
<file path=[Content_Types].xml><?xml version="1.0" encoding="utf-8"?>
<Types xmlns="http://schemas.openxmlformats.org/package/2006/content-types"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omments16.xml" ContentType="application/vnd.openxmlformats-officedocument.spreadsheetml.comments+xml"/>
  <Override PartName="/xl/comments17.xml" ContentType="application/vnd.openxmlformats-officedocument.spreadsheetml.comments+xml"/>
  <Override PartName="/xl/comments18.xml" ContentType="application/vnd.openxmlformats-officedocument.spreadsheetml.comments+xml"/>
  <Override PartName="/xl/comments19.xml" ContentType="application/vnd.openxmlformats-officedocument.spreadsheetml.comments+xml"/>
  <Override PartName="/xl/comments20.xml" ContentType="application/vnd.openxmlformats-officedocument.spreadsheetml.comments+xml"/>
  <Override PartName="/xl/comments21.xml" ContentType="application/vnd.openxmlformats-officedocument.spreadsheetml.comments+xml"/>
  <Override PartName="/xl/comments22.xml" ContentType="application/vnd.openxmlformats-officedocument.spreadsheetml.comments+xml"/>
  <Override PartName="/xl/comments23.xml" ContentType="application/vnd.openxmlformats-officedocument.spreadsheetml.comments+xml"/>
  <Override PartName="/xl/comments24.xml" ContentType="application/vnd.openxmlformats-officedocument.spreadsheetml.comments+xml"/>
  <Override PartName="/xl/comments25.xml" ContentType="application/vnd.openxmlformats-officedocument.spreadsheetml.comments+xml"/>
  <Override PartName="/xl/comments26.xml" ContentType="application/vnd.openxmlformats-officedocument.spreadsheetml.comments+xml"/>
  <Override PartName="/xl/comments27.xml" ContentType="application/vnd.openxmlformats-officedocument.spreadsheetml.comments+xml"/>
  <Override PartName="/xl/comments28.xml" ContentType="application/vnd.openxmlformats-officedocument.spreadsheetml.comments+xml"/>
  <Override PartName="/xl/comments29.xml" ContentType="application/vnd.openxmlformats-officedocument.spreadsheetml.comments+xml"/>
  <Override PartName="/xl/comments30.xml" ContentType="application/vnd.openxmlformats-officedocument.spreadsheetml.comments+xml"/>
  <Override PartName="/xl/comments31.xml" ContentType="application/vnd.openxmlformats-officedocument.spreadsheetml.comments+xml"/>
  <Override PartName="/xl/comments32.xml" ContentType="application/vnd.openxmlformats-officedocument.spreadsheetml.comments+xml"/>
  <Override PartName="/xl/comments33.xml" ContentType="application/vnd.openxmlformats-officedocument.spreadsheetml.comments+xml"/>
  <Override PartName="/xl/comments34.xml" ContentType="application/vnd.openxmlformats-officedocument.spreadsheetml.comments+xml"/>
  <Override PartName="/xl/comments35.xml" ContentType="application/vnd.openxmlformats-officedocument.spreadsheetml.comments+xml"/>
  <Override PartName="/xl/comments36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5629"/>
  <workbookPr date1904="1" showInkAnnotation="0" codeName="ThisWorkbook" autoCompressPictures="0"/>
  <mc:AlternateContent xmlns:mc="http://schemas.openxmlformats.org/markup-compatibility/2006">
    <mc:Choice Requires="x15">
      <x15ac:absPath xmlns:x15ac="http://schemas.microsoft.com/office/spreadsheetml/2010/11/ac" url="https://vinnsw-my.sharepoint.com/personal/kathy_jiang_vinnies_org_au/Documents/Website/Energy/"/>
    </mc:Choice>
  </mc:AlternateContent>
  <xr:revisionPtr revIDLastSave="0" documentId="8_{B9EA9588-D4A6-4B8D-BE04-A1FB914B0760}" xr6:coauthVersionLast="47" xr6:coauthVersionMax="47" xr10:uidLastSave="{00000000-0000-0000-0000-000000000000}"/>
  <workbookProtection workbookAlgorithmName="SHA-512" workbookHashValue="0qmrTS2ozDne54l/L1zBs0JrcIMpjLNYKDewSHSzqBsA+lP97uwtix7yEh62kmJdwd73mYp74WHdR9mqiPqBhA==" workbookSaltValue="VyArHV20fELAYDWVTIcNkQ==" workbookSpinCount="100000" lockStructure="1"/>
  <bookViews>
    <workbookView xWindow="-110" yWindow="-110" windowWidth="19420" windowHeight="10420" tabRatio="825" xr2:uid="{00000000-000D-0000-FFFF-FFFF00000000}"/>
  </bookViews>
  <sheets>
    <sheet name="Summary" sheetId="1" r:id="rId1"/>
    <sheet name="Bills Jul'22" sheetId="51" r:id="rId2"/>
    <sheet name="Bills Jul'21" sheetId="49" r:id="rId3"/>
    <sheet name="Bills Jul'20" sheetId="46" r:id="rId4"/>
    <sheet name="Bills Jul'19" sheetId="44" r:id="rId5"/>
    <sheet name="Bills Jul'18" sheetId="42" r:id="rId6"/>
    <sheet name="Bills Jul'17" sheetId="39" r:id="rId7"/>
    <sheet name="Bills Jul'16" sheetId="38" r:id="rId8"/>
    <sheet name="Bills Jul'15" sheetId="32" r:id="rId9"/>
    <sheet name="Bills Jul'14" sheetId="27" r:id="rId10"/>
    <sheet name="Bills Jul'13" sheetId="22" r:id="rId11"/>
    <sheet name="Bills Jul'12" sheetId="17" r:id="rId12"/>
    <sheet name="Bills Jul'11" sheetId="2" r:id="rId13"/>
    <sheet name="Bills Jul'10" sheetId="3" r:id="rId14"/>
    <sheet name="Bills Jul'09" sheetId="4" r:id="rId15"/>
    <sheet name="Tariffs 2022" sheetId="50" state="hidden" r:id="rId16"/>
    <sheet name="Tariffs 2021" sheetId="47" state="hidden" r:id="rId17"/>
    <sheet name="Tariffs 2020" sheetId="45" state="hidden" r:id="rId18"/>
    <sheet name="Tariffs 2019" sheetId="43" state="hidden" r:id="rId19"/>
    <sheet name="Tariffs 2018" sheetId="41" state="hidden" r:id="rId20"/>
    <sheet name="Tariffs 2017" sheetId="40" state="hidden" r:id="rId21"/>
    <sheet name="Tariffs 2016" sheetId="37" state="hidden" r:id="rId22"/>
    <sheet name="Jul'15 AGL" sheetId="33" state="hidden" r:id="rId23"/>
    <sheet name="Jul'15 Country" sheetId="34" state="hidden" r:id="rId24"/>
    <sheet name="Jul'15 Actew" sheetId="35" state="hidden" r:id="rId25"/>
    <sheet name="Jul'15 Origin" sheetId="36" state="hidden" r:id="rId26"/>
    <sheet name="Jul'14 AGL" sheetId="28" state="hidden" r:id="rId27"/>
    <sheet name="Jul'14 Country" sheetId="29" state="hidden" r:id="rId28"/>
    <sheet name="Jul'14 Actew" sheetId="30" state="hidden" r:id="rId29"/>
    <sheet name="Jul'14 Origin" sheetId="31" state="hidden" r:id="rId30"/>
    <sheet name="Jul'13 AGL" sheetId="23" state="hidden" r:id="rId31"/>
    <sheet name="Jul'13 Country" sheetId="24" state="hidden" r:id="rId32"/>
    <sheet name="Jul'13 Actew" sheetId="25" state="hidden" r:id="rId33"/>
    <sheet name="Jul'13 Origin" sheetId="26" state="hidden" r:id="rId34"/>
    <sheet name="Jul'12 AGL" sheetId="18" state="hidden" r:id="rId35"/>
    <sheet name="Jul'12 Country" sheetId="19" state="hidden" r:id="rId36"/>
    <sheet name="Jul'12 Actew" sheetId="20" state="hidden" r:id="rId37"/>
    <sheet name="Jul'12 Origin" sheetId="21" state="hidden" r:id="rId38"/>
    <sheet name="Jul'11 AGL" sheetId="5" state="hidden" r:id="rId39"/>
    <sheet name="Jul'11 Country" sheetId="6" state="hidden" r:id="rId40"/>
    <sheet name="Jul'11 Actew" sheetId="7" state="hidden" r:id="rId41"/>
    <sheet name="Jul'11 Origin" sheetId="8" state="hidden" r:id="rId42"/>
    <sheet name="Jul'10 AGL" sheetId="9" state="hidden" r:id="rId43"/>
    <sheet name="Jul'10 Country" sheetId="10" state="hidden" r:id="rId44"/>
    <sheet name="Jul'10 Actew" sheetId="11" state="hidden" r:id="rId45"/>
    <sheet name="Jul'10 Origin" sheetId="12" state="hidden" r:id="rId46"/>
    <sheet name="Jul'09 AGL" sheetId="13" state="hidden" r:id="rId47"/>
    <sheet name="Jul'09 Country" sheetId="14" state="hidden" r:id="rId48"/>
    <sheet name="Jul'09 Actew" sheetId="15" state="hidden" r:id="rId49"/>
    <sheet name="Jul'09 Origin" sheetId="16" state="hidden" r:id="rId50"/>
  </sheets>
  <calcPr calcId="191029"/>
  <extLst>
    <ext xmlns:x14="http://schemas.microsoft.com/office/spreadsheetml/2009/9/main" uri="{79F54976-1DA5-4618-B147-4CDE4B953A38}">
      <x14:workbookPr defaultImageDpi="32767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J41" i="51" l="1"/>
  <c r="G41" i="51"/>
  <c r="F41" i="51"/>
  <c r="E41" i="51"/>
  <c r="K41" i="51" s="1"/>
  <c r="D41" i="51"/>
  <c r="E43" i="51"/>
  <c r="K43" i="51" s="1"/>
  <c r="L43" i="51" s="1"/>
  <c r="M43" i="51" s="1"/>
  <c r="D43" i="51"/>
  <c r="C43" i="51"/>
  <c r="B43" i="51"/>
  <c r="A43" i="51"/>
  <c r="E42" i="51"/>
  <c r="D42" i="51"/>
  <c r="C42" i="51"/>
  <c r="B42" i="51"/>
  <c r="A42" i="51"/>
  <c r="C41" i="51"/>
  <c r="B41" i="51"/>
  <c r="A41" i="51"/>
  <c r="E40" i="51"/>
  <c r="K40" i="51" s="1"/>
  <c r="L40" i="51" s="1"/>
  <c r="M40" i="51" s="1"/>
  <c r="D40" i="51"/>
  <c r="C40" i="51"/>
  <c r="B40" i="51"/>
  <c r="A40" i="51"/>
  <c r="E39" i="51"/>
  <c r="D39" i="51"/>
  <c r="K39" i="51" s="1"/>
  <c r="L39" i="51" s="1"/>
  <c r="M39" i="51" s="1"/>
  <c r="C39" i="51"/>
  <c r="B39" i="51"/>
  <c r="A39" i="51"/>
  <c r="E38" i="51"/>
  <c r="D38" i="51"/>
  <c r="K38" i="51" s="1"/>
  <c r="L38" i="51" s="1"/>
  <c r="M38" i="51" s="1"/>
  <c r="C38" i="51"/>
  <c r="B38" i="51"/>
  <c r="A38" i="51"/>
  <c r="E37" i="51"/>
  <c r="D37" i="51"/>
  <c r="C37" i="51"/>
  <c r="B37" i="51"/>
  <c r="A37" i="51"/>
  <c r="E36" i="51"/>
  <c r="D36" i="51"/>
  <c r="K36" i="51" s="1"/>
  <c r="L36" i="51" s="1"/>
  <c r="M36" i="51" s="1"/>
  <c r="C36" i="51"/>
  <c r="B36" i="51"/>
  <c r="A36" i="51"/>
  <c r="E35" i="51"/>
  <c r="K35" i="51" s="1"/>
  <c r="L35" i="51" s="1"/>
  <c r="M35" i="51" s="1"/>
  <c r="D35" i="51"/>
  <c r="C35" i="51"/>
  <c r="B35" i="51"/>
  <c r="A35" i="51"/>
  <c r="E34" i="51"/>
  <c r="D34" i="51"/>
  <c r="C34" i="51"/>
  <c r="B34" i="51"/>
  <c r="A34" i="51"/>
  <c r="E33" i="51"/>
  <c r="D33" i="51"/>
  <c r="C33" i="51"/>
  <c r="B33" i="51"/>
  <c r="A33" i="51"/>
  <c r="E32" i="51"/>
  <c r="D32" i="51"/>
  <c r="C32" i="51"/>
  <c r="B32" i="51"/>
  <c r="A32" i="51"/>
  <c r="J31" i="51"/>
  <c r="G31" i="51"/>
  <c r="F31" i="51"/>
  <c r="E31" i="51"/>
  <c r="D31" i="51"/>
  <c r="C31" i="51"/>
  <c r="B31" i="51"/>
  <c r="A31" i="51"/>
  <c r="J30" i="51"/>
  <c r="G30" i="51"/>
  <c r="F30" i="51"/>
  <c r="E30" i="51"/>
  <c r="D30" i="51"/>
  <c r="C30" i="51"/>
  <c r="B30" i="51"/>
  <c r="A30" i="51"/>
  <c r="J29" i="51"/>
  <c r="G29" i="51"/>
  <c r="F29" i="51"/>
  <c r="K29" i="51" s="1"/>
  <c r="L29" i="51" s="1"/>
  <c r="M29" i="51" s="1"/>
  <c r="E29" i="51"/>
  <c r="D29" i="51"/>
  <c r="C29" i="51"/>
  <c r="B29" i="51"/>
  <c r="A29" i="51"/>
  <c r="J28" i="51"/>
  <c r="G28" i="51"/>
  <c r="F28" i="51"/>
  <c r="K28" i="51" s="1"/>
  <c r="L28" i="51" s="1"/>
  <c r="M28" i="51" s="1"/>
  <c r="E28" i="51"/>
  <c r="D28" i="51"/>
  <c r="C28" i="51"/>
  <c r="B28" i="51"/>
  <c r="A28" i="51"/>
  <c r="J27" i="51"/>
  <c r="G27" i="51"/>
  <c r="F27" i="51"/>
  <c r="E27" i="51"/>
  <c r="D27" i="51"/>
  <c r="C27" i="51"/>
  <c r="B27" i="51"/>
  <c r="A27" i="51"/>
  <c r="J26" i="51"/>
  <c r="G26" i="51"/>
  <c r="F26" i="51"/>
  <c r="E26" i="51"/>
  <c r="D26" i="51"/>
  <c r="C26" i="51"/>
  <c r="B26" i="51"/>
  <c r="A26" i="51"/>
  <c r="J25" i="51"/>
  <c r="G25" i="51"/>
  <c r="F25" i="51"/>
  <c r="E25" i="51"/>
  <c r="D25" i="51"/>
  <c r="C25" i="51"/>
  <c r="B25" i="51"/>
  <c r="A25" i="51"/>
  <c r="J24" i="51"/>
  <c r="G24" i="51"/>
  <c r="F24" i="51"/>
  <c r="E24" i="51"/>
  <c r="D24" i="51"/>
  <c r="C24" i="51"/>
  <c r="B24" i="51"/>
  <c r="A24" i="51"/>
  <c r="E23" i="51"/>
  <c r="D23" i="51"/>
  <c r="K23" i="51" s="1"/>
  <c r="L23" i="51" s="1"/>
  <c r="M23" i="51" s="1"/>
  <c r="C23" i="51"/>
  <c r="B23" i="51"/>
  <c r="A23" i="51"/>
  <c r="J22" i="51"/>
  <c r="G22" i="51"/>
  <c r="F22" i="51"/>
  <c r="E22" i="51"/>
  <c r="D22" i="51"/>
  <c r="C22" i="51"/>
  <c r="B22" i="51"/>
  <c r="A22" i="51"/>
  <c r="J21" i="51"/>
  <c r="G21" i="51"/>
  <c r="F21" i="51"/>
  <c r="E21" i="51"/>
  <c r="D21" i="51"/>
  <c r="C21" i="51"/>
  <c r="B21" i="51"/>
  <c r="A21" i="51"/>
  <c r="J20" i="51"/>
  <c r="G20" i="51"/>
  <c r="F20" i="51"/>
  <c r="E20" i="51"/>
  <c r="D20" i="51"/>
  <c r="C20" i="51"/>
  <c r="B20" i="51"/>
  <c r="A20" i="51"/>
  <c r="J19" i="51"/>
  <c r="G19" i="51"/>
  <c r="F19" i="51"/>
  <c r="E19" i="51"/>
  <c r="D19" i="51"/>
  <c r="C19" i="51"/>
  <c r="B19" i="51"/>
  <c r="A19" i="51"/>
  <c r="J18" i="51"/>
  <c r="G18" i="51"/>
  <c r="F18" i="51"/>
  <c r="E18" i="51"/>
  <c r="D18" i="51"/>
  <c r="C18" i="51"/>
  <c r="B18" i="51"/>
  <c r="A18" i="51"/>
  <c r="J17" i="51"/>
  <c r="G17" i="51"/>
  <c r="F17" i="51"/>
  <c r="E17" i="51"/>
  <c r="D17" i="51"/>
  <c r="C17" i="51"/>
  <c r="B17" i="51"/>
  <c r="A17" i="51"/>
  <c r="J16" i="51"/>
  <c r="G16" i="51"/>
  <c r="F16" i="51"/>
  <c r="E16" i="51"/>
  <c r="D16" i="51"/>
  <c r="C16" i="51"/>
  <c r="B16" i="51"/>
  <c r="A16" i="51"/>
  <c r="J15" i="51"/>
  <c r="G15" i="51"/>
  <c r="K15" i="51" s="1"/>
  <c r="L15" i="51" s="1"/>
  <c r="M15" i="51" s="1"/>
  <c r="F15" i="51"/>
  <c r="E15" i="51"/>
  <c r="D15" i="51"/>
  <c r="C15" i="51"/>
  <c r="B15" i="51"/>
  <c r="A15" i="51"/>
  <c r="J14" i="51"/>
  <c r="G14" i="51"/>
  <c r="F14" i="51"/>
  <c r="E14" i="51"/>
  <c r="D14" i="51"/>
  <c r="C14" i="51"/>
  <c r="B14" i="51"/>
  <c r="A14" i="51"/>
  <c r="J13" i="51"/>
  <c r="G13" i="51"/>
  <c r="F13" i="51"/>
  <c r="E13" i="51"/>
  <c r="D13" i="51"/>
  <c r="C13" i="51"/>
  <c r="B13" i="51"/>
  <c r="A13" i="51"/>
  <c r="J12" i="51"/>
  <c r="G12" i="51"/>
  <c r="F12" i="51"/>
  <c r="E12" i="51"/>
  <c r="D12" i="51"/>
  <c r="C12" i="51"/>
  <c r="B12" i="51"/>
  <c r="A12" i="51"/>
  <c r="J11" i="51"/>
  <c r="G11" i="51"/>
  <c r="F11" i="51"/>
  <c r="E11" i="51"/>
  <c r="D11" i="51"/>
  <c r="C11" i="51"/>
  <c r="B11" i="51"/>
  <c r="A11" i="51"/>
  <c r="J10" i="51"/>
  <c r="G10" i="51"/>
  <c r="F10" i="51"/>
  <c r="E10" i="51"/>
  <c r="D10" i="51"/>
  <c r="C10" i="51"/>
  <c r="B10" i="51"/>
  <c r="A10" i="51"/>
  <c r="J9" i="51"/>
  <c r="I9" i="51"/>
  <c r="H9" i="51"/>
  <c r="G9" i="51"/>
  <c r="F9" i="51"/>
  <c r="E9" i="51"/>
  <c r="D9" i="51"/>
  <c r="C9" i="51"/>
  <c r="B9" i="51"/>
  <c r="A9" i="51"/>
  <c r="I8" i="51"/>
  <c r="H8" i="51"/>
  <c r="G8" i="51"/>
  <c r="F8" i="51"/>
  <c r="E8" i="51"/>
  <c r="D8" i="51"/>
  <c r="C8" i="51"/>
  <c r="B8" i="51"/>
  <c r="A8" i="51"/>
  <c r="K32" i="51"/>
  <c r="L32" i="51" s="1"/>
  <c r="M32" i="51" s="1"/>
  <c r="K14" i="51"/>
  <c r="L14" i="51" s="1"/>
  <c r="M14" i="51" s="1"/>
  <c r="E43" i="49"/>
  <c r="D43" i="49"/>
  <c r="C43" i="49"/>
  <c r="B43" i="49"/>
  <c r="A43" i="49"/>
  <c r="E42" i="49"/>
  <c r="K42" i="49" s="1"/>
  <c r="L42" i="49" s="1"/>
  <c r="M42" i="49" s="1"/>
  <c r="D42" i="49"/>
  <c r="C42" i="49"/>
  <c r="B42" i="49"/>
  <c r="A42" i="49"/>
  <c r="E41" i="49"/>
  <c r="K41" i="49" s="1"/>
  <c r="L41" i="49" s="1"/>
  <c r="M41" i="49" s="1"/>
  <c r="D41" i="49"/>
  <c r="C41" i="49"/>
  <c r="B41" i="49"/>
  <c r="A41" i="49"/>
  <c r="E40" i="49"/>
  <c r="D40" i="49"/>
  <c r="C40" i="49"/>
  <c r="B40" i="49"/>
  <c r="A40" i="49"/>
  <c r="E39" i="49"/>
  <c r="D39" i="49"/>
  <c r="C39" i="49"/>
  <c r="B39" i="49"/>
  <c r="A39" i="49"/>
  <c r="E38" i="49"/>
  <c r="D38" i="49"/>
  <c r="C38" i="49"/>
  <c r="B38" i="49"/>
  <c r="A38" i="49"/>
  <c r="E37" i="49"/>
  <c r="K37" i="49" s="1"/>
  <c r="L37" i="49" s="1"/>
  <c r="M37" i="49" s="1"/>
  <c r="D37" i="49"/>
  <c r="C37" i="49"/>
  <c r="B37" i="49"/>
  <c r="A37" i="49"/>
  <c r="E36" i="49"/>
  <c r="D36" i="49"/>
  <c r="C36" i="49"/>
  <c r="B36" i="49"/>
  <c r="A36" i="49"/>
  <c r="E35" i="49"/>
  <c r="D35" i="49"/>
  <c r="C35" i="49"/>
  <c r="B35" i="49"/>
  <c r="A35" i="49"/>
  <c r="E34" i="49"/>
  <c r="K34" i="49" s="1"/>
  <c r="L34" i="49" s="1"/>
  <c r="M34" i="49" s="1"/>
  <c r="D34" i="49"/>
  <c r="C34" i="49"/>
  <c r="B34" i="49"/>
  <c r="A34" i="49"/>
  <c r="E33" i="49"/>
  <c r="D33" i="49"/>
  <c r="K33" i="49"/>
  <c r="L33" i="49"/>
  <c r="M33" i="49"/>
  <c r="C33" i="49"/>
  <c r="B33" i="49"/>
  <c r="A33" i="49"/>
  <c r="E32" i="49"/>
  <c r="K32" i="49"/>
  <c r="L32" i="49" s="1"/>
  <c r="M32" i="49" s="1"/>
  <c r="D32" i="49"/>
  <c r="C32" i="49"/>
  <c r="B32" i="49"/>
  <c r="A32" i="49"/>
  <c r="J31" i="49"/>
  <c r="G31" i="49"/>
  <c r="F31" i="49"/>
  <c r="E31" i="49"/>
  <c r="K31" i="49" s="1"/>
  <c r="L31" i="49" s="1"/>
  <c r="M31" i="49" s="1"/>
  <c r="D31" i="49"/>
  <c r="C31" i="49"/>
  <c r="B31" i="49"/>
  <c r="A31" i="49"/>
  <c r="J30" i="49"/>
  <c r="G30" i="49"/>
  <c r="F30" i="49"/>
  <c r="E30" i="49"/>
  <c r="D30" i="49"/>
  <c r="C30" i="49"/>
  <c r="B30" i="49"/>
  <c r="A30" i="49"/>
  <c r="J29" i="49"/>
  <c r="G29" i="49"/>
  <c r="F29" i="49"/>
  <c r="E29" i="49"/>
  <c r="K29" i="49" s="1"/>
  <c r="L29" i="49" s="1"/>
  <c r="M29" i="49" s="1"/>
  <c r="D29" i="49"/>
  <c r="C29" i="49"/>
  <c r="B29" i="49"/>
  <c r="A29" i="49"/>
  <c r="J28" i="49"/>
  <c r="G28" i="49"/>
  <c r="F28" i="49"/>
  <c r="E28" i="49"/>
  <c r="K28" i="49" s="1"/>
  <c r="L28" i="49" s="1"/>
  <c r="M28" i="49" s="1"/>
  <c r="D28" i="49"/>
  <c r="C28" i="49"/>
  <c r="B28" i="49"/>
  <c r="A28" i="49"/>
  <c r="J27" i="49"/>
  <c r="G27" i="49"/>
  <c r="F27" i="49"/>
  <c r="E27" i="49"/>
  <c r="D27" i="49"/>
  <c r="C27" i="49"/>
  <c r="B27" i="49"/>
  <c r="A27" i="49"/>
  <c r="J26" i="49"/>
  <c r="G26" i="49"/>
  <c r="F26" i="49"/>
  <c r="E26" i="49"/>
  <c r="K26" i="49" s="1"/>
  <c r="L26" i="49" s="1"/>
  <c r="M26" i="49" s="1"/>
  <c r="D26" i="49"/>
  <c r="C26" i="49"/>
  <c r="B26" i="49"/>
  <c r="A26" i="49"/>
  <c r="J25" i="49"/>
  <c r="G25" i="49"/>
  <c r="F25" i="49"/>
  <c r="E25" i="49"/>
  <c r="D25" i="49"/>
  <c r="C25" i="49"/>
  <c r="B25" i="49"/>
  <c r="A25" i="49"/>
  <c r="J24" i="49"/>
  <c r="G24" i="49"/>
  <c r="F24" i="49"/>
  <c r="E24" i="49"/>
  <c r="K24" i="49" s="1"/>
  <c r="L24" i="49" s="1"/>
  <c r="M24" i="49" s="1"/>
  <c r="D24" i="49"/>
  <c r="C24" i="49"/>
  <c r="B24" i="49"/>
  <c r="A24" i="49"/>
  <c r="E23" i="49"/>
  <c r="D23" i="49"/>
  <c r="K23" i="49"/>
  <c r="L23" i="49"/>
  <c r="M23" i="49"/>
  <c r="C23" i="49"/>
  <c r="B23" i="49"/>
  <c r="A23" i="49"/>
  <c r="J22" i="49"/>
  <c r="G22" i="49"/>
  <c r="F22" i="49"/>
  <c r="E22" i="49"/>
  <c r="D22" i="49"/>
  <c r="K22" i="49"/>
  <c r="L22" i="49" s="1"/>
  <c r="M22" i="49" s="1"/>
  <c r="C22" i="49"/>
  <c r="B22" i="49"/>
  <c r="A22" i="49"/>
  <c r="J21" i="49"/>
  <c r="G21" i="49"/>
  <c r="F21" i="49"/>
  <c r="E21" i="49"/>
  <c r="K21" i="49" s="1"/>
  <c r="L21" i="49" s="1"/>
  <c r="M21" i="49" s="1"/>
  <c r="D21" i="49"/>
  <c r="C21" i="49"/>
  <c r="B21" i="49"/>
  <c r="A21" i="49"/>
  <c r="J20" i="49"/>
  <c r="G20" i="49"/>
  <c r="F20" i="49"/>
  <c r="E20" i="49"/>
  <c r="D20" i="49"/>
  <c r="K20" i="49"/>
  <c r="L20" i="49"/>
  <c r="M20" i="49"/>
  <c r="C20" i="49"/>
  <c r="B20" i="49"/>
  <c r="A20" i="49"/>
  <c r="J19" i="49"/>
  <c r="G19" i="49"/>
  <c r="F19" i="49"/>
  <c r="E19" i="49"/>
  <c r="K19" i="49" s="1"/>
  <c r="L19" i="49" s="1"/>
  <c r="M19" i="49" s="1"/>
  <c r="D19" i="49"/>
  <c r="C19" i="49"/>
  <c r="B19" i="49"/>
  <c r="A19" i="49"/>
  <c r="J18" i="49"/>
  <c r="G18" i="49"/>
  <c r="K18" i="49" s="1"/>
  <c r="L18" i="49" s="1"/>
  <c r="M18" i="49" s="1"/>
  <c r="F18" i="49"/>
  <c r="E18" i="49"/>
  <c r="D18" i="49"/>
  <c r="C18" i="49"/>
  <c r="B18" i="49"/>
  <c r="A18" i="49"/>
  <c r="J17" i="49"/>
  <c r="G17" i="49"/>
  <c r="F17" i="49"/>
  <c r="E17" i="49"/>
  <c r="D17" i="49"/>
  <c r="K17" i="49"/>
  <c r="L17" i="49"/>
  <c r="M17" i="49" s="1"/>
  <c r="C17" i="49"/>
  <c r="B17" i="49"/>
  <c r="A17" i="49"/>
  <c r="J16" i="49"/>
  <c r="G16" i="49"/>
  <c r="F16" i="49"/>
  <c r="E16" i="49"/>
  <c r="K16" i="49" s="1"/>
  <c r="L16" i="49" s="1"/>
  <c r="M16" i="49" s="1"/>
  <c r="D16" i="49"/>
  <c r="C16" i="49"/>
  <c r="B16" i="49"/>
  <c r="A16" i="49"/>
  <c r="J15" i="49"/>
  <c r="G15" i="49"/>
  <c r="K15" i="49" s="1"/>
  <c r="L15" i="49" s="1"/>
  <c r="M15" i="49" s="1"/>
  <c r="F15" i="49"/>
  <c r="E15" i="49"/>
  <c r="D15" i="49"/>
  <c r="C15" i="49"/>
  <c r="B15" i="49"/>
  <c r="A15" i="49"/>
  <c r="J14" i="49"/>
  <c r="G14" i="49"/>
  <c r="F14" i="49"/>
  <c r="E14" i="49"/>
  <c r="D14" i="49"/>
  <c r="K14" i="49"/>
  <c r="L14" i="49" s="1"/>
  <c r="M14" i="49" s="1"/>
  <c r="C14" i="49"/>
  <c r="B14" i="49"/>
  <c r="A14" i="49"/>
  <c r="J13" i="49"/>
  <c r="G13" i="49"/>
  <c r="F13" i="49"/>
  <c r="E13" i="49"/>
  <c r="K13" i="49" s="1"/>
  <c r="L13" i="49" s="1"/>
  <c r="M13" i="49" s="1"/>
  <c r="D13" i="49"/>
  <c r="C13" i="49"/>
  <c r="B13" i="49"/>
  <c r="A13" i="49"/>
  <c r="J12" i="49"/>
  <c r="G12" i="49"/>
  <c r="F12" i="49"/>
  <c r="E12" i="49"/>
  <c r="D12" i="49"/>
  <c r="K12" i="49"/>
  <c r="L12" i="49"/>
  <c r="M12" i="49"/>
  <c r="C12" i="49"/>
  <c r="B12" i="49"/>
  <c r="A12" i="49"/>
  <c r="J11" i="49"/>
  <c r="G11" i="49"/>
  <c r="F11" i="49"/>
  <c r="E11" i="49"/>
  <c r="K11" i="49" s="1"/>
  <c r="L11" i="49" s="1"/>
  <c r="M11" i="49" s="1"/>
  <c r="D11" i="49"/>
  <c r="C11" i="49"/>
  <c r="B11" i="49"/>
  <c r="A11" i="49"/>
  <c r="J10" i="49"/>
  <c r="G10" i="49"/>
  <c r="K10" i="49" s="1"/>
  <c r="L10" i="49" s="1"/>
  <c r="M10" i="49" s="1"/>
  <c r="F10" i="49"/>
  <c r="E10" i="49"/>
  <c r="D10" i="49"/>
  <c r="C10" i="49"/>
  <c r="B10" i="49"/>
  <c r="A10" i="49"/>
  <c r="J9" i="49"/>
  <c r="I9" i="49"/>
  <c r="H9" i="49"/>
  <c r="G9" i="49"/>
  <c r="F9" i="49"/>
  <c r="E9" i="49"/>
  <c r="K9" i="49" s="1"/>
  <c r="L9" i="49" s="1"/>
  <c r="M9" i="49" s="1"/>
  <c r="D9" i="49"/>
  <c r="C9" i="49"/>
  <c r="B9" i="49"/>
  <c r="A9" i="49"/>
  <c r="I8" i="49"/>
  <c r="H8" i="49"/>
  <c r="G8" i="49"/>
  <c r="F8" i="49"/>
  <c r="E8" i="49"/>
  <c r="K8" i="49" s="1"/>
  <c r="L8" i="49" s="1"/>
  <c r="M8" i="49" s="1"/>
  <c r="D8" i="49"/>
  <c r="C8" i="49"/>
  <c r="B8" i="49"/>
  <c r="A8" i="49"/>
  <c r="K43" i="49"/>
  <c r="L43" i="49"/>
  <c r="M43" i="49"/>
  <c r="K40" i="49"/>
  <c r="L40" i="49" s="1"/>
  <c r="M40" i="49" s="1"/>
  <c r="K38" i="49"/>
  <c r="L38" i="49"/>
  <c r="M38" i="49" s="1"/>
  <c r="K35" i="49"/>
  <c r="L35" i="49"/>
  <c r="M35" i="49"/>
  <c r="I8" i="46"/>
  <c r="H8" i="46"/>
  <c r="G8" i="46"/>
  <c r="F8" i="46"/>
  <c r="E8" i="46"/>
  <c r="F33" i="46"/>
  <c r="F32" i="46"/>
  <c r="F29" i="46"/>
  <c r="F28" i="46"/>
  <c r="F24" i="44"/>
  <c r="F27" i="44"/>
  <c r="F26" i="44"/>
  <c r="F23" i="44"/>
  <c r="K39" i="49"/>
  <c r="L39" i="49"/>
  <c r="M39" i="49"/>
  <c r="K25" i="49"/>
  <c r="L25" i="49"/>
  <c r="M25" i="49" s="1"/>
  <c r="K30" i="49"/>
  <c r="L30" i="49" s="1"/>
  <c r="M30" i="49" s="1"/>
  <c r="K27" i="49"/>
  <c r="L27" i="49"/>
  <c r="M27" i="49" s="1"/>
  <c r="K36" i="49"/>
  <c r="L36" i="49"/>
  <c r="M36" i="49"/>
  <c r="E27" i="46"/>
  <c r="J27" i="46"/>
  <c r="G27" i="46"/>
  <c r="F27" i="46"/>
  <c r="D27" i="46"/>
  <c r="E43" i="46"/>
  <c r="K43" i="46"/>
  <c r="L43" i="46"/>
  <c r="M43" i="46"/>
  <c r="D43" i="46"/>
  <c r="C43" i="46"/>
  <c r="B43" i="46"/>
  <c r="A43" i="46"/>
  <c r="E42" i="46"/>
  <c r="D42" i="46"/>
  <c r="K42" i="46"/>
  <c r="L42" i="46"/>
  <c r="M42" i="46"/>
  <c r="C42" i="46"/>
  <c r="B42" i="46"/>
  <c r="A42" i="46"/>
  <c r="E44" i="46"/>
  <c r="K44" i="46"/>
  <c r="L44" i="46"/>
  <c r="M44" i="46"/>
  <c r="D44" i="46"/>
  <c r="C44" i="46"/>
  <c r="B44" i="46"/>
  <c r="A44" i="46"/>
  <c r="E37" i="46"/>
  <c r="D37" i="46"/>
  <c r="C37" i="46"/>
  <c r="B37" i="46"/>
  <c r="A37" i="46"/>
  <c r="E38" i="46"/>
  <c r="D38" i="46"/>
  <c r="C38" i="46"/>
  <c r="B38" i="46"/>
  <c r="A38" i="46"/>
  <c r="J32" i="46"/>
  <c r="G32" i="46"/>
  <c r="E32" i="46"/>
  <c r="D32" i="46"/>
  <c r="C32" i="46"/>
  <c r="B32" i="46"/>
  <c r="A32" i="46"/>
  <c r="J33" i="46"/>
  <c r="G33" i="46"/>
  <c r="E33" i="46"/>
  <c r="D33" i="46"/>
  <c r="C33" i="46"/>
  <c r="B33" i="46"/>
  <c r="A33" i="46"/>
  <c r="J29" i="46"/>
  <c r="G29" i="46"/>
  <c r="E29" i="46"/>
  <c r="D29" i="46"/>
  <c r="C29" i="46"/>
  <c r="B29" i="46"/>
  <c r="A29" i="46"/>
  <c r="J28" i="46"/>
  <c r="G28" i="46"/>
  <c r="E28" i="46"/>
  <c r="D28" i="46"/>
  <c r="C28" i="46"/>
  <c r="B28" i="46"/>
  <c r="A28" i="46"/>
  <c r="J20" i="46"/>
  <c r="G20" i="46"/>
  <c r="F20" i="46"/>
  <c r="E20" i="46"/>
  <c r="D20" i="46"/>
  <c r="C20" i="46"/>
  <c r="B20" i="46"/>
  <c r="A20" i="46"/>
  <c r="J19" i="46"/>
  <c r="G19" i="46"/>
  <c r="F19" i="46"/>
  <c r="E19" i="46"/>
  <c r="D19" i="46"/>
  <c r="C19" i="46"/>
  <c r="B19" i="46"/>
  <c r="A19" i="46"/>
  <c r="J18" i="46"/>
  <c r="G18" i="46"/>
  <c r="F18" i="46"/>
  <c r="E18" i="46"/>
  <c r="D18" i="46"/>
  <c r="C18" i="46"/>
  <c r="B18" i="46"/>
  <c r="A18" i="46"/>
  <c r="J17" i="46"/>
  <c r="G17" i="46"/>
  <c r="F17" i="46"/>
  <c r="E17" i="46"/>
  <c r="D17" i="46"/>
  <c r="C17" i="46"/>
  <c r="B17" i="46"/>
  <c r="A17" i="46"/>
  <c r="J16" i="46"/>
  <c r="G16" i="46"/>
  <c r="F16" i="46"/>
  <c r="E16" i="46"/>
  <c r="D16" i="46"/>
  <c r="C16" i="46"/>
  <c r="B16" i="46"/>
  <c r="A16" i="46"/>
  <c r="K37" i="46"/>
  <c r="L37" i="46"/>
  <c r="M37" i="46"/>
  <c r="K38" i="46"/>
  <c r="L38" i="46"/>
  <c r="M38" i="46"/>
  <c r="K33" i="46"/>
  <c r="L33" i="46"/>
  <c r="M33" i="46"/>
  <c r="K32" i="46"/>
  <c r="L32" i="46"/>
  <c r="M32" i="46"/>
  <c r="K28" i="46"/>
  <c r="L28" i="46"/>
  <c r="M28" i="46"/>
  <c r="K29" i="46"/>
  <c r="L29" i="46"/>
  <c r="M29" i="46"/>
  <c r="K16" i="46"/>
  <c r="L16" i="46"/>
  <c r="M16" i="46"/>
  <c r="K17" i="46"/>
  <c r="L17" i="46"/>
  <c r="M17" i="46"/>
  <c r="K18" i="46"/>
  <c r="L18" i="46"/>
  <c r="M18" i="46"/>
  <c r="K19" i="46"/>
  <c r="L19" i="46"/>
  <c r="M19" i="46"/>
  <c r="K20" i="46"/>
  <c r="L20" i="46"/>
  <c r="M20" i="46"/>
  <c r="E45" i="46"/>
  <c r="D45" i="46"/>
  <c r="C45" i="46"/>
  <c r="B45" i="46"/>
  <c r="A45" i="46"/>
  <c r="E41" i="46"/>
  <c r="D41" i="46"/>
  <c r="C41" i="46"/>
  <c r="B41" i="46"/>
  <c r="A41" i="46"/>
  <c r="E40" i="46"/>
  <c r="D40" i="46"/>
  <c r="C40" i="46"/>
  <c r="B40" i="46"/>
  <c r="A40" i="46"/>
  <c r="E39" i="46"/>
  <c r="D39" i="46"/>
  <c r="C39" i="46"/>
  <c r="B39" i="46"/>
  <c r="A39" i="46"/>
  <c r="E36" i="46"/>
  <c r="D36" i="46"/>
  <c r="C36" i="46"/>
  <c r="B36" i="46"/>
  <c r="A36" i="46"/>
  <c r="E35" i="46"/>
  <c r="D35" i="46"/>
  <c r="C35" i="46"/>
  <c r="B35" i="46"/>
  <c r="A35" i="46"/>
  <c r="E34" i="46"/>
  <c r="D34" i="46"/>
  <c r="C34" i="46"/>
  <c r="B34" i="46"/>
  <c r="A34" i="46"/>
  <c r="J31" i="46"/>
  <c r="G31" i="46"/>
  <c r="F31" i="46"/>
  <c r="E31" i="46"/>
  <c r="D31" i="46"/>
  <c r="C31" i="46"/>
  <c r="B31" i="46"/>
  <c r="A31" i="46"/>
  <c r="J30" i="46"/>
  <c r="G30" i="46"/>
  <c r="F30" i="46"/>
  <c r="E30" i="46"/>
  <c r="D30" i="46"/>
  <c r="C30" i="46"/>
  <c r="B30" i="46"/>
  <c r="A30" i="46"/>
  <c r="C27" i="46"/>
  <c r="B27" i="46"/>
  <c r="A27" i="46"/>
  <c r="J26" i="46"/>
  <c r="G26" i="46"/>
  <c r="F26" i="46"/>
  <c r="E26" i="46"/>
  <c r="D26" i="46"/>
  <c r="C26" i="46"/>
  <c r="B26" i="46"/>
  <c r="A26" i="46"/>
  <c r="E25" i="46"/>
  <c r="D25" i="46"/>
  <c r="C25" i="46"/>
  <c r="B25" i="46"/>
  <c r="A25" i="46"/>
  <c r="J24" i="46"/>
  <c r="G24" i="46"/>
  <c r="F24" i="46"/>
  <c r="E24" i="46"/>
  <c r="D24" i="46"/>
  <c r="C24" i="46"/>
  <c r="B24" i="46"/>
  <c r="A24" i="46"/>
  <c r="J23" i="46"/>
  <c r="G23" i="46"/>
  <c r="F23" i="46"/>
  <c r="E23" i="46"/>
  <c r="D23" i="46"/>
  <c r="C23" i="46"/>
  <c r="B23" i="46"/>
  <c r="A23" i="46"/>
  <c r="J22" i="46"/>
  <c r="G22" i="46"/>
  <c r="F22" i="46"/>
  <c r="E22" i="46"/>
  <c r="D22" i="46"/>
  <c r="C22" i="46"/>
  <c r="B22" i="46"/>
  <c r="A22" i="46"/>
  <c r="J21" i="46"/>
  <c r="G21" i="46"/>
  <c r="F21" i="46"/>
  <c r="E21" i="46"/>
  <c r="D21" i="46"/>
  <c r="C21" i="46"/>
  <c r="B21" i="46"/>
  <c r="A21" i="46"/>
  <c r="J15" i="46"/>
  <c r="G15" i="46"/>
  <c r="F15" i="46"/>
  <c r="E15" i="46"/>
  <c r="D15" i="46"/>
  <c r="C15" i="46"/>
  <c r="B15" i="46"/>
  <c r="A15" i="46"/>
  <c r="J14" i="46"/>
  <c r="G14" i="46"/>
  <c r="F14" i="46"/>
  <c r="E14" i="46"/>
  <c r="D14" i="46"/>
  <c r="C14" i="46"/>
  <c r="B14" i="46"/>
  <c r="A14" i="46"/>
  <c r="J13" i="46"/>
  <c r="G13" i="46"/>
  <c r="F13" i="46"/>
  <c r="E13" i="46"/>
  <c r="D13" i="46"/>
  <c r="C13" i="46"/>
  <c r="B13" i="46"/>
  <c r="A13" i="46"/>
  <c r="J12" i="46"/>
  <c r="G12" i="46"/>
  <c r="F12" i="46"/>
  <c r="E12" i="46"/>
  <c r="D12" i="46"/>
  <c r="C12" i="46"/>
  <c r="B12" i="46"/>
  <c r="A12" i="46"/>
  <c r="J11" i="46"/>
  <c r="G11" i="46"/>
  <c r="F11" i="46"/>
  <c r="E11" i="46"/>
  <c r="D11" i="46"/>
  <c r="C11" i="46"/>
  <c r="B11" i="46"/>
  <c r="A11" i="46"/>
  <c r="J10" i="46"/>
  <c r="G10" i="46"/>
  <c r="F10" i="46"/>
  <c r="E10" i="46"/>
  <c r="D10" i="46"/>
  <c r="C10" i="46"/>
  <c r="B10" i="46"/>
  <c r="A10" i="46"/>
  <c r="J9" i="46"/>
  <c r="I9" i="46"/>
  <c r="H9" i="46"/>
  <c r="G9" i="46"/>
  <c r="F9" i="46"/>
  <c r="E9" i="46"/>
  <c r="D9" i="46"/>
  <c r="C9" i="46"/>
  <c r="B9" i="46"/>
  <c r="A9" i="46"/>
  <c r="D8" i="46"/>
  <c r="C8" i="46"/>
  <c r="B8" i="46"/>
  <c r="A8" i="46"/>
  <c r="K45" i="46"/>
  <c r="L45" i="46"/>
  <c r="M45" i="46"/>
  <c r="K41" i="46"/>
  <c r="L41" i="46"/>
  <c r="M41" i="46"/>
  <c r="K35" i="46"/>
  <c r="L35" i="46"/>
  <c r="M35" i="46"/>
  <c r="K40" i="46"/>
  <c r="L40" i="46"/>
  <c r="M40" i="46"/>
  <c r="K34" i="46"/>
  <c r="L34" i="46"/>
  <c r="M34" i="46"/>
  <c r="K39" i="46"/>
  <c r="L39" i="46"/>
  <c r="M39" i="46"/>
  <c r="K22" i="46"/>
  <c r="L22" i="46"/>
  <c r="M22" i="46"/>
  <c r="K23" i="46"/>
  <c r="L23" i="46"/>
  <c r="M23" i="46"/>
  <c r="K26" i="46"/>
  <c r="L26" i="46"/>
  <c r="M26" i="46"/>
  <c r="K27" i="46"/>
  <c r="L27" i="46"/>
  <c r="M27" i="46"/>
  <c r="K30" i="46"/>
  <c r="L30" i="46"/>
  <c r="M30" i="46"/>
  <c r="K31" i="46"/>
  <c r="L31" i="46"/>
  <c r="M31" i="46"/>
  <c r="K36" i="46"/>
  <c r="L36" i="46"/>
  <c r="M36" i="46"/>
  <c r="K25" i="46"/>
  <c r="L25" i="46"/>
  <c r="M25" i="46"/>
  <c r="K9" i="46"/>
  <c r="L9" i="46"/>
  <c r="M9" i="46"/>
  <c r="K11" i="46"/>
  <c r="L11" i="46"/>
  <c r="M11" i="46"/>
  <c r="K15" i="46"/>
  <c r="L15" i="46"/>
  <c r="M15" i="46"/>
  <c r="K14" i="46"/>
  <c r="L14" i="46"/>
  <c r="M14" i="46"/>
  <c r="K8" i="46"/>
  <c r="L8" i="46"/>
  <c r="M8" i="46"/>
  <c r="K10" i="46"/>
  <c r="L10" i="46"/>
  <c r="M10" i="46"/>
  <c r="K13" i="46"/>
  <c r="L13" i="46"/>
  <c r="M13" i="46"/>
  <c r="K21" i="46"/>
  <c r="L21" i="46"/>
  <c r="M21" i="46"/>
  <c r="K24" i="46"/>
  <c r="L24" i="46"/>
  <c r="M24" i="46"/>
  <c r="K12" i="46"/>
  <c r="L12" i="46"/>
  <c r="M12" i="46"/>
  <c r="E36" i="44"/>
  <c r="D36" i="44"/>
  <c r="C36" i="44"/>
  <c r="B36" i="44"/>
  <c r="A36" i="44"/>
  <c r="E35" i="44"/>
  <c r="D35" i="44"/>
  <c r="C35" i="44"/>
  <c r="B35" i="44"/>
  <c r="A35" i="44"/>
  <c r="E34" i="44"/>
  <c r="D34" i="44"/>
  <c r="C34" i="44"/>
  <c r="B34" i="44"/>
  <c r="A34" i="44"/>
  <c r="E33" i="44"/>
  <c r="K33" i="44"/>
  <c r="L33" i="44"/>
  <c r="M33" i="44"/>
  <c r="D33" i="44"/>
  <c r="C33" i="44"/>
  <c r="B33" i="44"/>
  <c r="A33" i="44"/>
  <c r="E32" i="44"/>
  <c r="D32" i="44"/>
  <c r="C32" i="44"/>
  <c r="B32" i="44"/>
  <c r="A32" i="44"/>
  <c r="E31" i="44"/>
  <c r="D31" i="44"/>
  <c r="C31" i="44"/>
  <c r="B31" i="44"/>
  <c r="A31" i="44"/>
  <c r="E30" i="44"/>
  <c r="D30" i="44"/>
  <c r="C30" i="44"/>
  <c r="B30" i="44"/>
  <c r="A30" i="44"/>
  <c r="E29" i="44"/>
  <c r="K29" i="44"/>
  <c r="L29" i="44"/>
  <c r="M29" i="44"/>
  <c r="D29" i="44"/>
  <c r="C29" i="44"/>
  <c r="B29" i="44"/>
  <c r="A29" i="44"/>
  <c r="E28" i="44"/>
  <c r="K28" i="44"/>
  <c r="L28" i="44"/>
  <c r="M28" i="44"/>
  <c r="D28" i="44"/>
  <c r="C28" i="44"/>
  <c r="B28" i="44"/>
  <c r="A28" i="44"/>
  <c r="J27" i="44"/>
  <c r="G27" i="44"/>
  <c r="E27" i="44"/>
  <c r="D27" i="44"/>
  <c r="C27" i="44"/>
  <c r="B27" i="44"/>
  <c r="A27" i="44"/>
  <c r="J26" i="44"/>
  <c r="G26" i="44"/>
  <c r="E26" i="44"/>
  <c r="D26" i="44"/>
  <c r="C26" i="44"/>
  <c r="B26" i="44"/>
  <c r="A26" i="44"/>
  <c r="J25" i="44"/>
  <c r="G25" i="44"/>
  <c r="F25" i="44"/>
  <c r="E25" i="44"/>
  <c r="D25" i="44"/>
  <c r="C25" i="44"/>
  <c r="B25" i="44"/>
  <c r="A25" i="44"/>
  <c r="J24" i="44"/>
  <c r="G24" i="44"/>
  <c r="E24" i="44"/>
  <c r="D24" i="44"/>
  <c r="C24" i="44"/>
  <c r="B24" i="44"/>
  <c r="A24" i="44"/>
  <c r="J23" i="44"/>
  <c r="G23" i="44"/>
  <c r="E23" i="44"/>
  <c r="D23" i="44"/>
  <c r="C23" i="44"/>
  <c r="B23" i="44"/>
  <c r="A23" i="44"/>
  <c r="J22" i="44"/>
  <c r="G22" i="44"/>
  <c r="F22" i="44"/>
  <c r="E22" i="44"/>
  <c r="D22" i="44"/>
  <c r="C22" i="44"/>
  <c r="B22" i="44"/>
  <c r="A22" i="44"/>
  <c r="E21" i="44"/>
  <c r="D21" i="44"/>
  <c r="C21" i="44"/>
  <c r="B21" i="44"/>
  <c r="A21" i="44"/>
  <c r="J20" i="44"/>
  <c r="G20" i="44"/>
  <c r="F20" i="44"/>
  <c r="E20" i="44"/>
  <c r="D20" i="44"/>
  <c r="C20" i="44"/>
  <c r="B20" i="44"/>
  <c r="A20" i="44"/>
  <c r="J19" i="44"/>
  <c r="G19" i="44"/>
  <c r="F19" i="44"/>
  <c r="E19" i="44"/>
  <c r="D19" i="44"/>
  <c r="C19" i="44"/>
  <c r="B19" i="44"/>
  <c r="A19" i="44"/>
  <c r="J18" i="44"/>
  <c r="G18" i="44"/>
  <c r="F18" i="44"/>
  <c r="E18" i="44"/>
  <c r="D18" i="44"/>
  <c r="C18" i="44"/>
  <c r="B18" i="44"/>
  <c r="A18" i="44"/>
  <c r="J17" i="44"/>
  <c r="G17" i="44"/>
  <c r="F17" i="44"/>
  <c r="E17" i="44"/>
  <c r="D17" i="44"/>
  <c r="C17" i="44"/>
  <c r="B17" i="44"/>
  <c r="A17" i="44"/>
  <c r="J16" i="44"/>
  <c r="G16" i="44"/>
  <c r="F16" i="44"/>
  <c r="E16" i="44"/>
  <c r="D16" i="44"/>
  <c r="C16" i="44"/>
  <c r="B16" i="44"/>
  <c r="A16" i="44"/>
  <c r="J15" i="44"/>
  <c r="G15" i="44"/>
  <c r="F15" i="44"/>
  <c r="E15" i="44"/>
  <c r="D15" i="44"/>
  <c r="C15" i="44"/>
  <c r="B15" i="44"/>
  <c r="A15" i="44"/>
  <c r="J14" i="44"/>
  <c r="G14" i="44"/>
  <c r="F14" i="44"/>
  <c r="E14" i="44"/>
  <c r="D14" i="44"/>
  <c r="C14" i="44"/>
  <c r="B14" i="44"/>
  <c r="A14" i="44"/>
  <c r="J13" i="44"/>
  <c r="G13" i="44"/>
  <c r="F13" i="44"/>
  <c r="E13" i="44"/>
  <c r="D13" i="44"/>
  <c r="C13" i="44"/>
  <c r="B13" i="44"/>
  <c r="A13" i="44"/>
  <c r="J12" i="44"/>
  <c r="G12" i="44"/>
  <c r="F12" i="44"/>
  <c r="E12" i="44"/>
  <c r="D12" i="44"/>
  <c r="C12" i="44"/>
  <c r="B12" i="44"/>
  <c r="A12" i="44"/>
  <c r="J11" i="44"/>
  <c r="G11" i="44"/>
  <c r="F11" i="44"/>
  <c r="E11" i="44"/>
  <c r="D11" i="44"/>
  <c r="C11" i="44"/>
  <c r="B11" i="44"/>
  <c r="A11" i="44"/>
  <c r="J10" i="44"/>
  <c r="G10" i="44"/>
  <c r="F10" i="44"/>
  <c r="E10" i="44"/>
  <c r="D10" i="44"/>
  <c r="C10" i="44"/>
  <c r="B10" i="44"/>
  <c r="A10" i="44"/>
  <c r="J9" i="44"/>
  <c r="I9" i="44"/>
  <c r="H9" i="44"/>
  <c r="G9" i="44"/>
  <c r="F9" i="44"/>
  <c r="E9" i="44"/>
  <c r="D9" i="44"/>
  <c r="C9" i="44"/>
  <c r="B9" i="44"/>
  <c r="A9" i="44"/>
  <c r="E8" i="44"/>
  <c r="D8" i="44"/>
  <c r="C8" i="44"/>
  <c r="B8" i="44"/>
  <c r="A8" i="44"/>
  <c r="K36" i="44"/>
  <c r="L36" i="44"/>
  <c r="M36" i="44"/>
  <c r="K30" i="44"/>
  <c r="L30" i="44"/>
  <c r="M30" i="44"/>
  <c r="K34" i="44"/>
  <c r="L34" i="44"/>
  <c r="M34" i="44"/>
  <c r="K8" i="44"/>
  <c r="L8" i="44"/>
  <c r="M8" i="44"/>
  <c r="K21" i="44"/>
  <c r="L21" i="44"/>
  <c r="M21" i="44"/>
  <c r="K31" i="44"/>
  <c r="L31" i="44"/>
  <c r="M31" i="44"/>
  <c r="K35" i="44"/>
  <c r="L35" i="44"/>
  <c r="M35" i="44"/>
  <c r="K32" i="44"/>
  <c r="L32" i="44"/>
  <c r="M32" i="44"/>
  <c r="K20" i="44"/>
  <c r="L20" i="44"/>
  <c r="M20" i="44"/>
  <c r="K9" i="44"/>
  <c r="L9" i="44"/>
  <c r="M9" i="44"/>
  <c r="K10" i="44"/>
  <c r="L10" i="44"/>
  <c r="M10" i="44"/>
  <c r="K11" i="44"/>
  <c r="L11" i="44"/>
  <c r="M11" i="44"/>
  <c r="K12" i="44"/>
  <c r="L12" i="44"/>
  <c r="M12" i="44"/>
  <c r="K16" i="44"/>
  <c r="L16" i="44"/>
  <c r="M16" i="44"/>
  <c r="K17" i="44"/>
  <c r="L17" i="44"/>
  <c r="M17" i="44"/>
  <c r="K18" i="44"/>
  <c r="L18" i="44"/>
  <c r="M18" i="44"/>
  <c r="K19" i="44"/>
  <c r="L19" i="44"/>
  <c r="M19" i="44"/>
  <c r="K22" i="44"/>
  <c r="L22" i="44"/>
  <c r="M22" i="44"/>
  <c r="K23" i="44"/>
  <c r="L23" i="44"/>
  <c r="M23" i="44"/>
  <c r="K24" i="44"/>
  <c r="L24" i="44"/>
  <c r="M24" i="44"/>
  <c r="K25" i="44"/>
  <c r="L25" i="44"/>
  <c r="M25" i="44"/>
  <c r="K26" i="44"/>
  <c r="L26" i="44"/>
  <c r="M26" i="44"/>
  <c r="K27" i="44"/>
  <c r="L27" i="44"/>
  <c r="M27" i="44"/>
  <c r="K14" i="44"/>
  <c r="L14" i="44"/>
  <c r="M14" i="44"/>
  <c r="K15" i="44"/>
  <c r="L15" i="44"/>
  <c r="M15" i="44"/>
  <c r="K13" i="44"/>
  <c r="L13" i="44"/>
  <c r="M13" i="44"/>
  <c r="E33" i="42"/>
  <c r="F33" i="42"/>
  <c r="G33" i="42"/>
  <c r="J33" i="42"/>
  <c r="E34" i="42"/>
  <c r="F34" i="42"/>
  <c r="G34" i="42"/>
  <c r="J34" i="42"/>
  <c r="E35" i="42"/>
  <c r="F35" i="42"/>
  <c r="G35" i="42"/>
  <c r="J35" i="42"/>
  <c r="E36" i="42"/>
  <c r="F36" i="42"/>
  <c r="G36" i="42"/>
  <c r="J36" i="42"/>
  <c r="E29" i="42"/>
  <c r="F29" i="42"/>
  <c r="G29" i="42"/>
  <c r="J29" i="42"/>
  <c r="E30" i="42"/>
  <c r="F30" i="42"/>
  <c r="G30" i="42"/>
  <c r="J30" i="42"/>
  <c r="E31" i="42"/>
  <c r="F31" i="42"/>
  <c r="G31" i="42"/>
  <c r="J31" i="42"/>
  <c r="E32" i="42"/>
  <c r="F32" i="42"/>
  <c r="G32" i="42"/>
  <c r="J32" i="42"/>
  <c r="E28" i="42"/>
  <c r="J28" i="42"/>
  <c r="G28" i="42"/>
  <c r="F28" i="42"/>
  <c r="E21" i="42"/>
  <c r="D21" i="42"/>
  <c r="F21" i="42"/>
  <c r="G21" i="42"/>
  <c r="J21" i="42"/>
  <c r="D22" i="42"/>
  <c r="E22" i="42"/>
  <c r="F22" i="42"/>
  <c r="G22" i="42"/>
  <c r="J22" i="42"/>
  <c r="D23" i="42"/>
  <c r="E23" i="42"/>
  <c r="F23" i="42"/>
  <c r="G23" i="42"/>
  <c r="J23" i="42"/>
  <c r="D24" i="42"/>
  <c r="E24" i="42"/>
  <c r="F24" i="42"/>
  <c r="G24" i="42"/>
  <c r="J24" i="42"/>
  <c r="D25" i="42"/>
  <c r="E25" i="42"/>
  <c r="F25" i="42"/>
  <c r="G25" i="42"/>
  <c r="J25" i="42"/>
  <c r="D26" i="42"/>
  <c r="E26" i="42"/>
  <c r="F26" i="42"/>
  <c r="G26" i="42"/>
  <c r="J26" i="42"/>
  <c r="D27" i="42"/>
  <c r="E27" i="42"/>
  <c r="F27" i="42"/>
  <c r="G27" i="42"/>
  <c r="J27" i="42"/>
  <c r="A28" i="42"/>
  <c r="B28" i="42"/>
  <c r="C28" i="42"/>
  <c r="D28" i="42"/>
  <c r="A29" i="42"/>
  <c r="B29" i="42"/>
  <c r="C29" i="42"/>
  <c r="D29" i="42"/>
  <c r="A30" i="42"/>
  <c r="B30" i="42"/>
  <c r="C30" i="42"/>
  <c r="D30" i="42"/>
  <c r="A31" i="42"/>
  <c r="B31" i="42"/>
  <c r="C31" i="42"/>
  <c r="D31" i="42"/>
  <c r="A32" i="42"/>
  <c r="B32" i="42"/>
  <c r="C32" i="42"/>
  <c r="D32" i="42"/>
  <c r="A33" i="42"/>
  <c r="B33" i="42"/>
  <c r="C33" i="42"/>
  <c r="D33" i="42"/>
  <c r="A34" i="42"/>
  <c r="B34" i="42"/>
  <c r="C34" i="42"/>
  <c r="D34" i="42"/>
  <c r="A35" i="42"/>
  <c r="B35" i="42"/>
  <c r="C35" i="42"/>
  <c r="D35" i="42"/>
  <c r="A36" i="42"/>
  <c r="B36" i="42"/>
  <c r="C36" i="42"/>
  <c r="D36" i="42"/>
  <c r="A14" i="42"/>
  <c r="B14" i="42"/>
  <c r="C14" i="42"/>
  <c r="D14" i="42"/>
  <c r="A15" i="42"/>
  <c r="B15" i="42"/>
  <c r="C15" i="42"/>
  <c r="D15" i="42"/>
  <c r="A16" i="42"/>
  <c r="B16" i="42"/>
  <c r="C16" i="42"/>
  <c r="D16" i="42"/>
  <c r="A17" i="42"/>
  <c r="B17" i="42"/>
  <c r="C17" i="42"/>
  <c r="D17" i="42"/>
  <c r="A18" i="42"/>
  <c r="B18" i="42"/>
  <c r="C18" i="42"/>
  <c r="D18" i="42"/>
  <c r="A19" i="42"/>
  <c r="B19" i="42"/>
  <c r="C19" i="42"/>
  <c r="D19" i="42"/>
  <c r="A20" i="42"/>
  <c r="B20" i="42"/>
  <c r="C20" i="42"/>
  <c r="D20" i="42"/>
  <c r="A21" i="42"/>
  <c r="B21" i="42"/>
  <c r="C21" i="42"/>
  <c r="A22" i="42"/>
  <c r="B22" i="42"/>
  <c r="C22" i="42"/>
  <c r="A23" i="42"/>
  <c r="B23" i="42"/>
  <c r="C23" i="42"/>
  <c r="A24" i="42"/>
  <c r="B24" i="42"/>
  <c r="C24" i="42"/>
  <c r="A25" i="42"/>
  <c r="B25" i="42"/>
  <c r="C25" i="42"/>
  <c r="A26" i="42"/>
  <c r="B26" i="42"/>
  <c r="C26" i="42"/>
  <c r="A27" i="42"/>
  <c r="B27" i="42"/>
  <c r="C27" i="42"/>
  <c r="E18" i="42"/>
  <c r="F18" i="42"/>
  <c r="G18" i="42"/>
  <c r="J18" i="42"/>
  <c r="E19" i="42"/>
  <c r="F19" i="42"/>
  <c r="G19" i="42"/>
  <c r="J19" i="42"/>
  <c r="E20" i="42"/>
  <c r="F20" i="42"/>
  <c r="G20" i="42"/>
  <c r="J20" i="42"/>
  <c r="E15" i="42"/>
  <c r="F15" i="42"/>
  <c r="G15" i="42"/>
  <c r="J15" i="42"/>
  <c r="E16" i="42"/>
  <c r="F16" i="42"/>
  <c r="G16" i="42"/>
  <c r="J16" i="42"/>
  <c r="E17" i="42"/>
  <c r="F17" i="42"/>
  <c r="G17" i="42"/>
  <c r="J17" i="42"/>
  <c r="J14" i="42"/>
  <c r="G14" i="42"/>
  <c r="F14" i="42"/>
  <c r="E14" i="42"/>
  <c r="J13" i="42"/>
  <c r="G13" i="42"/>
  <c r="F13" i="42"/>
  <c r="E13" i="42"/>
  <c r="D13" i="42"/>
  <c r="C13" i="42"/>
  <c r="B13" i="42"/>
  <c r="A13" i="42"/>
  <c r="J12" i="42"/>
  <c r="G12" i="42"/>
  <c r="F12" i="42"/>
  <c r="E12" i="42"/>
  <c r="D12" i="42"/>
  <c r="C12" i="42"/>
  <c r="B12" i="42"/>
  <c r="A12" i="42"/>
  <c r="J11" i="42"/>
  <c r="G11" i="42"/>
  <c r="F11" i="42"/>
  <c r="E11" i="42"/>
  <c r="D11" i="42"/>
  <c r="C11" i="42"/>
  <c r="B11" i="42"/>
  <c r="A11" i="42"/>
  <c r="J10" i="42"/>
  <c r="G10" i="42"/>
  <c r="F10" i="42"/>
  <c r="E10" i="42"/>
  <c r="D10" i="42"/>
  <c r="C10" i="42"/>
  <c r="B10" i="42"/>
  <c r="A10" i="42"/>
  <c r="J9" i="42"/>
  <c r="I9" i="42"/>
  <c r="H9" i="42"/>
  <c r="G9" i="42"/>
  <c r="F9" i="42"/>
  <c r="E9" i="42"/>
  <c r="D9" i="42"/>
  <c r="C9" i="42"/>
  <c r="B9" i="42"/>
  <c r="A9" i="42"/>
  <c r="E8" i="42"/>
  <c r="D8" i="42"/>
  <c r="C8" i="42"/>
  <c r="B8" i="42"/>
  <c r="A8" i="42"/>
  <c r="K27" i="42"/>
  <c r="L27" i="42"/>
  <c r="M27" i="42"/>
  <c r="K23" i="42"/>
  <c r="L23" i="42"/>
  <c r="K22" i="42"/>
  <c r="K25" i="42"/>
  <c r="L25" i="42"/>
  <c r="M25" i="42"/>
  <c r="K32" i="42"/>
  <c r="L32" i="42"/>
  <c r="M32" i="42"/>
  <c r="K26" i="42"/>
  <c r="L26" i="42"/>
  <c r="M26" i="42"/>
  <c r="K24" i="42"/>
  <c r="L24" i="42"/>
  <c r="M24" i="42"/>
  <c r="K28" i="42"/>
  <c r="L28" i="42"/>
  <c r="M28" i="42"/>
  <c r="K31" i="42"/>
  <c r="L31" i="42"/>
  <c r="M31" i="42"/>
  <c r="K30" i="42"/>
  <c r="L30" i="42"/>
  <c r="M30" i="42"/>
  <c r="K29" i="42"/>
  <c r="L29" i="42"/>
  <c r="M29" i="42"/>
  <c r="K36" i="42"/>
  <c r="L36" i="42"/>
  <c r="M36" i="42"/>
  <c r="K35" i="42"/>
  <c r="L35" i="42"/>
  <c r="M35" i="42"/>
  <c r="K34" i="42"/>
  <c r="L34" i="42"/>
  <c r="M34" i="42"/>
  <c r="K33" i="42"/>
  <c r="L33" i="42"/>
  <c r="M33" i="42"/>
  <c r="K21" i="42"/>
  <c r="K18" i="42"/>
  <c r="K20" i="42"/>
  <c r="K19" i="42"/>
  <c r="K16" i="42"/>
  <c r="L16" i="42"/>
  <c r="M16" i="42"/>
  <c r="K15" i="42"/>
  <c r="L15" i="42"/>
  <c r="M15" i="42"/>
  <c r="K17" i="42"/>
  <c r="L17" i="42"/>
  <c r="M17" i="42"/>
  <c r="K8" i="42"/>
  <c r="L8" i="42"/>
  <c r="M8" i="42"/>
  <c r="K13" i="42"/>
  <c r="L13" i="42"/>
  <c r="M13" i="42"/>
  <c r="L20" i="42"/>
  <c r="M20" i="42"/>
  <c r="L22" i="42"/>
  <c r="M22" i="42"/>
  <c r="K10" i="42"/>
  <c r="L10" i="42"/>
  <c r="M10" i="42"/>
  <c r="K11" i="42"/>
  <c r="L11" i="42"/>
  <c r="M11" i="42"/>
  <c r="K12" i="42"/>
  <c r="L12" i="42"/>
  <c r="M12" i="42"/>
  <c r="K14" i="42"/>
  <c r="L14" i="42"/>
  <c r="M14" i="42"/>
  <c r="L18" i="42"/>
  <c r="M18" i="42"/>
  <c r="L19" i="42"/>
  <c r="M19" i="42"/>
  <c r="L21" i="42"/>
  <c r="M21" i="42"/>
  <c r="K9" i="42"/>
  <c r="L9" i="42"/>
  <c r="M9" i="42"/>
  <c r="M23" i="42"/>
  <c r="D22" i="39"/>
  <c r="E22" i="39"/>
  <c r="A22" i="39"/>
  <c r="B22" i="39"/>
  <c r="C22" i="39"/>
  <c r="D19" i="39"/>
  <c r="E19" i="39"/>
  <c r="F19" i="39"/>
  <c r="G19" i="39"/>
  <c r="J19" i="39"/>
  <c r="D20" i="39"/>
  <c r="E20" i="39"/>
  <c r="F20" i="39"/>
  <c r="G20" i="39"/>
  <c r="J20" i="39"/>
  <c r="A19" i="39"/>
  <c r="B19" i="39"/>
  <c r="C19" i="39"/>
  <c r="A20" i="39"/>
  <c r="B20" i="39"/>
  <c r="C20" i="39"/>
  <c r="E24" i="39"/>
  <c r="F24" i="39"/>
  <c r="G24" i="39"/>
  <c r="J24" i="39"/>
  <c r="E25" i="39"/>
  <c r="F25" i="39"/>
  <c r="G25" i="39"/>
  <c r="J25" i="39"/>
  <c r="E27" i="39"/>
  <c r="F27" i="39"/>
  <c r="G27" i="39"/>
  <c r="J27" i="39"/>
  <c r="E28" i="39"/>
  <c r="F28" i="39"/>
  <c r="G28" i="39"/>
  <c r="J28" i="39"/>
  <c r="J17" i="39"/>
  <c r="D17" i="39"/>
  <c r="E17" i="39"/>
  <c r="F17" i="39"/>
  <c r="G17" i="39"/>
  <c r="J16" i="39"/>
  <c r="G16" i="39"/>
  <c r="F16" i="39"/>
  <c r="E16" i="39"/>
  <c r="J14" i="39"/>
  <c r="G14" i="39"/>
  <c r="F14" i="39"/>
  <c r="E14" i="39"/>
  <c r="J13" i="39"/>
  <c r="G13" i="39"/>
  <c r="F13" i="39"/>
  <c r="E13" i="39"/>
  <c r="J12" i="39"/>
  <c r="G12" i="39"/>
  <c r="F12" i="39"/>
  <c r="E12" i="39"/>
  <c r="J11" i="39"/>
  <c r="G11" i="39"/>
  <c r="F11" i="39"/>
  <c r="E11" i="39"/>
  <c r="E8" i="39"/>
  <c r="A40" i="39"/>
  <c r="B40" i="39"/>
  <c r="C40" i="39"/>
  <c r="D40" i="39"/>
  <c r="E40" i="39"/>
  <c r="A28" i="39"/>
  <c r="B28" i="39"/>
  <c r="C28" i="39"/>
  <c r="D28" i="39"/>
  <c r="A30" i="39"/>
  <c r="B30" i="39"/>
  <c r="C30" i="39"/>
  <c r="D30" i="39"/>
  <c r="E30" i="39"/>
  <c r="A31" i="39"/>
  <c r="B31" i="39"/>
  <c r="C31" i="39"/>
  <c r="D31" i="39"/>
  <c r="E31" i="39"/>
  <c r="A33" i="39"/>
  <c r="B33" i="39"/>
  <c r="C33" i="39"/>
  <c r="D33" i="39"/>
  <c r="E33" i="39"/>
  <c r="A35" i="39"/>
  <c r="B35" i="39"/>
  <c r="C35" i="39"/>
  <c r="D35" i="39"/>
  <c r="E35" i="39"/>
  <c r="A36" i="39"/>
  <c r="B36" i="39"/>
  <c r="C36" i="39"/>
  <c r="D36" i="39"/>
  <c r="E36" i="39"/>
  <c r="A38" i="39"/>
  <c r="B38" i="39"/>
  <c r="C38" i="39"/>
  <c r="D38" i="39"/>
  <c r="E38" i="39"/>
  <c r="A13" i="39"/>
  <c r="B13" i="39"/>
  <c r="C13" i="39"/>
  <c r="D13" i="39"/>
  <c r="D27" i="39"/>
  <c r="C27" i="39"/>
  <c r="B27" i="39"/>
  <c r="A27" i="39"/>
  <c r="D25" i="39"/>
  <c r="C25" i="39"/>
  <c r="B25" i="39"/>
  <c r="A25" i="39"/>
  <c r="D24" i="39"/>
  <c r="C24" i="39"/>
  <c r="B24" i="39"/>
  <c r="A24" i="39"/>
  <c r="C17" i="39"/>
  <c r="B17" i="39"/>
  <c r="A17" i="39"/>
  <c r="D16" i="39"/>
  <c r="C16" i="39"/>
  <c r="B16" i="39"/>
  <c r="A16" i="39"/>
  <c r="D14" i="39"/>
  <c r="C14" i="39"/>
  <c r="B14" i="39"/>
  <c r="A14" i="39"/>
  <c r="D12" i="39"/>
  <c r="C12" i="39"/>
  <c r="B12" i="39"/>
  <c r="A12" i="39"/>
  <c r="D11" i="39"/>
  <c r="C11" i="39"/>
  <c r="B11" i="39"/>
  <c r="A11" i="39"/>
  <c r="J10" i="39"/>
  <c r="G10" i="39"/>
  <c r="F10" i="39"/>
  <c r="E10" i="39"/>
  <c r="D10" i="39"/>
  <c r="C10" i="39"/>
  <c r="B10" i="39"/>
  <c r="A10" i="39"/>
  <c r="J9" i="39"/>
  <c r="I9" i="39"/>
  <c r="H9" i="39"/>
  <c r="G9" i="39"/>
  <c r="F9" i="39"/>
  <c r="E9" i="39"/>
  <c r="D9" i="39"/>
  <c r="C9" i="39"/>
  <c r="B9" i="39"/>
  <c r="A9" i="39"/>
  <c r="D8" i="39"/>
  <c r="C8" i="39"/>
  <c r="B8" i="39"/>
  <c r="A8" i="39"/>
  <c r="D22" i="4"/>
  <c r="D24" i="4"/>
  <c r="D25" i="4"/>
  <c r="D26" i="4"/>
  <c r="C22" i="4"/>
  <c r="C23" i="4"/>
  <c r="C24" i="4"/>
  <c r="B10" i="4"/>
  <c r="B23" i="4"/>
  <c r="B9" i="4"/>
  <c r="B22" i="4"/>
  <c r="B29" i="4"/>
  <c r="C29" i="4"/>
  <c r="C33" i="4"/>
  <c r="B30" i="4"/>
  <c r="B31" i="4"/>
  <c r="B32" i="4"/>
  <c r="B33" i="4"/>
  <c r="B24" i="4"/>
  <c r="C16" i="4"/>
  <c r="D16" i="4"/>
  <c r="E16" i="4"/>
  <c r="F16" i="4"/>
  <c r="C17" i="4"/>
  <c r="D17" i="4"/>
  <c r="D18" i="4"/>
  <c r="D19" i="4"/>
  <c r="E17" i="4"/>
  <c r="E18" i="4"/>
  <c r="E19" i="4"/>
  <c r="F17" i="4"/>
  <c r="C18" i="4"/>
  <c r="C19" i="4"/>
  <c r="B16" i="4"/>
  <c r="B17" i="4"/>
  <c r="B11" i="4"/>
  <c r="C25" i="3"/>
  <c r="C26" i="3"/>
  <c r="C27" i="3"/>
  <c r="D25" i="3"/>
  <c r="D27" i="3"/>
  <c r="C32" i="3"/>
  <c r="B32" i="3"/>
  <c r="B33" i="3"/>
  <c r="B34" i="3"/>
  <c r="B35" i="3"/>
  <c r="B36" i="3"/>
  <c r="B13" i="3"/>
  <c r="B12" i="3"/>
  <c r="B14" i="3"/>
  <c r="B11" i="3"/>
  <c r="B10" i="3"/>
  <c r="B9" i="3"/>
  <c r="B20" i="3"/>
  <c r="B19" i="3"/>
  <c r="C36" i="3"/>
  <c r="B27" i="3"/>
  <c r="B26" i="3"/>
  <c r="B25" i="3"/>
  <c r="C19" i="3"/>
  <c r="D19" i="3"/>
  <c r="E19" i="3"/>
  <c r="F19" i="3"/>
  <c r="G19" i="3"/>
  <c r="C20" i="3"/>
  <c r="C21" i="3"/>
  <c r="C22" i="3"/>
  <c r="D20" i="3"/>
  <c r="E20" i="3"/>
  <c r="F20" i="3"/>
  <c r="G20" i="3"/>
  <c r="G21" i="3"/>
  <c r="G22" i="3"/>
  <c r="B21" i="3"/>
  <c r="B22" i="3"/>
  <c r="B32" i="2"/>
  <c r="B33" i="2"/>
  <c r="B34" i="2"/>
  <c r="B35" i="2"/>
  <c r="B36" i="2"/>
  <c r="B20" i="2"/>
  <c r="B19" i="2"/>
  <c r="B21" i="2"/>
  <c r="B22" i="2"/>
  <c r="B14" i="2"/>
  <c r="B13" i="2"/>
  <c r="B12" i="2"/>
  <c r="B11" i="2"/>
  <c r="B9" i="2"/>
  <c r="B10" i="2"/>
  <c r="C19" i="2"/>
  <c r="C20" i="2"/>
  <c r="D19" i="2"/>
  <c r="D20" i="2"/>
  <c r="E19" i="2"/>
  <c r="E20" i="2"/>
  <c r="F19" i="2"/>
  <c r="F20" i="2"/>
  <c r="G19" i="2"/>
  <c r="G20" i="2"/>
  <c r="B25" i="2"/>
  <c r="B26" i="2"/>
  <c r="B27" i="2"/>
  <c r="C25" i="2"/>
  <c r="C26" i="2"/>
  <c r="C27" i="2"/>
  <c r="D25" i="2"/>
  <c r="D27" i="2"/>
  <c r="D28" i="2"/>
  <c r="D29" i="2"/>
  <c r="C32" i="2"/>
  <c r="C36" i="2"/>
  <c r="B10" i="17"/>
  <c r="C32" i="17"/>
  <c r="C37" i="17"/>
  <c r="C38" i="17"/>
  <c r="C36" i="17"/>
  <c r="B32" i="17"/>
  <c r="B33" i="17"/>
  <c r="B34" i="17"/>
  <c r="B35" i="17"/>
  <c r="B36" i="17"/>
  <c r="B9" i="17"/>
  <c r="D27" i="17"/>
  <c r="C27" i="17"/>
  <c r="B27" i="17"/>
  <c r="C26" i="17"/>
  <c r="B26" i="17"/>
  <c r="D25" i="17"/>
  <c r="C25" i="17"/>
  <c r="B25" i="17"/>
  <c r="G20" i="17"/>
  <c r="F20" i="17"/>
  <c r="E20" i="17"/>
  <c r="D20" i="17"/>
  <c r="C20" i="17"/>
  <c r="B20" i="17"/>
  <c r="G19" i="17"/>
  <c r="F19" i="17"/>
  <c r="E19" i="17"/>
  <c r="E21" i="17"/>
  <c r="E22" i="17"/>
  <c r="D19" i="17"/>
  <c r="C19" i="17"/>
  <c r="B19" i="17"/>
  <c r="B14" i="17"/>
  <c r="B13" i="17"/>
  <c r="B12" i="17"/>
  <c r="B11" i="17"/>
  <c r="G21" i="17"/>
  <c r="G22" i="17"/>
  <c r="B29" i="22"/>
  <c r="B13" i="22"/>
  <c r="B28" i="22"/>
  <c r="B12" i="22"/>
  <c r="B27" i="22"/>
  <c r="B11" i="22"/>
  <c r="B26" i="22"/>
  <c r="B10" i="22"/>
  <c r="C29" i="22"/>
  <c r="C39" i="22"/>
  <c r="B39" i="22"/>
  <c r="B38" i="22"/>
  <c r="B37" i="22"/>
  <c r="B36" i="22"/>
  <c r="C35" i="22"/>
  <c r="B35" i="22"/>
  <c r="D30" i="22"/>
  <c r="C30" i="22"/>
  <c r="B30" i="22"/>
  <c r="D25" i="22"/>
  <c r="D31" i="22"/>
  <c r="D32" i="22"/>
  <c r="C25" i="22"/>
  <c r="B25" i="22"/>
  <c r="G20" i="22"/>
  <c r="F20" i="22"/>
  <c r="E20" i="22"/>
  <c r="D20" i="22"/>
  <c r="C20" i="22"/>
  <c r="B20" i="22"/>
  <c r="G19" i="22"/>
  <c r="F19" i="22"/>
  <c r="E19" i="22"/>
  <c r="D19" i="22"/>
  <c r="C19" i="22"/>
  <c r="C21" i="22"/>
  <c r="C22" i="22"/>
  <c r="B19" i="22"/>
  <c r="B14" i="22"/>
  <c r="B9" i="22"/>
  <c r="B15" i="22"/>
  <c r="B16" i="22"/>
  <c r="C31" i="22"/>
  <c r="C32" i="22"/>
  <c r="E21" i="22"/>
  <c r="E22" i="22"/>
  <c r="B11" i="27"/>
  <c r="B9" i="27"/>
  <c r="C39" i="27"/>
  <c r="B39" i="27"/>
  <c r="B38" i="27"/>
  <c r="B37" i="27"/>
  <c r="B36" i="27"/>
  <c r="C35" i="27"/>
  <c r="B35" i="27"/>
  <c r="D30" i="27"/>
  <c r="C30" i="27"/>
  <c r="B30" i="27"/>
  <c r="C29" i="27"/>
  <c r="B29" i="27"/>
  <c r="B28" i="27"/>
  <c r="B27" i="27"/>
  <c r="B26" i="27"/>
  <c r="D25" i="27"/>
  <c r="D31" i="27"/>
  <c r="D32" i="27"/>
  <c r="C25" i="27"/>
  <c r="C31" i="27"/>
  <c r="C32" i="27"/>
  <c r="B25" i="27"/>
  <c r="G20" i="27"/>
  <c r="F20" i="27"/>
  <c r="E20" i="27"/>
  <c r="D20" i="27"/>
  <c r="C20" i="27"/>
  <c r="B20" i="27"/>
  <c r="B21" i="27"/>
  <c r="B22" i="27"/>
  <c r="G19" i="27"/>
  <c r="G21" i="27"/>
  <c r="G22" i="27"/>
  <c r="F19" i="27"/>
  <c r="E19" i="27"/>
  <c r="D19" i="27"/>
  <c r="C19" i="27"/>
  <c r="C21" i="27"/>
  <c r="C22" i="27"/>
  <c r="B19" i="27"/>
  <c r="B14" i="27"/>
  <c r="B12" i="27"/>
  <c r="B10" i="27"/>
  <c r="B15" i="27"/>
  <c r="B16" i="27"/>
  <c r="B13" i="27"/>
  <c r="B13" i="32"/>
  <c r="B10" i="32"/>
  <c r="B9" i="32"/>
  <c r="B11" i="32"/>
  <c r="C35" i="32"/>
  <c r="C36" i="32"/>
  <c r="C37" i="32"/>
  <c r="C38" i="32"/>
  <c r="C39" i="32"/>
  <c r="C40" i="32"/>
  <c r="C41" i="32"/>
  <c r="B35" i="32"/>
  <c r="B36" i="32"/>
  <c r="B37" i="32"/>
  <c r="B38" i="32"/>
  <c r="B39" i="32"/>
  <c r="B40" i="32"/>
  <c r="B41" i="32"/>
  <c r="D30" i="32"/>
  <c r="C30" i="32"/>
  <c r="B30" i="32"/>
  <c r="C29" i="32"/>
  <c r="B29" i="32"/>
  <c r="B28" i="32"/>
  <c r="B27" i="32"/>
  <c r="B26" i="32"/>
  <c r="D25" i="32"/>
  <c r="C25" i="32"/>
  <c r="B25" i="32"/>
  <c r="G20" i="32"/>
  <c r="F20" i="32"/>
  <c r="E20" i="32"/>
  <c r="D20" i="32"/>
  <c r="C20" i="32"/>
  <c r="B20" i="32"/>
  <c r="G19" i="32"/>
  <c r="G21" i="32"/>
  <c r="G22" i="32"/>
  <c r="F19" i="32"/>
  <c r="F21" i="32"/>
  <c r="F22" i="32"/>
  <c r="E19" i="32"/>
  <c r="D19" i="32"/>
  <c r="C19" i="32"/>
  <c r="C21" i="32"/>
  <c r="C22" i="32"/>
  <c r="B19" i="32"/>
  <c r="B21" i="32"/>
  <c r="B22" i="32"/>
  <c r="B14" i="32"/>
  <c r="B12" i="32"/>
  <c r="D31" i="32"/>
  <c r="D32" i="32"/>
  <c r="C31" i="32"/>
  <c r="C32" i="32"/>
  <c r="F10" i="38"/>
  <c r="F14" i="38"/>
  <c r="F9" i="38"/>
  <c r="F12" i="38"/>
  <c r="J10" i="38"/>
  <c r="D10" i="38"/>
  <c r="E10" i="38"/>
  <c r="G10" i="38"/>
  <c r="D11" i="38"/>
  <c r="E11" i="38"/>
  <c r="C10" i="38"/>
  <c r="C11" i="38"/>
  <c r="A11" i="38"/>
  <c r="B11" i="38"/>
  <c r="B10" i="38"/>
  <c r="A10" i="38"/>
  <c r="D9" i="38"/>
  <c r="E9" i="38"/>
  <c r="G9" i="38"/>
  <c r="H9" i="38"/>
  <c r="I9" i="38"/>
  <c r="J9" i="38"/>
  <c r="D12" i="38"/>
  <c r="E12" i="38"/>
  <c r="G12" i="38"/>
  <c r="H12" i="38"/>
  <c r="I12" i="38"/>
  <c r="J12" i="38"/>
  <c r="D14" i="38"/>
  <c r="E14" i="38"/>
  <c r="G14" i="38"/>
  <c r="H14" i="38"/>
  <c r="I14" i="38"/>
  <c r="J14" i="38"/>
  <c r="D16" i="38"/>
  <c r="E16" i="38"/>
  <c r="D18" i="38"/>
  <c r="E18" i="38"/>
  <c r="D20" i="38"/>
  <c r="E20" i="38"/>
  <c r="D22" i="38"/>
  <c r="E22" i="38"/>
  <c r="D24" i="38"/>
  <c r="E24" i="38"/>
  <c r="D8" i="38"/>
  <c r="E8" i="38"/>
  <c r="F8" i="38"/>
  <c r="G8" i="38"/>
  <c r="H8" i="38"/>
  <c r="I8" i="38"/>
  <c r="J8" i="38"/>
  <c r="A24" i="38"/>
  <c r="B24" i="38"/>
  <c r="C24" i="38"/>
  <c r="A22" i="38"/>
  <c r="B22" i="38"/>
  <c r="C22" i="38"/>
  <c r="A9" i="38"/>
  <c r="B9" i="38"/>
  <c r="C9" i="38"/>
  <c r="A12" i="38"/>
  <c r="B12" i="38"/>
  <c r="C12" i="38"/>
  <c r="A14" i="38"/>
  <c r="B14" i="38"/>
  <c r="C14" i="38"/>
  <c r="A16" i="38"/>
  <c r="B16" i="38"/>
  <c r="C16" i="38"/>
  <c r="A18" i="38"/>
  <c r="B18" i="38"/>
  <c r="C18" i="38"/>
  <c r="A20" i="38"/>
  <c r="B20" i="38"/>
  <c r="C20" i="38"/>
  <c r="C8" i="38"/>
  <c r="B8" i="38"/>
  <c r="A8" i="38"/>
  <c r="E21" i="27"/>
  <c r="E22" i="27"/>
  <c r="C37" i="2"/>
  <c r="C38" i="2"/>
  <c r="K22" i="38"/>
  <c r="L22" i="38"/>
  <c r="M22" i="38"/>
  <c r="K16" i="38"/>
  <c r="L16" i="38"/>
  <c r="M16" i="38"/>
  <c r="D21" i="32"/>
  <c r="D22" i="32"/>
  <c r="B25" i="4"/>
  <c r="B26" i="4"/>
  <c r="E21" i="32"/>
  <c r="E22" i="32"/>
  <c r="K14" i="38"/>
  <c r="L14" i="38"/>
  <c r="M14" i="38"/>
  <c r="K9" i="38"/>
  <c r="L9" i="38"/>
  <c r="M9" i="38"/>
  <c r="C43" i="32"/>
  <c r="F21" i="27"/>
  <c r="F22" i="27"/>
  <c r="D21" i="27"/>
  <c r="D22" i="27"/>
  <c r="B31" i="27"/>
  <c r="B32" i="27"/>
  <c r="G21" i="22"/>
  <c r="G22" i="22"/>
  <c r="D21" i="17"/>
  <c r="D22" i="17"/>
  <c r="B21" i="17"/>
  <c r="B22" i="17"/>
  <c r="F21" i="17"/>
  <c r="F22" i="17"/>
  <c r="B28" i="2"/>
  <c r="B29" i="2"/>
  <c r="F21" i="2"/>
  <c r="F22" i="2"/>
  <c r="D21" i="2"/>
  <c r="D22" i="2"/>
  <c r="B38" i="2"/>
  <c r="F21" i="3"/>
  <c r="F22" i="3"/>
  <c r="F18" i="4"/>
  <c r="F19" i="4"/>
  <c r="K8" i="39"/>
  <c r="L8" i="39"/>
  <c r="M8" i="39"/>
  <c r="K36" i="39"/>
  <c r="L36" i="39"/>
  <c r="M36" i="39"/>
  <c r="K30" i="39"/>
  <c r="L30" i="39"/>
  <c r="M30" i="39"/>
  <c r="K25" i="39"/>
  <c r="L25" i="39"/>
  <c r="M25" i="39"/>
  <c r="K19" i="39"/>
  <c r="L19" i="39"/>
  <c r="M19" i="39"/>
  <c r="B43" i="32"/>
  <c r="G21" i="2"/>
  <c r="G22" i="2"/>
  <c r="E21" i="2"/>
  <c r="E22" i="2"/>
  <c r="D21" i="3"/>
  <c r="D22" i="3"/>
  <c r="B28" i="3"/>
  <c r="B29" i="3"/>
  <c r="B15" i="3"/>
  <c r="B16" i="3"/>
  <c r="C28" i="3"/>
  <c r="C29" i="3"/>
  <c r="C34" i="4"/>
  <c r="C35" i="4"/>
  <c r="K9" i="39"/>
  <c r="L9" i="39"/>
  <c r="M9" i="39"/>
  <c r="K14" i="39"/>
  <c r="L14" i="39"/>
  <c r="M14" i="39"/>
  <c r="K33" i="39"/>
  <c r="L33" i="39"/>
  <c r="M33" i="39"/>
  <c r="B15" i="32"/>
  <c r="B16" i="32"/>
  <c r="B21" i="22"/>
  <c r="B22" i="22"/>
  <c r="F21" i="22"/>
  <c r="F22" i="22"/>
  <c r="D21" i="22"/>
  <c r="D22" i="22"/>
  <c r="B31" i="22"/>
  <c r="B32" i="22"/>
  <c r="B41" i="22"/>
  <c r="C40" i="22"/>
  <c r="C41" i="22"/>
  <c r="C21" i="17"/>
  <c r="C22" i="17"/>
  <c r="B28" i="17"/>
  <c r="B29" i="17"/>
  <c r="C28" i="2"/>
  <c r="C29" i="2"/>
  <c r="B12" i="4"/>
  <c r="B13" i="4"/>
  <c r="K40" i="39"/>
  <c r="L40" i="39"/>
  <c r="M40" i="39"/>
  <c r="K13" i="39"/>
  <c r="L13" i="39"/>
  <c r="M13" i="39"/>
  <c r="K20" i="38"/>
  <c r="L20" i="38"/>
  <c r="M20" i="38"/>
  <c r="B41" i="27"/>
  <c r="C40" i="27"/>
  <c r="C41" i="27"/>
  <c r="B15" i="17"/>
  <c r="B16" i="17"/>
  <c r="D28" i="17"/>
  <c r="D29" i="17"/>
  <c r="C28" i="17"/>
  <c r="C29" i="17"/>
  <c r="D28" i="3"/>
  <c r="D29" i="3"/>
  <c r="K38" i="39"/>
  <c r="L38" i="39"/>
  <c r="M38" i="39"/>
  <c r="K31" i="39"/>
  <c r="L31" i="39"/>
  <c r="M31" i="39"/>
  <c r="B38" i="17"/>
  <c r="K8" i="38"/>
  <c r="L8" i="38"/>
  <c r="M8" i="38"/>
  <c r="K12" i="38"/>
  <c r="L12" i="38"/>
  <c r="M12" i="38"/>
  <c r="K10" i="38"/>
  <c r="L10" i="38"/>
  <c r="M10" i="38"/>
  <c r="B38" i="3"/>
  <c r="B35" i="4"/>
  <c r="C25" i="4"/>
  <c r="C26" i="4"/>
  <c r="K28" i="39"/>
  <c r="L28" i="39"/>
  <c r="M28" i="39"/>
  <c r="K11" i="39"/>
  <c r="L11" i="39"/>
  <c r="M11" i="39"/>
  <c r="K12" i="39"/>
  <c r="L12" i="39"/>
  <c r="M12" i="39"/>
  <c r="K16" i="39"/>
  <c r="L16" i="39"/>
  <c r="M16" i="39"/>
  <c r="K17" i="39"/>
  <c r="L17" i="39"/>
  <c r="M17" i="39"/>
  <c r="K24" i="38"/>
  <c r="L24" i="38"/>
  <c r="M24" i="38"/>
  <c r="K18" i="38"/>
  <c r="L18" i="38"/>
  <c r="M18" i="38"/>
  <c r="K11" i="38"/>
  <c r="L11" i="38"/>
  <c r="M11" i="38"/>
  <c r="B31" i="32"/>
  <c r="B32" i="32"/>
  <c r="C21" i="2"/>
  <c r="C22" i="2"/>
  <c r="B15" i="2"/>
  <c r="B16" i="2"/>
  <c r="E21" i="3"/>
  <c r="E22" i="3"/>
  <c r="C37" i="3"/>
  <c r="C38" i="3"/>
  <c r="B18" i="4"/>
  <c r="B19" i="4"/>
  <c r="K10" i="39"/>
  <c r="L10" i="39"/>
  <c r="M10" i="39"/>
  <c r="K24" i="39"/>
  <c r="L24" i="39"/>
  <c r="M24" i="39"/>
  <c r="K27" i="39"/>
  <c r="L27" i="39"/>
  <c r="M27" i="39"/>
  <c r="K35" i="39"/>
  <c r="L35" i="39"/>
  <c r="M35" i="39"/>
  <c r="K20" i="39"/>
  <c r="L20" i="39"/>
  <c r="M20" i="39"/>
  <c r="K22" i="39"/>
  <c r="L22" i="39"/>
  <c r="M22" i="39"/>
  <c r="L41" i="51" l="1"/>
  <c r="M41" i="51" s="1"/>
  <c r="K42" i="51"/>
  <c r="L42" i="51" s="1"/>
  <c r="M42" i="51" s="1"/>
  <c r="K12" i="51"/>
  <c r="L12" i="51" s="1"/>
  <c r="M12" i="51" s="1"/>
  <c r="K13" i="51"/>
  <c r="L13" i="51" s="1"/>
  <c r="M13" i="51" s="1"/>
  <c r="K16" i="51"/>
  <c r="L16" i="51" s="1"/>
  <c r="M16" i="51" s="1"/>
  <c r="K17" i="51"/>
  <c r="L17" i="51" s="1"/>
  <c r="M17" i="51" s="1"/>
  <c r="K19" i="51"/>
  <c r="L19" i="51" s="1"/>
  <c r="M19" i="51" s="1"/>
  <c r="K20" i="51"/>
  <c r="L20" i="51" s="1"/>
  <c r="M20" i="51" s="1"/>
  <c r="K21" i="51"/>
  <c r="L21" i="51" s="1"/>
  <c r="M21" i="51" s="1"/>
  <c r="K22" i="51"/>
  <c r="L22" i="51" s="1"/>
  <c r="M22" i="51" s="1"/>
  <c r="K33" i="51"/>
  <c r="L33" i="51" s="1"/>
  <c r="M33" i="51" s="1"/>
  <c r="K8" i="51"/>
  <c r="L8" i="51" s="1"/>
  <c r="M8" i="51" s="1"/>
  <c r="K27" i="51"/>
  <c r="L27" i="51" s="1"/>
  <c r="M27" i="51" s="1"/>
  <c r="K37" i="51"/>
  <c r="L37" i="51" s="1"/>
  <c r="M37" i="51" s="1"/>
  <c r="K34" i="51"/>
  <c r="L34" i="51" s="1"/>
  <c r="M34" i="51" s="1"/>
  <c r="K9" i="51"/>
  <c r="L9" i="51" s="1"/>
  <c r="M9" i="51" s="1"/>
  <c r="K24" i="51"/>
  <c r="L24" i="51" s="1"/>
  <c r="M24" i="51" s="1"/>
  <c r="K26" i="51"/>
  <c r="L26" i="51" s="1"/>
  <c r="M26" i="51" s="1"/>
  <c r="K30" i="51"/>
  <c r="L30" i="51" s="1"/>
  <c r="M30" i="51" s="1"/>
  <c r="K31" i="51"/>
  <c r="L31" i="51" s="1"/>
  <c r="M31" i="51" s="1"/>
  <c r="K10" i="51"/>
  <c r="L10" i="51" s="1"/>
  <c r="M10" i="51" s="1"/>
  <c r="K11" i="51"/>
  <c r="L11" i="51" s="1"/>
  <c r="M11" i="51" s="1"/>
  <c r="K18" i="51"/>
  <c r="L18" i="51" s="1"/>
  <c r="M18" i="51" s="1"/>
  <c r="K25" i="51"/>
  <c r="L25" i="51" s="1"/>
  <c r="M25" i="51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Johnston</author>
    <author>May Mauseth</author>
  </authors>
  <commentList>
    <comment ref="A13" authorId="0" shapeId="0" xr:uid="{00000000-0006-0000-0300-000001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This is technically the rate for the 5th block but applies to households with a bi-monthly consumption of up to 825,000 MJ.</t>
        </r>
      </text>
    </comment>
    <comment ref="B18" authorId="0" shapeId="0" xr:uid="{00000000-0006-0000-0300-000002000000}">
      <text>
        <r>
          <rPr>
            <b/>
            <sz val="9"/>
            <color indexed="81"/>
            <rFont val="Verdana"/>
            <family val="2"/>
          </rPr>
          <t xml:space="preserve">Cooma &amp; Bombala
</t>
        </r>
      </text>
    </comment>
    <comment ref="C18" authorId="0" shapeId="0" xr:uid="{00000000-0006-0000-0300-000003000000}">
      <text>
        <r>
          <rPr>
            <b/>
            <sz val="9"/>
            <color indexed="81"/>
            <rFont val="Verdana"/>
            <family val="2"/>
          </rPr>
          <t>Henty, Holbrook, Culcairn &amp; Walla Walla</t>
        </r>
      </text>
    </comment>
    <comment ref="D18" authorId="0" shapeId="0" xr:uid="{00000000-0006-0000-0300-000004000000}">
      <text>
        <r>
          <rPr>
            <b/>
            <sz val="9"/>
            <color indexed="81"/>
            <rFont val="Verdana"/>
            <family val="2"/>
          </rPr>
          <t>Temora
Included in gas zone 2 (Henty etc) from July 2013</t>
        </r>
      </text>
    </comment>
    <comment ref="E18" authorId="0" shapeId="0" xr:uid="{00000000-0006-0000-0300-000005000000}">
      <text>
        <r>
          <rPr>
            <b/>
            <sz val="9"/>
            <color indexed="81"/>
            <rFont val="Verdana"/>
            <family val="2"/>
          </rPr>
          <t>Tumut &amp; Gundagai</t>
        </r>
      </text>
    </comment>
    <comment ref="F18" authorId="0" shapeId="0" xr:uid="{00000000-0006-0000-0300-000006000000}">
      <text>
        <r>
          <rPr>
            <b/>
            <sz val="9"/>
            <color indexed="81"/>
            <rFont val="Verdana"/>
            <family val="2"/>
          </rPr>
          <t>Wagga Wagga and Uranquity</t>
        </r>
      </text>
    </comment>
    <comment ref="G18" authorId="0" shapeId="0" xr:uid="{00000000-0006-0000-0300-000007000000}">
      <text>
        <r>
          <rPr>
            <b/>
            <sz val="9"/>
            <color indexed="81"/>
            <rFont val="Verdana"/>
            <family val="2"/>
          </rPr>
          <t xml:space="preserve">Tamworth
</t>
        </r>
      </text>
    </comment>
    <comment ref="B24" authorId="0" shapeId="0" xr:uid="{00000000-0006-0000-0300-000008000000}">
      <text>
        <r>
          <rPr>
            <b/>
            <sz val="9"/>
            <color indexed="81"/>
            <rFont val="Verdana"/>
            <family val="2"/>
          </rPr>
          <t>Boorowa, Goulburn, Yass &amp; Young. Tariff: 1.2, Saver plan</t>
        </r>
      </text>
    </comment>
    <comment ref="C24" authorId="0" shapeId="0" xr:uid="{00000000-0006-0000-0300-000009000000}">
      <text>
        <r>
          <rPr>
            <b/>
            <sz val="9"/>
            <color indexed="81"/>
            <rFont val="Verdana"/>
            <family val="2"/>
          </rPr>
          <t>Queanbeyan and Bundgendore. Tariff 1.3, Saver plus plan</t>
        </r>
      </text>
    </comment>
    <comment ref="D24" authorId="0" shapeId="0" xr:uid="{00000000-0006-0000-0300-00000A000000}">
      <text>
        <r>
          <rPr>
            <b/>
            <sz val="9"/>
            <color indexed="81"/>
            <rFont val="Verdana"/>
            <family val="2"/>
          </rPr>
          <t>Shoalhaven. Tariff 1.1, Economy tariff</t>
        </r>
      </text>
    </comment>
    <comment ref="B29" authorId="1" shapeId="0" xr:uid="{00000000-0006-0000-0300-00000B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This is technically the rate for the 5th block but applies to households with a bi-monthly consumption of up to 825,000 MJ.</t>
        </r>
      </text>
    </comment>
    <comment ref="B34" authorId="0" shapeId="0" xr:uid="{00000000-0006-0000-0300-00000C000000}">
      <text>
        <r>
          <rPr>
            <b/>
            <sz val="9"/>
            <color indexed="81"/>
            <rFont val="Verdana"/>
            <family val="2"/>
          </rPr>
          <t>Albury, Jindera &amp; Moama</t>
        </r>
      </text>
    </comment>
    <comment ref="C34" authorId="0" shapeId="0" xr:uid="{00000000-0006-0000-0300-00000D000000}">
      <text>
        <r>
          <rPr>
            <b/>
            <sz val="9"/>
            <color indexed="81"/>
            <rFont val="Verdana"/>
            <family val="2"/>
          </rPr>
          <t xml:space="preserve">NSW Murray Valley towns
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Johnston</author>
  </authors>
  <commentList>
    <comment ref="E6" authorId="0" shapeId="0" xr:uid="{00000000-0006-0000-0D00-000001000000}">
      <text>
        <r>
          <rPr>
            <b/>
            <sz val="9"/>
            <color indexed="81"/>
            <rFont val="Verdana"/>
            <family val="2"/>
          </rPr>
          <t xml:space="preserve">Cooma &amp; Bombala
</t>
        </r>
      </text>
    </comment>
    <comment ref="F6" authorId="0" shapeId="0" xr:uid="{00000000-0006-0000-0D00-000002000000}">
      <text>
        <r>
          <rPr>
            <b/>
            <sz val="9"/>
            <color indexed="81"/>
            <rFont val="Verdana"/>
            <family val="2"/>
          </rPr>
          <t>Henty, Holbrook, Culcairn &amp; Walla Walla</t>
        </r>
      </text>
    </comment>
    <comment ref="G6" authorId="0" shapeId="0" xr:uid="{00000000-0006-0000-0D00-000003000000}">
      <text>
        <r>
          <rPr>
            <b/>
            <sz val="9"/>
            <color indexed="81"/>
            <rFont val="Verdana"/>
            <family val="2"/>
          </rPr>
          <t>Temora
Included in gas zone 2 (Henty etc) from July 2013</t>
        </r>
      </text>
    </comment>
    <comment ref="H6" authorId="0" shapeId="0" xr:uid="{00000000-0006-0000-0D00-000004000000}">
      <text>
        <r>
          <rPr>
            <b/>
            <sz val="9"/>
            <color indexed="81"/>
            <rFont val="Verdana"/>
            <family val="2"/>
          </rPr>
          <t>Tumut &amp; Gundagai</t>
        </r>
      </text>
    </comment>
    <comment ref="I6" authorId="0" shapeId="0" xr:uid="{00000000-0006-0000-0D00-000005000000}">
      <text>
        <r>
          <rPr>
            <b/>
            <sz val="9"/>
            <color indexed="81"/>
            <rFont val="Verdana"/>
            <family val="2"/>
          </rPr>
          <t>Wagga Wagga and Uranquity</t>
        </r>
      </text>
    </comment>
    <comment ref="J6" authorId="0" shapeId="0" xr:uid="{00000000-0006-0000-0D00-000006000000}">
      <text>
        <r>
          <rPr>
            <b/>
            <sz val="9"/>
            <color indexed="81"/>
            <rFont val="Verdana"/>
            <family val="2"/>
          </rPr>
          <t xml:space="preserve">Tamworth
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Johnston</author>
  </authors>
  <commentList>
    <comment ref="F7" authorId="0" shapeId="0" xr:uid="{00000000-0006-0000-0E00-000001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Tariff stipulates 41.0959 MJ/day
Note: Tariff has 3 blocks but as the second block covers a bi-monthly usage of up to 167,000Mj it has been entered as 'balance' </t>
        </r>
      </text>
    </comment>
    <comment ref="E8" authorId="0" shapeId="0" xr:uid="{00000000-0006-0000-0E00-000002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Previous 1200 Mj +1200Mj</t>
        </r>
      </text>
    </comment>
    <comment ref="E9" authorId="0" shapeId="0" xr:uid="{00000000-0006-0000-0E00-000003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Previous 2400Mj + 3000 Mj</t>
        </r>
      </text>
    </comment>
    <comment ref="E10" authorId="0" shapeId="0" xr:uid="{00000000-0006-0000-0E00-000004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Previous 5,400Mj +160,000Mj
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Johnston</author>
  </authors>
  <commentList>
    <comment ref="E6" authorId="0" shapeId="0" xr:uid="{00000000-0006-0000-0F00-000001000000}">
      <text>
        <r>
          <rPr>
            <b/>
            <sz val="9"/>
            <color indexed="81"/>
            <rFont val="Verdana"/>
            <family val="2"/>
          </rPr>
          <t>Albury, Jindera &amp; Moama</t>
        </r>
      </text>
    </comment>
    <comment ref="F6" authorId="0" shapeId="0" xr:uid="{00000000-0006-0000-0F00-000002000000}">
      <text>
        <r>
          <rPr>
            <b/>
            <sz val="9"/>
            <color indexed="81"/>
            <rFont val="Verdana"/>
            <family val="2"/>
          </rPr>
          <t xml:space="preserve">NSW Murray Valley towns
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Johnston</author>
  </authors>
  <commentList>
    <comment ref="B7" authorId="0" shapeId="0" xr:uid="{00000000-0006-0000-1000-000001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Tariff states first 41.096 MJ per day</t>
        </r>
      </text>
    </comment>
    <comment ref="B8" authorId="0" shapeId="0" xr:uid="{00000000-0006-0000-1000-000002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Tariff states next 49.315 MJ per day MJ per day</t>
        </r>
      </text>
    </comment>
    <comment ref="E8" authorId="0" shapeId="0" xr:uid="{00000000-0006-0000-1000-000003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Previous 2500 Mj +3000Mj</t>
        </r>
      </text>
    </comment>
    <comment ref="B9" authorId="0" shapeId="0" xr:uid="{00000000-0006-0000-1000-000004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Tariff states next 189.041 MJ per day MJ per day and tariff includes 2 more blocks that have not been included due to very high consumption threshold.</t>
        </r>
      </text>
    </comment>
    <comment ref="E9" authorId="0" shapeId="0" xr:uid="{00000000-0006-0000-1000-000005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Previous 5500Mj + 11,500 Mj</t>
        </r>
      </text>
    </comment>
    <comment ref="E10" authorId="0" shapeId="0" xr:uid="{00000000-0006-0000-1000-000006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Previous 17,000Mj +150,000Mj
</t>
        </r>
      </text>
    </comment>
    <comment ref="E15" authorId="0" shapeId="0" xr:uid="{00000000-0006-0000-1000-000007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This is technically the rate for the 5th block but applies to households with a bi-monthly consumption of up to 825,000 MJ.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Johnston</author>
  </authors>
  <commentList>
    <comment ref="E6" authorId="0" shapeId="0" xr:uid="{00000000-0006-0000-1100-000001000000}">
      <text>
        <r>
          <rPr>
            <b/>
            <sz val="9"/>
            <color indexed="81"/>
            <rFont val="Verdana"/>
            <family val="2"/>
          </rPr>
          <t xml:space="preserve">Cooma &amp; Bombala
</t>
        </r>
      </text>
    </comment>
    <comment ref="F6" authorId="0" shapeId="0" xr:uid="{00000000-0006-0000-1100-000002000000}">
      <text>
        <r>
          <rPr>
            <b/>
            <sz val="9"/>
            <color indexed="81"/>
            <rFont val="Verdana"/>
            <family val="2"/>
          </rPr>
          <t>Henty, Holbrook, Culcairn &amp; Walla Walla</t>
        </r>
      </text>
    </comment>
    <comment ref="G6" authorId="0" shapeId="0" xr:uid="{00000000-0006-0000-1100-000003000000}">
      <text>
        <r>
          <rPr>
            <b/>
            <sz val="9"/>
            <color indexed="81"/>
            <rFont val="Verdana"/>
            <family val="2"/>
          </rPr>
          <t>Temora
Included in gas zone 2 (Henty etc) from July 2013</t>
        </r>
      </text>
    </comment>
    <comment ref="H6" authorId="0" shapeId="0" xr:uid="{00000000-0006-0000-1100-000004000000}">
      <text>
        <r>
          <rPr>
            <b/>
            <sz val="9"/>
            <color indexed="81"/>
            <rFont val="Verdana"/>
            <family val="2"/>
          </rPr>
          <t>Tumut &amp; Gundagai</t>
        </r>
      </text>
    </comment>
    <comment ref="I6" authorId="0" shapeId="0" xr:uid="{00000000-0006-0000-1100-000005000000}">
      <text>
        <r>
          <rPr>
            <b/>
            <sz val="9"/>
            <color indexed="81"/>
            <rFont val="Verdana"/>
            <family val="2"/>
          </rPr>
          <t>Wagga Wagga and Uranquity</t>
        </r>
      </text>
    </comment>
    <comment ref="J6" authorId="0" shapeId="0" xr:uid="{00000000-0006-0000-1100-000006000000}">
      <text>
        <r>
          <rPr>
            <b/>
            <sz val="9"/>
            <color indexed="81"/>
            <rFont val="Verdana"/>
            <family val="2"/>
          </rPr>
          <t xml:space="preserve">Tamworth
</t>
        </r>
      </text>
    </comment>
  </commentList>
</comments>
</file>

<file path=xl/comments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Johnston</author>
  </authors>
  <commentList>
    <comment ref="F7" authorId="0" shapeId="0" xr:uid="{00000000-0006-0000-1200-000001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Tariff stipulates 41.0959 MJ/day
Note: Tariff has 3 blocks but as the second block covers a bi-monthly usage of up to 167,000Mj it has been entered as 'balance' </t>
        </r>
      </text>
    </comment>
    <comment ref="E8" authorId="0" shapeId="0" xr:uid="{00000000-0006-0000-1200-000002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Previous 2500 Mj +3000Mj</t>
        </r>
      </text>
    </comment>
    <comment ref="E9" authorId="0" shapeId="0" xr:uid="{00000000-0006-0000-1200-000003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Previous 5500Mj + 11,500 Mj</t>
        </r>
      </text>
    </comment>
    <comment ref="E10" authorId="0" shapeId="0" xr:uid="{00000000-0006-0000-1200-000004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Previous 17,000Mj +150,000Mj
</t>
        </r>
      </text>
    </comment>
  </commentList>
</comments>
</file>

<file path=xl/comments1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Johnston</author>
  </authors>
  <commentList>
    <comment ref="E6" authorId="0" shapeId="0" xr:uid="{00000000-0006-0000-1300-000001000000}">
      <text>
        <r>
          <rPr>
            <b/>
            <sz val="9"/>
            <color indexed="81"/>
            <rFont val="Verdana"/>
            <family val="2"/>
          </rPr>
          <t>Albury, Jindera &amp; Moama</t>
        </r>
      </text>
    </comment>
    <comment ref="F6" authorId="0" shapeId="0" xr:uid="{00000000-0006-0000-1300-000002000000}">
      <text>
        <r>
          <rPr>
            <b/>
            <sz val="9"/>
            <color indexed="81"/>
            <rFont val="Verdana"/>
            <family val="2"/>
          </rPr>
          <t xml:space="preserve">NSW Murray Valley towns
</t>
        </r>
      </text>
    </comment>
  </commentList>
</comments>
</file>

<file path=xl/comments1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Johnston</author>
  </authors>
  <commentList>
    <comment ref="B7" authorId="0" shapeId="0" xr:uid="{00000000-0006-0000-1400-000001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Tariff states first 41.096 MJ per day</t>
        </r>
      </text>
    </comment>
    <comment ref="B8" authorId="0" shapeId="0" xr:uid="{00000000-0006-0000-1400-000002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Tariff states next 49.315 MJ per day MJ per day</t>
        </r>
      </text>
    </comment>
    <comment ref="E8" authorId="0" shapeId="0" xr:uid="{00000000-0006-0000-1400-000003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Previous 2500 Mj +3000Mj</t>
        </r>
      </text>
    </comment>
    <comment ref="B9" authorId="0" shapeId="0" xr:uid="{00000000-0006-0000-1400-000004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Tariff states next 189.041 MJ per day MJ per day and tariff includes 2 more blocks that have not been included due to very high consumption threshold.</t>
        </r>
      </text>
    </comment>
    <comment ref="E9" authorId="0" shapeId="0" xr:uid="{00000000-0006-0000-1400-000005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Previous 5500Mj + 11,500 Mj</t>
        </r>
      </text>
    </comment>
    <comment ref="E10" authorId="0" shapeId="0" xr:uid="{00000000-0006-0000-1400-000006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Previous 17,000Mj +150,000Mj
</t>
        </r>
      </text>
    </comment>
    <comment ref="E15" authorId="0" shapeId="0" xr:uid="{00000000-0006-0000-1400-000007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This is technically the rate for the 5th block but applies to households with a bi-monthly consumption of up to 825,000 MJ.</t>
        </r>
      </text>
    </comment>
  </commentList>
</comments>
</file>

<file path=xl/comments1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Johnston</author>
  </authors>
  <commentList>
    <comment ref="E6" authorId="0" shapeId="0" xr:uid="{00000000-0006-0000-1500-000001000000}">
      <text>
        <r>
          <rPr>
            <b/>
            <sz val="9"/>
            <color indexed="81"/>
            <rFont val="Verdana"/>
            <family val="2"/>
          </rPr>
          <t xml:space="preserve">Cooma &amp; Bombala
</t>
        </r>
      </text>
    </comment>
    <comment ref="F6" authorId="0" shapeId="0" xr:uid="{00000000-0006-0000-1500-000002000000}">
      <text>
        <r>
          <rPr>
            <b/>
            <sz val="9"/>
            <color indexed="81"/>
            <rFont val="Verdana"/>
            <family val="2"/>
          </rPr>
          <t>Henty, Holbrook, Culcairn &amp; Walla Walla</t>
        </r>
      </text>
    </comment>
    <comment ref="G6" authorId="0" shapeId="0" xr:uid="{00000000-0006-0000-1500-000003000000}">
      <text>
        <r>
          <rPr>
            <b/>
            <sz val="9"/>
            <color indexed="81"/>
            <rFont val="Verdana"/>
            <family val="2"/>
          </rPr>
          <t>Temora
Included in gas zone 2 (Henty etc) from July 2013</t>
        </r>
      </text>
    </comment>
    <comment ref="H6" authorId="0" shapeId="0" xr:uid="{00000000-0006-0000-1500-000004000000}">
      <text>
        <r>
          <rPr>
            <b/>
            <sz val="9"/>
            <color indexed="81"/>
            <rFont val="Verdana"/>
            <family val="2"/>
          </rPr>
          <t>Tumut &amp; Gundagai</t>
        </r>
      </text>
    </comment>
    <comment ref="I6" authorId="0" shapeId="0" xr:uid="{00000000-0006-0000-1500-000005000000}">
      <text>
        <r>
          <rPr>
            <b/>
            <sz val="9"/>
            <color indexed="81"/>
            <rFont val="Verdana"/>
            <family val="2"/>
          </rPr>
          <t>Wagga Wagga and Uranquity</t>
        </r>
      </text>
    </comment>
    <comment ref="J6" authorId="0" shapeId="0" xr:uid="{00000000-0006-0000-1500-000006000000}">
      <text>
        <r>
          <rPr>
            <b/>
            <sz val="9"/>
            <color indexed="81"/>
            <rFont val="Verdana"/>
            <family val="2"/>
          </rPr>
          <t xml:space="preserve">Tamworth
</t>
        </r>
      </text>
    </comment>
  </commentList>
</comments>
</file>

<file path=xl/comments1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Johnston</author>
  </authors>
  <commentList>
    <comment ref="F7" authorId="0" shapeId="0" xr:uid="{00000000-0006-0000-1600-000001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Tariff stipulates 41.0959 MJ/day
Note: Tariff has 3 blocks but as the second block covers a bi-monthly usage of up to 167,000Mj it has been entered as 'balance' </t>
        </r>
      </text>
    </comment>
    <comment ref="E8" authorId="0" shapeId="0" xr:uid="{00000000-0006-0000-1600-000002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Previous 2500 Mj +3000Mj</t>
        </r>
      </text>
    </comment>
    <comment ref="E9" authorId="0" shapeId="0" xr:uid="{00000000-0006-0000-1600-000003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Previous 5500Mj + 11,500 Mj</t>
        </r>
      </text>
    </comment>
    <comment ref="E10" authorId="0" shapeId="0" xr:uid="{00000000-0006-0000-1600-000004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Previous 17,000Mj +150,000Mj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Johnston</author>
    <author>May Mauseth</author>
  </authors>
  <commentList>
    <comment ref="A13" authorId="0" shapeId="0" xr:uid="{00000000-0006-0000-0400-000001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This is technically the rate for the 5th block but applies to households with a bi-monthly consumption of up to 825,000 MJ.</t>
        </r>
      </text>
    </comment>
    <comment ref="B18" authorId="0" shapeId="0" xr:uid="{00000000-0006-0000-0400-000002000000}">
      <text>
        <r>
          <rPr>
            <b/>
            <sz val="9"/>
            <color indexed="81"/>
            <rFont val="Verdana"/>
            <family val="2"/>
          </rPr>
          <t xml:space="preserve">Cooma &amp; Bombala
</t>
        </r>
      </text>
    </comment>
    <comment ref="C18" authorId="0" shapeId="0" xr:uid="{00000000-0006-0000-0400-000003000000}">
      <text>
        <r>
          <rPr>
            <b/>
            <sz val="9"/>
            <color indexed="81"/>
            <rFont val="Verdana"/>
            <family val="2"/>
          </rPr>
          <t>Henty, Holbrook, Culcairn &amp; Walla Walla</t>
        </r>
      </text>
    </comment>
    <comment ref="D18" authorId="0" shapeId="0" xr:uid="{00000000-0006-0000-0400-000004000000}">
      <text>
        <r>
          <rPr>
            <b/>
            <sz val="9"/>
            <color indexed="81"/>
            <rFont val="Verdana"/>
            <family val="2"/>
          </rPr>
          <t>Temora
Included in gas zone 2 (Henty etc) from July 2013</t>
        </r>
      </text>
    </comment>
    <comment ref="E18" authorId="0" shapeId="0" xr:uid="{00000000-0006-0000-0400-000005000000}">
      <text>
        <r>
          <rPr>
            <b/>
            <sz val="9"/>
            <color indexed="81"/>
            <rFont val="Verdana"/>
            <family val="2"/>
          </rPr>
          <t>Tumut &amp; Gundagai</t>
        </r>
      </text>
    </comment>
    <comment ref="F18" authorId="0" shapeId="0" xr:uid="{00000000-0006-0000-0400-000006000000}">
      <text>
        <r>
          <rPr>
            <b/>
            <sz val="9"/>
            <color indexed="81"/>
            <rFont val="Verdana"/>
            <family val="2"/>
          </rPr>
          <t>Wagga Wagga and Uranquity</t>
        </r>
      </text>
    </comment>
    <comment ref="G18" authorId="0" shapeId="0" xr:uid="{00000000-0006-0000-0400-000007000000}">
      <text>
        <r>
          <rPr>
            <b/>
            <sz val="9"/>
            <color indexed="81"/>
            <rFont val="Verdana"/>
            <family val="2"/>
          </rPr>
          <t xml:space="preserve">Tamworth
</t>
        </r>
      </text>
    </comment>
    <comment ref="B24" authorId="0" shapeId="0" xr:uid="{00000000-0006-0000-0400-000008000000}">
      <text>
        <r>
          <rPr>
            <b/>
            <sz val="9"/>
            <color indexed="81"/>
            <rFont val="Verdana"/>
            <family val="2"/>
          </rPr>
          <t>Boorowa, Goulburn, Yass &amp; Young. Tariff: 1.2, Saver plan</t>
        </r>
      </text>
    </comment>
    <comment ref="C24" authorId="0" shapeId="0" xr:uid="{00000000-0006-0000-0400-000009000000}">
      <text>
        <r>
          <rPr>
            <b/>
            <sz val="9"/>
            <color indexed="81"/>
            <rFont val="Verdana"/>
            <family val="2"/>
          </rPr>
          <t>Queanbeyan and Bundgendore. Tariff 1.3, Saver plus plan</t>
        </r>
      </text>
    </comment>
    <comment ref="D24" authorId="0" shapeId="0" xr:uid="{00000000-0006-0000-0400-00000A000000}">
      <text>
        <r>
          <rPr>
            <b/>
            <sz val="9"/>
            <color indexed="81"/>
            <rFont val="Verdana"/>
            <family val="2"/>
          </rPr>
          <t>Shoalhaven. Tariff 1.1, Economy tariff</t>
        </r>
      </text>
    </comment>
    <comment ref="B29" authorId="1" shapeId="0" xr:uid="{00000000-0006-0000-0400-00000B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This is technically the rate for the 5th block but applies to households with a bi-monthly consumption of up to 825,000 MJ.</t>
        </r>
      </text>
    </comment>
    <comment ref="B34" authorId="0" shapeId="0" xr:uid="{00000000-0006-0000-0400-00000C000000}">
      <text>
        <r>
          <rPr>
            <b/>
            <sz val="9"/>
            <color indexed="81"/>
            <rFont val="Verdana"/>
            <family val="2"/>
          </rPr>
          <t>Albury, Jindera &amp; Moama</t>
        </r>
      </text>
    </comment>
    <comment ref="C34" authorId="0" shapeId="0" xr:uid="{00000000-0006-0000-0400-00000D000000}">
      <text>
        <r>
          <rPr>
            <b/>
            <sz val="9"/>
            <color indexed="81"/>
            <rFont val="Verdana"/>
            <family val="2"/>
          </rPr>
          <t xml:space="preserve">NSW Murray Valley towns
</t>
        </r>
      </text>
    </comment>
  </commentList>
</comments>
</file>

<file path=xl/comments2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Johnston</author>
  </authors>
  <commentList>
    <comment ref="E6" authorId="0" shapeId="0" xr:uid="{00000000-0006-0000-1700-000001000000}">
      <text>
        <r>
          <rPr>
            <b/>
            <sz val="9"/>
            <color indexed="81"/>
            <rFont val="Verdana"/>
            <family val="2"/>
          </rPr>
          <t>Albury, Jindera &amp; Moama</t>
        </r>
      </text>
    </comment>
    <comment ref="F6" authorId="0" shapeId="0" xr:uid="{00000000-0006-0000-1700-000002000000}">
      <text>
        <r>
          <rPr>
            <b/>
            <sz val="9"/>
            <color indexed="81"/>
            <rFont val="Verdana"/>
            <family val="2"/>
          </rPr>
          <t xml:space="preserve">NSW Murray Valley towns
</t>
        </r>
      </text>
    </comment>
  </commentList>
</comments>
</file>

<file path=xl/comments2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Johnston</author>
  </authors>
  <commentList>
    <comment ref="B7" authorId="0" shapeId="0" xr:uid="{00000000-0006-0000-1800-000001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Tariff states first </t>
        </r>
        <r>
          <rPr>
            <b/>
            <sz val="9"/>
            <color indexed="81"/>
            <rFont val="Verdana"/>
            <family val="2"/>
          </rPr>
          <t>15,000 MJ</t>
        </r>
        <r>
          <rPr>
            <sz val="9"/>
            <color indexed="81"/>
            <rFont val="Verdana"/>
            <family val="2"/>
          </rPr>
          <t xml:space="preserve"> per annum and that it calculates threshold by dividing annual threshold by 365 and multiplying by number of days in billing period.</t>
        </r>
      </text>
    </comment>
    <comment ref="B8" authorId="0" shapeId="0" xr:uid="{00000000-0006-0000-1800-000002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Tariff states next </t>
        </r>
        <r>
          <rPr>
            <b/>
            <sz val="9"/>
            <color indexed="81"/>
            <rFont val="Verdana"/>
            <family val="2"/>
          </rPr>
          <t>18,000 MJ</t>
        </r>
        <r>
          <rPr>
            <sz val="9"/>
            <color indexed="81"/>
            <rFont val="Verdana"/>
            <family val="2"/>
          </rPr>
          <t xml:space="preserve"> per annum and that it calculates threshold by dividing annual threshold by 365 and multiplying by number of days in billing period.</t>
        </r>
      </text>
    </comment>
    <comment ref="E8" authorId="0" shapeId="0" xr:uid="{00000000-0006-0000-1800-000003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Previous 2500 Mj +3000Mj</t>
        </r>
      </text>
    </comment>
    <comment ref="B9" authorId="0" shapeId="0" xr:uid="{00000000-0006-0000-1800-000004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Tariff states next </t>
        </r>
        <r>
          <rPr>
            <b/>
            <sz val="9"/>
            <color indexed="81"/>
            <rFont val="Verdana"/>
            <family val="2"/>
          </rPr>
          <t>69,000 MJ</t>
        </r>
        <r>
          <rPr>
            <sz val="9"/>
            <color indexed="81"/>
            <rFont val="Verdana"/>
            <family val="2"/>
          </rPr>
          <t xml:space="preserve"> per annum and that it calculates threshold by dividing annual threshold by 365 and multiplying by number of days in billing period.</t>
        </r>
      </text>
    </comment>
    <comment ref="E9" authorId="0" shapeId="0" xr:uid="{00000000-0006-0000-1800-000005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Previous 5500Mj + 11,500 Mj</t>
        </r>
      </text>
    </comment>
    <comment ref="B10" authorId="0" shapeId="0" xr:uid="{00000000-0006-0000-1800-000006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Tariff states next </t>
        </r>
        <r>
          <rPr>
            <b/>
            <sz val="9"/>
            <color indexed="81"/>
            <rFont val="Verdana"/>
            <family val="2"/>
          </rPr>
          <t>900,000 MJ</t>
        </r>
        <r>
          <rPr>
            <sz val="9"/>
            <color indexed="81"/>
            <rFont val="Verdana"/>
            <family val="2"/>
          </rPr>
          <t xml:space="preserve"> per annum and that it calculates threshold by dividing annual threshold by 365 and multiplying by number of days in billing period.</t>
        </r>
      </text>
    </comment>
    <comment ref="E10" authorId="0" shapeId="0" xr:uid="{00000000-0006-0000-1800-000007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Previous 17,000Mj +150,000Mj
</t>
        </r>
      </text>
    </comment>
    <comment ref="E15" authorId="0" shapeId="0" xr:uid="{00000000-0006-0000-1800-000008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This is technically the rate for the 5th block but applies to households with a bi-monthly consumption of up to 834,000 MJ.</t>
        </r>
      </text>
    </comment>
  </commentList>
</comments>
</file>

<file path=xl/comments2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Johnston</author>
  </authors>
  <commentList>
    <comment ref="E6" authorId="0" shapeId="0" xr:uid="{00000000-0006-0000-1900-000001000000}">
      <text>
        <r>
          <rPr>
            <b/>
            <sz val="9"/>
            <color indexed="81"/>
            <rFont val="Verdana"/>
            <family val="2"/>
          </rPr>
          <t xml:space="preserve">Cooma &amp; Bombala
</t>
        </r>
      </text>
    </comment>
    <comment ref="F6" authorId="0" shapeId="0" xr:uid="{00000000-0006-0000-1900-000002000000}">
      <text>
        <r>
          <rPr>
            <b/>
            <sz val="9"/>
            <color indexed="81"/>
            <rFont val="Verdana"/>
            <family val="2"/>
          </rPr>
          <t>Henty, Holbrook, Culcairn &amp; Walla Walla</t>
        </r>
      </text>
    </comment>
    <comment ref="G6" authorId="0" shapeId="0" xr:uid="{00000000-0006-0000-1900-000003000000}">
      <text>
        <r>
          <rPr>
            <b/>
            <sz val="9"/>
            <color indexed="81"/>
            <rFont val="Verdana"/>
            <family val="2"/>
          </rPr>
          <t xml:space="preserve">Temora
</t>
        </r>
      </text>
    </comment>
    <comment ref="H6" authorId="0" shapeId="0" xr:uid="{00000000-0006-0000-1900-000004000000}">
      <text>
        <r>
          <rPr>
            <b/>
            <sz val="9"/>
            <color indexed="81"/>
            <rFont val="Verdana"/>
            <family val="2"/>
          </rPr>
          <t>Tumut &amp; Gundagai</t>
        </r>
      </text>
    </comment>
    <comment ref="I6" authorId="0" shapeId="0" xr:uid="{00000000-0006-0000-1900-000005000000}">
      <text>
        <r>
          <rPr>
            <b/>
            <sz val="9"/>
            <color indexed="81"/>
            <rFont val="Verdana"/>
            <family val="2"/>
          </rPr>
          <t>Wagga Wagga and Uranquity</t>
        </r>
      </text>
    </comment>
    <comment ref="J6" authorId="0" shapeId="0" xr:uid="{00000000-0006-0000-1900-000006000000}">
      <text>
        <r>
          <rPr>
            <b/>
            <sz val="9"/>
            <color indexed="81"/>
            <rFont val="Verdana"/>
            <family val="2"/>
          </rPr>
          <t xml:space="preserve">Tamworth
</t>
        </r>
      </text>
    </comment>
  </commentList>
</comments>
</file>

<file path=xl/comments2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Johnston</author>
  </authors>
  <commentList>
    <comment ref="E7" authorId="0" shapeId="0" xr:uid="{00000000-0006-0000-1A00-000001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Tariff stipulates 60.274 MJ/day</t>
        </r>
      </text>
    </comment>
    <comment ref="F7" authorId="0" shapeId="0" xr:uid="{00000000-0006-0000-1A00-000002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Tariff stipulates 49.315 MJ/day</t>
        </r>
      </text>
    </comment>
  </commentList>
</comments>
</file>

<file path=xl/comments2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Johnston</author>
  </authors>
  <commentList>
    <comment ref="E6" authorId="0" shapeId="0" xr:uid="{00000000-0006-0000-1B00-000001000000}">
      <text>
        <r>
          <rPr>
            <b/>
            <sz val="9"/>
            <color indexed="81"/>
            <rFont val="Verdana"/>
            <family val="2"/>
          </rPr>
          <t>Albury, Jindera &amp; Moama</t>
        </r>
      </text>
    </comment>
    <comment ref="F6" authorId="0" shapeId="0" xr:uid="{00000000-0006-0000-1B00-000002000000}">
      <text>
        <r>
          <rPr>
            <b/>
            <sz val="9"/>
            <color indexed="81"/>
            <rFont val="Verdana"/>
            <family val="2"/>
          </rPr>
          <t xml:space="preserve">NSW Murray Valley towns
</t>
        </r>
      </text>
    </comment>
  </commentList>
</comments>
</file>

<file path=xl/comments2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Johnston</author>
  </authors>
  <commentList>
    <comment ref="B7" authorId="0" shapeId="0" xr:uid="{00000000-0006-0000-1C00-000001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Tariff states first </t>
        </r>
        <r>
          <rPr>
            <b/>
            <sz val="9"/>
            <color indexed="81"/>
            <rFont val="Verdana"/>
            <family val="2"/>
          </rPr>
          <t>15,000 MJ</t>
        </r>
        <r>
          <rPr>
            <sz val="9"/>
            <color indexed="81"/>
            <rFont val="Verdana"/>
            <family val="2"/>
          </rPr>
          <t xml:space="preserve"> per annum and that it calculates threshold by dividing annual threshold by 365 and multiplying by number of days in billing period.</t>
        </r>
      </text>
    </comment>
    <comment ref="B8" authorId="0" shapeId="0" xr:uid="{00000000-0006-0000-1C00-000002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Tariff states next </t>
        </r>
        <r>
          <rPr>
            <b/>
            <sz val="9"/>
            <color indexed="81"/>
            <rFont val="Verdana"/>
            <family val="2"/>
          </rPr>
          <t>18,000 MJ</t>
        </r>
        <r>
          <rPr>
            <sz val="9"/>
            <color indexed="81"/>
            <rFont val="Verdana"/>
            <family val="2"/>
          </rPr>
          <t xml:space="preserve"> per annum and that it calculates threshold by dividing annual threshold by 365 and multiplying by number of days in billing period.</t>
        </r>
      </text>
    </comment>
    <comment ref="E8" authorId="0" shapeId="0" xr:uid="{00000000-0006-0000-1C00-000003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Previous 2500 Mj +3000Mj</t>
        </r>
      </text>
    </comment>
    <comment ref="B9" authorId="0" shapeId="0" xr:uid="{00000000-0006-0000-1C00-000004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Tariff states next </t>
        </r>
        <r>
          <rPr>
            <b/>
            <sz val="9"/>
            <color indexed="81"/>
            <rFont val="Verdana"/>
            <family val="2"/>
          </rPr>
          <t>69,000 MJ</t>
        </r>
        <r>
          <rPr>
            <sz val="9"/>
            <color indexed="81"/>
            <rFont val="Verdana"/>
            <family val="2"/>
          </rPr>
          <t xml:space="preserve"> per annum and that it calculates threshold by dividing annual threshold by 365 and multiplying by number of days in billing period.</t>
        </r>
      </text>
    </comment>
    <comment ref="E9" authorId="0" shapeId="0" xr:uid="{00000000-0006-0000-1C00-000005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Previous 5500Mj + 11,500 Mj</t>
        </r>
      </text>
    </comment>
    <comment ref="B10" authorId="0" shapeId="0" xr:uid="{00000000-0006-0000-1C00-000006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Tariff states next </t>
        </r>
        <r>
          <rPr>
            <b/>
            <sz val="9"/>
            <color indexed="81"/>
            <rFont val="Verdana"/>
            <family val="2"/>
          </rPr>
          <t>900,000 MJ</t>
        </r>
        <r>
          <rPr>
            <sz val="9"/>
            <color indexed="81"/>
            <rFont val="Verdana"/>
            <family val="2"/>
          </rPr>
          <t xml:space="preserve"> per annum and that it calculates threshold by dividing annual threshold by 365 and multiplying by number of days in billing period.</t>
        </r>
      </text>
    </comment>
    <comment ref="E10" authorId="0" shapeId="0" xr:uid="{00000000-0006-0000-1C00-000007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Previous 17,000Mj +150,000Mj
</t>
        </r>
      </text>
    </comment>
    <comment ref="E15" authorId="0" shapeId="0" xr:uid="{00000000-0006-0000-1C00-000008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This is technically the rate for the 5th block but applies to households with a bi-monthly consumption of up to 834,000 MJ.</t>
        </r>
      </text>
    </comment>
  </commentList>
</comments>
</file>

<file path=xl/comments2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Johnston</author>
  </authors>
  <commentList>
    <comment ref="E6" authorId="0" shapeId="0" xr:uid="{00000000-0006-0000-1D00-000001000000}">
      <text>
        <r>
          <rPr>
            <b/>
            <sz val="9"/>
            <color indexed="81"/>
            <rFont val="Verdana"/>
            <family val="2"/>
          </rPr>
          <t xml:space="preserve">Cooma &amp; Bombala
</t>
        </r>
      </text>
    </comment>
    <comment ref="F6" authorId="0" shapeId="0" xr:uid="{00000000-0006-0000-1D00-000002000000}">
      <text>
        <r>
          <rPr>
            <b/>
            <sz val="9"/>
            <color indexed="81"/>
            <rFont val="Verdana"/>
            <family val="2"/>
          </rPr>
          <t>Henty, Holbrook, Culcairn &amp; Walla Walla</t>
        </r>
      </text>
    </comment>
    <comment ref="G6" authorId="0" shapeId="0" xr:uid="{00000000-0006-0000-1D00-000003000000}">
      <text>
        <r>
          <rPr>
            <b/>
            <sz val="9"/>
            <color indexed="81"/>
            <rFont val="Verdana"/>
            <family val="2"/>
          </rPr>
          <t xml:space="preserve">Temora
</t>
        </r>
      </text>
    </comment>
    <comment ref="H6" authorId="0" shapeId="0" xr:uid="{00000000-0006-0000-1D00-000004000000}">
      <text>
        <r>
          <rPr>
            <b/>
            <sz val="9"/>
            <color indexed="81"/>
            <rFont val="Verdana"/>
            <family val="2"/>
          </rPr>
          <t>Tumut &amp; Gundagai</t>
        </r>
      </text>
    </comment>
    <comment ref="I6" authorId="0" shapeId="0" xr:uid="{00000000-0006-0000-1D00-000005000000}">
      <text>
        <r>
          <rPr>
            <b/>
            <sz val="9"/>
            <color indexed="81"/>
            <rFont val="Verdana"/>
            <family val="2"/>
          </rPr>
          <t>Wagga Wagga and Uranquity</t>
        </r>
      </text>
    </comment>
    <comment ref="J6" authorId="0" shapeId="0" xr:uid="{00000000-0006-0000-1D00-000006000000}">
      <text>
        <r>
          <rPr>
            <b/>
            <sz val="9"/>
            <color indexed="81"/>
            <rFont val="Verdana"/>
            <family val="2"/>
          </rPr>
          <t xml:space="preserve">Tamworth
</t>
        </r>
      </text>
    </comment>
  </commentList>
</comments>
</file>

<file path=xl/comments2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Johnston</author>
  </authors>
  <commentList>
    <comment ref="E7" authorId="0" shapeId="0" xr:uid="{00000000-0006-0000-1E00-000001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Tariff stipulates 60.274 MJ/day</t>
        </r>
      </text>
    </comment>
    <comment ref="F7" authorId="0" shapeId="0" xr:uid="{00000000-0006-0000-1E00-000002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Tariff stipulates 49.315 MJ/day</t>
        </r>
      </text>
    </comment>
  </commentList>
</comments>
</file>

<file path=xl/comments2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Johnston</author>
  </authors>
  <commentList>
    <comment ref="E6" authorId="0" shapeId="0" xr:uid="{00000000-0006-0000-1F00-000001000000}">
      <text>
        <r>
          <rPr>
            <b/>
            <sz val="9"/>
            <color indexed="81"/>
            <rFont val="Verdana"/>
            <family val="2"/>
          </rPr>
          <t>Albury, Jindera &amp; Moama</t>
        </r>
      </text>
    </comment>
    <comment ref="F6" authorId="0" shapeId="0" xr:uid="{00000000-0006-0000-1F00-000002000000}">
      <text>
        <r>
          <rPr>
            <b/>
            <sz val="9"/>
            <color indexed="81"/>
            <rFont val="Verdana"/>
            <family val="2"/>
          </rPr>
          <t xml:space="preserve">NSW Murray Valley towns
</t>
        </r>
      </text>
    </comment>
  </commentList>
</comments>
</file>

<file path=xl/comments2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Johnston</author>
  </authors>
  <commentList>
    <comment ref="B7" authorId="0" shapeId="0" xr:uid="{00000000-0006-0000-2000-000001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Tariff states first 41.096 MJ per day</t>
        </r>
      </text>
    </comment>
    <comment ref="B8" authorId="0" shapeId="0" xr:uid="{00000000-0006-0000-2000-000002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Tariff states next 49.315 MJ per day MJ per day</t>
        </r>
      </text>
    </comment>
    <comment ref="E8" authorId="0" shapeId="0" xr:uid="{00000000-0006-0000-2000-000003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Previous 2500 Mj +3000Mj</t>
        </r>
      </text>
    </comment>
    <comment ref="B9" authorId="0" shapeId="0" xr:uid="{00000000-0006-0000-2000-000004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Tariff states next 189.041 MJ per day MJ per day and tariff includes 2 more blocks that have not been included due to very high consumption threshold.</t>
        </r>
      </text>
    </comment>
    <comment ref="E9" authorId="0" shapeId="0" xr:uid="{00000000-0006-0000-2000-000005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Previous 5500Mj + 11,500 Mj</t>
        </r>
      </text>
    </comment>
    <comment ref="E10" authorId="0" shapeId="0" xr:uid="{00000000-0006-0000-2000-000006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Previous 17,000Mj +150,000Mj
</t>
        </r>
      </text>
    </comment>
    <comment ref="A15" authorId="0" shapeId="0" xr:uid="{00000000-0006-0000-2000-000007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This is technically the rate for the 5th block but applies to households with a DAILY consumption of up to 13,709.586 MJ.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Johnston</author>
    <author>May Mauseth</author>
  </authors>
  <commentList>
    <comment ref="A13" authorId="0" shapeId="0" xr:uid="{00000000-0006-0000-0500-000001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This is technically the rate for the 5th block but applies to households with a bi-monthly consumption of up to 825,000 MJ.</t>
        </r>
      </text>
    </comment>
    <comment ref="B18" authorId="0" shapeId="0" xr:uid="{00000000-0006-0000-0500-000002000000}">
      <text>
        <r>
          <rPr>
            <b/>
            <sz val="9"/>
            <color indexed="81"/>
            <rFont val="Verdana"/>
            <family val="2"/>
          </rPr>
          <t xml:space="preserve">Cooma &amp; Bombala
</t>
        </r>
      </text>
    </comment>
    <comment ref="C18" authorId="0" shapeId="0" xr:uid="{00000000-0006-0000-0500-000003000000}">
      <text>
        <r>
          <rPr>
            <b/>
            <sz val="9"/>
            <color indexed="81"/>
            <rFont val="Verdana"/>
            <family val="2"/>
          </rPr>
          <t>Henty, Holbrook, Culcairn &amp; Walla Walla</t>
        </r>
      </text>
    </comment>
    <comment ref="D18" authorId="0" shapeId="0" xr:uid="{00000000-0006-0000-0500-000004000000}">
      <text>
        <r>
          <rPr>
            <b/>
            <sz val="9"/>
            <color indexed="81"/>
            <rFont val="Verdana"/>
            <family val="2"/>
          </rPr>
          <t>Temora
Included in gas zone 2 (Henty etc) from July 2013</t>
        </r>
      </text>
    </comment>
    <comment ref="E18" authorId="0" shapeId="0" xr:uid="{00000000-0006-0000-0500-000005000000}">
      <text>
        <r>
          <rPr>
            <b/>
            <sz val="9"/>
            <color indexed="81"/>
            <rFont val="Verdana"/>
            <family val="2"/>
          </rPr>
          <t>Tumut &amp; Gundagai</t>
        </r>
      </text>
    </comment>
    <comment ref="F18" authorId="0" shapeId="0" xr:uid="{00000000-0006-0000-0500-000006000000}">
      <text>
        <r>
          <rPr>
            <b/>
            <sz val="9"/>
            <color indexed="81"/>
            <rFont val="Verdana"/>
            <family val="2"/>
          </rPr>
          <t>Wagga Wagga and Uranquity</t>
        </r>
      </text>
    </comment>
    <comment ref="G18" authorId="0" shapeId="0" xr:uid="{00000000-0006-0000-0500-000007000000}">
      <text>
        <r>
          <rPr>
            <b/>
            <sz val="9"/>
            <color indexed="81"/>
            <rFont val="Verdana"/>
            <family val="2"/>
          </rPr>
          <t xml:space="preserve">Tamworth
</t>
        </r>
      </text>
    </comment>
    <comment ref="B24" authorId="0" shapeId="0" xr:uid="{00000000-0006-0000-0500-000008000000}">
      <text>
        <r>
          <rPr>
            <b/>
            <sz val="9"/>
            <color indexed="81"/>
            <rFont val="Verdana"/>
            <family val="2"/>
          </rPr>
          <t>Boorowa, Goulburn, Yass &amp; Young. Tariff: 1.2, Saver plan</t>
        </r>
      </text>
    </comment>
    <comment ref="C24" authorId="0" shapeId="0" xr:uid="{00000000-0006-0000-0500-000009000000}">
      <text>
        <r>
          <rPr>
            <b/>
            <sz val="9"/>
            <color indexed="81"/>
            <rFont val="Verdana"/>
            <family val="2"/>
          </rPr>
          <t>Queanbeyan and Bundgendore. Tariff 1.3, Saver plus plan</t>
        </r>
      </text>
    </comment>
    <comment ref="D24" authorId="0" shapeId="0" xr:uid="{00000000-0006-0000-0500-00000A000000}">
      <text>
        <r>
          <rPr>
            <b/>
            <sz val="9"/>
            <color indexed="81"/>
            <rFont val="Verdana"/>
            <family val="2"/>
          </rPr>
          <t>Shoalhaven. Tariff 1.1, Economy tariff</t>
        </r>
      </text>
    </comment>
    <comment ref="B29" authorId="1" shapeId="0" xr:uid="{00000000-0006-0000-0500-00000B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This is technically the rate for the 5th block but applies to households with a bi-monthly consumption of up to 825,000 MJ.</t>
        </r>
      </text>
    </comment>
    <comment ref="B34" authorId="0" shapeId="0" xr:uid="{00000000-0006-0000-0500-00000C000000}">
      <text>
        <r>
          <rPr>
            <b/>
            <sz val="9"/>
            <color indexed="81"/>
            <rFont val="Verdana"/>
            <family val="2"/>
          </rPr>
          <t>Albury, Jindera &amp; Moama</t>
        </r>
      </text>
    </comment>
    <comment ref="C34" authorId="0" shapeId="0" xr:uid="{00000000-0006-0000-0500-00000D000000}">
      <text>
        <r>
          <rPr>
            <b/>
            <sz val="9"/>
            <color indexed="81"/>
            <rFont val="Verdana"/>
            <family val="2"/>
          </rPr>
          <t xml:space="preserve">NSW Murray Valley towns
</t>
        </r>
      </text>
    </comment>
  </commentList>
</comments>
</file>

<file path=xl/comments3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Johnston</author>
  </authors>
  <commentList>
    <comment ref="E6" authorId="0" shapeId="0" xr:uid="{00000000-0006-0000-2100-000001000000}">
      <text>
        <r>
          <rPr>
            <b/>
            <sz val="9"/>
            <color indexed="81"/>
            <rFont val="Verdana"/>
            <family val="2"/>
          </rPr>
          <t xml:space="preserve">Cooma &amp; Bombala
</t>
        </r>
      </text>
    </comment>
    <comment ref="F6" authorId="0" shapeId="0" xr:uid="{00000000-0006-0000-2100-000002000000}">
      <text>
        <r>
          <rPr>
            <b/>
            <sz val="9"/>
            <color indexed="81"/>
            <rFont val="Verdana"/>
            <family val="2"/>
          </rPr>
          <t>Henty, Holbrook, Culcairn &amp; Walla Walla</t>
        </r>
      </text>
    </comment>
    <comment ref="G6" authorId="0" shapeId="0" xr:uid="{00000000-0006-0000-2100-000003000000}">
      <text>
        <r>
          <rPr>
            <b/>
            <sz val="9"/>
            <color indexed="81"/>
            <rFont val="Verdana"/>
            <family val="2"/>
          </rPr>
          <t xml:space="preserve">Temora
</t>
        </r>
      </text>
    </comment>
    <comment ref="H6" authorId="0" shapeId="0" xr:uid="{00000000-0006-0000-2100-000004000000}">
      <text>
        <r>
          <rPr>
            <b/>
            <sz val="9"/>
            <color indexed="81"/>
            <rFont val="Verdana"/>
            <family val="2"/>
          </rPr>
          <t>Tumut &amp; Gundagai</t>
        </r>
      </text>
    </comment>
    <comment ref="I6" authorId="0" shapeId="0" xr:uid="{00000000-0006-0000-2100-000005000000}">
      <text>
        <r>
          <rPr>
            <b/>
            <sz val="9"/>
            <color indexed="81"/>
            <rFont val="Verdana"/>
            <family val="2"/>
          </rPr>
          <t>Wagga Wagga and Uranquity</t>
        </r>
      </text>
    </comment>
    <comment ref="J6" authorId="0" shapeId="0" xr:uid="{00000000-0006-0000-2100-000006000000}">
      <text>
        <r>
          <rPr>
            <b/>
            <sz val="9"/>
            <color indexed="81"/>
            <rFont val="Verdana"/>
            <family val="2"/>
          </rPr>
          <t xml:space="preserve">Tamworth
</t>
        </r>
      </text>
    </comment>
  </commentList>
</comments>
</file>

<file path=xl/comments3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Johnston</author>
  </authors>
  <commentList>
    <comment ref="E6" authorId="0" shapeId="0" xr:uid="{00000000-0006-0000-2200-000001000000}">
      <text>
        <r>
          <rPr>
            <b/>
            <sz val="9"/>
            <color indexed="81"/>
            <rFont val="Verdana"/>
            <family val="2"/>
          </rPr>
          <t>Boorowa, Goulburn, Yass &amp; Young. Tariff: 1.2, Saver plan</t>
        </r>
      </text>
    </comment>
    <comment ref="F6" authorId="0" shapeId="0" xr:uid="{00000000-0006-0000-2200-000002000000}">
      <text>
        <r>
          <rPr>
            <b/>
            <sz val="9"/>
            <color indexed="81"/>
            <rFont val="Verdana"/>
            <family val="2"/>
          </rPr>
          <t>Queanbeyan and Bundgendore. Tariff 1.3, Saver plus plan</t>
        </r>
      </text>
    </comment>
    <comment ref="G6" authorId="0" shapeId="0" xr:uid="{00000000-0006-0000-2200-000003000000}">
      <text>
        <r>
          <rPr>
            <b/>
            <sz val="9"/>
            <color indexed="81"/>
            <rFont val="Verdana"/>
            <family val="2"/>
          </rPr>
          <t>Shoalhaven. Tariff 1.1, Economy tariff</t>
        </r>
      </text>
    </comment>
    <comment ref="E7" authorId="0" shapeId="0" xr:uid="{00000000-0006-0000-2200-000004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Tariff stipulates 60.274 MJ/day</t>
        </r>
      </text>
    </comment>
    <comment ref="F7" authorId="0" shapeId="0" xr:uid="{00000000-0006-0000-2200-000005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Tariff stipulates 49.315 MJ/day</t>
        </r>
      </text>
    </comment>
  </commentList>
</comments>
</file>

<file path=xl/comments3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Johnston</author>
  </authors>
  <commentList>
    <comment ref="E6" authorId="0" shapeId="0" xr:uid="{00000000-0006-0000-2300-000001000000}">
      <text>
        <r>
          <rPr>
            <b/>
            <sz val="9"/>
            <color indexed="81"/>
            <rFont val="Verdana"/>
            <family val="2"/>
          </rPr>
          <t>Albury, Jindera &amp; Moama</t>
        </r>
      </text>
    </comment>
    <comment ref="F6" authorId="0" shapeId="0" xr:uid="{00000000-0006-0000-2300-000002000000}">
      <text>
        <r>
          <rPr>
            <b/>
            <sz val="9"/>
            <color indexed="81"/>
            <rFont val="Verdana"/>
            <family val="2"/>
          </rPr>
          <t xml:space="preserve">NSW Murray Valley towns
</t>
        </r>
      </text>
    </comment>
  </commentList>
</comments>
</file>

<file path=xl/comments3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Johnston</author>
  </authors>
  <commentList>
    <comment ref="B7" authorId="0" shapeId="0" xr:uid="{00000000-0006-0000-2400-000001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Tariff stpulates first 60.273MJ per day</t>
        </r>
      </text>
    </comment>
  </commentList>
</comments>
</file>

<file path=xl/comments3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Johnston</author>
  </authors>
  <commentList>
    <comment ref="E6" authorId="0" shapeId="0" xr:uid="{00000000-0006-0000-2500-000001000000}">
      <text>
        <r>
          <rPr>
            <b/>
            <sz val="9"/>
            <color indexed="81"/>
            <rFont val="Verdana"/>
            <family val="2"/>
          </rPr>
          <t xml:space="preserve">Cooma &amp; Bombala
</t>
        </r>
      </text>
    </comment>
    <comment ref="F6" authorId="0" shapeId="0" xr:uid="{00000000-0006-0000-2500-000002000000}">
      <text>
        <r>
          <rPr>
            <b/>
            <sz val="9"/>
            <color indexed="81"/>
            <rFont val="Verdana"/>
            <family val="2"/>
          </rPr>
          <t>Henty, Holbrook, Culcairn &amp; Walla Walla</t>
        </r>
      </text>
    </comment>
    <comment ref="G6" authorId="0" shapeId="0" xr:uid="{00000000-0006-0000-2500-000003000000}">
      <text>
        <r>
          <rPr>
            <b/>
            <sz val="9"/>
            <color indexed="81"/>
            <rFont val="Verdana"/>
            <family val="2"/>
          </rPr>
          <t xml:space="preserve">Temora
</t>
        </r>
      </text>
    </comment>
    <comment ref="H6" authorId="0" shapeId="0" xr:uid="{00000000-0006-0000-2500-000004000000}">
      <text>
        <r>
          <rPr>
            <b/>
            <sz val="9"/>
            <color indexed="81"/>
            <rFont val="Verdana"/>
            <family val="2"/>
          </rPr>
          <t>Tumut &amp; Gundagai</t>
        </r>
      </text>
    </comment>
    <comment ref="I6" authorId="0" shapeId="0" xr:uid="{00000000-0006-0000-2500-000005000000}">
      <text>
        <r>
          <rPr>
            <b/>
            <sz val="9"/>
            <color indexed="81"/>
            <rFont val="Verdana"/>
            <family val="2"/>
          </rPr>
          <t>Wagga Wagga and Uranquity</t>
        </r>
      </text>
    </comment>
  </commentList>
</comments>
</file>

<file path=xl/comments3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Johnston</author>
  </authors>
  <commentList>
    <comment ref="E6" authorId="0" shapeId="0" xr:uid="{00000000-0006-0000-2600-000001000000}">
      <text>
        <r>
          <rPr>
            <b/>
            <sz val="9"/>
            <color indexed="81"/>
            <rFont val="Verdana"/>
            <family val="2"/>
          </rPr>
          <t>Boorowa, Goulburn, Yass &amp; Young. Tariff: 1.2, Saver plan</t>
        </r>
      </text>
    </comment>
    <comment ref="F6" authorId="0" shapeId="0" xr:uid="{00000000-0006-0000-2600-000002000000}">
      <text>
        <r>
          <rPr>
            <b/>
            <sz val="9"/>
            <color indexed="81"/>
            <rFont val="Verdana"/>
            <family val="2"/>
          </rPr>
          <t>Queanbeyan and Bundgendore. Tariff 1.3, Saver plus plan</t>
        </r>
      </text>
    </comment>
    <comment ref="G6" authorId="0" shapeId="0" xr:uid="{00000000-0006-0000-2600-000003000000}">
      <text>
        <r>
          <rPr>
            <b/>
            <sz val="9"/>
            <color indexed="81"/>
            <rFont val="Verdana"/>
            <family val="2"/>
          </rPr>
          <t>Shoalhaven. Tariff 1.1, Economy tariff</t>
        </r>
      </text>
    </comment>
    <comment ref="E7" authorId="0" shapeId="0" xr:uid="{00000000-0006-0000-2600-000004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Tariff stipulates 60.274 MJ/day</t>
        </r>
      </text>
    </comment>
    <comment ref="F7" authorId="0" shapeId="0" xr:uid="{00000000-0006-0000-2600-000005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Tariff stipulates 49.315 MJ/day</t>
        </r>
      </text>
    </comment>
  </commentList>
</comments>
</file>

<file path=xl/comments3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Johnston</author>
  </authors>
  <commentList>
    <comment ref="E6" authorId="0" shapeId="0" xr:uid="{00000000-0006-0000-2700-000001000000}">
      <text>
        <r>
          <rPr>
            <b/>
            <sz val="9"/>
            <color indexed="81"/>
            <rFont val="Verdana"/>
            <family val="2"/>
          </rPr>
          <t>Albury, Jindera &amp; Moama</t>
        </r>
      </text>
    </comment>
    <comment ref="F6" authorId="0" shapeId="0" xr:uid="{00000000-0006-0000-2700-000002000000}">
      <text>
        <r>
          <rPr>
            <b/>
            <sz val="9"/>
            <color indexed="81"/>
            <rFont val="Verdana"/>
            <family val="2"/>
          </rPr>
          <t xml:space="preserve">NSW Murray Valley towns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Johnston</author>
  </authors>
  <commentList>
    <comment ref="A13" authorId="0" shapeId="0" xr:uid="{00000000-0006-0000-0600-000001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This is technically the rate for the 5th block but applies to households with a bi-monthly consumption of up to 825,000 MJ.</t>
        </r>
      </text>
    </comment>
    <comment ref="B18" authorId="0" shapeId="0" xr:uid="{00000000-0006-0000-0600-000002000000}">
      <text>
        <r>
          <rPr>
            <b/>
            <sz val="9"/>
            <color indexed="81"/>
            <rFont val="Verdana"/>
            <family val="2"/>
          </rPr>
          <t xml:space="preserve">Cooma &amp; Bombala
</t>
        </r>
      </text>
    </comment>
    <comment ref="C18" authorId="0" shapeId="0" xr:uid="{00000000-0006-0000-0600-000003000000}">
      <text>
        <r>
          <rPr>
            <b/>
            <sz val="9"/>
            <color indexed="81"/>
            <rFont val="Verdana"/>
            <family val="2"/>
          </rPr>
          <t>Henty, Holbrook, Culcairn &amp; Walla Walla</t>
        </r>
      </text>
    </comment>
    <comment ref="D18" authorId="0" shapeId="0" xr:uid="{00000000-0006-0000-0600-000004000000}">
      <text>
        <r>
          <rPr>
            <b/>
            <sz val="9"/>
            <color indexed="81"/>
            <rFont val="Verdana"/>
            <family val="2"/>
          </rPr>
          <t xml:space="preserve">Temora
</t>
        </r>
      </text>
    </comment>
    <comment ref="E18" authorId="0" shapeId="0" xr:uid="{00000000-0006-0000-0600-000005000000}">
      <text>
        <r>
          <rPr>
            <b/>
            <sz val="9"/>
            <color indexed="81"/>
            <rFont val="Verdana"/>
            <family val="2"/>
          </rPr>
          <t>Tumut &amp; Gundagai</t>
        </r>
      </text>
    </comment>
    <comment ref="F18" authorId="0" shapeId="0" xr:uid="{00000000-0006-0000-0600-000006000000}">
      <text>
        <r>
          <rPr>
            <b/>
            <sz val="9"/>
            <color indexed="81"/>
            <rFont val="Verdana"/>
            <family val="2"/>
          </rPr>
          <t>Wagga Wagga and Uranquity</t>
        </r>
      </text>
    </comment>
    <comment ref="G18" authorId="0" shapeId="0" xr:uid="{00000000-0006-0000-0600-000007000000}">
      <text>
        <r>
          <rPr>
            <b/>
            <sz val="9"/>
            <color indexed="81"/>
            <rFont val="Verdana"/>
            <family val="2"/>
          </rPr>
          <t xml:space="preserve">Tamworth
</t>
        </r>
      </text>
    </comment>
    <comment ref="B24" authorId="0" shapeId="0" xr:uid="{00000000-0006-0000-0600-000008000000}">
      <text>
        <r>
          <rPr>
            <b/>
            <sz val="9"/>
            <color indexed="81"/>
            <rFont val="Verdana"/>
            <family val="2"/>
          </rPr>
          <t>Boorowa, Goulburn, Yass &amp; Young. Tariff: 1.2, Saver plan</t>
        </r>
      </text>
    </comment>
    <comment ref="C24" authorId="0" shapeId="0" xr:uid="{00000000-0006-0000-0600-000009000000}">
      <text>
        <r>
          <rPr>
            <b/>
            <sz val="9"/>
            <color indexed="81"/>
            <rFont val="Verdana"/>
            <family val="2"/>
          </rPr>
          <t>Queanbeyan and Bundgendore. Tariff 1.3, Saver plus plan</t>
        </r>
      </text>
    </comment>
    <comment ref="D24" authorId="0" shapeId="0" xr:uid="{00000000-0006-0000-0600-00000A000000}">
      <text>
        <r>
          <rPr>
            <b/>
            <sz val="9"/>
            <color indexed="81"/>
            <rFont val="Verdana"/>
            <family val="2"/>
          </rPr>
          <t>Shoalhaven. Tariff 1.1, Economy tariff</t>
        </r>
      </text>
    </comment>
    <comment ref="B31" authorId="0" shapeId="0" xr:uid="{00000000-0006-0000-0600-00000B000000}">
      <text>
        <r>
          <rPr>
            <b/>
            <sz val="9"/>
            <color indexed="81"/>
            <rFont val="Verdana"/>
            <family val="2"/>
          </rPr>
          <t>Albury, Jindera &amp; Moama</t>
        </r>
      </text>
    </comment>
    <comment ref="C31" authorId="0" shapeId="0" xr:uid="{00000000-0006-0000-0600-00000C000000}">
      <text>
        <r>
          <rPr>
            <b/>
            <sz val="9"/>
            <color indexed="81"/>
            <rFont val="Verdana"/>
            <family val="2"/>
          </rPr>
          <t xml:space="preserve">NSW Murray Valley towns
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Johnston</author>
  </authors>
  <commentList>
    <comment ref="A13" authorId="0" shapeId="0" xr:uid="{00000000-0006-0000-0700-000001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This is technically the rate for the 5th block but applies to households with a bi-monthly consumption of up to 825,000 MJ.</t>
        </r>
      </text>
    </comment>
    <comment ref="B18" authorId="0" shapeId="0" xr:uid="{00000000-0006-0000-0700-000002000000}">
      <text>
        <r>
          <rPr>
            <b/>
            <sz val="9"/>
            <color indexed="81"/>
            <rFont val="Verdana"/>
            <family val="2"/>
          </rPr>
          <t xml:space="preserve">Cooma &amp; Bombala
</t>
        </r>
      </text>
    </comment>
    <comment ref="C18" authorId="0" shapeId="0" xr:uid="{00000000-0006-0000-0700-000003000000}">
      <text>
        <r>
          <rPr>
            <b/>
            <sz val="9"/>
            <color indexed="81"/>
            <rFont val="Verdana"/>
            <family val="2"/>
          </rPr>
          <t>Henty, Holbrook, Culcairn &amp; Walla Walla</t>
        </r>
      </text>
    </comment>
    <comment ref="D18" authorId="0" shapeId="0" xr:uid="{00000000-0006-0000-0700-000004000000}">
      <text>
        <r>
          <rPr>
            <b/>
            <sz val="9"/>
            <color indexed="81"/>
            <rFont val="Verdana"/>
            <family val="2"/>
          </rPr>
          <t xml:space="preserve">Temora
</t>
        </r>
      </text>
    </comment>
    <comment ref="E18" authorId="0" shapeId="0" xr:uid="{00000000-0006-0000-0700-000005000000}">
      <text>
        <r>
          <rPr>
            <b/>
            <sz val="9"/>
            <color indexed="81"/>
            <rFont val="Verdana"/>
            <family val="2"/>
          </rPr>
          <t>Tumut &amp; Gundagai</t>
        </r>
      </text>
    </comment>
    <comment ref="F18" authorId="0" shapeId="0" xr:uid="{00000000-0006-0000-0700-000006000000}">
      <text>
        <r>
          <rPr>
            <b/>
            <sz val="9"/>
            <color indexed="81"/>
            <rFont val="Verdana"/>
            <family val="2"/>
          </rPr>
          <t>Wagga Wagga and Uranquity</t>
        </r>
      </text>
    </comment>
    <comment ref="G18" authorId="0" shapeId="0" xr:uid="{00000000-0006-0000-0700-000007000000}">
      <text>
        <r>
          <rPr>
            <b/>
            <sz val="9"/>
            <color indexed="81"/>
            <rFont val="Verdana"/>
            <family val="2"/>
          </rPr>
          <t xml:space="preserve">Tamworth
</t>
        </r>
      </text>
    </comment>
    <comment ref="B24" authorId="0" shapeId="0" xr:uid="{00000000-0006-0000-0700-000008000000}">
      <text>
        <r>
          <rPr>
            <b/>
            <sz val="9"/>
            <color indexed="81"/>
            <rFont val="Verdana"/>
            <family val="2"/>
          </rPr>
          <t>Boorowa, Goulburn, Yass &amp; Young. Tariff: 1.2, Saver plan</t>
        </r>
      </text>
    </comment>
    <comment ref="C24" authorId="0" shapeId="0" xr:uid="{00000000-0006-0000-0700-000009000000}">
      <text>
        <r>
          <rPr>
            <b/>
            <sz val="9"/>
            <color indexed="81"/>
            <rFont val="Verdana"/>
            <family val="2"/>
          </rPr>
          <t>Queanbeyan and Bundgendore. Tariff 1.3, Saver plus plan</t>
        </r>
      </text>
    </comment>
    <comment ref="D24" authorId="0" shapeId="0" xr:uid="{00000000-0006-0000-0700-00000A000000}">
      <text>
        <r>
          <rPr>
            <b/>
            <sz val="9"/>
            <color indexed="81"/>
            <rFont val="Verdana"/>
            <family val="2"/>
          </rPr>
          <t>Shoalhaven. Tariff 1.1, Economy tariff</t>
        </r>
      </text>
    </comment>
    <comment ref="B31" authorId="0" shapeId="0" xr:uid="{00000000-0006-0000-0700-00000B000000}">
      <text>
        <r>
          <rPr>
            <b/>
            <sz val="9"/>
            <color indexed="81"/>
            <rFont val="Verdana"/>
            <family val="2"/>
          </rPr>
          <t>Albury, Jindera &amp; Moama</t>
        </r>
      </text>
    </comment>
    <comment ref="C31" authorId="0" shapeId="0" xr:uid="{00000000-0006-0000-0700-00000C000000}">
      <text>
        <r>
          <rPr>
            <b/>
            <sz val="9"/>
            <color indexed="81"/>
            <rFont val="Verdana"/>
            <family val="2"/>
          </rPr>
          <t xml:space="preserve">NSW Murray Valley towns
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Johnston</author>
  </authors>
  <commentList>
    <comment ref="A13" authorId="0" shapeId="0" xr:uid="{00000000-0006-0000-0800-000001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This is technically the rate for the 5th block but applies to households with a DAILY consumption of up to 13,709.586 MJ.</t>
        </r>
      </text>
    </comment>
    <comment ref="B18" authorId="0" shapeId="0" xr:uid="{00000000-0006-0000-0800-000002000000}">
      <text>
        <r>
          <rPr>
            <b/>
            <sz val="9"/>
            <color rgb="FF000000"/>
            <rFont val="Verdana"/>
            <family val="2"/>
          </rPr>
          <t xml:space="preserve">Cooma &amp; Bombala
</t>
        </r>
      </text>
    </comment>
    <comment ref="C18" authorId="0" shapeId="0" xr:uid="{00000000-0006-0000-0800-000003000000}">
      <text>
        <r>
          <rPr>
            <b/>
            <sz val="9"/>
            <color rgb="FF000000"/>
            <rFont val="Verdana"/>
            <family val="2"/>
          </rPr>
          <t>Henty, Holbrook, Culcairn &amp; Walla Walla</t>
        </r>
      </text>
    </comment>
    <comment ref="D18" authorId="0" shapeId="0" xr:uid="{00000000-0006-0000-0800-000004000000}">
      <text>
        <r>
          <rPr>
            <b/>
            <sz val="9"/>
            <color rgb="FF000000"/>
            <rFont val="Verdana"/>
            <family val="2"/>
          </rPr>
          <t xml:space="preserve">Temora
</t>
        </r>
      </text>
    </comment>
    <comment ref="E18" authorId="0" shapeId="0" xr:uid="{00000000-0006-0000-0800-000005000000}">
      <text>
        <r>
          <rPr>
            <b/>
            <sz val="9"/>
            <color rgb="FF000000"/>
            <rFont val="Verdana"/>
            <family val="2"/>
          </rPr>
          <t>Tumut &amp; Gundagai</t>
        </r>
      </text>
    </comment>
    <comment ref="F18" authorId="0" shapeId="0" xr:uid="{00000000-0006-0000-0800-000006000000}">
      <text>
        <r>
          <rPr>
            <b/>
            <sz val="9"/>
            <color rgb="FF000000"/>
            <rFont val="Verdana"/>
            <family val="2"/>
          </rPr>
          <t>Wagga Wagga and Uranquity</t>
        </r>
      </text>
    </comment>
    <comment ref="G18" authorId="0" shapeId="0" xr:uid="{00000000-0006-0000-0800-000007000000}">
      <text>
        <r>
          <rPr>
            <b/>
            <sz val="9"/>
            <color rgb="FF000000"/>
            <rFont val="Verdana"/>
            <family val="2"/>
          </rPr>
          <t xml:space="preserve">Tamworth
</t>
        </r>
      </text>
    </comment>
    <comment ref="B24" authorId="0" shapeId="0" xr:uid="{00000000-0006-0000-0800-000008000000}">
      <text>
        <r>
          <rPr>
            <b/>
            <sz val="9"/>
            <color indexed="81"/>
            <rFont val="Verdana"/>
            <family val="2"/>
          </rPr>
          <t>Boorowa, Goulburn, Yass &amp; Young. Tariff: 1.2, Saver plan</t>
        </r>
      </text>
    </comment>
    <comment ref="C24" authorId="0" shapeId="0" xr:uid="{00000000-0006-0000-0800-000009000000}">
      <text>
        <r>
          <rPr>
            <b/>
            <sz val="9"/>
            <color indexed="81"/>
            <rFont val="Verdana"/>
            <family val="2"/>
          </rPr>
          <t>Queanbeyan and Bundgendore. Tariff 1.3, Saver plus plan</t>
        </r>
      </text>
    </comment>
    <comment ref="D24" authorId="0" shapeId="0" xr:uid="{00000000-0006-0000-0800-00000A000000}">
      <text>
        <r>
          <rPr>
            <b/>
            <sz val="9"/>
            <color indexed="81"/>
            <rFont val="Verdana"/>
            <family val="2"/>
          </rPr>
          <t>Shoalhaven. Tariff 1.1, Economy tariff</t>
        </r>
      </text>
    </comment>
    <comment ref="B31" authorId="0" shapeId="0" xr:uid="{00000000-0006-0000-0800-00000B000000}">
      <text>
        <r>
          <rPr>
            <b/>
            <sz val="9"/>
            <color indexed="81"/>
            <rFont val="Verdana"/>
            <family val="2"/>
          </rPr>
          <t>Albury, Jindera &amp; Moama</t>
        </r>
      </text>
    </comment>
    <comment ref="C31" authorId="0" shapeId="0" xr:uid="{00000000-0006-0000-0800-00000C000000}">
      <text>
        <r>
          <rPr>
            <b/>
            <sz val="9"/>
            <color indexed="81"/>
            <rFont val="Verdana"/>
            <family val="2"/>
          </rPr>
          <t xml:space="preserve">NSW Murray Valley towns
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Johnston</author>
  </authors>
  <commentList>
    <comment ref="B15" authorId="0" shapeId="0" xr:uid="{00000000-0006-0000-0900-000001000000}">
      <text>
        <r>
          <rPr>
            <b/>
            <sz val="9"/>
            <color indexed="81"/>
            <rFont val="Verdana"/>
            <family val="2"/>
          </rPr>
          <t xml:space="preserve">Cooma &amp; Bombala
</t>
        </r>
      </text>
    </comment>
    <comment ref="C15" authorId="0" shapeId="0" xr:uid="{00000000-0006-0000-0900-000002000000}">
      <text>
        <r>
          <rPr>
            <b/>
            <sz val="9"/>
            <color indexed="81"/>
            <rFont val="Verdana"/>
            <family val="2"/>
          </rPr>
          <t>Henty, Holbrook, Culcairn &amp; Walla Walla</t>
        </r>
      </text>
    </comment>
    <comment ref="D15" authorId="0" shapeId="0" xr:uid="{00000000-0006-0000-0900-000003000000}">
      <text>
        <r>
          <rPr>
            <b/>
            <sz val="9"/>
            <color indexed="81"/>
            <rFont val="Verdana"/>
            <family val="2"/>
          </rPr>
          <t xml:space="preserve">Temora
</t>
        </r>
      </text>
    </comment>
    <comment ref="E15" authorId="0" shapeId="0" xr:uid="{00000000-0006-0000-0900-000004000000}">
      <text>
        <r>
          <rPr>
            <b/>
            <sz val="9"/>
            <color indexed="81"/>
            <rFont val="Verdana"/>
            <family val="2"/>
          </rPr>
          <t>Tumut &amp; Gundagai</t>
        </r>
      </text>
    </comment>
    <comment ref="F15" authorId="0" shapeId="0" xr:uid="{00000000-0006-0000-0900-000005000000}">
      <text>
        <r>
          <rPr>
            <b/>
            <sz val="9"/>
            <color indexed="81"/>
            <rFont val="Verdana"/>
            <family val="2"/>
          </rPr>
          <t>Wagga Wagga and Uranquity</t>
        </r>
      </text>
    </comment>
    <comment ref="B21" authorId="0" shapeId="0" xr:uid="{00000000-0006-0000-0900-000006000000}">
      <text>
        <r>
          <rPr>
            <b/>
            <sz val="9"/>
            <color indexed="81"/>
            <rFont val="Verdana"/>
            <family val="2"/>
          </rPr>
          <t>Boorowa, Goulburn, Yass &amp; Young. Tariff: 1.2, Saver plan</t>
        </r>
      </text>
    </comment>
    <comment ref="C21" authorId="0" shapeId="0" xr:uid="{00000000-0006-0000-0900-000007000000}">
      <text>
        <r>
          <rPr>
            <b/>
            <sz val="9"/>
            <color indexed="81"/>
            <rFont val="Verdana"/>
            <family val="2"/>
          </rPr>
          <t>Queanbeyan and Bundgendore. Tariff 1.3, Saver plus plan</t>
        </r>
      </text>
    </comment>
    <comment ref="D21" authorId="0" shapeId="0" xr:uid="{00000000-0006-0000-0900-000008000000}">
      <text>
        <r>
          <rPr>
            <b/>
            <sz val="9"/>
            <color indexed="81"/>
            <rFont val="Verdana"/>
            <family val="2"/>
          </rPr>
          <t>Shoalhaven. Tariff 1.1, Economy tariff</t>
        </r>
      </text>
    </comment>
    <comment ref="B28" authorId="0" shapeId="0" xr:uid="{00000000-0006-0000-0900-000009000000}">
      <text>
        <r>
          <rPr>
            <b/>
            <sz val="9"/>
            <color indexed="81"/>
            <rFont val="Verdana"/>
            <family val="2"/>
          </rPr>
          <t>Albury, Jindera &amp; Moama</t>
        </r>
      </text>
    </comment>
    <comment ref="C28" authorId="0" shapeId="0" xr:uid="{00000000-0006-0000-0900-00000A000000}">
      <text>
        <r>
          <rPr>
            <b/>
            <sz val="9"/>
            <color indexed="81"/>
            <rFont val="Verdana"/>
            <family val="2"/>
          </rPr>
          <t xml:space="preserve">NSW Murray Valley towns
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Microsoft Office User</author>
  </authors>
  <commentList>
    <comment ref="J1" authorId="0" shapeId="0" xr:uid="{F4DC5730-420F-8240-AD88-ECE1B03D1920}">
      <text>
        <r>
          <rPr>
            <b/>
            <sz val="10"/>
            <color rgb="FF000000"/>
            <rFont val="Tahoma"/>
            <family val="2"/>
          </rPr>
          <t>Microsoft Office User: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Steps are accumulative</t>
        </r>
      </text>
    </comment>
    <comment ref="J12" authorId="0" shapeId="0" xr:uid="{14737C08-C146-C04E-8461-A3081C4CF97E}">
      <text>
        <r>
          <rPr>
            <b/>
            <sz val="10"/>
            <color rgb="FF000000"/>
            <rFont val="Tahoma"/>
            <family val="2"/>
          </rPr>
          <t>Microsoft Office User: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NB block has dropped dramatically	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Johnston</author>
    <author>May Mauseth</author>
  </authors>
  <commentList>
    <comment ref="B7" authorId="0" shapeId="0" xr:uid="{00000000-0006-0000-0C00-000001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Tariff states first 20.712 MJ per day</t>
        </r>
      </text>
    </comment>
    <comment ref="B8" authorId="0" shapeId="0" xr:uid="{00000000-0006-0000-0C00-000002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Tariff states next 20.384 MJ per day MJ per day</t>
        </r>
      </text>
    </comment>
    <comment ref="E8" authorId="0" shapeId="0" xr:uid="{00000000-0006-0000-0C00-000003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Previous 1200 Mj +1200Mj</t>
        </r>
      </text>
    </comment>
    <comment ref="B9" authorId="0" shapeId="0" xr:uid="{00000000-0006-0000-0C00-000004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Tariff states next 49.315 MJ per day MJ per day and tariff includes 2 more blocks that have not been included due to very high consumption threshold.</t>
        </r>
      </text>
    </comment>
    <comment ref="E9" authorId="0" shapeId="0" xr:uid="{00000000-0006-0000-0C00-000005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Previous 2400Mj + 3000 Mj</t>
        </r>
      </text>
    </comment>
    <comment ref="B10" authorId="1" shapeId="0" xr:uid="{00000000-0006-0000-0C00-000006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Tariff states next 2654.794 MJ per day MJ per day and tariff includes 1 more block that has not been included due to very high consumption threshold.</t>
        </r>
      </text>
    </comment>
    <comment ref="E10" authorId="0" shapeId="0" xr:uid="{00000000-0006-0000-0C00-000007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Previous 5,400Mj +160,000Mj
</t>
        </r>
      </text>
    </comment>
    <comment ref="E15" authorId="0" shapeId="0" xr:uid="{00000000-0006-0000-0C00-000008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This is technically the rate for the 5th block</t>
        </r>
      </text>
    </comment>
  </commentList>
</comments>
</file>

<file path=xl/sharedStrings.xml><?xml version="1.0" encoding="utf-8"?>
<sst xmlns="http://schemas.openxmlformats.org/spreadsheetml/2006/main" count="4352" uniqueCount="504">
  <si>
    <t>Bill impacts for all gas zones July 2010</t>
    <phoneticPr fontId="6" type="noConversion"/>
  </si>
  <si>
    <t>ActewAGL 2</t>
    <phoneticPr fontId="6" type="noConversion"/>
  </si>
  <si>
    <t>Boorowa, Goulburn, Yass and Young</t>
    <phoneticPr fontId="6" type="noConversion"/>
  </si>
  <si>
    <t>Shoalhaven</t>
    <phoneticPr fontId="6" type="noConversion"/>
  </si>
  <si>
    <t>Bi-mothly Off-Peak bill balance</t>
    <phoneticPr fontId="6" type="noConversion"/>
  </si>
  <si>
    <t>DISCLAIMER:</t>
  </si>
  <si>
    <t xml:space="preserve">no parts may be adapted, reproduced, copied, stored, distributed, published or put to commercial use </t>
    <phoneticPr fontId="19" type="noConversion"/>
  </si>
  <si>
    <t>2st block (MJ/60 days)</t>
    <phoneticPr fontId="6" type="noConversion"/>
  </si>
  <si>
    <t>3rd block (MJ/60 days)</t>
    <phoneticPr fontId="6" type="noConversion"/>
  </si>
  <si>
    <t>c/MJ 1st block peak/consumption</t>
    <phoneticPr fontId="6" type="noConversion"/>
  </si>
  <si>
    <t>Bill impacts for all gas zones July 2011</t>
    <phoneticPr fontId="6" type="noConversion"/>
  </si>
  <si>
    <t>ActewAGL 2</t>
  </si>
  <si>
    <t>Tab colours:</t>
  </si>
  <si>
    <t>Project outputs</t>
  </si>
  <si>
    <t>c/MJ 2nd block Off-peak</t>
    <phoneticPr fontId="6" type="noConversion"/>
  </si>
  <si>
    <t>c/MJ 3rd block Off-peak</t>
    <phoneticPr fontId="6" type="noConversion"/>
  </si>
  <si>
    <t>Bi-mothly Peak bill 2nd block</t>
    <phoneticPr fontId="6" type="noConversion"/>
  </si>
  <si>
    <t xml:space="preserve">relied upon. The workbook is not an appropriate substitute for obtaining an offer from an energy retailer.  The information presented </t>
  </si>
  <si>
    <t>AGL</t>
    <phoneticPr fontId="6" type="noConversion"/>
  </si>
  <si>
    <t>ActewAGL</t>
    <phoneticPr fontId="6" type="noConversion"/>
  </si>
  <si>
    <t>Residential tariff</t>
    <phoneticPr fontId="6" type="noConversion"/>
  </si>
  <si>
    <t xml:space="preserve">St Vincent de Paul Society, Workbook 2: Regulated Gas tariffs in NSW, July 2009 - July 2012 </t>
    <phoneticPr fontId="6" type="noConversion"/>
  </si>
  <si>
    <t>Origin 1</t>
    <phoneticPr fontId="6" type="noConversion"/>
  </si>
  <si>
    <t>Origin 2</t>
    <phoneticPr fontId="6" type="noConversion"/>
  </si>
  <si>
    <t>Origin 3</t>
  </si>
  <si>
    <t>Origin 4</t>
  </si>
  <si>
    <t>Origin 5</t>
  </si>
  <si>
    <t>July 2014</t>
    <phoneticPr fontId="6" type="noConversion"/>
  </si>
  <si>
    <t>ActewAGL</t>
    <phoneticPr fontId="6" type="noConversion"/>
  </si>
  <si>
    <t>Origin</t>
    <phoneticPr fontId="6" type="noConversion"/>
  </si>
  <si>
    <t>The main purpose of this workbook is to provide consumer advocates with a tool to track and analyse</t>
  </si>
  <si>
    <t>Origin 6</t>
    <phoneticPr fontId="6" type="noConversion"/>
  </si>
  <si>
    <t xml:space="preserve"> Origin 7</t>
    <phoneticPr fontId="6" type="noConversion"/>
  </si>
  <si>
    <t>Origin 8</t>
    <phoneticPr fontId="6" type="noConversion"/>
  </si>
  <si>
    <t>© St Vincent de Paul Society and Alviss Consulting Pty Ltd</t>
  </si>
  <si>
    <t>Bi-mothly bill balance</t>
    <phoneticPr fontId="6" type="noConversion"/>
  </si>
  <si>
    <t>c/MJ 1st block Off-peak</t>
    <phoneticPr fontId="6" type="noConversion"/>
  </si>
  <si>
    <t>Number of off peak summer bills</t>
  </si>
  <si>
    <t>St Vincent de Paul Society, Workbook 2: Regulated Gas tariffs in NSW</t>
    <phoneticPr fontId="6" type="noConversion"/>
  </si>
  <si>
    <t>Regulated gas retail offers July 2015 (exc GST)</t>
    <phoneticPr fontId="6" type="noConversion"/>
  </si>
  <si>
    <t>St Vincent de Paul Society, Workbook 2: Regulated Gas tariffs in NSW</t>
    <phoneticPr fontId="6" type="noConversion"/>
  </si>
  <si>
    <t xml:space="preserve">St Vincent de Paul Society, Workbook 2: Regulated Gas tariffs in NSW </t>
    <phoneticPr fontId="6" type="noConversion"/>
  </si>
  <si>
    <t>St Vincent de Paul Society, Workbook 2: Regulated Gas tariffs in NSW, July 2009 - July 2012</t>
    <phoneticPr fontId="6" type="noConversion"/>
  </si>
  <si>
    <t>Murray Valley Towns</t>
  </si>
  <si>
    <t>intellectual property and subject to copyright. Apart from any use permitted under the Copyright Act 1968 (Ctw),</t>
    <phoneticPr fontId="19" type="noConversion"/>
  </si>
  <si>
    <t>St Vincent de Paul Society, Workbook 2: Regulated Gas tariffs in NSW, July 2009 - July 2015</t>
    <phoneticPr fontId="6" type="noConversion"/>
  </si>
  <si>
    <t>Bill impacts for all gas zones July 2015</t>
    <phoneticPr fontId="6" type="noConversion"/>
  </si>
  <si>
    <t xml:space="preserve">Bi-mothly Off-Peak bill 1st block or all usage </t>
    <phoneticPr fontId="6" type="noConversion"/>
  </si>
  <si>
    <t>Bi-mothly Off-peak bill 2nd block</t>
    <phoneticPr fontId="6" type="noConversion"/>
  </si>
  <si>
    <t>Bi-mothly Off-Peak bill balance</t>
    <phoneticPr fontId="6" type="noConversion"/>
  </si>
  <si>
    <t>Bi-monthly bill fixed charges</t>
    <phoneticPr fontId="6" type="noConversion"/>
  </si>
  <si>
    <t>Bi-monthly bill</t>
    <phoneticPr fontId="6" type="noConversion"/>
  </si>
  <si>
    <t>na</t>
    <phoneticPr fontId="6" type="noConversion"/>
  </si>
  <si>
    <t>Queanbeyan and Bundgendore</t>
  </si>
  <si>
    <t>ActewAGL 3</t>
  </si>
  <si>
    <t>c/per day fixed charges</t>
  </si>
  <si>
    <t>Country 1</t>
    <phoneticPr fontId="6" type="noConversion"/>
  </si>
  <si>
    <t>4th block (MJ/60 days)</t>
    <phoneticPr fontId="6" type="noConversion"/>
  </si>
  <si>
    <t>Tamworth (new gas zone)</t>
    <phoneticPr fontId="6" type="noConversion"/>
  </si>
  <si>
    <t>*As gas prices can be seasonal (winter peak and summer off-peak) the bi-monthly consumption entered is</t>
    <phoneticPr fontId="6" type="noConversion"/>
  </si>
  <si>
    <t>Henty, Holbrook, Culcairn &amp; Walla Walla</t>
    <phoneticPr fontId="6" type="noConversion"/>
  </si>
  <si>
    <t>Temora</t>
    <phoneticPr fontId="6" type="noConversion"/>
  </si>
  <si>
    <t>Regulated gas retail offers July 2012 (inc GST)</t>
    <phoneticPr fontId="6" type="noConversion"/>
  </si>
  <si>
    <t>c/MJ 1st block Off-peak</t>
    <phoneticPr fontId="6" type="noConversion"/>
  </si>
  <si>
    <t>Tamworth</t>
    <phoneticPr fontId="6" type="noConversion"/>
  </si>
  <si>
    <t xml:space="preserve">*The first 7 spreadsheets (bills) are interactive spreadsheet where bi-monthly consumption can be adjusted. </t>
    <phoneticPr fontId="6" type="noConversion"/>
  </si>
  <si>
    <t xml:space="preserve">St Vincent de Paul Society (August 2011), Workbook 2: Regulated Gas tariffs in NSW, July 2009 - July 2011 </t>
    <phoneticPr fontId="6" type="noConversion"/>
  </si>
  <si>
    <t>Host retailer zones</t>
    <phoneticPr fontId="6" type="noConversion"/>
  </si>
  <si>
    <t>Origin 6</t>
  </si>
  <si>
    <t>Origin 7</t>
    <phoneticPr fontId="6" type="noConversion"/>
  </si>
  <si>
    <t>Origin 8</t>
    <phoneticPr fontId="6" type="noConversion"/>
  </si>
  <si>
    <t>Country 1:</t>
    <phoneticPr fontId="6" type="noConversion"/>
  </si>
  <si>
    <t>Origin 1</t>
    <phoneticPr fontId="6" type="noConversion"/>
  </si>
  <si>
    <t>Origin 2</t>
    <phoneticPr fontId="6" type="noConversion"/>
  </si>
  <si>
    <t>Origin 3</t>
    <phoneticPr fontId="6" type="noConversion"/>
  </si>
  <si>
    <t>Origin 4</t>
    <phoneticPr fontId="6" type="noConversion"/>
  </si>
  <si>
    <t>Origin 5</t>
    <phoneticPr fontId="6" type="noConversion"/>
  </si>
  <si>
    <t xml:space="preserve">The St Vincent de Paul Society and Alviss Consulting Pty Ltd do not accept liability for any action taken based on the information provided in  </t>
    <phoneticPr fontId="19" type="noConversion"/>
  </si>
  <si>
    <t>Bi-mothly Peak bill balance</t>
    <phoneticPr fontId="6" type="noConversion"/>
  </si>
  <si>
    <t xml:space="preserve">Bi-mothly Off-Peak bill 1st block </t>
    <phoneticPr fontId="6" type="noConversion"/>
  </si>
  <si>
    <t>ActewAGL 3</t>
    <phoneticPr fontId="6" type="noConversion"/>
  </si>
  <si>
    <t>Insert bi-monthly consumption (Mj):</t>
    <phoneticPr fontId="6" type="noConversion"/>
  </si>
  <si>
    <t>Actew AGL 1:</t>
    <phoneticPr fontId="6" type="noConversion"/>
  </si>
  <si>
    <t xml:space="preserve">St Vincent de Paul Society, Workbook 2: Regulated Gas tariffs in NSW, July 2009 - July 2012 </t>
    <phoneticPr fontId="6" type="noConversion"/>
  </si>
  <si>
    <t>Regulated gas retail offers July 2009 (inc GST)</t>
    <phoneticPr fontId="6" type="noConversion"/>
  </si>
  <si>
    <t>Country 6</t>
    <phoneticPr fontId="6" type="noConversion"/>
  </si>
  <si>
    <t xml:space="preserve">Bi-mothly Peak bill 1st block or all usage </t>
    <phoneticPr fontId="6" type="noConversion"/>
  </si>
  <si>
    <t>Origin 2:</t>
    <phoneticPr fontId="6" type="noConversion"/>
  </si>
  <si>
    <t>Boroowa, Goulburn, Yass and Young</t>
    <phoneticPr fontId="6" type="noConversion"/>
  </si>
  <si>
    <t>Wagga Wagga &amp; Uranquinty</t>
    <phoneticPr fontId="6" type="noConversion"/>
  </si>
  <si>
    <t>c/MJ 2nd block peak</t>
    <phoneticPr fontId="6" type="noConversion"/>
  </si>
  <si>
    <t>c/MJ 3rd block peak</t>
    <phoneticPr fontId="6" type="noConversion"/>
  </si>
  <si>
    <t>Bi-mothly bill usage 1st block or all usage</t>
  </si>
  <si>
    <t>Bi-monthly bill fixed charges</t>
  </si>
  <si>
    <t>Bi-mothly bill balance</t>
  </si>
  <si>
    <t>Bi-mothly bill balance</t>
    <phoneticPr fontId="6" type="noConversion"/>
  </si>
  <si>
    <t>Number of peak winter bills</t>
  </si>
  <si>
    <t>c/MJ 3rd block</t>
    <phoneticPr fontId="6" type="noConversion"/>
  </si>
  <si>
    <t>Country 3</t>
    <phoneticPr fontId="6" type="noConversion"/>
  </si>
  <si>
    <t>July 2015</t>
    <phoneticPr fontId="6" type="noConversion"/>
  </si>
  <si>
    <t xml:space="preserve">Actew AGL's area </t>
    <phoneticPr fontId="6" type="noConversion"/>
  </si>
  <si>
    <t xml:space="preserve">Origin's area </t>
    <phoneticPr fontId="6" type="noConversion"/>
  </si>
  <si>
    <t>Country 2</t>
    <phoneticPr fontId="6" type="noConversion"/>
  </si>
  <si>
    <t>Tumut &amp; Gundagai</t>
    <phoneticPr fontId="6" type="noConversion"/>
  </si>
  <si>
    <t>Queanbeyan and Bundgendore region</t>
    <phoneticPr fontId="6" type="noConversion"/>
  </si>
  <si>
    <t>Boorowa, Goulburn, Yass and Young</t>
    <phoneticPr fontId="6" type="noConversion"/>
  </si>
  <si>
    <t>Country 1</t>
    <phoneticPr fontId="6" type="noConversion"/>
  </si>
  <si>
    <t>Queanbeyan and Bundgendore region</t>
    <phoneticPr fontId="6" type="noConversion"/>
  </si>
  <si>
    <t>Bill impacts for all gas zones July 2013</t>
    <phoneticPr fontId="6" type="noConversion"/>
  </si>
  <si>
    <t>Origin 2</t>
    <phoneticPr fontId="6" type="noConversion"/>
  </si>
  <si>
    <t>c/MJ</t>
    <phoneticPr fontId="6" type="noConversion"/>
  </si>
  <si>
    <t>Zones</t>
    <phoneticPr fontId="6" type="noConversion"/>
  </si>
  <si>
    <t>Country 2:</t>
    <phoneticPr fontId="6" type="noConversion"/>
  </si>
  <si>
    <t xml:space="preserve">Country Energy's area </t>
    <phoneticPr fontId="6" type="noConversion"/>
  </si>
  <si>
    <t>*The 'annual bill" cell calculates the annual bill (across both seasons) and includes the supply charge.</t>
  </si>
  <si>
    <t>AGL</t>
    <phoneticPr fontId="6" type="noConversion"/>
  </si>
  <si>
    <t>Bi-monthly bill</t>
    <phoneticPr fontId="6" type="noConversion"/>
  </si>
  <si>
    <t>c/MJ 4th block</t>
    <phoneticPr fontId="6" type="noConversion"/>
  </si>
  <si>
    <t xml:space="preserve">1) Inform the community about changes to energy retail prices and increase consumer awareness </t>
  </si>
  <si>
    <t>2st block (MJ/60 days)</t>
  </si>
  <si>
    <t xml:space="preserve">this workbook or for any loss, economic or otherwise, suffered as a result of reliance on the information presented in this workbook.  </t>
    <phoneticPr fontId="19" type="noConversion"/>
  </si>
  <si>
    <t>Insert bi-monthly consumption (Mj):</t>
    <phoneticPr fontId="6" type="noConversion"/>
  </si>
  <si>
    <t>Jemena</t>
    <phoneticPr fontId="6" type="noConversion"/>
  </si>
  <si>
    <t>Envestra</t>
    <phoneticPr fontId="6" type="noConversion"/>
  </si>
  <si>
    <t>ActewAGL</t>
    <phoneticPr fontId="6" type="noConversion"/>
  </si>
  <si>
    <t>Sydney, Newcastle, Wollongong, Blue Mountains etc.</t>
    <phoneticPr fontId="6" type="noConversion"/>
  </si>
  <si>
    <t xml:space="preserve"> Origin 1</t>
    <phoneticPr fontId="6" type="noConversion"/>
  </si>
  <si>
    <t>allocated to the winter/summer rates according to the retail offer (e.g. 4 month winter peak equals 33.33% of the year)</t>
  </si>
  <si>
    <t xml:space="preserve">without prior written permission from the St Vincent de Paul Society. </t>
  </si>
  <si>
    <t>Purpose of project</t>
  </si>
  <si>
    <t>changes to domestic energy offers in NSW.  If regularly updated, this tariff-tracking tool can be used to:</t>
    <phoneticPr fontId="6" type="noConversion"/>
  </si>
  <si>
    <t>Country 5</t>
    <phoneticPr fontId="6" type="noConversion"/>
  </si>
  <si>
    <t>Bi-monthly bill fixed charges</t>
    <phoneticPr fontId="6" type="noConversion"/>
  </si>
  <si>
    <t>AGL</t>
  </si>
  <si>
    <t xml:space="preserve">Bi-mothly bill 1st block </t>
    <phoneticPr fontId="6" type="noConversion"/>
  </si>
  <si>
    <t>Bi-monthly bill 2nd block</t>
    <phoneticPr fontId="6" type="noConversion"/>
  </si>
  <si>
    <t>July 2010</t>
    <phoneticPr fontId="6" type="noConversion"/>
  </si>
  <si>
    <t>July 2011</t>
    <phoneticPr fontId="6" type="noConversion"/>
  </si>
  <si>
    <t xml:space="preserve"> Origin 1</t>
    <phoneticPr fontId="6" type="noConversion"/>
  </si>
  <si>
    <t xml:space="preserve">in the workbook is not provided as financial advice. While we have taken great care to ensure accuracy of the information provided in this </t>
  </si>
  <si>
    <t>Bi-monthly bill 3rd block</t>
    <phoneticPr fontId="6" type="noConversion"/>
  </si>
  <si>
    <t>July 2013</t>
    <phoneticPr fontId="6" type="noConversion"/>
  </si>
  <si>
    <t>July 2012</t>
    <phoneticPr fontId="6" type="noConversion"/>
  </si>
  <si>
    <t xml:space="preserve">*Analysis of bills (consumption level variable) across networks and retailers </t>
  </si>
  <si>
    <t>Bi-monthly bill 4th block</t>
    <phoneticPr fontId="6" type="noConversion"/>
  </si>
  <si>
    <t>Country 4</t>
    <phoneticPr fontId="6" type="noConversion"/>
  </si>
  <si>
    <t>Note: If tariff is seasonal, consumption will be allocated to winter peak and summer off-peak as per retail offer (e.g a four month winter peak equals 2 bills)</t>
    <phoneticPr fontId="6" type="noConversion"/>
  </si>
  <si>
    <t>Origin 2</t>
    <phoneticPr fontId="6" type="noConversion"/>
  </si>
  <si>
    <t>4th off-peak rate (c/MJ)</t>
    <phoneticPr fontId="6" type="noConversion"/>
  </si>
  <si>
    <t>5th off-peak rate (c/MJ)</t>
    <phoneticPr fontId="6" type="noConversion"/>
  </si>
  <si>
    <t>6th off-peak rate (c/MJ)</t>
    <phoneticPr fontId="6" type="noConversion"/>
  </si>
  <si>
    <t>1st shoulder rate (c/MJ)</t>
    <phoneticPr fontId="6" type="noConversion"/>
  </si>
  <si>
    <t>2nd shoulder rate (c/MJ)</t>
    <phoneticPr fontId="6" type="noConversion"/>
  </si>
  <si>
    <t>3rd shoulder rate (c/MJ)</t>
    <phoneticPr fontId="6" type="noConversion"/>
  </si>
  <si>
    <t>4th shoulder rate (c/MJ)</t>
    <phoneticPr fontId="6" type="noConversion"/>
  </si>
  <si>
    <t xml:space="preserve">St Vincent de Paul Society, Workbook 2: Regulated Gas tariffs in NSW, July 2009 - July 2014 </t>
    <phoneticPr fontId="6" type="noConversion"/>
  </si>
  <si>
    <t>Bill impacts for all gas zones July 2014</t>
    <phoneticPr fontId="6" type="noConversion"/>
  </si>
  <si>
    <t>Actew AGL 3:</t>
    <phoneticPr fontId="6" type="noConversion"/>
  </si>
  <si>
    <t>Origin</t>
    <phoneticPr fontId="6" type="noConversion"/>
  </si>
  <si>
    <t xml:space="preserve">This workbook is copyright. All works contained in it are St Vincent de Paul Society and Alviss Consulting’s  </t>
    <phoneticPr fontId="19" type="noConversion"/>
  </si>
  <si>
    <t>St Vincent de Paul Society, Workbook 2: Regulated Gas tariffs in NSW, July 2009 - July 2014</t>
    <phoneticPr fontId="6" type="noConversion"/>
  </si>
  <si>
    <t>Areas covered</t>
    <phoneticPr fontId="6" type="noConversion"/>
  </si>
  <si>
    <t>Network</t>
    <phoneticPr fontId="6" type="noConversion"/>
  </si>
  <si>
    <t>St Vincent de Paul Society, Workbook 2: Regulated Gas tariffs in NSW, July 2009 - July 2014</t>
    <phoneticPr fontId="6" type="noConversion"/>
  </si>
  <si>
    <t>Regulated gas retail offers July 2010 (inc GST)</t>
    <phoneticPr fontId="6" type="noConversion"/>
  </si>
  <si>
    <t>NSW Murray Valley towns (Postcodes 2643, 2646, 2647, 2713, 2714, 3644)</t>
    <phoneticPr fontId="6" type="noConversion"/>
  </si>
  <si>
    <t>Annual bill</t>
  </si>
  <si>
    <t>na</t>
    <phoneticPr fontId="6" type="noConversion"/>
  </si>
  <si>
    <t>Tamworth</t>
  </si>
  <si>
    <t>ActewAGL 1</t>
    <phoneticPr fontId="6" type="noConversion"/>
  </si>
  <si>
    <t>Regulated gas retail offers July 2013 (inc GST)</t>
    <phoneticPr fontId="6" type="noConversion"/>
  </si>
  <si>
    <t>2) Monitor the impact tariff changes have on household bills and energy affordability</t>
  </si>
  <si>
    <t>Albury, Jindera &amp; Moama (Postcodes 2640, 2641, 2642, 2731)</t>
    <phoneticPr fontId="6" type="noConversion"/>
  </si>
  <si>
    <t xml:space="preserve">Country 3 </t>
    <phoneticPr fontId="6" type="noConversion"/>
  </si>
  <si>
    <t>By May Mauseth Johnston, Alviss Consulting Pty Ltd</t>
    <phoneticPr fontId="6" type="noConversion"/>
  </si>
  <si>
    <t>NA</t>
    <phoneticPr fontId="6" type="noConversion"/>
  </si>
  <si>
    <t>Regulated gas retail offers July 2011 (inc GST)</t>
    <phoneticPr fontId="6" type="noConversion"/>
  </si>
  <si>
    <t>Country</t>
    <phoneticPr fontId="6" type="noConversion"/>
  </si>
  <si>
    <t xml:space="preserve">St Vincent de Paul Society, Workbook 2: Regulated Gas tariffs in NSW, July 2009 - July 2013 </t>
    <phoneticPr fontId="6" type="noConversion"/>
  </si>
  <si>
    <t>Regulated gas retail offers July 2013 (inc GST)</t>
    <phoneticPr fontId="6" type="noConversion"/>
  </si>
  <si>
    <t>c/MJ peak balance</t>
  </si>
  <si>
    <t xml:space="preserve">c/MJ 1st block </t>
    <phoneticPr fontId="6" type="noConversion"/>
  </si>
  <si>
    <t>c/MJ 2nd block</t>
    <phoneticPr fontId="6" type="noConversion"/>
  </si>
  <si>
    <t>This workbook contains:</t>
  </si>
  <si>
    <t>Holbrook, Henty, Culcairn and Walla Walla</t>
  </si>
  <si>
    <t>Temora</t>
  </si>
  <si>
    <t>Tumut and Gundagai</t>
  </si>
  <si>
    <t>St Vincent de Paul Society, Workbook 2: Regulated Gas tariffs in NSW, July 2009 - July 2013</t>
    <phoneticPr fontId="6" type="noConversion"/>
  </si>
  <si>
    <t>Source: www.resourcesandenergy.nsw.gov.au</t>
    <phoneticPr fontId="6" type="noConversion"/>
  </si>
  <si>
    <t xml:space="preserve">St Vincent de Paul Society, Workbook 2: Regulated Gas tariffs in NSW, July 2009 - July 2013 </t>
    <phoneticPr fontId="6" type="noConversion"/>
  </si>
  <si>
    <t>Actew AGL 2:</t>
    <phoneticPr fontId="6" type="noConversion"/>
  </si>
  <si>
    <t>St Vincent de Paul Society, NSW Tariff-Tracking Project, Workbook 2: Regulated Gas Offers</t>
    <phoneticPr fontId="6" type="noConversion"/>
  </si>
  <si>
    <t>Effective from</t>
    <phoneticPr fontId="6" type="noConversion"/>
  </si>
  <si>
    <t>3rd block</t>
    <phoneticPr fontId="6" type="noConversion"/>
  </si>
  <si>
    <t>4th block</t>
    <phoneticPr fontId="6" type="noConversion"/>
  </si>
  <si>
    <t>5th block</t>
    <phoneticPr fontId="6" type="noConversion"/>
  </si>
  <si>
    <t>Supply charge</t>
  </si>
  <si>
    <t>Annual bill (excl GST)</t>
  </si>
  <si>
    <t>NEW SOUTH WALES, JEMENA, ActewAGL &amp; ENVESTRA</t>
    <phoneticPr fontId="6" type="noConversion"/>
  </si>
  <si>
    <t>Gas offers</t>
    <phoneticPr fontId="6" type="noConversion"/>
  </si>
  <si>
    <t>Gas zone</t>
    <phoneticPr fontId="6" type="noConversion"/>
  </si>
  <si>
    <t>1st block</t>
    <phoneticPr fontId="6" type="noConversion"/>
  </si>
  <si>
    <t>2nd block</t>
    <phoneticPr fontId="6" type="noConversion"/>
  </si>
  <si>
    <t>Balance</t>
    <phoneticPr fontId="6" type="noConversion"/>
  </si>
  <si>
    <t>Bi-monthly bill</t>
    <phoneticPr fontId="6" type="noConversion"/>
  </si>
  <si>
    <t xml:space="preserve">Bi-mothly bill usage </t>
    <phoneticPr fontId="6" type="noConversion"/>
  </si>
  <si>
    <t>Country 5:</t>
    <phoneticPr fontId="6" type="noConversion"/>
  </si>
  <si>
    <t>3rd block (MJ/60 days)</t>
  </si>
  <si>
    <t xml:space="preserve">Bi-mothly Peak bill 1st block or all usage </t>
    <phoneticPr fontId="6" type="noConversion"/>
  </si>
  <si>
    <t>Country 3:</t>
    <phoneticPr fontId="6" type="noConversion"/>
  </si>
  <si>
    <t>Country 4:</t>
    <phoneticPr fontId="6" type="noConversion"/>
  </si>
  <si>
    <t>NA</t>
    <phoneticPr fontId="6" type="noConversion"/>
  </si>
  <si>
    <t>ActewAGL 1</t>
    <phoneticPr fontId="6" type="noConversion"/>
  </si>
  <si>
    <t>Retailers:</t>
  </si>
  <si>
    <t>1st block (MJ/60 days)</t>
  </si>
  <si>
    <t xml:space="preserve">Bi-mothly bill usage 1st block or all usage </t>
    <phoneticPr fontId="6" type="noConversion"/>
  </si>
  <si>
    <t>c/MJ 1st block peak/consumption</t>
    <phoneticPr fontId="6" type="noConversion"/>
  </si>
  <si>
    <t>Origin 1:</t>
    <phoneticPr fontId="6" type="noConversion"/>
  </si>
  <si>
    <t>Bi-monthly bill</t>
  </si>
  <si>
    <t xml:space="preserve">workbook, it is suitable for use only as a research and advocacy tool. We do not accept any legal responsibility for errors or inaccuracies. </t>
  </si>
  <si>
    <t>If you would like to obtain information about energy offers available to you as a customer, go to AER’s "Energy Made Easy" website</t>
    <phoneticPr fontId="6" type="noConversion"/>
  </si>
  <si>
    <r>
      <t>www.energymadeeasy.gov.au</t>
    </r>
    <r>
      <rPr>
        <sz val="10"/>
        <rFont val="Arial"/>
        <family val="2"/>
      </rPr>
      <t xml:space="preserve"> or contact the energy retailers directly.</t>
    </r>
    <phoneticPr fontId="6" type="noConversion"/>
  </si>
  <si>
    <t xml:space="preserve">AGL's area </t>
    <phoneticPr fontId="6" type="noConversion"/>
  </si>
  <si>
    <t>Origin</t>
    <phoneticPr fontId="6" type="noConversion"/>
  </si>
  <si>
    <t>Shoalhaven</t>
  </si>
  <si>
    <t>Cooma and Bombala</t>
  </si>
  <si>
    <t>3rd peak rate (c/MJ)</t>
    <phoneticPr fontId="6" type="noConversion"/>
  </si>
  <si>
    <t xml:space="preserve">The energy offers, tariffs and bill calculations presented in this workbook should be used as a general guide only and should not be </t>
  </si>
  <si>
    <t>AGL's area</t>
    <phoneticPr fontId="6" type="noConversion"/>
  </si>
  <si>
    <t>Albury, Moama and Jindera</t>
  </si>
  <si>
    <t>Country 6:</t>
    <phoneticPr fontId="6" type="noConversion"/>
  </si>
  <si>
    <t>Country 1:</t>
    <phoneticPr fontId="6" type="noConversion"/>
  </si>
  <si>
    <t>Cooma &amp; Bombala</t>
    <phoneticPr fontId="6" type="noConversion"/>
  </si>
  <si>
    <t>c/MJ balance</t>
    <phoneticPr fontId="6" type="noConversion"/>
  </si>
  <si>
    <t>ID</t>
  </si>
  <si>
    <t>Timestamp</t>
    <phoneticPr fontId="6" type="noConversion"/>
  </si>
  <si>
    <t>State</t>
    <phoneticPr fontId="6" type="noConversion"/>
  </si>
  <si>
    <t>Pricing zone</t>
    <phoneticPr fontId="6" type="noConversion"/>
  </si>
  <si>
    <t>Effective from</t>
    <phoneticPr fontId="6" type="noConversion"/>
  </si>
  <si>
    <t>Retailer</t>
  </si>
  <si>
    <t>Name</t>
    <phoneticPr fontId="6" type="noConversion"/>
  </si>
  <si>
    <t>Supply (c/day)</t>
  </si>
  <si>
    <t>block type</t>
    <phoneticPr fontId="6" type="noConversion"/>
  </si>
  <si>
    <t>1st step (MJ)</t>
    <phoneticPr fontId="6" type="noConversion"/>
  </si>
  <si>
    <t>2nd step (MJ)</t>
    <phoneticPr fontId="6" type="noConversion"/>
  </si>
  <si>
    <t>3rd step (MJ)</t>
    <phoneticPr fontId="6" type="noConversion"/>
  </si>
  <si>
    <t>4th step (MJ)</t>
    <phoneticPr fontId="6" type="noConversion"/>
  </si>
  <si>
    <t>5th step (MJ)</t>
    <phoneticPr fontId="6" type="noConversion"/>
  </si>
  <si>
    <t>1st peak rate (c/MJ)</t>
    <phoneticPr fontId="6" type="noConversion"/>
  </si>
  <si>
    <t>2nd peak rate (c/MJ)</t>
    <phoneticPr fontId="6" type="noConversion"/>
  </si>
  <si>
    <t>Envestra Temora</t>
  </si>
  <si>
    <t>Envestra Tumut</t>
  </si>
  <si>
    <t>Envestra Wagga Wagga</t>
  </si>
  <si>
    <t>Central Ranges Tamworth</t>
    <phoneticPr fontId="6" type="noConversion"/>
  </si>
  <si>
    <t>Regulated Offer</t>
    <phoneticPr fontId="6" type="noConversion"/>
  </si>
  <si>
    <t>ActewAGL Boorowa</t>
  </si>
  <si>
    <t>ActewAGL</t>
    <phoneticPr fontId="6" type="noConversion"/>
  </si>
  <si>
    <t>Envestra Albury</t>
  </si>
  <si>
    <t>Origin Energy</t>
    <phoneticPr fontId="6" type="noConversion"/>
  </si>
  <si>
    <t>Envestra Murray Valley</t>
    <phoneticPr fontId="6" type="noConversion"/>
  </si>
  <si>
    <t>Envestra Cooma</t>
  </si>
  <si>
    <t>NSW</t>
    <phoneticPr fontId="6" type="noConversion"/>
  </si>
  <si>
    <t>AGL</t>
    <phoneticPr fontId="6" type="noConversion"/>
  </si>
  <si>
    <t>bi-monthly</t>
    <phoneticPr fontId="6" type="noConversion"/>
  </si>
  <si>
    <t>n</t>
    <phoneticPr fontId="6" type="noConversion"/>
  </si>
  <si>
    <t>NSW</t>
    <phoneticPr fontId="6" type="noConversion"/>
  </si>
  <si>
    <t>bi-monthly</t>
    <phoneticPr fontId="6" type="noConversion"/>
  </si>
  <si>
    <t>5th shoulder rate (c/MJ)</t>
    <phoneticPr fontId="6" type="noConversion"/>
  </si>
  <si>
    <t>6th shoulder rate (c/MJ)</t>
    <phoneticPr fontId="6" type="noConversion"/>
  </si>
  <si>
    <t>Seasonal? (y/n)</t>
    <phoneticPr fontId="6" type="noConversion"/>
  </si>
  <si>
    <t>Summer or winter peak (s/w)</t>
    <phoneticPr fontId="6" type="noConversion"/>
  </si>
  <si>
    <t>Number of peak months</t>
    <phoneticPr fontId="6" type="noConversion"/>
  </si>
  <si>
    <t>Number of off-peak months</t>
    <phoneticPr fontId="6" type="noConversion"/>
  </si>
  <si>
    <t>c/MJ Off-peak balance</t>
  </si>
  <si>
    <t>ActewAGL 1</t>
  </si>
  <si>
    <t>Regulated gas retail offers July 2014 (inc GST)</t>
    <phoneticPr fontId="6" type="noConversion"/>
  </si>
  <si>
    <t>Regulated gas offers</t>
    <phoneticPr fontId="6" type="noConversion"/>
  </si>
  <si>
    <t>Bill impacts for all gas zones July 2012</t>
    <phoneticPr fontId="6" type="noConversion"/>
  </si>
  <si>
    <t>Regulated gas retail offers July 2012 (inc GST)</t>
    <phoneticPr fontId="6" type="noConversion"/>
  </si>
  <si>
    <t xml:space="preserve">Actew AGL's area </t>
    <phoneticPr fontId="6" type="noConversion"/>
  </si>
  <si>
    <t>*All spreadsheets are locked so that tariff rates cannot accidentally be changed.</t>
    <phoneticPr fontId="6" type="noConversion"/>
  </si>
  <si>
    <t>July 2016</t>
    <phoneticPr fontId="6" type="noConversion"/>
  </si>
  <si>
    <t xml:space="preserve">St Vincent de Paul Society, Workbook 2: Regulated Gas tariffs in NSW, July 2009 - July 2012 </t>
    <phoneticPr fontId="6" type="noConversion"/>
  </si>
  <si>
    <t>Bill impacts for all gas zones July 2009</t>
    <phoneticPr fontId="6" type="noConversion"/>
  </si>
  <si>
    <t>July 2009</t>
    <phoneticPr fontId="6" type="noConversion"/>
  </si>
  <si>
    <t>4th peak rate (c/MJ)</t>
    <phoneticPr fontId="6" type="noConversion"/>
  </si>
  <si>
    <t>5th peak rate (c/MJ)</t>
    <phoneticPr fontId="6" type="noConversion"/>
  </si>
  <si>
    <t>6th peak rate (c/MJ)</t>
    <phoneticPr fontId="6" type="noConversion"/>
  </si>
  <si>
    <t>1st off-peak rate (c/MJ)</t>
    <phoneticPr fontId="6" type="noConversion"/>
  </si>
  <si>
    <t>2nd off-peak rate (c/MJ)</t>
    <phoneticPr fontId="6" type="noConversion"/>
  </si>
  <si>
    <t>3rd off-peak rate (c/MJ)</t>
    <phoneticPr fontId="6" type="noConversion"/>
  </si>
  <si>
    <t xml:space="preserve">ActewAGL Queanbeyan </t>
  </si>
  <si>
    <t>N</t>
    <phoneticPr fontId="6" type="noConversion"/>
  </si>
  <si>
    <t>Account establishment fee applies. Note post carbon repeal price.</t>
    <phoneticPr fontId="6" type="noConversion"/>
  </si>
  <si>
    <t>https://www.actewagl.com.au/Product-and-services/Prices/NSW-residential-prices.aspx#elecandgas</t>
  </si>
  <si>
    <t>Unchanged</t>
    <phoneticPr fontId="6" type="noConversion"/>
  </si>
  <si>
    <t>NSW</t>
    <phoneticPr fontId="6" type="noConversion"/>
  </si>
  <si>
    <t>ActewAGL Shoalhaven</t>
  </si>
  <si>
    <t>ActewAGL</t>
    <phoneticPr fontId="6" type="noConversion"/>
  </si>
  <si>
    <t>n</t>
    <phoneticPr fontId="6" type="noConversion"/>
  </si>
  <si>
    <t>N</t>
    <phoneticPr fontId="6" type="noConversion"/>
  </si>
  <si>
    <r>
      <t>Acknowledgement:</t>
    </r>
    <r>
      <rPr>
        <sz val="11"/>
        <rFont val="Arial"/>
        <family val="2"/>
      </rPr>
      <t xml:space="preserve"> The St Vincent de Paul Society received funding from Energy Consumers Australia (ECA)</t>
    </r>
    <phoneticPr fontId="6" type="noConversion"/>
  </si>
  <si>
    <t>Standard offer</t>
  </si>
  <si>
    <t>NSW</t>
    <phoneticPr fontId="4" type="noConversion"/>
  </si>
  <si>
    <t>Jemena</t>
    <phoneticPr fontId="4" type="noConversion"/>
  </si>
  <si>
    <t>Covau</t>
    <phoneticPr fontId="4" type="noConversion"/>
  </si>
  <si>
    <t>Dodo Power &amp; Gas</t>
    <phoneticPr fontId="6" type="noConversion"/>
  </si>
  <si>
    <t>Jemena</t>
    <phoneticPr fontId="4" type="noConversion"/>
  </si>
  <si>
    <t>EnergyAustralia</t>
    <phoneticPr fontId="4" type="noConversion"/>
  </si>
  <si>
    <t>Origin Energy</t>
    <phoneticPr fontId="4" type="noConversion"/>
  </si>
  <si>
    <t>Red Energy</t>
    <phoneticPr fontId="4" type="noConversion"/>
  </si>
  <si>
    <t>ActewAGL</t>
    <phoneticPr fontId="4" type="noConversion"/>
  </si>
  <si>
    <t>EnergyAustralia</t>
    <phoneticPr fontId="4" type="noConversion"/>
  </si>
  <si>
    <t>Envestra Murray Valley</t>
    <phoneticPr fontId="4" type="noConversion"/>
  </si>
  <si>
    <t>Central Ranges Tamworth</t>
    <phoneticPr fontId="4" type="noConversion"/>
  </si>
  <si>
    <t>n</t>
    <phoneticPr fontId="4" type="noConversion"/>
  </si>
  <si>
    <t>bi-monthly</t>
    <phoneticPr fontId="4" type="noConversion"/>
  </si>
  <si>
    <t>n</t>
    <phoneticPr fontId="4" type="noConversion"/>
  </si>
  <si>
    <t>n</t>
    <phoneticPr fontId="4" type="noConversion"/>
  </si>
  <si>
    <t>n</t>
    <phoneticPr fontId="4" type="noConversion"/>
  </si>
  <si>
    <t>n</t>
    <phoneticPr fontId="4" type="noConversion"/>
  </si>
  <si>
    <t>St Vincent de Paul Society, NSW Tariff-Tracking Project, Workbook 2: Standard Gas Offers</t>
  </si>
  <si>
    <t>ActewAGL Queanbeyan</t>
  </si>
  <si>
    <t>bi-monthly</t>
  </si>
  <si>
    <t>Annual bill (incl GST)</t>
  </si>
  <si>
    <t>July 2017</t>
  </si>
  <si>
    <r>
      <t xml:space="preserve">The reports and workbooks are available at </t>
    </r>
    <r>
      <rPr>
        <b/>
        <sz val="11"/>
        <rFont val="Arial"/>
        <family val="2"/>
      </rPr>
      <t>www.vinnies.org.au/energy</t>
    </r>
  </si>
  <si>
    <t>Red Energy</t>
  </si>
  <si>
    <t>Covau</t>
  </si>
  <si>
    <t>July 2018</t>
  </si>
  <si>
    <t>NSW</t>
    <phoneticPr fontId="3" type="noConversion"/>
  </si>
  <si>
    <t>Jemena</t>
    <phoneticPr fontId="3" type="noConversion"/>
  </si>
  <si>
    <t>AGL</t>
    <phoneticPr fontId="3" type="noConversion"/>
  </si>
  <si>
    <t>Covau</t>
    <phoneticPr fontId="3" type="noConversion"/>
  </si>
  <si>
    <t>NSW</t>
  </si>
  <si>
    <t>Jemena</t>
  </si>
  <si>
    <t>Alinta Energy</t>
    <phoneticPr fontId="3" type="noConversion"/>
  </si>
  <si>
    <t>EnergyAustralia</t>
    <phoneticPr fontId="3" type="noConversion"/>
  </si>
  <si>
    <t>Origin Energy</t>
    <phoneticPr fontId="3" type="noConversion"/>
  </si>
  <si>
    <t>Red Energy</t>
    <phoneticPr fontId="3" type="noConversion"/>
  </si>
  <si>
    <t>Amaysim</t>
  </si>
  <si>
    <t>Click Energy</t>
    <phoneticPr fontId="3" type="noConversion"/>
  </si>
  <si>
    <t>Simply Energy</t>
    <phoneticPr fontId="3" type="noConversion"/>
  </si>
  <si>
    <t>ActewAGL</t>
    <phoneticPr fontId="3" type="noConversion"/>
  </si>
  <si>
    <t>Envestra Murray Valley</t>
    <phoneticPr fontId="3" type="noConversion"/>
  </si>
  <si>
    <t>Envestra Murray Valley</t>
  </si>
  <si>
    <t>Central Ranges Tamworth</t>
    <phoneticPr fontId="3" type="noConversion"/>
  </si>
  <si>
    <t>bi-monthly</t>
    <phoneticPr fontId="3" type="noConversion"/>
  </si>
  <si>
    <t>Bi-monthly</t>
  </si>
  <si>
    <t>Wagga Wagga and Uranquinty</t>
  </si>
  <si>
    <t>July 2019</t>
  </si>
  <si>
    <t xml:space="preserve">Report 6: NSW Energy Prices 2016 An update report (October 2016).  </t>
  </si>
  <si>
    <t xml:space="preserve">Report 7: NSW Energy Prices 2017 An update report (July 2017).  </t>
  </si>
  <si>
    <t xml:space="preserve">Report 8: NSW Energy Prices 2018 An update report (July 2018).  </t>
  </si>
  <si>
    <t xml:space="preserve">Report 9: NSW Energy Prices 2019 An update report (July 2019).  </t>
  </si>
  <si>
    <t>Jemena Coastal Network</t>
  </si>
  <si>
    <t>AGL</t>
    <phoneticPr fontId="4" type="noConversion"/>
  </si>
  <si>
    <t>Alinta Energy</t>
    <phoneticPr fontId="4" type="noConversion"/>
  </si>
  <si>
    <t>Click Energy</t>
    <phoneticPr fontId="4" type="noConversion"/>
  </si>
  <si>
    <t>Simply Energy</t>
    <phoneticPr fontId="4" type="noConversion"/>
  </si>
  <si>
    <t>Jemena Capital Region</t>
  </si>
  <si>
    <t xml:space="preserve">Evoenergy Queanbeyan </t>
  </si>
  <si>
    <t>Evoenergy Shoalhaven</t>
  </si>
  <si>
    <t>AGN Albury</t>
  </si>
  <si>
    <t>AGN Murray Valley</t>
  </si>
  <si>
    <t>AGN Cooma</t>
  </si>
  <si>
    <t>AGN Temora</t>
  </si>
  <si>
    <t>AGN Tumut</t>
  </si>
  <si>
    <t>AGN Wagga Wagga</t>
  </si>
  <si>
    <t>Central Ranges Pipeline Tamworth</t>
  </si>
  <si>
    <t/>
  </si>
  <si>
    <t>n</t>
  </si>
  <si>
    <t>Alinta Energy</t>
  </si>
  <si>
    <t>EnergyAustralia</t>
  </si>
  <si>
    <t>Origin Energy</t>
  </si>
  <si>
    <t>Click Energy</t>
  </si>
  <si>
    <t>Simply Energy</t>
  </si>
  <si>
    <t>*All red cells contain variables for the user to insert bi-mothly consumption (MJ)</t>
  </si>
  <si>
    <t>Insert bi-monthly consumption (MJ):</t>
  </si>
  <si>
    <t>July 2020</t>
  </si>
  <si>
    <t>Standing offer</t>
  </si>
  <si>
    <t>https://www.energymadeeasy.gov.au/plan?id=AGL15303SRG&amp;postcode=2000</t>
  </si>
  <si>
    <t>https://www.energymadeeasy.gov.au/plan?id=COV68147SRG2&amp;postcode=2000</t>
  </si>
  <si>
    <t>https://www.alintaenergy.com.au/nsw/residential/electricity-and-gas/products/standard-retail-contract/residential-gas-pricing</t>
  </si>
  <si>
    <t>https://www.energymadeeasy.gov.au/plan?id=ENE19241SRG8&amp;postcode=2000</t>
  </si>
  <si>
    <t>https://www.energymadeeasy.gov.au/plan?id=RED21250SRG3&amp;postcode=2000</t>
  </si>
  <si>
    <t>https://www.energymadeeasy.gov.au/plan?id=AMA62412SRG1&amp;postcode=2000</t>
  </si>
  <si>
    <t>https://www.energymadeeasy.gov.au/plan?id=CLI65208SRG1&amp;postcode=2000</t>
  </si>
  <si>
    <t>https://www.energymadeeasy.gov.au/plan?id=SIM54278SRG2&amp;postcode=2000</t>
  </si>
  <si>
    <t>Discover Energy</t>
  </si>
  <si>
    <t>https://www.energymadeeasy.gov.au/plan?id=DEN82783SRG1&amp;postcode=2000</t>
  </si>
  <si>
    <t>Dodo Power &amp; Gas</t>
  </si>
  <si>
    <t>https://www.energymadeeasy.gov.au/plan?id=DOD14019SRG2&amp;postcode=2000</t>
  </si>
  <si>
    <t>Sumo Power</t>
  </si>
  <si>
    <t>https://www.energymadeeasy.gov.au/plan?id=SUM29632SRG2&amp;postcode=2000</t>
  </si>
  <si>
    <t>GloBird</t>
  </si>
  <si>
    <t>https://www.energymadeeasy.gov.au/plan?id=GLO48769SRG2&amp;postcode=2000</t>
  </si>
  <si>
    <t>ActewAGL</t>
  </si>
  <si>
    <t>Not available</t>
  </si>
  <si>
    <t>https://www.energymadeeasy.gov.au/plan?id=ENE19233SRG7&amp;postcode=2620</t>
  </si>
  <si>
    <t>https://www.energymadeeasy.gov.au/plan?id=ENE19193SRG7&amp;postcode=2640</t>
  </si>
  <si>
    <t>https://www.energymadeeasy.gov.au/plan?id=AGL15298SRG2&amp;utm_source=AGL&amp;utm_campaign=bpi-retailer&amp;utm_medium=retailer&amp;postcode=2640</t>
  </si>
  <si>
    <t>https://www.energymadeeasy.gov.au/plan?id=RED21293SRG3&amp;postcode=2640</t>
  </si>
  <si>
    <t>https://www.energymadeeasy.gov.au/plan?id=ENE19210SRG7&amp;postcode=2647</t>
  </si>
  <si>
    <t>https://www.energymadeeasy.gov.au/plan?id=AGL15299SRG2&amp;utm_source=AGL&amp;utm_campaign=bpi-retailer&amp;utm_medium=retailer&amp;postcode=2643</t>
  </si>
  <si>
    <t>https://www.energymadeeasy.gov.au/plan?id=RED21285SRG3&amp;postcode=2647</t>
  </si>
  <si>
    <t>https://www.energymadeeasy.gov.au/plan?id=RED21247SRG3&amp;postcode=2630</t>
  </si>
  <si>
    <t>https://www.energymadeeasy.gov.au/plan?id=AGL15300SRG2&amp;utm_source=AGL&amp;utm_campaign=bpi-retailer&amp;utm_medium=retailer&amp;postcode=2644</t>
  </si>
  <si>
    <t>https://www.energymadeeasy.gov.au/plan?id=RED21363SRG3&amp;postcode=2666</t>
  </si>
  <si>
    <t>https://www.energymadeeasy.gov.au/plan?id=RED21245SRG3&amp;postcode=2720</t>
  </si>
  <si>
    <t>https://www.energymadeeasy.gov.au/plan?id=AGL15301SRG2&amp;utm_source=AGL&amp;utm_campaign=bpi-retailer&amp;utm_medium=retailer&amp;postcode=2650</t>
  </si>
  <si>
    <t>https://www.energymadeeasy.gov.au/plan?id=ENE19238SRG7&amp;postcode=2650</t>
  </si>
  <si>
    <t>https://www.energymadeeasy.gov.au/plan?id=RED21365SRG3&amp;postcode=2650</t>
  </si>
  <si>
    <t>https://www.energymadeeasy.gov.au/plan?id=ACT64474SRG&amp;postcode=2586</t>
  </si>
  <si>
    <t xml:space="preserve">Report 10: NSW Energy Prices 2020 An update report (September 2020).  </t>
  </si>
  <si>
    <t>https://www.energymadeeasy.gov.au/plan?id=ORI19086SRG&amp;postcode=2000</t>
  </si>
  <si>
    <t>https://www.energymadeeasy.gov.au/plan?id=ORI19061SRG3&amp;utm_source=Origin%20Energy&amp;utm_campaign=bpi-retailer&amp;utm_medium=retailer&amp;postcode=2640</t>
  </si>
  <si>
    <t>https://www.energymadeeasy.gov.au/plan?id=ORI19062SRG3&amp;utm_source=Origin%20Energy&amp;utm_campaign=bpi-retailer&amp;utm_medium=retailer&amp;postcode=2643</t>
  </si>
  <si>
    <t>https://www.energymadeeasy.gov.au/plan?id=ORI18997SRG&amp;postcode=2630</t>
  </si>
  <si>
    <t>https://www.energymadeeasy.gov.au/plan?id=ORI18995SRG&amp;postcode=2720</t>
  </si>
  <si>
    <t>https://www.energymadeeasy.gov.au/plan?id=ORI18999SRG4&amp;utm_source=Origin%20Energy&amp;utm_campaign=bpi-retailer&amp;utm_medium=retailer&amp;postcode=2650</t>
  </si>
  <si>
    <t>https://www.energymadeeasy.gov.au/plan?id=ORI18996SRG&amp;postcode=2340</t>
  </si>
  <si>
    <t>https://www.energymadeeasy.gov.au/plan?id=ORI18998SRG4&amp;postcode=2666</t>
  </si>
  <si>
    <t>https://www.energymadeeasy.gov.au/plan?id=AGL15298SRG7&amp;utm_source=AGL&amp;utm_campaign=bpi-retailer&amp;utm_medium=retailer&amp;postcode=2640</t>
  </si>
  <si>
    <t>https://www.energymadeeasy.gov.au/plan?id=AGL15299SRG7&amp;utm_source=AGL&amp;utm_campaign=bpi-retailer&amp;utm_medium=retailer&amp;postcode=2643</t>
  </si>
  <si>
    <t>https://www.energymadeeasy.gov.au/plan?id=AGL15300SRG7&amp;utm_source=AGL&amp;utm_campaign=bpi-retailer&amp;utm_medium=retailer&amp;postcode=2644</t>
  </si>
  <si>
    <t>https://www.energymadeeasy.gov.au/plan?id=AGL15301SRG7&amp;utm_source=AGL&amp;utm_campaign=bpi-retailer&amp;utm_medium=retailer&amp;postcode=2650</t>
  </si>
  <si>
    <t>https://www.energymadeeasy.gov.au/plan?id=ALI13155SRG&amp;postcode=2000</t>
  </si>
  <si>
    <t>https://www.energymadeeasy.gov.au/plan?id=DOD14019SRG&amp;postcode=2000</t>
  </si>
  <si>
    <t>https://www.energymadeeasy.gov.au/plan?id=ENE19241SRG&amp;utm_source=EnergyAustralia&amp;utm_campaign=bpi-retailer&amp;utm_medium=retailer&amp;postcode=2000</t>
  </si>
  <si>
    <t>https://www.originenergy.com.au/content/dam/origin/residential/docs/energy-price-fact-sheets/pricechange2021/NSW_Standing_Resi_Gas_Albury.pdf</t>
  </si>
  <si>
    <t>https://www.originenergy.com.au/content/dam/origin/residential/docs/energy-price-fact-sheets/pricechange2021/NSW_Standing_Resi_Gas_Murray_Valley.pdf</t>
  </si>
  <si>
    <t>https://www.originenergy.com.au/content/dam/origin/residential/docs/energy-price-fact-sheets/pricechange2021/NSW_Standing_Resi_Gas_Cooma.pdf</t>
  </si>
  <si>
    <t>https://www.originenergy.com.au/content/dam/origin/residential/docs/energy-price-fact-sheets/pricechange2021/NSW_Standing_Resi_Gas_Temora.pdf</t>
  </si>
  <si>
    <t>https://www.originenergy.com.au/content/dam/origin/residential/docs/energy-price-fact-sheets/pricechange2021/NSW_Standing_Resi_Gas_Tumut.pdf</t>
  </si>
  <si>
    <t>https://www.originenergy.com.au/content/dam/origin/residential/docs/energy-price-fact-sheets/pricechange2021/NSW_Standing_Resi_Gas_Wagga.pdf</t>
  </si>
  <si>
    <t>https://www.originenergy.com.au/content/dam/origin/residential/docs/energy-price-fact-sheets/pricechange2021/NSW_Standing_Resi_Gas_Tamworth.pdf</t>
  </si>
  <si>
    <t>https://www.energymadeeasy.gov.au/plan?id=RED21250SRG&amp;postcode=2000</t>
  </si>
  <si>
    <t>https://www.energymadeeasy.gov.au/plan?id=RED21293SRG&amp;postcode=2640</t>
  </si>
  <si>
    <t>https://www.energymadeeasy.gov.au/plan?id=RED21285SRG&amp;postcode=2647</t>
  </si>
  <si>
    <t>https://www.energymadeeasy.gov.au/plan?id=RED21247SRG&amp;postcode=2630</t>
  </si>
  <si>
    <t>https://www.energymadeeasy.gov.au/plan?id=RED21363SRG&amp;postcode=2666</t>
  </si>
  <si>
    <t>https://www.energymadeeasy.gov.au/plan?id=RED21245SRG&amp;postcode=2720</t>
  </si>
  <si>
    <t>https://www.energymadeeasy.gov.au/plan?id=RED21365SRG&amp;postcode=2650</t>
  </si>
  <si>
    <t>https://www.energymadeeasy.gov.au/plan?id=SIM240785SRG&amp;utm_source=Simply%20Energy&amp;utm_campaign=bpi-retailer&amp;utm_medium=retailer&amp;postcode=2000</t>
  </si>
  <si>
    <t>https://www.energymadeeasy.gov.au/plan?id=COV252607SRG1&amp;postcode=2000</t>
  </si>
  <si>
    <t>https://www.energymadeeasy.gov.au/plan?id=DEN254577SRG1&amp;postcode=2000</t>
  </si>
  <si>
    <t>https://www.energymadeeasy.gov.au/plan?id=ENE19194SRG&amp;utm_source=EnergyAustralia&amp;utm_campaign=bpi-retailer&amp;utm_medium=retailer&amp;postcode=2603</t>
  </si>
  <si>
    <t>https://www.energymadeeasy.gov.au/plan?id=ENE19233SRG&amp;utm_source=EnergyAustralia&amp;utm_campaign=bpi-retailer&amp;utm_medium=retailer&amp;postcode=2620</t>
  </si>
  <si>
    <t>https://www.energymadeeasy.gov.au/plan?id=ENE19193SRG&amp;utm_source=EnergyAustralia&amp;utm_campaign=bpi-retailer&amp;utm_medium=retailer&amp;postcode=2640</t>
  </si>
  <si>
    <t>https://www.energymadeeasy.gov.au/plan?id=ENE19210SRG&amp;utm_source=EnergyAustralia&amp;utm_campaign=bpi-retailer&amp;utm_medium=retailer&amp;postcode=2647</t>
  </si>
  <si>
    <t>https://www.energymadeeasy.gov.au/plan?id=ENE19238SRG&amp;utm_source=EnergyAustralia&amp;utm_campaign=bpi-retailer&amp;utm_medium=retailer&amp;postcode=2650</t>
  </si>
  <si>
    <t>https://www.energymadeeasy.gov.au/plan?id=ACT64472SRG3&amp;utm_source=ActewAGL&amp;utm_campaign=bpi-retailer&amp;utm_medium=retailer&amp;postcode=2619</t>
  </si>
  <si>
    <t xml:space="preserve">Report 1: NSW Energy Prices July 2009- July 2011 (July 2011).  </t>
  </si>
  <si>
    <t xml:space="preserve">Report 2: NSW Energy Prices July 2011- July 2012 An update report (July 2012).  </t>
  </si>
  <si>
    <t xml:space="preserve">Report 3: NSW Energy Prices July 2012- July 2013 An update report (August 2013).  </t>
  </si>
  <si>
    <t xml:space="preserve">Report 4: NSW Energy Prices July 2013- July 2014 An update report (August 2014).  </t>
  </si>
  <si>
    <t xml:space="preserve">Report 5: NSW Energy Prices July 2014- July 2015 An update report (July 2015).  </t>
  </si>
  <si>
    <t xml:space="preserve">Report 11: NSW Energy Prices 2021 An update report (October 2021).  </t>
  </si>
  <si>
    <t>July 2021</t>
  </si>
  <si>
    <t>July 2022</t>
  </si>
  <si>
    <t>Workbook 2: Regulated Gas Tariffs</t>
  </si>
  <si>
    <t>*Regulated gas offers from July 2009 to July 2022</t>
  </si>
  <si>
    <t xml:space="preserve">The Tariff-Tracking project has produced 5 workbooks and 12 reports: </t>
  </si>
  <si>
    <t xml:space="preserve">Report 12: NSW Energy Prices 2022 An update report (September 2022).  </t>
  </si>
  <si>
    <t xml:space="preserve">NSW Tariff-Tracking Project, St Vincent de Paul Society </t>
  </si>
  <si>
    <t>https://www.energymadeeasy.gov.au/plan?id=AGL15303SRG11&amp;postcode=2000</t>
  </si>
  <si>
    <t>https://www.energymadeeasy.gov.au/plan?id=COV428693SRG1&amp;postcode=2000</t>
  </si>
  <si>
    <t>https://www.energymadeeasy.gov.au/plan?id=ALI13185SRG11&amp;postcode=2000</t>
  </si>
  <si>
    <t>https://www.energymadeeasy.gov.au/plan?id=SIM422215SRG1&amp;postcode=2000</t>
  </si>
  <si>
    <t>https://s3-ap-southeast-2.amazonaws.com/energybrain/uploads/market_offer/pdf_file/10178/76b9c52a1f838a1c8f46183e7bf53dd6.pdf</t>
  </si>
  <si>
    <t>https://www.energymadeeasy.gov.au/plan?id=GLO433077SRG&amp;postcode=2000</t>
  </si>
  <si>
    <t>https://www.energymadeeasy.gov.au/plan?id=ENE19241SRG21&amp;postcode=2000</t>
  </si>
  <si>
    <t>https://www.energymadeeasy.gov.au/plan?id=ORI429173SRG1&amp;postcode=2000</t>
  </si>
  <si>
    <t>https://www.energymadeeasy.gov.au/plan?id=RED21250SRG6&amp;postcode=2000</t>
  </si>
  <si>
    <t>https://www.energymadeeasy.gov.au/plan?id=ACT64474SRG5&amp;postcode=2586</t>
  </si>
  <si>
    <t>https://www.energymadeeasy.gov.au/plan?id=ACT64472SRG5&amp;postcode=2620</t>
  </si>
  <si>
    <t>https://www.energymadeeasy.gov.au/plan?id=ENE19233SRG20&amp;postcode=2620</t>
  </si>
  <si>
    <t>https://www.energymadeeasy.gov.au/plan?id=ACT64476SRG5&amp;utm_source=ActewAGL&amp;utm_campaign=bpi-retailer&amp;utm_medium=retailer&amp;postcode=2540</t>
  </si>
  <si>
    <t>https://www.energymadeeasy.gov.au/plan?id=ENE19193SRG21&amp;postcode=2640</t>
  </si>
  <si>
    <t>https://www.energymadeeasy.gov.au/plan?id=ORI429169SRG1&amp;postcode=2640</t>
  </si>
  <si>
    <t>https://www.energymadeeasy.gov.au/plan?id=AGL15298SRG10&amp;postcode=2640</t>
  </si>
  <si>
    <t>https://www.energymadeeasy.gov.au/plan?id=RED21293SRG6&amp;postcode=2640</t>
  </si>
  <si>
    <t>https://www.energymadeeasy.gov.au/plan?id=ENE19210SRG21&amp;postcode=2647</t>
  </si>
  <si>
    <t>https://www.energymadeeasy.gov.au/plan?id=ORI429152SRG1&amp;postcode=2647</t>
  </si>
  <si>
    <t>https://www.energymadeeasy.gov.au/plan?id=AGL15299SRG10&amp;postcode=2647</t>
  </si>
  <si>
    <t>https://www.energymadeeasy.gov.au/plan?id=RED21285SRG6&amp;postcode=2647</t>
  </si>
  <si>
    <t>https://www.energymadeeasy.gov.au/plan?id=ORI429158SRG1&amp;postcode=2630</t>
  </si>
  <si>
    <t>https://www.energymadeeasy.gov.au/plan?id=RED21247SRG5&amp;postcode=2630</t>
  </si>
  <si>
    <t>https://www.energymadeeasy.gov.au/plan?id=ORI429174SRG1&amp;postcode=2666</t>
  </si>
  <si>
    <t>https://www.energymadeeasy.gov.au/plan?id=AGL15300SRG10&amp;postcode=2666</t>
  </si>
  <si>
    <t>https://www.energymadeeasy.gov.au/plan?id=RED21363SRG5&amp;postcode=2666</t>
  </si>
  <si>
    <t>https://www.energymadeeasy.gov.au/plan?id=ORI429161SRG1&amp;postcode=2720</t>
  </si>
  <si>
    <t>https://www.energymadeeasy.gov.au/plan?id=RED21245SRG5&amp;postcode=2720</t>
  </si>
  <si>
    <t>https://www.energymadeeasy.gov.au/plan?id=ORI429144SRG1&amp;postcode=2650</t>
  </si>
  <si>
    <t>https://www.energymadeeasy.gov.au/plan?id=AGL15301SRG10&amp;postcode=2650</t>
  </si>
  <si>
    <t>https://www.energymadeeasy.gov.au/plan?id=RED21365SRG5&amp;postcode=2650</t>
  </si>
  <si>
    <t>https://www.energymadeeasy.gov.au/plan?id=ORI429145SRG1&amp;postcode=2340</t>
  </si>
  <si>
    <t>https://www.energymadeeasy.gov.au/plan?id=ENE19254SRG&amp;utm_source=EnergyAustralia&amp;utm_campaign=bpi-retailer&amp;utm_medium=retailer&amp;postcode=2586</t>
  </si>
  <si>
    <t>Workbook 1: Regulated electricity offers July 2008 - July 2022</t>
  </si>
  <si>
    <t>Workbook 2: Regulated gas offers July 2009 - July 2022</t>
  </si>
  <si>
    <t>Workbook 3: Published electricity market offers post July 2011 - July 2022</t>
  </si>
  <si>
    <t>Workbook 4: Published gas market offers post July 2011 - July 2022</t>
  </si>
  <si>
    <t>Workbook 5: Solar offers post July 2016 - July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</si>
</sst>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(* #,##0.00_);_(* \(#,##0.00\);_(* &quot;-&quot;??_);_(@_)"/>
    <numFmt numFmtId="165" formatCode="0.0"/>
  </numFmts>
  <fonts count="34" x14ac:knownFonts="1">
    <font>
      <sz val="10"/>
      <name val="Verdana"/>
    </font>
    <font>
      <sz val="10"/>
      <name val="Verdana"/>
      <family val="2"/>
    </font>
    <font>
      <b/>
      <sz val="10"/>
      <name val="Verdana"/>
      <family val="2"/>
    </font>
    <font>
      <b/>
      <sz val="10"/>
      <name val="Verdana"/>
      <family val="2"/>
    </font>
    <font>
      <sz val="10"/>
      <name val="Verdana"/>
      <family val="2"/>
    </font>
    <font>
      <sz val="10"/>
      <name val="Verdana"/>
      <family val="2"/>
    </font>
    <font>
      <sz val="8"/>
      <name val="Verdana"/>
      <family val="2"/>
    </font>
    <font>
      <b/>
      <sz val="11"/>
      <color indexed="12"/>
      <name val="Arial"/>
      <family val="2"/>
    </font>
    <font>
      <b/>
      <sz val="11"/>
      <color indexed="57"/>
      <name val="Arial"/>
      <family val="2"/>
    </font>
    <font>
      <sz val="10"/>
      <color indexed="57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10"/>
      <color indexed="17"/>
      <name val="Arial"/>
      <family val="2"/>
    </font>
    <font>
      <sz val="10"/>
      <color indexed="17"/>
      <name val="Arial"/>
      <family val="2"/>
    </font>
    <font>
      <b/>
      <sz val="10"/>
      <color indexed="10"/>
      <name val="Arial"/>
      <family val="2"/>
    </font>
    <font>
      <sz val="10"/>
      <color indexed="18"/>
      <name val="Arial"/>
      <family val="2"/>
    </font>
    <font>
      <sz val="9"/>
      <color indexed="81"/>
      <name val="Verdana"/>
      <family val="2"/>
    </font>
    <font>
      <b/>
      <sz val="9"/>
      <color indexed="81"/>
      <name val="Verdana"/>
      <family val="2"/>
    </font>
    <font>
      <sz val="10"/>
      <color indexed="18"/>
      <name val="Verdana"/>
      <family val="2"/>
    </font>
    <font>
      <sz val="8"/>
      <name val="Arial"/>
      <family val="2"/>
    </font>
    <font>
      <sz val="10"/>
      <color indexed="12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sz val="11"/>
      <name val="Verdana"/>
      <family val="2"/>
    </font>
    <font>
      <sz val="11"/>
      <color indexed="9"/>
      <name val="Arial"/>
      <family val="2"/>
    </font>
    <font>
      <sz val="10"/>
      <color indexed="9"/>
      <name val="Verdana"/>
      <family val="2"/>
    </font>
    <font>
      <b/>
      <sz val="11"/>
      <color indexed="18"/>
      <name val="Arial"/>
      <family val="2"/>
    </font>
    <font>
      <b/>
      <sz val="9"/>
      <color rgb="FF000000"/>
      <name val="Verdana"/>
      <family val="2"/>
    </font>
    <font>
      <sz val="10"/>
      <name val="Verdana"/>
      <family val="2"/>
    </font>
    <font>
      <u/>
      <sz val="10"/>
      <color theme="10"/>
      <name val="Verdana"/>
      <family val="2"/>
    </font>
    <font>
      <sz val="10"/>
      <color theme="0"/>
      <name val="Verdana"/>
      <family val="2"/>
    </font>
    <font>
      <b/>
      <sz val="10"/>
      <color theme="0"/>
      <name val="Verdana"/>
      <family val="2"/>
    </font>
    <font>
      <sz val="10"/>
      <color rgb="FF000000"/>
      <name val="Tahoma"/>
      <family val="2"/>
    </font>
    <font>
      <b/>
      <sz val="10"/>
      <color rgb="FF000000"/>
      <name val="Tahoma"/>
      <family val="2"/>
    </font>
  </fonts>
  <fills count="34">
    <fill>
      <patternFill patternType="none"/>
    </fill>
    <fill>
      <patternFill patternType="gray125"/>
    </fill>
    <fill>
      <patternFill patternType="solid">
        <fgColor indexed="17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9"/>
        <bgColor indexed="64"/>
      </patternFill>
    </fill>
    <fill>
      <patternFill patternType="solid">
        <fgColor indexed="1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21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A9A6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00B0F0"/>
        <bgColor indexed="64"/>
      </patternFill>
    </fill>
  </fills>
  <borders count="32">
    <border>
      <left/>
      <right/>
      <top/>
      <bottom/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/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medium">
        <color auto="1"/>
      </right>
      <top/>
      <bottom style="double">
        <color indexed="64"/>
      </bottom>
      <diagonal/>
    </border>
    <border>
      <left style="medium">
        <color auto="1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medium">
        <color auto="1"/>
      </right>
      <top style="double">
        <color indexed="64"/>
      </top>
      <bottom style="double">
        <color indexed="64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</borders>
  <cellStyleXfs count="4">
    <xf numFmtId="0" fontId="0" fillId="0" borderId="0"/>
    <xf numFmtId="164" fontId="28" fillId="0" borderId="0" applyFont="0" applyFill="0" applyBorder="0" applyAlignment="0" applyProtection="0"/>
    <xf numFmtId="0" fontId="29" fillId="0" borderId="0" applyNumberFormat="0" applyFill="0" applyBorder="0" applyAlignment="0" applyProtection="0"/>
    <xf numFmtId="0" fontId="1" fillId="0" borderId="0"/>
  </cellStyleXfs>
  <cellXfs count="303">
    <xf numFmtId="0" fontId="0" fillId="0" borderId="0" xfId="0"/>
    <xf numFmtId="0" fontId="0" fillId="0" borderId="0" xfId="0" applyFill="1"/>
    <xf numFmtId="0" fontId="0" fillId="0" borderId="0" xfId="0" applyFill="1" applyBorder="1"/>
    <xf numFmtId="0" fontId="11" fillId="0" borderId="0" xfId="0" applyFont="1"/>
    <xf numFmtId="0" fontId="0" fillId="3" borderId="4" xfId="0" applyFill="1" applyBorder="1"/>
    <xf numFmtId="0" fontId="11" fillId="4" borderId="0" xfId="0" applyFont="1" applyFill="1"/>
    <xf numFmtId="0" fontId="0" fillId="4" borderId="0" xfId="0" applyFill="1"/>
    <xf numFmtId="0" fontId="14" fillId="0" borderId="5" xfId="0" applyFont="1" applyBorder="1"/>
    <xf numFmtId="0" fontId="0" fillId="0" borderId="5" xfId="0" applyBorder="1"/>
    <xf numFmtId="0" fontId="0" fillId="6" borderId="5" xfId="0" applyFill="1" applyBorder="1"/>
    <xf numFmtId="0" fontId="0" fillId="6" borderId="0" xfId="0" applyFill="1"/>
    <xf numFmtId="0" fontId="14" fillId="0" borderId="0" xfId="0" applyFont="1"/>
    <xf numFmtId="0" fontId="11" fillId="3" borderId="0" xfId="0" applyFont="1" applyFill="1"/>
    <xf numFmtId="0" fontId="0" fillId="3" borderId="0" xfId="0" applyFill="1"/>
    <xf numFmtId="0" fontId="11" fillId="2" borderId="0" xfId="0" applyFont="1" applyFill="1"/>
    <xf numFmtId="0" fontId="0" fillId="2" borderId="0" xfId="0" applyFill="1"/>
    <xf numFmtId="0" fontId="12" fillId="0" borderId="0" xfId="0" applyFont="1" applyFill="1"/>
    <xf numFmtId="0" fontId="15" fillId="0" borderId="0" xfId="0" applyFont="1" applyFill="1"/>
    <xf numFmtId="0" fontId="0" fillId="0" borderId="4" xfId="0" applyBorder="1"/>
    <xf numFmtId="0" fontId="0" fillId="6" borderId="4" xfId="0" applyFill="1" applyBorder="1"/>
    <xf numFmtId="1" fontId="0" fillId="0" borderId="0" xfId="0" applyNumberFormat="1"/>
    <xf numFmtId="0" fontId="18" fillId="0" borderId="0" xfId="0" applyFont="1"/>
    <xf numFmtId="0" fontId="18" fillId="0" borderId="0" xfId="0" applyFont="1" applyFill="1"/>
    <xf numFmtId="1" fontId="0" fillId="0" borderId="0" xfId="0" applyNumberFormat="1"/>
    <xf numFmtId="1" fontId="0" fillId="0" borderId="0" xfId="0" applyNumberFormat="1"/>
    <xf numFmtId="0" fontId="5" fillId="0" borderId="0" xfId="0" applyFont="1" applyFill="1"/>
    <xf numFmtId="4" fontId="0" fillId="0" borderId="0" xfId="0" applyNumberFormat="1"/>
    <xf numFmtId="0" fontId="0" fillId="0" borderId="0" xfId="0" applyBorder="1"/>
    <xf numFmtId="0" fontId="0" fillId="6" borderId="0" xfId="0" applyFill="1" applyBorder="1"/>
    <xf numFmtId="0" fontId="0" fillId="0" borderId="4" xfId="0" applyFill="1" applyBorder="1"/>
    <xf numFmtId="0" fontId="11" fillId="0" borderId="4" xfId="0" applyFont="1" applyFill="1" applyBorder="1"/>
    <xf numFmtId="0" fontId="11" fillId="0" borderId="0" xfId="0" applyFont="1" applyProtection="1">
      <protection hidden="1"/>
    </xf>
    <xf numFmtId="0" fontId="0" fillId="0" borderId="0" xfId="0" applyProtection="1">
      <protection hidden="1"/>
    </xf>
    <xf numFmtId="0" fontId="0" fillId="4" borderId="4" xfId="0" applyFill="1" applyBorder="1" applyProtection="1">
      <protection hidden="1"/>
    </xf>
    <xf numFmtId="0" fontId="10" fillId="0" borderId="0" xfId="0" applyFont="1" applyProtection="1">
      <protection hidden="1"/>
    </xf>
    <xf numFmtId="0" fontId="12" fillId="0" borderId="0" xfId="0" applyFont="1" applyBorder="1" applyProtection="1">
      <protection hidden="1"/>
    </xf>
    <xf numFmtId="0" fontId="12" fillId="0" borderId="0" xfId="0" applyFont="1" applyProtection="1">
      <protection hidden="1"/>
    </xf>
    <xf numFmtId="0" fontId="13" fillId="0" borderId="0" xfId="0" applyFont="1" applyFill="1" applyProtection="1">
      <protection hidden="1"/>
    </xf>
    <xf numFmtId="0" fontId="12" fillId="0" borderId="0" xfId="0" applyFont="1" applyFill="1" applyProtection="1">
      <protection hidden="1"/>
    </xf>
    <xf numFmtId="0" fontId="15" fillId="0" borderId="0" xfId="0" applyFont="1" applyProtection="1">
      <protection hidden="1"/>
    </xf>
    <xf numFmtId="0" fontId="0" fillId="0" borderId="0" xfId="0" applyFill="1" applyBorder="1" applyProtection="1">
      <protection hidden="1"/>
    </xf>
    <xf numFmtId="2" fontId="0" fillId="0" borderId="0" xfId="0" applyNumberFormat="1" applyProtection="1">
      <protection hidden="1"/>
    </xf>
    <xf numFmtId="2" fontId="0" fillId="0" borderId="0" xfId="0" applyNumberFormat="1" applyFill="1" applyProtection="1">
      <protection hidden="1"/>
    </xf>
    <xf numFmtId="0" fontId="10" fillId="6" borderId="0" xfId="0" applyFont="1" applyFill="1" applyProtection="1">
      <protection hidden="1"/>
    </xf>
    <xf numFmtId="3" fontId="0" fillId="6" borderId="0" xfId="0" applyNumberFormat="1" applyFill="1" applyProtection="1">
      <protection hidden="1"/>
    </xf>
    <xf numFmtId="0" fontId="18" fillId="0" borderId="0" xfId="0" applyFont="1" applyFill="1" applyProtection="1">
      <protection hidden="1"/>
    </xf>
    <xf numFmtId="0" fontId="18" fillId="0" borderId="0" xfId="0" applyFont="1" applyProtection="1">
      <protection hidden="1"/>
    </xf>
    <xf numFmtId="0" fontId="15" fillId="0" borderId="0" xfId="0" applyFont="1" applyFill="1" applyProtection="1">
      <protection hidden="1"/>
    </xf>
    <xf numFmtId="2" fontId="18" fillId="0" borderId="0" xfId="0" applyNumberFormat="1" applyFont="1" applyFill="1" applyProtection="1">
      <protection hidden="1"/>
    </xf>
    <xf numFmtId="2" fontId="4" fillId="0" borderId="0" xfId="0" applyNumberFormat="1" applyFont="1" applyProtection="1">
      <protection hidden="1"/>
    </xf>
    <xf numFmtId="2" fontId="0" fillId="0" borderId="0" xfId="0" applyNumberFormat="1" applyAlignment="1" applyProtection="1">
      <alignment horizontal="right"/>
      <protection hidden="1"/>
    </xf>
    <xf numFmtId="0" fontId="10" fillId="5" borderId="0" xfId="0" applyFont="1" applyFill="1" applyProtection="1">
      <protection locked="0"/>
    </xf>
    <xf numFmtId="0" fontId="11" fillId="3" borderId="4" xfId="0" applyFont="1" applyFill="1" applyBorder="1" applyProtection="1">
      <protection hidden="1"/>
    </xf>
    <xf numFmtId="0" fontId="0" fillId="3" borderId="4" xfId="0" applyFill="1" applyBorder="1" applyProtection="1">
      <protection hidden="1"/>
    </xf>
    <xf numFmtId="0" fontId="0" fillId="6" borderId="0" xfId="0" applyFill="1" applyProtection="1">
      <protection hidden="1"/>
    </xf>
    <xf numFmtId="2" fontId="0" fillId="0" borderId="0" xfId="0" applyNumberFormat="1" applyFill="1" applyProtection="1">
      <protection hidden="1"/>
    </xf>
    <xf numFmtId="1" fontId="0" fillId="6" borderId="0" xfId="0" applyNumberFormat="1" applyFill="1" applyProtection="1">
      <protection hidden="1"/>
    </xf>
    <xf numFmtId="0" fontId="0" fillId="0" borderId="0" xfId="0" applyAlignment="1" applyProtection="1">
      <alignment horizontal="right"/>
      <protection hidden="1"/>
    </xf>
    <xf numFmtId="0" fontId="11" fillId="2" borderId="4" xfId="0" applyFont="1" applyFill="1" applyBorder="1" applyProtection="1">
      <protection hidden="1"/>
    </xf>
    <xf numFmtId="0" fontId="0" fillId="2" borderId="4" xfId="0" applyFill="1" applyBorder="1" applyProtection="1">
      <protection hidden="1"/>
    </xf>
    <xf numFmtId="0" fontId="0" fillId="0" borderId="0" xfId="0" applyFill="1" applyProtection="1">
      <protection hidden="1"/>
    </xf>
    <xf numFmtId="2" fontId="0" fillId="0" borderId="0" xfId="0" applyNumberFormat="1" applyFill="1" applyAlignment="1" applyProtection="1">
      <alignment horizontal="right"/>
      <protection hidden="1"/>
    </xf>
    <xf numFmtId="2" fontId="0" fillId="0" borderId="0" xfId="0" applyNumberFormat="1" applyProtection="1">
      <protection hidden="1"/>
    </xf>
    <xf numFmtId="0" fontId="0" fillId="7" borderId="4" xfId="0" applyFill="1" applyBorder="1" applyProtection="1">
      <protection hidden="1"/>
    </xf>
    <xf numFmtId="0" fontId="0" fillId="7" borderId="0" xfId="0" applyFill="1"/>
    <xf numFmtId="0" fontId="11" fillId="7" borderId="0" xfId="0" applyFont="1" applyFill="1"/>
    <xf numFmtId="2" fontId="4" fillId="0" borderId="0" xfId="0" applyNumberFormat="1" applyFont="1" applyFill="1" applyProtection="1">
      <protection hidden="1"/>
    </xf>
    <xf numFmtId="1" fontId="0" fillId="0" borderId="0" xfId="0" applyNumberFormat="1" applyFill="1"/>
    <xf numFmtId="0" fontId="15" fillId="0" borderId="0" xfId="0" applyFont="1"/>
    <xf numFmtId="0" fontId="0" fillId="9" borderId="4" xfId="0" applyFill="1" applyBorder="1" applyProtection="1">
      <protection hidden="1"/>
    </xf>
    <xf numFmtId="0" fontId="11" fillId="9" borderId="0" xfId="0" applyFont="1" applyFill="1"/>
    <xf numFmtId="0" fontId="0" fillId="9" borderId="0" xfId="0" applyFill="1"/>
    <xf numFmtId="0" fontId="11" fillId="10" borderId="0" xfId="0" applyFont="1" applyFill="1"/>
    <xf numFmtId="0" fontId="0" fillId="10" borderId="0" xfId="0" applyFill="1"/>
    <xf numFmtId="3" fontId="3" fillId="6" borderId="0" xfId="0" applyNumberFormat="1" applyFont="1" applyFill="1" applyProtection="1">
      <protection hidden="1"/>
    </xf>
    <xf numFmtId="0" fontId="14" fillId="0" borderId="0" xfId="0" applyFont="1" applyFill="1"/>
    <xf numFmtId="17" fontId="0" fillId="0" borderId="0" xfId="0" applyNumberFormat="1" applyFill="1"/>
    <xf numFmtId="0" fontId="7" fillId="8" borderId="0" xfId="0" applyFont="1" applyFill="1" applyProtection="1">
      <protection hidden="1"/>
    </xf>
    <xf numFmtId="0" fontId="0" fillId="8" borderId="0" xfId="0" applyFill="1" applyProtection="1">
      <protection hidden="1"/>
    </xf>
    <xf numFmtId="0" fontId="14" fillId="8" borderId="3" xfId="0" applyFont="1" applyFill="1" applyBorder="1" applyProtection="1">
      <protection hidden="1"/>
    </xf>
    <xf numFmtId="0" fontId="11" fillId="8" borderId="1" xfId="0" applyFont="1" applyFill="1" applyBorder="1" applyProtection="1">
      <protection hidden="1"/>
    </xf>
    <xf numFmtId="0" fontId="11" fillId="8" borderId="7" xfId="0" applyFont="1" applyFill="1" applyBorder="1" applyProtection="1">
      <protection hidden="1"/>
    </xf>
    <xf numFmtId="0" fontId="8" fillId="8" borderId="0" xfId="0" applyFont="1" applyFill="1" applyProtection="1">
      <protection hidden="1"/>
    </xf>
    <xf numFmtId="0" fontId="9" fillId="8" borderId="0" xfId="0" applyFont="1" applyFill="1" applyProtection="1">
      <protection hidden="1"/>
    </xf>
    <xf numFmtId="0" fontId="11" fillId="8" borderId="2" xfId="0" applyFont="1" applyFill="1" applyBorder="1" applyProtection="1">
      <protection hidden="1"/>
    </xf>
    <xf numFmtId="0" fontId="11" fillId="8" borderId="0" xfId="0" applyFont="1" applyFill="1" applyBorder="1" applyProtection="1">
      <protection hidden="1"/>
    </xf>
    <xf numFmtId="0" fontId="11" fillId="8" borderId="6" xfId="0" applyFont="1" applyFill="1" applyBorder="1" applyProtection="1">
      <protection hidden="1"/>
    </xf>
    <xf numFmtId="0" fontId="10" fillId="8" borderId="0" xfId="0" applyFont="1" applyFill="1" applyProtection="1">
      <protection hidden="1"/>
    </xf>
    <xf numFmtId="0" fontId="21" fillId="8" borderId="0" xfId="0" applyFont="1" applyFill="1" applyProtection="1">
      <protection hidden="1"/>
    </xf>
    <xf numFmtId="0" fontId="22" fillId="8" borderId="0" xfId="0" applyFont="1" applyFill="1" applyProtection="1">
      <protection hidden="1"/>
    </xf>
    <xf numFmtId="0" fontId="11" fillId="8" borderId="8" xfId="0" applyFont="1" applyFill="1" applyBorder="1" applyProtection="1">
      <protection hidden="1"/>
    </xf>
    <xf numFmtId="0" fontId="11" fillId="8" borderId="9" xfId="0" applyFont="1" applyFill="1" applyBorder="1" applyProtection="1">
      <protection hidden="1"/>
    </xf>
    <xf numFmtId="0" fontId="11" fillId="8" borderId="10" xfId="0" applyFont="1" applyFill="1" applyBorder="1" applyProtection="1">
      <protection hidden="1"/>
    </xf>
    <xf numFmtId="0" fontId="0" fillId="8" borderId="1" xfId="0" applyFill="1" applyBorder="1" applyProtection="1">
      <protection hidden="1"/>
    </xf>
    <xf numFmtId="0" fontId="0" fillId="8" borderId="7" xfId="0" applyFill="1" applyBorder="1" applyProtection="1">
      <protection hidden="1"/>
    </xf>
    <xf numFmtId="0" fontId="22" fillId="0" borderId="17" xfId="0" applyFont="1" applyBorder="1" applyProtection="1">
      <protection hidden="1"/>
    </xf>
    <xf numFmtId="0" fontId="22" fillId="8" borderId="0" xfId="0" applyFont="1" applyFill="1" applyBorder="1" applyProtection="1">
      <protection hidden="1"/>
    </xf>
    <xf numFmtId="0" fontId="21" fillId="8" borderId="3" xfId="0" applyFont="1" applyFill="1" applyBorder="1" applyProtection="1">
      <protection hidden="1"/>
    </xf>
    <xf numFmtId="0" fontId="23" fillId="8" borderId="7" xfId="0" applyFont="1" applyFill="1" applyBorder="1" applyProtection="1">
      <protection hidden="1"/>
    </xf>
    <xf numFmtId="0" fontId="0" fillId="8" borderId="0" xfId="0" applyFill="1" applyBorder="1" applyProtection="1">
      <protection hidden="1"/>
    </xf>
    <xf numFmtId="0" fontId="0" fillId="8" borderId="6" xfId="0" applyFill="1" applyBorder="1" applyProtection="1">
      <protection hidden="1"/>
    </xf>
    <xf numFmtId="49" fontId="24" fillId="9" borderId="18" xfId="0" applyNumberFormat="1" applyFont="1" applyFill="1" applyBorder="1" applyProtection="1">
      <protection hidden="1"/>
    </xf>
    <xf numFmtId="0" fontId="23" fillId="8" borderId="6" xfId="0" applyFont="1" applyFill="1" applyBorder="1" applyProtection="1">
      <protection hidden="1"/>
    </xf>
    <xf numFmtId="49" fontId="24" fillId="7" borderId="18" xfId="0" applyNumberFormat="1" applyFont="1" applyFill="1" applyBorder="1" applyProtection="1">
      <protection hidden="1"/>
    </xf>
    <xf numFmtId="49" fontId="22" fillId="4" borderId="18" xfId="0" applyNumberFormat="1" applyFont="1" applyFill="1" applyBorder="1" applyProtection="1">
      <protection hidden="1"/>
    </xf>
    <xf numFmtId="0" fontId="24" fillId="8" borderId="0" xfId="0" applyFont="1" applyFill="1" applyBorder="1" applyProtection="1">
      <protection hidden="1"/>
    </xf>
    <xf numFmtId="49" fontId="22" fillId="3" borderId="18" xfId="0" applyNumberFormat="1" applyFont="1" applyFill="1" applyBorder="1" applyProtection="1">
      <protection hidden="1"/>
    </xf>
    <xf numFmtId="0" fontId="20" fillId="8" borderId="8" xfId="0" applyFont="1" applyFill="1" applyBorder="1" applyProtection="1">
      <protection hidden="1"/>
    </xf>
    <xf numFmtId="0" fontId="0" fillId="8" borderId="9" xfId="0" applyFill="1" applyBorder="1" applyProtection="1">
      <protection hidden="1"/>
    </xf>
    <xf numFmtId="0" fontId="0" fillId="8" borderId="10" xfId="0" applyFill="1" applyBorder="1" applyProtection="1">
      <protection hidden="1"/>
    </xf>
    <xf numFmtId="49" fontId="24" fillId="2" borderId="19" xfId="0" applyNumberFormat="1" applyFont="1" applyFill="1" applyBorder="1" applyProtection="1">
      <protection hidden="1"/>
    </xf>
    <xf numFmtId="0" fontId="21" fillId="8" borderId="0" xfId="0" applyFont="1" applyFill="1" applyBorder="1" applyProtection="1">
      <protection hidden="1"/>
    </xf>
    <xf numFmtId="0" fontId="23" fillId="8" borderId="0" xfId="0" applyFont="1" applyFill="1" applyBorder="1" applyProtection="1">
      <protection hidden="1"/>
    </xf>
    <xf numFmtId="0" fontId="0" fillId="6" borderId="11" xfId="0" applyFill="1" applyBorder="1" applyProtection="1">
      <protection hidden="1"/>
    </xf>
    <xf numFmtId="0" fontId="0" fillId="6" borderId="12" xfId="0" applyFill="1" applyBorder="1" applyProtection="1">
      <protection hidden="1"/>
    </xf>
    <xf numFmtId="0" fontId="0" fillId="6" borderId="5" xfId="0" applyFill="1" applyBorder="1" applyProtection="1">
      <protection hidden="1"/>
    </xf>
    <xf numFmtId="0" fontId="0" fillId="6" borderId="20" xfId="0" applyFill="1" applyBorder="1" applyProtection="1">
      <protection hidden="1"/>
    </xf>
    <xf numFmtId="0" fontId="22" fillId="8" borderId="13" xfId="0" applyFont="1" applyFill="1" applyBorder="1" applyProtection="1">
      <protection hidden="1"/>
    </xf>
    <xf numFmtId="0" fontId="22" fillId="8" borderId="14" xfId="0" applyFont="1" applyFill="1" applyBorder="1" applyProtection="1">
      <protection hidden="1"/>
    </xf>
    <xf numFmtId="0" fontId="0" fillId="8" borderId="14" xfId="0" applyFill="1" applyBorder="1" applyProtection="1">
      <protection hidden="1"/>
    </xf>
    <xf numFmtId="0" fontId="0" fillId="8" borderId="21" xfId="0" applyFill="1" applyBorder="1" applyProtection="1">
      <protection hidden="1"/>
    </xf>
    <xf numFmtId="0" fontId="22" fillId="5" borderId="0" xfId="0" applyFont="1" applyFill="1" applyProtection="1">
      <protection hidden="1"/>
    </xf>
    <xf numFmtId="0" fontId="22" fillId="8" borderId="15" xfId="0" applyFont="1" applyFill="1" applyBorder="1" applyProtection="1">
      <protection hidden="1"/>
    </xf>
    <xf numFmtId="0" fontId="22" fillId="8" borderId="16" xfId="0" applyFont="1" applyFill="1" applyBorder="1" applyProtection="1">
      <protection hidden="1"/>
    </xf>
    <xf numFmtId="0" fontId="23" fillId="8" borderId="4" xfId="0" applyFont="1" applyFill="1" applyBorder="1" applyProtection="1">
      <protection hidden="1"/>
    </xf>
    <xf numFmtId="0" fontId="0" fillId="8" borderId="4" xfId="0" applyFill="1" applyBorder="1" applyProtection="1">
      <protection hidden="1"/>
    </xf>
    <xf numFmtId="0" fontId="0" fillId="8" borderId="16" xfId="0" applyFill="1" applyBorder="1" applyProtection="1">
      <protection hidden="1"/>
    </xf>
    <xf numFmtId="0" fontId="0" fillId="8" borderId="22" xfId="0" applyFill="1" applyBorder="1" applyProtection="1">
      <protection hidden="1"/>
    </xf>
    <xf numFmtId="0" fontId="23" fillId="8" borderId="0" xfId="0" applyFont="1" applyFill="1" applyProtection="1">
      <protection hidden="1"/>
    </xf>
    <xf numFmtId="49" fontId="0" fillId="11" borderId="18" xfId="0" applyNumberFormat="1" applyFill="1" applyBorder="1" applyProtection="1">
      <protection hidden="1"/>
    </xf>
    <xf numFmtId="0" fontId="0" fillId="11" borderId="4" xfId="0" applyFill="1" applyBorder="1" applyProtection="1">
      <protection hidden="1"/>
    </xf>
    <xf numFmtId="0" fontId="11" fillId="11" borderId="0" xfId="0" applyFont="1" applyFill="1"/>
    <xf numFmtId="0" fontId="0" fillId="11" borderId="0" xfId="0" applyFill="1"/>
    <xf numFmtId="49" fontId="25" fillId="12" borderId="18" xfId="0" applyNumberFormat="1" applyFont="1" applyFill="1" applyBorder="1" applyProtection="1">
      <protection hidden="1"/>
    </xf>
    <xf numFmtId="0" fontId="11" fillId="12" borderId="0" xfId="0" applyFont="1" applyFill="1"/>
    <xf numFmtId="0" fontId="0" fillId="12" borderId="0" xfId="0" applyFill="1"/>
    <xf numFmtId="2" fontId="0" fillId="0" borderId="0" xfId="0" applyNumberFormat="1" applyFill="1" applyProtection="1">
      <protection hidden="1"/>
    </xf>
    <xf numFmtId="2" fontId="0" fillId="0" borderId="0" xfId="0" applyNumberFormat="1" applyProtection="1">
      <protection hidden="1"/>
    </xf>
    <xf numFmtId="0" fontId="0" fillId="12" borderId="4" xfId="0" applyFill="1" applyBorder="1" applyProtection="1">
      <protection hidden="1"/>
    </xf>
    <xf numFmtId="0" fontId="22" fillId="0" borderId="0" xfId="0" applyFont="1" applyFill="1" applyProtection="1">
      <protection hidden="1"/>
    </xf>
    <xf numFmtId="0" fontId="0" fillId="13" borderId="0" xfId="0" applyFill="1" applyAlignment="1">
      <alignment horizontal="right" wrapText="1"/>
    </xf>
    <xf numFmtId="0" fontId="0" fillId="13" borderId="0" xfId="0" applyFill="1" applyAlignment="1">
      <alignment horizontal="left" wrapText="1"/>
    </xf>
    <xf numFmtId="0" fontId="0" fillId="13" borderId="0" xfId="0" applyFill="1" applyAlignment="1">
      <alignment wrapText="1"/>
    </xf>
    <xf numFmtId="0" fontId="0" fillId="13" borderId="0" xfId="0" applyFill="1" applyBorder="1" applyAlignment="1">
      <alignment wrapText="1"/>
    </xf>
    <xf numFmtId="0" fontId="0" fillId="6" borderId="21" xfId="0" applyFill="1" applyBorder="1" applyAlignment="1">
      <alignment horizontal="right" wrapText="1"/>
    </xf>
    <xf numFmtId="0" fontId="0" fillId="14" borderId="0" xfId="0" applyFill="1" applyAlignment="1">
      <alignment horizontal="right" wrapText="1"/>
    </xf>
    <xf numFmtId="0" fontId="0" fillId="14" borderId="14" xfId="0" applyFill="1" applyBorder="1" applyAlignment="1">
      <alignment horizontal="right" wrapText="1"/>
    </xf>
    <xf numFmtId="0" fontId="0" fillId="15" borderId="0" xfId="0" applyFill="1" applyAlignment="1">
      <alignment horizontal="right" wrapText="1"/>
    </xf>
    <xf numFmtId="0" fontId="0" fillId="15" borderId="14" xfId="0" applyFill="1" applyBorder="1" applyAlignment="1">
      <alignment horizontal="right" wrapText="1"/>
    </xf>
    <xf numFmtId="0" fontId="0" fillId="11" borderId="0" xfId="0" applyFill="1" applyAlignment="1">
      <alignment horizontal="right" wrapText="1"/>
    </xf>
    <xf numFmtId="0" fontId="0" fillId="11" borderId="14" xfId="0" applyFill="1" applyBorder="1" applyAlignment="1">
      <alignment horizontal="right" wrapText="1"/>
    </xf>
    <xf numFmtId="0" fontId="0" fillId="16" borderId="0" xfId="0" applyFill="1" applyAlignment="1">
      <alignment horizontal="right" wrapText="1"/>
    </xf>
    <xf numFmtId="0" fontId="0" fillId="16" borderId="14" xfId="0" applyFill="1" applyBorder="1" applyAlignment="1">
      <alignment horizontal="right" wrapText="1"/>
    </xf>
    <xf numFmtId="0" fontId="0" fillId="17" borderId="0" xfId="0" applyFill="1" applyBorder="1" applyAlignment="1">
      <alignment horizontal="center" wrapText="1"/>
    </xf>
    <xf numFmtId="0" fontId="0" fillId="17" borderId="16" xfId="0" applyFill="1" applyBorder="1" applyAlignment="1">
      <alignment horizontal="center" wrapText="1"/>
    </xf>
    <xf numFmtId="0" fontId="0" fillId="13" borderId="23" xfId="0" applyFill="1" applyBorder="1"/>
    <xf numFmtId="14" fontId="0" fillId="4" borderId="23" xfId="0" applyNumberFormat="1" applyFill="1" applyBorder="1"/>
    <xf numFmtId="0" fontId="0" fillId="0" borderId="23" xfId="0" applyBorder="1" applyAlignment="1">
      <alignment horizontal="left"/>
    </xf>
    <xf numFmtId="0" fontId="0" fillId="0" borderId="23" xfId="0" applyBorder="1"/>
    <xf numFmtId="14" fontId="0" fillId="0" borderId="23" xfId="0" applyNumberFormat="1" applyBorder="1"/>
    <xf numFmtId="0" fontId="0" fillId="0" borderId="23" xfId="0" applyBorder="1" applyAlignment="1">
      <alignment horizontal="right"/>
    </xf>
    <xf numFmtId="0" fontId="0" fillId="0" borderId="23" xfId="0" applyBorder="1" applyAlignment="1">
      <alignment horizontal="center"/>
    </xf>
    <xf numFmtId="1" fontId="0" fillId="0" borderId="23" xfId="0" applyNumberFormat="1" applyBorder="1"/>
    <xf numFmtId="0" fontId="22" fillId="16" borderId="0" xfId="0" applyFont="1" applyFill="1" applyProtection="1">
      <protection hidden="1"/>
    </xf>
    <xf numFmtId="0" fontId="0" fillId="16" borderId="0" xfId="0" applyFill="1" applyProtection="1">
      <protection hidden="1"/>
    </xf>
    <xf numFmtId="0" fontId="21" fillId="16" borderId="0" xfId="0" applyFont="1" applyFill="1" applyProtection="1">
      <protection hidden="1"/>
    </xf>
    <xf numFmtId="0" fontId="26" fillId="8" borderId="3" xfId="0" applyFont="1" applyFill="1" applyBorder="1" applyProtection="1">
      <protection hidden="1"/>
    </xf>
    <xf numFmtId="0" fontId="26" fillId="8" borderId="1" xfId="0" applyFont="1" applyFill="1" applyBorder="1" applyProtection="1">
      <protection hidden="1"/>
    </xf>
    <xf numFmtId="0" fontId="22" fillId="8" borderId="1" xfId="0" applyFont="1" applyFill="1" applyBorder="1" applyProtection="1">
      <protection hidden="1"/>
    </xf>
    <xf numFmtId="0" fontId="22" fillId="8" borderId="7" xfId="0" applyFont="1" applyFill="1" applyBorder="1" applyProtection="1">
      <protection hidden="1"/>
    </xf>
    <xf numFmtId="0" fontId="22" fillId="8" borderId="2" xfId="0" applyFont="1" applyFill="1" applyBorder="1" applyProtection="1">
      <protection hidden="1"/>
    </xf>
    <xf numFmtId="0" fontId="0" fillId="0" borderId="0" xfId="0" applyBorder="1" applyProtection="1">
      <protection hidden="1"/>
    </xf>
    <xf numFmtId="0" fontId="22" fillId="8" borderId="6" xfId="0" applyFont="1" applyFill="1" applyBorder="1" applyProtection="1">
      <protection hidden="1"/>
    </xf>
    <xf numFmtId="0" fontId="0" fillId="0" borderId="2" xfId="0" applyBorder="1" applyProtection="1">
      <protection hidden="1"/>
    </xf>
    <xf numFmtId="14" fontId="0" fillId="0" borderId="0" xfId="0" applyNumberFormat="1" applyBorder="1" applyProtection="1">
      <protection hidden="1"/>
    </xf>
    <xf numFmtId="2" fontId="0" fillId="0" borderId="0" xfId="0" applyNumberFormat="1" applyBorder="1" applyProtection="1">
      <protection hidden="1"/>
    </xf>
    <xf numFmtId="3" fontId="2" fillId="0" borderId="6" xfId="0" applyNumberFormat="1" applyFont="1" applyBorder="1" applyProtection="1">
      <protection hidden="1"/>
    </xf>
    <xf numFmtId="0" fontId="0" fillId="6" borderId="2" xfId="0" applyFill="1" applyBorder="1" applyProtection="1">
      <protection hidden="1"/>
    </xf>
    <xf numFmtId="0" fontId="0" fillId="6" borderId="0" xfId="0" applyFill="1" applyBorder="1" applyProtection="1">
      <protection hidden="1"/>
    </xf>
    <xf numFmtId="14" fontId="0" fillId="6" borderId="0" xfId="0" applyNumberFormat="1" applyFill="1" applyBorder="1" applyProtection="1">
      <protection hidden="1"/>
    </xf>
    <xf numFmtId="2" fontId="0" fillId="6" borderId="0" xfId="0" applyNumberFormat="1" applyFill="1" applyBorder="1" applyProtection="1">
      <protection hidden="1"/>
    </xf>
    <xf numFmtId="3" fontId="2" fillId="6" borderId="6" xfId="0" applyNumberFormat="1" applyFont="1" applyFill="1" applyBorder="1" applyProtection="1">
      <protection hidden="1"/>
    </xf>
    <xf numFmtId="0" fontId="0" fillId="0" borderId="8" xfId="0" applyBorder="1" applyProtection="1">
      <protection hidden="1"/>
    </xf>
    <xf numFmtId="0" fontId="0" fillId="0" borderId="9" xfId="0" applyBorder="1" applyProtection="1">
      <protection hidden="1"/>
    </xf>
    <xf numFmtId="14" fontId="0" fillId="0" borderId="9" xfId="0" applyNumberFormat="1" applyBorder="1" applyProtection="1">
      <protection hidden="1"/>
    </xf>
    <xf numFmtId="2" fontId="0" fillId="0" borderId="9" xfId="0" applyNumberFormat="1" applyBorder="1" applyProtection="1">
      <protection hidden="1"/>
    </xf>
    <xf numFmtId="3" fontId="2" fillId="0" borderId="10" xfId="0" applyNumberFormat="1" applyFont="1" applyBorder="1" applyProtection="1">
      <protection hidden="1"/>
    </xf>
    <xf numFmtId="3" fontId="21" fillId="5" borderId="0" xfId="0" applyNumberFormat="1" applyFont="1" applyFill="1" applyBorder="1" applyProtection="1">
      <protection locked="0"/>
    </xf>
    <xf numFmtId="49" fontId="1" fillId="16" borderId="18" xfId="0" applyNumberFormat="1" applyFont="1" applyFill="1" applyBorder="1" applyProtection="1">
      <protection hidden="1"/>
    </xf>
    <xf numFmtId="14" fontId="0" fillId="18" borderId="23" xfId="0" applyNumberFormat="1" applyFill="1" applyBorder="1"/>
    <xf numFmtId="0" fontId="0" fillId="19" borderId="0" xfId="0" applyFill="1" applyBorder="1" applyProtection="1">
      <protection hidden="1"/>
    </xf>
    <xf numFmtId="14" fontId="0" fillId="19" borderId="0" xfId="0" applyNumberFormat="1" applyFill="1" applyBorder="1" applyProtection="1">
      <protection hidden="1"/>
    </xf>
    <xf numFmtId="2" fontId="0" fillId="19" borderId="0" xfId="0" applyNumberFormat="1" applyFill="1" applyBorder="1" applyProtection="1">
      <protection hidden="1"/>
    </xf>
    <xf numFmtId="0" fontId="0" fillId="19" borderId="2" xfId="0" applyFill="1" applyBorder="1" applyProtection="1">
      <protection hidden="1"/>
    </xf>
    <xf numFmtId="3" fontId="2" fillId="19" borderId="6" xfId="0" applyNumberFormat="1" applyFont="1" applyFill="1" applyBorder="1" applyProtection="1">
      <protection hidden="1"/>
    </xf>
    <xf numFmtId="0" fontId="0" fillId="19" borderId="0" xfId="0" applyFill="1" applyProtection="1">
      <protection hidden="1"/>
    </xf>
    <xf numFmtId="0" fontId="22" fillId="20" borderId="0" xfId="0" applyFont="1" applyFill="1" applyProtection="1">
      <protection hidden="1"/>
    </xf>
    <xf numFmtId="0" fontId="0" fillId="20" borderId="0" xfId="0" applyFill="1" applyProtection="1">
      <protection hidden="1"/>
    </xf>
    <xf numFmtId="0" fontId="21" fillId="20" borderId="0" xfId="0" applyFont="1" applyFill="1" applyProtection="1">
      <protection hidden="1"/>
    </xf>
    <xf numFmtId="0" fontId="0" fillId="21" borderId="0" xfId="0" applyFill="1" applyBorder="1" applyProtection="1">
      <protection hidden="1"/>
    </xf>
    <xf numFmtId="2" fontId="0" fillId="0" borderId="0" xfId="0" applyNumberFormat="1" applyFill="1" applyBorder="1" applyProtection="1">
      <protection hidden="1"/>
    </xf>
    <xf numFmtId="49" fontId="0" fillId="22" borderId="18" xfId="0" applyNumberFormat="1" applyFont="1" applyFill="1" applyBorder="1" applyProtection="1">
      <protection hidden="1"/>
    </xf>
    <xf numFmtId="49" fontId="0" fillId="23" borderId="18" xfId="0" applyNumberFormat="1" applyFont="1" applyFill="1" applyBorder="1" applyProtection="1">
      <protection hidden="1"/>
    </xf>
    <xf numFmtId="0" fontId="22" fillId="23" borderId="0" xfId="0" applyFont="1" applyFill="1" applyProtection="1">
      <protection hidden="1"/>
    </xf>
    <xf numFmtId="0" fontId="0" fillId="23" borderId="0" xfId="0" applyFill="1" applyProtection="1">
      <protection hidden="1"/>
    </xf>
    <xf numFmtId="0" fontId="21" fillId="23" borderId="0" xfId="0" applyFont="1" applyFill="1" applyProtection="1">
      <protection hidden="1"/>
    </xf>
    <xf numFmtId="14" fontId="1" fillId="0" borderId="23" xfId="0" applyNumberFormat="1" applyFont="1" applyFill="1" applyBorder="1"/>
    <xf numFmtId="14" fontId="0" fillId="0" borderId="23" xfId="0" applyNumberFormat="1" applyBorder="1" applyAlignment="1">
      <alignment horizontal="left"/>
    </xf>
    <xf numFmtId="14" fontId="0" fillId="0" borderId="23" xfId="0" applyNumberFormat="1" applyBorder="1" applyAlignment="1">
      <alignment horizontal="right"/>
    </xf>
    <xf numFmtId="1" fontId="0" fillId="0" borderId="23" xfId="0" applyNumberFormat="1" applyFill="1" applyBorder="1"/>
    <xf numFmtId="0" fontId="0" fillId="0" borderId="23" xfId="0" applyFill="1" applyBorder="1"/>
    <xf numFmtId="0" fontId="0" fillId="0" borderId="23" xfId="0" applyFill="1" applyBorder="1" applyAlignment="1">
      <alignment horizontal="right"/>
    </xf>
    <xf numFmtId="0" fontId="0" fillId="0" borderId="21" xfId="0" applyFill="1" applyBorder="1"/>
    <xf numFmtId="14" fontId="0" fillId="0" borderId="23" xfId="0" applyNumberFormat="1" applyFill="1" applyBorder="1"/>
    <xf numFmtId="14" fontId="0" fillId="0" borderId="23" xfId="0" applyNumberFormat="1" applyFill="1" applyBorder="1" applyAlignment="1">
      <alignment horizontal="right"/>
    </xf>
    <xf numFmtId="0" fontId="0" fillId="0" borderId="24" xfId="0" applyBorder="1" applyProtection="1">
      <protection hidden="1"/>
    </xf>
    <xf numFmtId="0" fontId="0" fillId="0" borderId="25" xfId="0" applyBorder="1" applyProtection="1">
      <protection hidden="1"/>
    </xf>
    <xf numFmtId="14" fontId="0" fillId="0" borderId="25" xfId="0" applyNumberFormat="1" applyBorder="1" applyProtection="1">
      <protection hidden="1"/>
    </xf>
    <xf numFmtId="2" fontId="0" fillId="0" borderId="25" xfId="0" applyNumberFormat="1" applyBorder="1" applyProtection="1">
      <protection hidden="1"/>
    </xf>
    <xf numFmtId="0" fontId="0" fillId="21" borderId="25" xfId="0" applyFill="1" applyBorder="1" applyProtection="1">
      <protection hidden="1"/>
    </xf>
    <xf numFmtId="3" fontId="2" fillId="0" borderId="26" xfId="0" applyNumberFormat="1" applyFont="1" applyBorder="1" applyProtection="1">
      <protection hidden="1"/>
    </xf>
    <xf numFmtId="0" fontId="0" fillId="0" borderId="27" xfId="0" applyBorder="1" applyProtection="1">
      <protection hidden="1"/>
    </xf>
    <xf numFmtId="0" fontId="0" fillId="0" borderId="28" xfId="0" applyBorder="1" applyProtection="1">
      <protection hidden="1"/>
    </xf>
    <xf numFmtId="14" fontId="0" fillId="0" borderId="28" xfId="0" applyNumberFormat="1" applyBorder="1" applyProtection="1">
      <protection hidden="1"/>
    </xf>
    <xf numFmtId="2" fontId="0" fillId="0" borderId="28" xfId="0" applyNumberFormat="1" applyBorder="1" applyProtection="1">
      <protection hidden="1"/>
    </xf>
    <xf numFmtId="0" fontId="0" fillId="21" borderId="28" xfId="0" applyFill="1" applyBorder="1" applyProtection="1">
      <protection hidden="1"/>
    </xf>
    <xf numFmtId="3" fontId="2" fillId="0" borderId="29" xfId="0" applyNumberFormat="1" applyFont="1" applyBorder="1" applyProtection="1">
      <protection hidden="1"/>
    </xf>
    <xf numFmtId="0" fontId="0" fillId="21" borderId="9" xfId="0" applyFill="1" applyBorder="1" applyProtection="1">
      <protection hidden="1"/>
    </xf>
    <xf numFmtId="0" fontId="22" fillId="24" borderId="0" xfId="0" applyFont="1" applyFill="1" applyProtection="1">
      <protection hidden="1"/>
    </xf>
    <xf numFmtId="0" fontId="0" fillId="24" borderId="0" xfId="0" applyFill="1" applyProtection="1">
      <protection hidden="1"/>
    </xf>
    <xf numFmtId="0" fontId="21" fillId="24" borderId="0" xfId="0" applyFont="1" applyFill="1" applyProtection="1">
      <protection hidden="1"/>
    </xf>
    <xf numFmtId="49" fontId="1" fillId="24" borderId="18" xfId="0" applyNumberFormat="1" applyFont="1" applyFill="1" applyBorder="1" applyProtection="1">
      <protection hidden="1"/>
    </xf>
    <xf numFmtId="14" fontId="1" fillId="0" borderId="23" xfId="0" applyNumberFormat="1" applyFont="1" applyBorder="1"/>
    <xf numFmtId="0" fontId="1" fillId="0" borderId="23" xfId="0" applyFont="1" applyBorder="1"/>
    <xf numFmtId="165" fontId="1" fillId="0" borderId="23" xfId="0" applyNumberFormat="1" applyFont="1" applyBorder="1"/>
    <xf numFmtId="2" fontId="1" fillId="0" borderId="23" xfId="0" applyNumberFormat="1" applyFont="1" applyBorder="1"/>
    <xf numFmtId="0" fontId="0" fillId="21" borderId="23" xfId="0" applyFill="1" applyBorder="1"/>
    <xf numFmtId="164" fontId="0" fillId="21" borderId="0" xfId="1" applyFont="1" applyFill="1" applyBorder="1" applyProtection="1">
      <protection hidden="1"/>
    </xf>
    <xf numFmtId="164" fontId="0" fillId="21" borderId="25" xfId="1" applyFont="1" applyFill="1" applyBorder="1" applyProtection="1">
      <protection hidden="1"/>
    </xf>
    <xf numFmtId="164" fontId="0" fillId="21" borderId="28" xfId="1" applyFont="1" applyFill="1" applyBorder="1" applyProtection="1">
      <protection hidden="1"/>
    </xf>
    <xf numFmtId="164" fontId="0" fillId="21" borderId="9" xfId="1" applyFont="1" applyFill="1" applyBorder="1" applyProtection="1">
      <protection hidden="1"/>
    </xf>
    <xf numFmtId="14" fontId="0" fillId="21" borderId="23" xfId="0" applyNumberFormat="1" applyFill="1" applyBorder="1"/>
    <xf numFmtId="0" fontId="0" fillId="0" borderId="23" xfId="0" applyFill="1" applyBorder="1" applyAlignment="1">
      <alignment horizontal="left"/>
    </xf>
    <xf numFmtId="14" fontId="0" fillId="21" borderId="23" xfId="0" applyNumberFormat="1" applyFill="1" applyBorder="1" applyAlignment="1">
      <alignment horizontal="right"/>
    </xf>
    <xf numFmtId="2" fontId="1" fillId="25" borderId="23" xfId="0" applyNumberFormat="1" applyFont="1" applyFill="1" applyBorder="1"/>
    <xf numFmtId="0" fontId="0" fillId="8" borderId="2" xfId="0" applyFill="1" applyBorder="1" applyProtection="1">
      <protection hidden="1"/>
    </xf>
    <xf numFmtId="0" fontId="0" fillId="8" borderId="8" xfId="0" applyFill="1" applyBorder="1" applyProtection="1">
      <protection hidden="1"/>
    </xf>
    <xf numFmtId="49" fontId="1" fillId="26" borderId="18" xfId="0" applyNumberFormat="1" applyFont="1" applyFill="1" applyBorder="1" applyProtection="1">
      <protection hidden="1"/>
    </xf>
    <xf numFmtId="0" fontId="22" fillId="26" borderId="0" xfId="0" applyFont="1" applyFill="1" applyProtection="1">
      <protection hidden="1"/>
    </xf>
    <xf numFmtId="0" fontId="0" fillId="26" borderId="0" xfId="0" applyFill="1" applyProtection="1">
      <protection hidden="1"/>
    </xf>
    <xf numFmtId="0" fontId="21" fillId="26" borderId="0" xfId="0" applyFont="1" applyFill="1" applyProtection="1">
      <protection hidden="1"/>
    </xf>
    <xf numFmtId="0" fontId="1" fillId="13" borderId="23" xfId="3" applyFill="1" applyBorder="1"/>
    <xf numFmtId="14" fontId="1" fillId="23" borderId="23" xfId="3" applyNumberFormat="1" applyFill="1" applyBorder="1"/>
    <xf numFmtId="0" fontId="1" fillId="0" borderId="23" xfId="3" applyBorder="1" applyAlignment="1">
      <alignment horizontal="left"/>
    </xf>
    <xf numFmtId="0" fontId="1" fillId="0" borderId="23" xfId="3" applyBorder="1"/>
    <xf numFmtId="14" fontId="1" fillId="0" borderId="23" xfId="3" applyNumberFormat="1" applyBorder="1"/>
    <xf numFmtId="165" fontId="1" fillId="0" borderId="23" xfId="3" applyNumberFormat="1" applyBorder="1"/>
    <xf numFmtId="0" fontId="1" fillId="0" borderId="23" xfId="3" applyBorder="1" applyAlignment="1">
      <alignment horizontal="right"/>
    </xf>
    <xf numFmtId="1" fontId="1" fillId="0" borderId="23" xfId="3" applyNumberFormat="1" applyBorder="1"/>
    <xf numFmtId="2" fontId="1" fillId="0" borderId="23" xfId="3" applyNumberFormat="1" applyBorder="1"/>
    <xf numFmtId="0" fontId="1" fillId="0" borderId="23" xfId="3" applyBorder="1" applyAlignment="1">
      <alignment horizontal="center"/>
    </xf>
    <xf numFmtId="0" fontId="29" fillId="0" borderId="0" xfId="2"/>
    <xf numFmtId="14" fontId="1" fillId="0" borderId="23" xfId="3" applyNumberFormat="1" applyBorder="1" applyAlignment="1">
      <alignment horizontal="left"/>
    </xf>
    <xf numFmtId="2" fontId="1" fillId="27" borderId="23" xfId="3" applyNumberFormat="1" applyFill="1" applyBorder="1"/>
    <xf numFmtId="14" fontId="1" fillId="28" borderId="23" xfId="0" applyNumberFormat="1" applyFont="1" applyFill="1" applyBorder="1"/>
    <xf numFmtId="0" fontId="26" fillId="6" borderId="30" xfId="0" applyFont="1" applyFill="1" applyBorder="1" applyAlignment="1" applyProtection="1">
      <alignment wrapText="1"/>
      <protection hidden="1"/>
    </xf>
    <xf numFmtId="0" fontId="26" fillId="6" borderId="23" xfId="0" applyFont="1" applyFill="1" applyBorder="1" applyAlignment="1" applyProtection="1">
      <alignment wrapText="1"/>
      <protection hidden="1"/>
    </xf>
    <xf numFmtId="0" fontId="22" fillId="6" borderId="23" xfId="0" applyFont="1" applyFill="1" applyBorder="1" applyAlignment="1" applyProtection="1">
      <alignment wrapText="1"/>
      <protection hidden="1"/>
    </xf>
    <xf numFmtId="0" fontId="21" fillId="6" borderId="31" xfId="0" applyFont="1" applyFill="1" applyBorder="1" applyAlignment="1" applyProtection="1">
      <alignment wrapText="1"/>
      <protection hidden="1"/>
    </xf>
    <xf numFmtId="0" fontId="22" fillId="29" borderId="23" xfId="0" applyFont="1" applyFill="1" applyBorder="1" applyAlignment="1" applyProtection="1">
      <alignment wrapText="1"/>
      <protection hidden="1"/>
    </xf>
    <xf numFmtId="164" fontId="0" fillId="0" borderId="0" xfId="1" applyFont="1" applyFill="1" applyBorder="1" applyProtection="1">
      <protection hidden="1"/>
    </xf>
    <xf numFmtId="164" fontId="0" fillId="0" borderId="25" xfId="1" applyFont="1" applyFill="1" applyBorder="1" applyProtection="1">
      <protection hidden="1"/>
    </xf>
    <xf numFmtId="164" fontId="0" fillId="0" borderId="28" xfId="1" applyFont="1" applyFill="1" applyBorder="1" applyProtection="1">
      <protection hidden="1"/>
    </xf>
    <xf numFmtId="164" fontId="0" fillId="0" borderId="9" xfId="1" applyFont="1" applyFill="1" applyBorder="1" applyProtection="1">
      <protection hidden="1"/>
    </xf>
    <xf numFmtId="14" fontId="1" fillId="0" borderId="23" xfId="3" applyNumberFormat="1" applyFill="1" applyBorder="1"/>
    <xf numFmtId="0" fontId="1" fillId="0" borderId="23" xfId="3" applyFill="1" applyBorder="1" applyAlignment="1">
      <alignment horizontal="left"/>
    </xf>
    <xf numFmtId="0" fontId="1" fillId="0" borderId="23" xfId="3" applyFill="1" applyBorder="1"/>
    <xf numFmtId="165" fontId="1" fillId="0" borderId="23" xfId="3" applyNumberFormat="1" applyFill="1" applyBorder="1"/>
    <xf numFmtId="0" fontId="1" fillId="0" borderId="23" xfId="3" applyFill="1" applyBorder="1" applyAlignment="1">
      <alignment horizontal="right"/>
    </xf>
    <xf numFmtId="1" fontId="1" fillId="0" borderId="23" xfId="3" applyNumberFormat="1" applyFill="1" applyBorder="1"/>
    <xf numFmtId="2" fontId="1" fillId="0" borderId="23" xfId="3" applyNumberFormat="1" applyFill="1" applyBorder="1"/>
    <xf numFmtId="0" fontId="1" fillId="0" borderId="23" xfId="3" applyFill="1" applyBorder="1" applyAlignment="1">
      <alignment horizontal="center"/>
    </xf>
    <xf numFmtId="14" fontId="1" fillId="0" borderId="23" xfId="3" applyNumberFormat="1" applyFill="1" applyBorder="1" applyAlignment="1">
      <alignment horizontal="left"/>
    </xf>
    <xf numFmtId="2" fontId="2" fillId="0" borderId="23" xfId="3" applyNumberFormat="1" applyFont="1" applyFill="1" applyBorder="1"/>
    <xf numFmtId="14" fontId="1" fillId="21" borderId="23" xfId="3" applyNumberFormat="1" applyFill="1" applyBorder="1"/>
    <xf numFmtId="1" fontId="1" fillId="25" borderId="23" xfId="3" applyNumberFormat="1" applyFill="1" applyBorder="1"/>
    <xf numFmtId="165" fontId="1" fillId="0" borderId="23" xfId="3" applyNumberFormat="1" applyFont="1" applyFill="1" applyBorder="1"/>
    <xf numFmtId="165" fontId="1" fillId="25" borderId="23" xfId="3" applyNumberFormat="1" applyFont="1" applyFill="1" applyBorder="1"/>
    <xf numFmtId="0" fontId="22" fillId="30" borderId="0" xfId="0" applyFont="1" applyFill="1" applyProtection="1">
      <protection hidden="1"/>
    </xf>
    <xf numFmtId="49" fontId="1" fillId="31" borderId="18" xfId="0" applyNumberFormat="1" applyFont="1" applyFill="1" applyBorder="1" applyProtection="1">
      <protection hidden="1"/>
    </xf>
    <xf numFmtId="0" fontId="0" fillId="31" borderId="0" xfId="0" applyFill="1"/>
    <xf numFmtId="0" fontId="2" fillId="31" borderId="0" xfId="0" applyFont="1" applyFill="1"/>
    <xf numFmtId="0" fontId="0" fillId="32" borderId="0" xfId="0" applyFill="1"/>
    <xf numFmtId="0" fontId="30" fillId="32" borderId="0" xfId="0" applyFont="1" applyFill="1"/>
    <xf numFmtId="0" fontId="31" fillId="32" borderId="0" xfId="0" applyFont="1" applyFill="1"/>
    <xf numFmtId="49" fontId="30" fillId="32" borderId="18" xfId="0" applyNumberFormat="1" applyFont="1" applyFill="1" applyBorder="1" applyProtection="1">
      <protection hidden="1"/>
    </xf>
    <xf numFmtId="2" fontId="2" fillId="0" borderId="23" xfId="3" applyNumberFormat="1" applyFont="1" applyBorder="1"/>
    <xf numFmtId="2" fontId="2" fillId="0" borderId="23" xfId="3" applyNumberFormat="1" applyFont="1" applyFill="1" applyBorder="1" applyAlignment="1" applyProtection="1"/>
    <xf numFmtId="1" fontId="1" fillId="21" borderId="23" xfId="3" applyNumberFormat="1" applyFill="1" applyBorder="1"/>
    <xf numFmtId="1" fontId="1" fillId="33" borderId="23" xfId="3" applyNumberFormat="1" applyFill="1" applyBorder="1"/>
    <xf numFmtId="0" fontId="29" fillId="0" borderId="23" xfId="2" applyFill="1" applyBorder="1" applyAlignment="1">
      <alignment horizontal="left"/>
    </xf>
    <xf numFmtId="2" fontId="1" fillId="0" borderId="23" xfId="3" applyNumberFormat="1" applyFont="1" applyFill="1" applyBorder="1"/>
    <xf numFmtId="1" fontId="1" fillId="28" borderId="23" xfId="3" applyNumberFormat="1" applyFill="1" applyBorder="1"/>
  </cellXfs>
  <cellStyles count="4">
    <cellStyle name="Comma" xfId="1" builtinId="3"/>
    <cellStyle name="Hyperlink" xfId="2" builtinId="8"/>
    <cellStyle name="Normal" xfId="0" builtinId="0"/>
    <cellStyle name="Normal 2" xfId="3" xr:uid="{2C860112-E12E-F540-9066-FA4FFB9BB1EA}"/>
  </cellStyles>
  <dxfs count="0"/>
  <tableStyles count="0" defaultTableStyle="TableStyleMedium9" defaultPivotStyle="PivotStyleMedium7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customXml" Target="../customXml/item2.xml"/><Relationship Id="rId8" Type="http://schemas.openxmlformats.org/officeDocument/2006/relationships/worksheet" Target="worksheets/sheet8.xml"/><Relationship Id="rId51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44</xdr:row>
      <xdr:rowOff>0</xdr:rowOff>
    </xdr:from>
    <xdr:to>
      <xdr:col>9</xdr:col>
      <xdr:colOff>647700</xdr:colOff>
      <xdr:row>87</xdr:row>
      <xdr:rowOff>12700</xdr:rowOff>
    </xdr:to>
    <xdr:pic>
      <xdr:nvPicPr>
        <xdr:cNvPr id="6" name="Picture 5" descr="Screen Shot 2015-07-09 at 10.51.21 AM.png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7048500"/>
          <a:ext cx="9220200" cy="7124700"/>
        </a:xfrm>
        <a:prstGeom prst="rect">
          <a:avLst/>
        </a:prstGeom>
      </xdr:spPr>
    </xdr:pic>
    <xdr:clientData/>
  </xdr:twoCellAnchor>
  <xdr:twoCellAnchor editAs="oneCell">
    <xdr:from>
      <xdr:col>10</xdr:col>
      <xdr:colOff>736600</xdr:colOff>
      <xdr:row>0</xdr:row>
      <xdr:rowOff>0</xdr:rowOff>
    </xdr:from>
    <xdr:to>
      <xdr:col>12</xdr:col>
      <xdr:colOff>711200</xdr:colOff>
      <xdr:row>4</xdr:row>
      <xdr:rowOff>45085</xdr:rowOff>
    </xdr:to>
    <xdr:pic>
      <xdr:nvPicPr>
        <xdr:cNvPr id="7" name="Picture 6" descr="Alviss-Consulting-Logo-Inline.jpg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991600" y="0"/>
          <a:ext cx="1625600" cy="756285"/>
        </a:xfrm>
        <a:prstGeom prst="rect">
          <a:avLst/>
        </a:prstGeom>
      </xdr:spPr>
    </xdr:pic>
    <xdr:clientData/>
  </xdr:twoCellAnchor>
  <xdr:twoCellAnchor editAs="oneCell">
    <xdr:from>
      <xdr:col>6</xdr:col>
      <xdr:colOff>38099</xdr:colOff>
      <xdr:row>0</xdr:row>
      <xdr:rowOff>50800</xdr:rowOff>
    </xdr:from>
    <xdr:to>
      <xdr:col>10</xdr:col>
      <xdr:colOff>669888</xdr:colOff>
      <xdr:row>3</xdr:row>
      <xdr:rowOff>139700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91099" y="50800"/>
          <a:ext cx="3933789" cy="635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comments" Target="../comments5.xml"/><Relationship Id="rId1" Type="http://schemas.openxmlformats.org/officeDocument/2006/relationships/vmlDrawing" Target="../drawings/vmlDrawing5.v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comments" Target="../comments6.xml"/><Relationship Id="rId1" Type="http://schemas.openxmlformats.org/officeDocument/2006/relationships/vmlDrawing" Target="../drawings/vmlDrawing6.v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comments" Target="../comments7.xml"/><Relationship Id="rId1" Type="http://schemas.openxmlformats.org/officeDocument/2006/relationships/vmlDrawing" Target="../drawings/vmlDrawing7.v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hyperlink" Target="https://www.energymadeeasy.gov.au/plan?id=ACT64474SRG5&amp;postcode=2586" TargetMode="External"/></Relationships>
</file>

<file path=xl/worksheets/_rels/sheet18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energymadeeasy.gov.au/plan?id=DOD14019SRG2&amp;postcode=2000" TargetMode="External"/><Relationship Id="rId13" Type="http://schemas.openxmlformats.org/officeDocument/2006/relationships/hyperlink" Target="https://www.energymadeeasy.gov.au/plan?id=AGL15299SRG2&amp;utm_source=AGL&amp;utm_campaign=bpi-retailer&amp;utm_medium=retailer&amp;postcode=2643" TargetMode="External"/><Relationship Id="rId18" Type="http://schemas.openxmlformats.org/officeDocument/2006/relationships/hyperlink" Target="https://www.energymadeeasy.gov.au/plan?id=ENE19210SRG7&amp;postcode=2647" TargetMode="External"/><Relationship Id="rId3" Type="http://schemas.openxmlformats.org/officeDocument/2006/relationships/hyperlink" Target="https://www.energymadeeasy.gov.au/plan?id=COV68147SRG2&amp;postcode=2000" TargetMode="External"/><Relationship Id="rId21" Type="http://schemas.openxmlformats.org/officeDocument/2006/relationships/hyperlink" Target="https://www.energymadeeasy.gov.au/plan?id=RED21363SRG3&amp;postcode=2666" TargetMode="External"/><Relationship Id="rId7" Type="http://schemas.openxmlformats.org/officeDocument/2006/relationships/hyperlink" Target="https://www.energymadeeasy.gov.au/plan?id=DEN82783SRG1&amp;postcode=2000" TargetMode="External"/><Relationship Id="rId12" Type="http://schemas.openxmlformats.org/officeDocument/2006/relationships/hyperlink" Target="https://www.energymadeeasy.gov.au/plan?id=AGL15298SRG2&amp;utm_source=AGL&amp;utm_campaign=bpi-retailer&amp;utm_medium=retailer&amp;postcode=2640" TargetMode="External"/><Relationship Id="rId17" Type="http://schemas.openxmlformats.org/officeDocument/2006/relationships/hyperlink" Target="https://www.energymadeeasy.gov.au/plan?id=RED21293SRG3&amp;postcode=2640" TargetMode="External"/><Relationship Id="rId25" Type="http://schemas.openxmlformats.org/officeDocument/2006/relationships/hyperlink" Target="https://www.energymadeeasy.gov.au/plan?id=ENE19233SRG7&amp;postcode=2620" TargetMode="External"/><Relationship Id="rId2" Type="http://schemas.openxmlformats.org/officeDocument/2006/relationships/hyperlink" Target="https://www.alintaenergy.com.au/nsw/residential/electricity-and-gas/products/standard-retail-contract/residential-gas-pricing" TargetMode="External"/><Relationship Id="rId16" Type="http://schemas.openxmlformats.org/officeDocument/2006/relationships/hyperlink" Target="https://www.energymadeeasy.gov.au/plan?id=ENE19193SRG7&amp;postcode=2640" TargetMode="External"/><Relationship Id="rId20" Type="http://schemas.openxmlformats.org/officeDocument/2006/relationships/hyperlink" Target="https://www.energymadeeasy.gov.au/plan?id=RED21247SRG3&amp;postcode=2630" TargetMode="External"/><Relationship Id="rId1" Type="http://schemas.openxmlformats.org/officeDocument/2006/relationships/hyperlink" Target="https://www.energymadeeasy.gov.au/plan?id=AGL15303SRG&amp;postcode=2000" TargetMode="External"/><Relationship Id="rId6" Type="http://schemas.openxmlformats.org/officeDocument/2006/relationships/hyperlink" Target="https://www.energymadeeasy.gov.au/plan?id=ENE19241SRG8&amp;postcode=2000" TargetMode="External"/><Relationship Id="rId11" Type="http://schemas.openxmlformats.org/officeDocument/2006/relationships/hyperlink" Target="https://www.energymadeeasy.gov.au/plan?id=SUM29632SRG2&amp;postcode=2000" TargetMode="External"/><Relationship Id="rId24" Type="http://schemas.openxmlformats.org/officeDocument/2006/relationships/hyperlink" Target="https://www.energymadeeasy.gov.au/plan?id=RED21365SRG3&amp;postcode=2650" TargetMode="External"/><Relationship Id="rId5" Type="http://schemas.openxmlformats.org/officeDocument/2006/relationships/hyperlink" Target="https://www.energymadeeasy.gov.au/plan?id=CLI65208SRG1&amp;postcode=2000" TargetMode="External"/><Relationship Id="rId15" Type="http://schemas.openxmlformats.org/officeDocument/2006/relationships/hyperlink" Target="https://www.energymadeeasy.gov.au/plan?id=AGL15301SRG2&amp;utm_source=AGL&amp;utm_campaign=bpi-retailer&amp;utm_medium=retailer&amp;postcode=2650" TargetMode="External"/><Relationship Id="rId23" Type="http://schemas.openxmlformats.org/officeDocument/2006/relationships/hyperlink" Target="https://www.energymadeeasy.gov.au/plan?id=ENE19238SRG7&amp;postcode=2650" TargetMode="External"/><Relationship Id="rId10" Type="http://schemas.openxmlformats.org/officeDocument/2006/relationships/hyperlink" Target="https://www.energymadeeasy.gov.au/plan?id=SIM54278SRG2&amp;postcode=2000" TargetMode="External"/><Relationship Id="rId19" Type="http://schemas.openxmlformats.org/officeDocument/2006/relationships/hyperlink" Target="https://www.energymadeeasy.gov.au/plan?id=RED21285SRG3&amp;postcode=2647" TargetMode="External"/><Relationship Id="rId4" Type="http://schemas.openxmlformats.org/officeDocument/2006/relationships/hyperlink" Target="https://www.energymadeeasy.gov.au/plan?id=AMA62412SRG1&amp;postcode=2000" TargetMode="External"/><Relationship Id="rId9" Type="http://schemas.openxmlformats.org/officeDocument/2006/relationships/hyperlink" Target="https://www.energymadeeasy.gov.au/plan?id=RED21250SRG3&amp;postcode=2000" TargetMode="External"/><Relationship Id="rId14" Type="http://schemas.openxmlformats.org/officeDocument/2006/relationships/hyperlink" Target="https://www.energymadeeasy.gov.au/plan?id=AGL15300SRG2&amp;utm_source=AGL&amp;utm_campaign=bpi-retailer&amp;utm_medium=retailer&amp;postcode=2644" TargetMode="External"/><Relationship Id="rId22" Type="http://schemas.openxmlformats.org/officeDocument/2006/relationships/hyperlink" Target="https://www.energymadeeasy.gov.au/plan?id=RED21245SRG3&amp;postcode=2720" TargetMode="External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comments" Target="../comments9.xml"/><Relationship Id="rId1" Type="http://schemas.openxmlformats.org/officeDocument/2006/relationships/vmlDrawing" Target="../drawings/vmlDrawing9.vm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comments" Target="../comments10.xml"/><Relationship Id="rId1" Type="http://schemas.openxmlformats.org/officeDocument/2006/relationships/vmlDrawing" Target="../drawings/vmlDrawing10.vml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comments" Target="../comments11.xml"/><Relationship Id="rId1" Type="http://schemas.openxmlformats.org/officeDocument/2006/relationships/vmlDrawing" Target="../drawings/vmlDrawing11.vml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comments" Target="../comments12.xml"/><Relationship Id="rId1" Type="http://schemas.openxmlformats.org/officeDocument/2006/relationships/vmlDrawing" Target="../drawings/vmlDrawing12.vml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comments" Target="../comments13.xml"/><Relationship Id="rId1" Type="http://schemas.openxmlformats.org/officeDocument/2006/relationships/vmlDrawing" Target="../drawings/vmlDrawing13.vml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comments" Target="../comments14.xml"/><Relationship Id="rId1" Type="http://schemas.openxmlformats.org/officeDocument/2006/relationships/vmlDrawing" Target="../drawings/vmlDrawing14.vml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comments" Target="../comments15.xml"/><Relationship Id="rId1" Type="http://schemas.openxmlformats.org/officeDocument/2006/relationships/vmlDrawing" Target="../drawings/vmlDrawing15.vml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comments" Target="../comments16.xml"/><Relationship Id="rId1" Type="http://schemas.openxmlformats.org/officeDocument/2006/relationships/vmlDrawing" Target="../drawings/vmlDrawing16.vml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7.xml"/><Relationship Id="rId1" Type="http://schemas.openxmlformats.org/officeDocument/2006/relationships/vmlDrawing" Target="../drawings/vmlDrawing17.vml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8.xml"/><Relationship Id="rId1" Type="http://schemas.openxmlformats.org/officeDocument/2006/relationships/vmlDrawing" Target="../drawings/vmlDrawing18.vml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comments" Target="../comments19.xml"/><Relationship Id="rId1" Type="http://schemas.openxmlformats.org/officeDocument/2006/relationships/vmlDrawing" Target="../drawings/vmlDrawing19.vml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comments" Target="../comments20.xml"/><Relationship Id="rId1" Type="http://schemas.openxmlformats.org/officeDocument/2006/relationships/vmlDrawing" Target="../drawings/vmlDrawing20.vml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comments" Target="../comments21.xml"/><Relationship Id="rId1" Type="http://schemas.openxmlformats.org/officeDocument/2006/relationships/vmlDrawing" Target="../drawings/vmlDrawing21.vml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comments" Target="../comments22.xml"/><Relationship Id="rId1" Type="http://schemas.openxmlformats.org/officeDocument/2006/relationships/vmlDrawing" Target="../drawings/vmlDrawing22.vml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comments" Target="../comments23.xml"/><Relationship Id="rId1" Type="http://schemas.openxmlformats.org/officeDocument/2006/relationships/vmlDrawing" Target="../drawings/vmlDrawing23.vml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comments" Target="../comments24.xml"/><Relationship Id="rId1" Type="http://schemas.openxmlformats.org/officeDocument/2006/relationships/vmlDrawing" Target="../drawings/vmlDrawing24.vml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comments" Target="../comments25.xml"/><Relationship Id="rId1" Type="http://schemas.openxmlformats.org/officeDocument/2006/relationships/vmlDrawing" Target="../drawings/vmlDrawing25.vml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comments" Target="../comments26.xml"/><Relationship Id="rId1" Type="http://schemas.openxmlformats.org/officeDocument/2006/relationships/vmlDrawing" Target="../drawings/vmlDrawing26.vml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comments" Target="../comments27.xml"/><Relationship Id="rId1" Type="http://schemas.openxmlformats.org/officeDocument/2006/relationships/vmlDrawing" Target="../drawings/vmlDrawing27.vml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comments" Target="../comments28.xml"/><Relationship Id="rId1" Type="http://schemas.openxmlformats.org/officeDocument/2006/relationships/vmlDrawing" Target="../drawings/vmlDrawing28.vml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comments" Target="../comments29.xml"/><Relationship Id="rId1" Type="http://schemas.openxmlformats.org/officeDocument/2006/relationships/vmlDrawing" Target="../drawings/vmlDrawing29.vml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comments" Target="../comments30.xml"/><Relationship Id="rId1" Type="http://schemas.openxmlformats.org/officeDocument/2006/relationships/vmlDrawing" Target="../drawings/vmlDrawing30.vml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comments" Target="../comments31.xml"/><Relationship Id="rId1" Type="http://schemas.openxmlformats.org/officeDocument/2006/relationships/vmlDrawing" Target="../drawings/vmlDrawing31.vml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comments" Target="../comments32.xml"/><Relationship Id="rId1" Type="http://schemas.openxmlformats.org/officeDocument/2006/relationships/vmlDrawing" Target="../drawings/vmlDrawing32.vml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comments" Target="../comments33.xml"/><Relationship Id="rId1" Type="http://schemas.openxmlformats.org/officeDocument/2006/relationships/vmlDrawing" Target="../drawings/vmlDrawing33.vml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comments" Target="../comments34.xml"/><Relationship Id="rId1" Type="http://schemas.openxmlformats.org/officeDocument/2006/relationships/vmlDrawing" Target="../drawings/vmlDrawing34.vml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comments" Target="../comments35.xml"/><Relationship Id="rId1" Type="http://schemas.openxmlformats.org/officeDocument/2006/relationships/vmlDrawing" Target="../drawings/vmlDrawing35.vml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comments" Target="../comments36.xml"/><Relationship Id="rId1" Type="http://schemas.openxmlformats.org/officeDocument/2006/relationships/vmlDrawing" Target="../drawings/vmlDrawing36.v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AG228"/>
  <sheetViews>
    <sheetView tabSelected="1" workbookViewId="0">
      <selection activeCell="A5" sqref="A5"/>
    </sheetView>
  </sheetViews>
  <sheetFormatPr defaultColWidth="10.84375" defaultRowHeight="13.5" x14ac:dyDescent="0.3"/>
  <cols>
    <col min="1" max="5" width="10.84375" style="32"/>
    <col min="6" max="6" width="10.84375" style="32" customWidth="1"/>
    <col min="7" max="18" width="10.84375" style="32"/>
    <col min="19" max="19" width="16.3046875" style="32" customWidth="1"/>
    <col min="20" max="20" width="16.15234375" style="32" customWidth="1"/>
    <col min="21" max="21" width="10.84375" style="32"/>
    <col min="22" max="22" width="12.84375" style="32" customWidth="1"/>
    <col min="23" max="16384" width="10.84375" style="32"/>
  </cols>
  <sheetData>
    <row r="1" spans="1:33" ht="14.5" thickBot="1" x14ac:dyDescent="0.35">
      <c r="A1" s="77" t="s">
        <v>465</v>
      </c>
      <c r="B1" s="78"/>
      <c r="C1" s="78"/>
      <c r="D1" s="78"/>
      <c r="E1" s="78"/>
      <c r="F1" s="78"/>
      <c r="G1" s="78"/>
      <c r="H1" s="78"/>
      <c r="I1" s="78"/>
      <c r="J1" s="78"/>
      <c r="K1" s="78"/>
      <c r="L1" s="78"/>
      <c r="M1" s="78"/>
      <c r="N1" s="78"/>
      <c r="O1" s="78"/>
      <c r="P1" s="78"/>
      <c r="Q1" s="78"/>
      <c r="R1" s="78"/>
      <c r="S1" s="78"/>
      <c r="T1" s="78"/>
      <c r="U1" s="78"/>
      <c r="V1" s="78"/>
      <c r="W1" s="78"/>
      <c r="X1" s="78"/>
      <c r="Y1" s="78"/>
      <c r="Z1" s="78"/>
      <c r="AA1" s="78"/>
      <c r="AB1" s="78"/>
      <c r="AC1" s="78"/>
      <c r="AD1" s="78"/>
      <c r="AE1" s="78"/>
      <c r="AF1" s="78"/>
      <c r="AG1" s="78"/>
    </row>
    <row r="2" spans="1:33" ht="14" x14ac:dyDescent="0.3">
      <c r="A2" s="77" t="s">
        <v>174</v>
      </c>
      <c r="B2" s="78"/>
      <c r="C2" s="78"/>
      <c r="D2" s="78"/>
      <c r="E2" s="78"/>
      <c r="F2" s="78"/>
      <c r="G2" s="78"/>
      <c r="H2" s="78"/>
      <c r="I2" s="78"/>
      <c r="J2" s="78"/>
      <c r="K2" s="78"/>
      <c r="L2" s="78"/>
      <c r="M2" s="78"/>
      <c r="N2" s="79" t="s">
        <v>34</v>
      </c>
      <c r="O2" s="80"/>
      <c r="P2" s="80"/>
      <c r="Q2" s="80"/>
      <c r="R2" s="80"/>
      <c r="S2" s="80"/>
      <c r="T2" s="81"/>
      <c r="U2" s="78"/>
      <c r="V2" s="78"/>
      <c r="W2" s="78"/>
      <c r="X2" s="78"/>
      <c r="Y2" s="78"/>
      <c r="Z2" s="78"/>
      <c r="AA2" s="78"/>
      <c r="AB2" s="78"/>
      <c r="AC2" s="78"/>
      <c r="AD2" s="78"/>
      <c r="AE2" s="78"/>
      <c r="AF2" s="78"/>
      <c r="AG2" s="78"/>
    </row>
    <row r="3" spans="1:33" ht="14" x14ac:dyDescent="0.3">
      <c r="A3" s="82" t="s">
        <v>461</v>
      </c>
      <c r="B3" s="83"/>
      <c r="C3" s="83"/>
      <c r="D3" s="83"/>
      <c r="E3" s="83"/>
      <c r="F3" s="83"/>
      <c r="G3" s="78"/>
      <c r="H3" s="78"/>
      <c r="I3" s="78"/>
      <c r="J3" s="78"/>
      <c r="K3" s="78"/>
      <c r="L3" s="78"/>
      <c r="M3" s="78"/>
      <c r="N3" s="84" t="s">
        <v>159</v>
      </c>
      <c r="O3" s="85"/>
      <c r="P3" s="85"/>
      <c r="Q3" s="85"/>
      <c r="R3" s="85"/>
      <c r="S3" s="85"/>
      <c r="T3" s="86"/>
      <c r="U3" s="78"/>
      <c r="V3" s="78"/>
      <c r="W3" s="78"/>
      <c r="X3" s="78"/>
      <c r="Y3" s="78"/>
      <c r="Z3" s="78"/>
      <c r="AA3" s="78"/>
      <c r="AB3" s="78"/>
      <c r="AC3" s="78"/>
      <c r="AD3" s="78"/>
      <c r="AE3" s="78"/>
      <c r="AF3" s="78"/>
      <c r="AG3" s="78"/>
    </row>
    <row r="4" spans="1:33" x14ac:dyDescent="0.3">
      <c r="A4" s="87"/>
      <c r="B4" s="78"/>
      <c r="C4" s="78"/>
      <c r="D4" s="78"/>
      <c r="E4" s="78"/>
      <c r="F4" s="78"/>
      <c r="G4" s="78"/>
      <c r="H4" s="78"/>
      <c r="I4" s="78"/>
      <c r="J4" s="78"/>
      <c r="K4" s="78"/>
      <c r="L4" s="78"/>
      <c r="M4" s="78"/>
      <c r="N4" s="84" t="s">
        <v>44</v>
      </c>
      <c r="O4" s="85"/>
      <c r="P4" s="85"/>
      <c r="Q4" s="85"/>
      <c r="R4" s="85"/>
      <c r="S4" s="85"/>
      <c r="T4" s="86"/>
      <c r="U4" s="78"/>
      <c r="V4" s="78"/>
      <c r="W4" s="78"/>
      <c r="X4" s="78"/>
      <c r="Y4" s="78"/>
      <c r="Z4" s="78"/>
      <c r="AA4" s="78"/>
      <c r="AB4" s="78"/>
      <c r="AC4" s="78"/>
      <c r="AD4" s="78"/>
      <c r="AE4" s="78"/>
      <c r="AF4" s="78"/>
      <c r="AG4" s="78"/>
    </row>
    <row r="5" spans="1:33" ht="14" x14ac:dyDescent="0.3">
      <c r="A5" s="88" t="s">
        <v>129</v>
      </c>
      <c r="B5" s="89"/>
      <c r="C5" s="89"/>
      <c r="D5" s="89"/>
      <c r="E5" s="89"/>
      <c r="F5" s="89"/>
      <c r="G5" s="89"/>
      <c r="H5" s="89"/>
      <c r="I5" s="89"/>
      <c r="J5" s="78"/>
      <c r="K5" s="78"/>
      <c r="L5" s="78"/>
      <c r="M5" s="78"/>
      <c r="N5" s="84" t="s">
        <v>6</v>
      </c>
      <c r="O5" s="85"/>
      <c r="P5" s="85"/>
      <c r="Q5" s="85"/>
      <c r="R5" s="85"/>
      <c r="S5" s="85"/>
      <c r="T5" s="86"/>
      <c r="U5" s="78"/>
      <c r="V5" s="78"/>
      <c r="W5" s="78"/>
      <c r="X5" s="78"/>
      <c r="Y5" s="78"/>
      <c r="Z5" s="78"/>
      <c r="AA5" s="78"/>
      <c r="AB5" s="78"/>
      <c r="AC5" s="78"/>
      <c r="AD5" s="78"/>
      <c r="AE5" s="78"/>
      <c r="AF5" s="78"/>
      <c r="AG5" s="78"/>
    </row>
    <row r="6" spans="1:33" ht="14.5" thickBot="1" x14ac:dyDescent="0.35">
      <c r="A6" s="89" t="s">
        <v>30</v>
      </c>
      <c r="B6" s="89"/>
      <c r="C6" s="89"/>
      <c r="D6" s="89"/>
      <c r="E6" s="89"/>
      <c r="F6" s="89"/>
      <c r="G6" s="89"/>
      <c r="H6" s="89"/>
      <c r="I6" s="89"/>
      <c r="J6" s="78"/>
      <c r="L6" s="78"/>
      <c r="M6" s="78"/>
      <c r="N6" s="90" t="s">
        <v>128</v>
      </c>
      <c r="O6" s="91"/>
      <c r="P6" s="91"/>
      <c r="Q6" s="91"/>
      <c r="R6" s="91"/>
      <c r="S6" s="91"/>
      <c r="T6" s="92"/>
      <c r="U6" s="78"/>
      <c r="V6" s="78"/>
      <c r="W6" s="78"/>
      <c r="X6" s="78"/>
      <c r="Y6" s="78"/>
      <c r="Z6" s="78"/>
      <c r="AA6" s="78"/>
      <c r="AB6" s="78"/>
      <c r="AC6" s="78"/>
      <c r="AD6" s="78"/>
      <c r="AE6" s="78"/>
      <c r="AF6" s="78"/>
      <c r="AG6" s="78"/>
    </row>
    <row r="7" spans="1:33" ht="14.5" thickBot="1" x14ac:dyDescent="0.35">
      <c r="A7" s="89" t="s">
        <v>130</v>
      </c>
      <c r="B7" s="89"/>
      <c r="C7" s="89"/>
      <c r="D7" s="89"/>
      <c r="E7" s="89"/>
      <c r="F7" s="89"/>
      <c r="G7" s="89"/>
      <c r="H7" s="89"/>
      <c r="I7" s="89"/>
      <c r="J7" s="78"/>
      <c r="K7" s="78"/>
      <c r="L7" s="78"/>
      <c r="M7" s="78"/>
      <c r="N7" s="78"/>
      <c r="O7" s="78"/>
      <c r="P7" s="78"/>
      <c r="Q7" s="78"/>
      <c r="R7" s="78"/>
      <c r="S7" s="78"/>
      <c r="T7" s="78"/>
      <c r="U7" s="78"/>
      <c r="V7" s="78"/>
      <c r="W7" s="78"/>
      <c r="X7" s="78"/>
      <c r="Y7" s="78"/>
      <c r="Z7" s="78"/>
      <c r="AA7" s="78"/>
      <c r="AB7" s="78"/>
      <c r="AC7" s="78"/>
      <c r="AD7" s="78"/>
      <c r="AE7" s="78"/>
      <c r="AF7" s="78"/>
      <c r="AG7" s="78"/>
    </row>
    <row r="8" spans="1:33" ht="14.5" thickBot="1" x14ac:dyDescent="0.35">
      <c r="A8" s="89" t="s">
        <v>118</v>
      </c>
      <c r="B8" s="89"/>
      <c r="C8" s="89"/>
      <c r="D8" s="89"/>
      <c r="E8" s="89"/>
      <c r="F8" s="89"/>
      <c r="G8" s="89"/>
      <c r="H8" s="89"/>
      <c r="I8" s="89"/>
      <c r="J8" s="78"/>
      <c r="K8" s="95" t="s">
        <v>12</v>
      </c>
      <c r="L8" s="78"/>
      <c r="M8" s="78"/>
      <c r="N8" s="78"/>
      <c r="O8" s="78"/>
      <c r="P8" s="78"/>
      <c r="Q8" s="78"/>
      <c r="R8" s="78"/>
      <c r="S8" s="78"/>
      <c r="T8" s="78"/>
      <c r="U8" s="78"/>
      <c r="V8" s="78"/>
      <c r="W8" s="78"/>
      <c r="X8" s="78"/>
      <c r="Y8" s="78"/>
      <c r="Z8" s="78"/>
      <c r="AA8" s="78"/>
      <c r="AB8" s="78"/>
      <c r="AC8" s="78"/>
      <c r="AD8" s="78"/>
      <c r="AE8" s="78"/>
      <c r="AF8" s="78"/>
      <c r="AG8" s="78"/>
    </row>
    <row r="9" spans="1:33" ht="14" x14ac:dyDescent="0.3">
      <c r="A9" s="89" t="s">
        <v>171</v>
      </c>
      <c r="B9" s="89"/>
      <c r="C9" s="89"/>
      <c r="D9" s="89"/>
      <c r="E9" s="89"/>
      <c r="F9" s="89"/>
      <c r="G9" s="89"/>
      <c r="H9" s="89"/>
      <c r="I9" s="89"/>
      <c r="J9" s="78"/>
      <c r="K9" s="295" t="s">
        <v>460</v>
      </c>
      <c r="L9" s="78"/>
      <c r="M9" s="78"/>
      <c r="N9" s="79" t="s">
        <v>5</v>
      </c>
      <c r="O9" s="80"/>
      <c r="P9" s="80"/>
      <c r="Q9" s="80"/>
      <c r="R9" s="93"/>
      <c r="S9" s="93"/>
      <c r="T9" s="93"/>
      <c r="U9" s="93"/>
      <c r="V9" s="94"/>
      <c r="W9" s="78"/>
      <c r="X9" s="78"/>
      <c r="Y9" s="78"/>
      <c r="Z9" s="78"/>
      <c r="AA9" s="78"/>
      <c r="AB9" s="78"/>
      <c r="AC9" s="78"/>
      <c r="AD9" s="78"/>
      <c r="AE9" s="78"/>
      <c r="AF9" s="78"/>
      <c r="AG9" s="78"/>
    </row>
    <row r="10" spans="1:33" ht="14" x14ac:dyDescent="0.3">
      <c r="A10" s="89"/>
      <c r="B10" s="89"/>
      <c r="C10" s="89"/>
      <c r="D10" s="89"/>
      <c r="E10" s="89"/>
      <c r="F10" s="89"/>
      <c r="G10" s="89"/>
      <c r="H10" s="89"/>
      <c r="I10" s="89"/>
      <c r="J10" s="78"/>
      <c r="K10" s="289" t="s">
        <v>459</v>
      </c>
      <c r="L10" s="78"/>
      <c r="M10" s="78"/>
      <c r="N10" s="84" t="s">
        <v>227</v>
      </c>
      <c r="O10" s="85"/>
      <c r="P10" s="85"/>
      <c r="Q10" s="85"/>
      <c r="R10" s="85"/>
      <c r="S10" s="85"/>
      <c r="T10" s="85"/>
      <c r="U10" s="85"/>
      <c r="V10" s="86"/>
      <c r="W10" s="78"/>
      <c r="X10" s="78"/>
      <c r="Y10" s="78"/>
      <c r="Z10" s="78"/>
      <c r="AA10" s="78"/>
      <c r="AB10" s="78"/>
      <c r="AC10" s="78"/>
      <c r="AD10" s="78"/>
      <c r="AE10" s="78"/>
      <c r="AF10" s="78"/>
      <c r="AG10" s="78"/>
    </row>
    <row r="11" spans="1:33" ht="14" x14ac:dyDescent="0.3">
      <c r="A11" s="88" t="s">
        <v>301</v>
      </c>
      <c r="B11" s="89"/>
      <c r="C11" s="89"/>
      <c r="D11" s="89"/>
      <c r="E11" s="89"/>
      <c r="F11" s="89"/>
      <c r="G11" s="89"/>
      <c r="H11" s="89"/>
      <c r="I11" s="89"/>
      <c r="J11" s="78"/>
      <c r="K11" s="247" t="s">
        <v>379</v>
      </c>
      <c r="L11" s="78"/>
      <c r="M11" s="78"/>
      <c r="N11" s="84" t="s">
        <v>17</v>
      </c>
      <c r="O11" s="85"/>
      <c r="P11" s="85"/>
      <c r="Q11" s="85"/>
      <c r="R11" s="85"/>
      <c r="S11" s="85"/>
      <c r="T11" s="85"/>
      <c r="U11" s="85"/>
      <c r="V11" s="86"/>
      <c r="W11" s="78"/>
      <c r="X11" s="78"/>
      <c r="Y11" s="78"/>
      <c r="Z11" s="78"/>
      <c r="AA11" s="78"/>
      <c r="AB11" s="78"/>
      <c r="AC11" s="78"/>
      <c r="AD11" s="78"/>
      <c r="AE11" s="78"/>
      <c r="AF11" s="78"/>
      <c r="AG11" s="78"/>
    </row>
    <row r="12" spans="1:33" ht="14" x14ac:dyDescent="0.3">
      <c r="A12" s="139"/>
      <c r="B12" s="89"/>
      <c r="C12" s="89"/>
      <c r="D12" s="89"/>
      <c r="E12" s="89"/>
      <c r="F12" s="89"/>
      <c r="G12" s="89"/>
      <c r="H12" s="89"/>
      <c r="I12" s="89"/>
      <c r="J12" s="78"/>
      <c r="K12" s="231" t="s">
        <v>350</v>
      </c>
      <c r="L12" s="78"/>
      <c r="M12" s="78"/>
      <c r="N12" s="84" t="s">
        <v>139</v>
      </c>
      <c r="O12" s="85"/>
      <c r="P12" s="85"/>
      <c r="Q12" s="85"/>
      <c r="R12" s="85"/>
      <c r="S12" s="85"/>
      <c r="T12" s="85"/>
      <c r="U12" s="85"/>
      <c r="V12" s="86"/>
      <c r="W12" s="78"/>
      <c r="X12" s="78"/>
      <c r="Y12" s="78"/>
      <c r="Z12" s="78"/>
      <c r="AA12" s="78"/>
      <c r="AB12" s="78"/>
      <c r="AC12" s="78"/>
      <c r="AD12" s="78"/>
      <c r="AE12" s="78"/>
      <c r="AF12" s="78"/>
      <c r="AG12" s="78"/>
    </row>
    <row r="13" spans="1:33" ht="14" x14ac:dyDescent="0.3">
      <c r="A13" s="88" t="s">
        <v>13</v>
      </c>
      <c r="B13" s="89"/>
      <c r="C13" s="89"/>
      <c r="D13" s="89"/>
      <c r="E13" s="89"/>
      <c r="F13" s="89"/>
      <c r="G13" s="78"/>
      <c r="H13" s="96"/>
      <c r="I13" s="78"/>
      <c r="J13" s="78"/>
      <c r="K13" s="202" t="s">
        <v>329</v>
      </c>
      <c r="L13" s="78"/>
      <c r="M13" s="78"/>
      <c r="N13" s="84" t="s">
        <v>219</v>
      </c>
      <c r="O13" s="85"/>
      <c r="P13" s="85"/>
      <c r="Q13" s="85"/>
      <c r="R13" s="99"/>
      <c r="S13" s="99"/>
      <c r="T13" s="99"/>
      <c r="U13" s="99"/>
      <c r="V13" s="100"/>
      <c r="W13" s="78"/>
      <c r="X13" s="78"/>
      <c r="Y13" s="78"/>
      <c r="Z13" s="78"/>
      <c r="AA13" s="78"/>
      <c r="AB13" s="78"/>
      <c r="AC13" s="78"/>
      <c r="AD13" s="78"/>
      <c r="AE13" s="78"/>
      <c r="AF13" s="78"/>
      <c r="AG13" s="78"/>
    </row>
    <row r="14" spans="1:33" ht="14" x14ac:dyDescent="0.3">
      <c r="A14" s="89" t="s">
        <v>463</v>
      </c>
      <c r="B14" s="89"/>
      <c r="C14" s="89"/>
      <c r="D14" s="89"/>
      <c r="E14" s="89"/>
      <c r="F14" s="89"/>
      <c r="G14" s="78"/>
      <c r="H14" s="96"/>
      <c r="I14" s="78"/>
      <c r="J14" s="78"/>
      <c r="K14" s="201" t="s">
        <v>325</v>
      </c>
      <c r="L14" s="78"/>
      <c r="M14" s="78"/>
      <c r="N14" s="84" t="s">
        <v>77</v>
      </c>
      <c r="O14" s="85"/>
      <c r="P14" s="85"/>
      <c r="Q14" s="85"/>
      <c r="R14" s="99"/>
      <c r="S14" s="99"/>
      <c r="T14" s="99"/>
      <c r="U14" s="99"/>
      <c r="V14" s="100"/>
      <c r="W14" s="78"/>
      <c r="X14" s="78"/>
      <c r="Y14" s="78"/>
      <c r="Z14" s="78"/>
      <c r="AA14" s="78"/>
      <c r="AB14" s="78"/>
      <c r="AC14" s="78"/>
      <c r="AD14" s="78"/>
      <c r="AE14" s="78"/>
      <c r="AF14" s="78"/>
      <c r="AG14" s="78"/>
    </row>
    <row r="15" spans="1:33" ht="14" x14ac:dyDescent="0.3">
      <c r="A15" s="89" t="s">
        <v>499</v>
      </c>
      <c r="B15" s="89"/>
      <c r="C15" s="89"/>
      <c r="D15" s="89"/>
      <c r="E15" s="89"/>
      <c r="F15" s="89"/>
      <c r="G15" s="78"/>
      <c r="H15" s="96"/>
      <c r="I15" s="78"/>
      <c r="J15" s="78"/>
      <c r="K15" s="188" t="s">
        <v>281</v>
      </c>
      <c r="L15" s="78"/>
      <c r="M15" s="78"/>
      <c r="N15" s="84" t="s">
        <v>120</v>
      </c>
      <c r="O15" s="85"/>
      <c r="P15" s="85"/>
      <c r="Q15" s="85"/>
      <c r="R15" s="99"/>
      <c r="S15" s="99"/>
      <c r="T15" s="99"/>
      <c r="U15" s="99"/>
      <c r="V15" s="100"/>
      <c r="W15" s="78"/>
      <c r="X15" s="78"/>
      <c r="Y15" s="78"/>
      <c r="Z15" s="78"/>
      <c r="AA15" s="78"/>
      <c r="AB15" s="78"/>
      <c r="AC15" s="78"/>
      <c r="AD15" s="78"/>
      <c r="AE15" s="78"/>
      <c r="AF15" s="78"/>
      <c r="AG15" s="78"/>
    </row>
    <row r="16" spans="1:33" ht="14" x14ac:dyDescent="0.3">
      <c r="A16" s="89" t="s">
        <v>500</v>
      </c>
      <c r="B16" s="89"/>
      <c r="C16" s="89"/>
      <c r="D16" s="89"/>
      <c r="E16" s="89"/>
      <c r="F16" s="89"/>
      <c r="G16" s="78"/>
      <c r="H16" s="105"/>
      <c r="I16" s="78"/>
      <c r="J16" s="78"/>
      <c r="K16" s="133" t="s">
        <v>99</v>
      </c>
      <c r="L16" s="78"/>
      <c r="M16" s="78"/>
      <c r="N16" s="84" t="s">
        <v>220</v>
      </c>
      <c r="O16" s="85"/>
      <c r="P16" s="85"/>
      <c r="Q16" s="85"/>
      <c r="R16" s="99"/>
      <c r="S16" s="99"/>
      <c r="T16" s="99"/>
      <c r="U16" s="99"/>
      <c r="V16" s="100"/>
      <c r="W16" s="78"/>
      <c r="X16" s="78"/>
      <c r="Y16" s="78"/>
      <c r="Z16" s="78"/>
      <c r="AA16" s="78"/>
      <c r="AB16" s="78"/>
      <c r="AC16" s="78"/>
      <c r="AD16" s="78"/>
      <c r="AE16" s="78"/>
      <c r="AF16" s="78"/>
      <c r="AG16" s="78"/>
    </row>
    <row r="17" spans="1:33" ht="14.5" thickBot="1" x14ac:dyDescent="0.35">
      <c r="A17" s="89" t="s">
        <v>501</v>
      </c>
      <c r="B17" s="89"/>
      <c r="C17" s="89"/>
      <c r="D17" s="89"/>
      <c r="E17" s="89"/>
      <c r="F17" s="89"/>
      <c r="G17" s="78"/>
      <c r="H17" s="96"/>
      <c r="I17" s="78"/>
      <c r="J17" s="78"/>
      <c r="K17" s="129" t="s">
        <v>27</v>
      </c>
      <c r="L17" s="78"/>
      <c r="M17" s="78"/>
      <c r="N17" s="107" t="s">
        <v>221</v>
      </c>
      <c r="O17" s="91"/>
      <c r="P17" s="91"/>
      <c r="Q17" s="91"/>
      <c r="R17" s="108"/>
      <c r="S17" s="108"/>
      <c r="T17" s="108"/>
      <c r="U17" s="108"/>
      <c r="V17" s="109"/>
      <c r="W17" s="78"/>
      <c r="X17" s="78"/>
      <c r="Y17" s="78"/>
      <c r="Z17" s="78"/>
      <c r="AA17" s="78"/>
      <c r="AB17" s="78"/>
      <c r="AC17" s="78"/>
      <c r="AD17" s="78"/>
      <c r="AE17" s="78"/>
      <c r="AF17" s="78"/>
      <c r="AG17" s="78"/>
    </row>
    <row r="18" spans="1:33" ht="14" x14ac:dyDescent="0.3">
      <c r="A18" s="89" t="s">
        <v>502</v>
      </c>
      <c r="B18" s="89"/>
      <c r="C18" s="89"/>
      <c r="D18" s="89"/>
      <c r="E18" s="89"/>
      <c r="F18" s="89"/>
      <c r="G18" s="78"/>
      <c r="H18" s="89"/>
      <c r="I18" s="89"/>
      <c r="J18" s="78"/>
      <c r="K18" s="101" t="s">
        <v>141</v>
      </c>
      <c r="L18" s="78"/>
      <c r="M18" s="78"/>
      <c r="N18" s="78"/>
      <c r="O18" s="78"/>
      <c r="P18" s="78"/>
      <c r="Q18" s="78"/>
      <c r="R18" s="78"/>
      <c r="S18" s="78"/>
      <c r="T18" s="78"/>
      <c r="U18" s="78"/>
      <c r="V18" s="78"/>
      <c r="W18" s="78"/>
      <c r="X18" s="78"/>
      <c r="Y18" s="78"/>
      <c r="Z18" s="78"/>
      <c r="AA18" s="78"/>
      <c r="AB18" s="78"/>
      <c r="AC18" s="78"/>
      <c r="AD18" s="78"/>
      <c r="AE18" s="78"/>
      <c r="AF18" s="78"/>
      <c r="AG18" s="78"/>
    </row>
    <row r="19" spans="1:33" ht="14" x14ac:dyDescent="0.3">
      <c r="A19" s="89" t="s">
        <v>503</v>
      </c>
      <c r="B19" s="89"/>
      <c r="C19" s="89"/>
      <c r="D19" s="89"/>
      <c r="E19" s="89"/>
      <c r="F19" s="89"/>
      <c r="G19" s="78"/>
      <c r="H19" s="89"/>
      <c r="I19" s="89"/>
      <c r="J19" s="78"/>
      <c r="K19" s="103" t="s">
        <v>142</v>
      </c>
      <c r="L19" s="78"/>
      <c r="M19" s="78"/>
      <c r="N19" s="78"/>
      <c r="O19" s="78"/>
      <c r="P19" s="78"/>
      <c r="Q19" s="78"/>
      <c r="R19" s="78"/>
      <c r="S19" s="78"/>
      <c r="T19" s="78"/>
      <c r="U19" s="78"/>
      <c r="V19" s="78"/>
      <c r="W19" s="78"/>
      <c r="X19" s="78"/>
      <c r="Y19" s="78"/>
      <c r="Z19" s="78"/>
      <c r="AA19" s="78"/>
      <c r="AB19" s="78"/>
      <c r="AC19" s="78"/>
      <c r="AD19" s="78"/>
      <c r="AE19" s="78"/>
      <c r="AF19" s="78"/>
      <c r="AG19" s="78"/>
    </row>
    <row r="20" spans="1:33" ht="14" x14ac:dyDescent="0.3">
      <c r="A20" s="89" t="s">
        <v>453</v>
      </c>
      <c r="B20" s="89"/>
      <c r="C20" s="89"/>
      <c r="D20" s="89"/>
      <c r="E20" s="89"/>
      <c r="F20" s="89"/>
      <c r="H20" s="89"/>
      <c r="I20" s="89"/>
      <c r="J20" s="78"/>
      <c r="K20" s="104" t="s">
        <v>137</v>
      </c>
      <c r="L20" s="78"/>
      <c r="M20" s="78"/>
      <c r="N20" s="78"/>
      <c r="O20" s="78"/>
      <c r="P20" s="78"/>
      <c r="Q20" s="78"/>
      <c r="R20" s="78"/>
      <c r="S20" s="78"/>
      <c r="T20" s="78"/>
      <c r="U20" s="78"/>
      <c r="V20" s="78"/>
      <c r="W20" s="78"/>
      <c r="X20" s="78"/>
      <c r="Y20" s="78"/>
      <c r="Z20" s="78"/>
      <c r="AA20" s="78"/>
      <c r="AB20" s="78"/>
      <c r="AC20" s="78"/>
      <c r="AD20" s="78"/>
      <c r="AE20" s="78"/>
      <c r="AF20" s="78"/>
      <c r="AG20" s="78"/>
    </row>
    <row r="21" spans="1:33" ht="14" x14ac:dyDescent="0.3">
      <c r="A21" s="89" t="s">
        <v>454</v>
      </c>
      <c r="B21" s="89"/>
      <c r="C21" s="89"/>
      <c r="D21" s="89"/>
      <c r="E21" s="89"/>
      <c r="F21" s="89"/>
      <c r="G21" s="89"/>
      <c r="H21" s="89"/>
      <c r="I21" s="89"/>
      <c r="J21" s="78"/>
      <c r="K21" s="106" t="s">
        <v>136</v>
      </c>
      <c r="L21" s="78"/>
      <c r="M21" s="78"/>
      <c r="N21" s="111"/>
      <c r="O21" s="96"/>
      <c r="P21" s="96"/>
      <c r="Q21" s="112"/>
      <c r="R21" s="99"/>
      <c r="S21" s="99"/>
      <c r="T21" s="78"/>
      <c r="U21" s="78"/>
      <c r="V21" s="78"/>
      <c r="W21" s="78"/>
      <c r="X21" s="78"/>
      <c r="Y21" s="78"/>
      <c r="Z21" s="78"/>
      <c r="AA21" s="78"/>
      <c r="AB21" s="78"/>
      <c r="AC21" s="78"/>
      <c r="AD21" s="78"/>
      <c r="AE21" s="78"/>
      <c r="AF21" s="78"/>
      <c r="AG21" s="78"/>
    </row>
    <row r="22" spans="1:33" ht="14.5" thickBot="1" x14ac:dyDescent="0.35">
      <c r="A22" s="89" t="s">
        <v>455</v>
      </c>
      <c r="B22" s="89"/>
      <c r="C22" s="89"/>
      <c r="D22" s="89"/>
      <c r="E22" s="89"/>
      <c r="F22" s="89"/>
      <c r="G22" s="89"/>
      <c r="H22" s="89"/>
      <c r="I22" s="89"/>
      <c r="J22" s="78"/>
      <c r="K22" s="110" t="s">
        <v>284</v>
      </c>
      <c r="L22" s="78"/>
      <c r="M22" s="78"/>
      <c r="N22" s="113" t="s">
        <v>67</v>
      </c>
      <c r="O22" s="114"/>
      <c r="P22" s="113" t="s">
        <v>161</v>
      </c>
      <c r="Q22" s="115"/>
      <c r="R22" s="115"/>
      <c r="S22" s="114"/>
      <c r="T22" s="116" t="s">
        <v>162</v>
      </c>
      <c r="U22" s="78"/>
      <c r="V22" s="78"/>
      <c r="W22" s="78"/>
      <c r="X22" s="78"/>
      <c r="Y22" s="78"/>
      <c r="Z22" s="78"/>
      <c r="AA22" s="78"/>
      <c r="AB22" s="78"/>
      <c r="AC22" s="78"/>
      <c r="AD22" s="78"/>
      <c r="AE22" s="78"/>
      <c r="AF22" s="78"/>
      <c r="AG22" s="78"/>
    </row>
    <row r="23" spans="1:33" ht="14.5" thickBot="1" x14ac:dyDescent="0.35">
      <c r="A23" s="89" t="s">
        <v>456</v>
      </c>
      <c r="B23" s="89"/>
      <c r="C23" s="89"/>
      <c r="D23" s="89"/>
      <c r="E23" s="89"/>
      <c r="F23" s="89"/>
      <c r="G23" s="89"/>
      <c r="H23" s="89"/>
      <c r="I23" s="89"/>
      <c r="J23" s="78"/>
      <c r="K23" s="89"/>
      <c r="L23" s="89"/>
      <c r="M23" s="78"/>
      <c r="N23" s="117" t="s">
        <v>133</v>
      </c>
      <c r="O23" s="118"/>
      <c r="P23" s="117" t="s">
        <v>125</v>
      </c>
      <c r="Q23" s="112"/>
      <c r="R23" s="99"/>
      <c r="S23" s="119"/>
      <c r="T23" s="120" t="s">
        <v>122</v>
      </c>
      <c r="U23" s="78"/>
      <c r="V23" s="78"/>
      <c r="W23" s="78"/>
      <c r="X23" s="78"/>
      <c r="Y23" s="78"/>
      <c r="Z23" s="78"/>
      <c r="AA23" s="78"/>
      <c r="AB23" s="78"/>
      <c r="AC23" s="78"/>
      <c r="AD23" s="78"/>
      <c r="AE23" s="78"/>
      <c r="AF23" s="78"/>
      <c r="AG23" s="78"/>
    </row>
    <row r="24" spans="1:33" ht="14" x14ac:dyDescent="0.3">
      <c r="A24" s="89" t="s">
        <v>457</v>
      </c>
      <c r="B24" s="89"/>
      <c r="C24" s="89"/>
      <c r="D24" s="89"/>
      <c r="E24" s="89"/>
      <c r="F24" s="89"/>
      <c r="G24" s="89"/>
      <c r="H24" s="89"/>
      <c r="I24" s="89"/>
      <c r="J24" s="78"/>
      <c r="K24" s="97" t="s">
        <v>213</v>
      </c>
      <c r="L24" s="98"/>
      <c r="M24" s="78"/>
      <c r="N24" s="117" t="s">
        <v>22</v>
      </c>
      <c r="O24" s="118"/>
      <c r="P24" s="117" t="s">
        <v>225</v>
      </c>
      <c r="Q24" s="112"/>
      <c r="R24" s="99"/>
      <c r="S24" s="119"/>
      <c r="T24" s="120" t="s">
        <v>123</v>
      </c>
      <c r="U24" s="78"/>
      <c r="V24" s="78"/>
      <c r="W24" s="78"/>
      <c r="X24" s="78"/>
      <c r="Y24" s="78"/>
      <c r="Z24" s="78"/>
      <c r="AA24" s="78"/>
      <c r="AB24" s="78"/>
      <c r="AC24" s="78"/>
      <c r="AD24" s="78"/>
      <c r="AE24" s="78"/>
      <c r="AF24" s="78"/>
      <c r="AG24" s="78"/>
    </row>
    <row r="25" spans="1:33" ht="14" x14ac:dyDescent="0.3">
      <c r="A25" s="89" t="s">
        <v>351</v>
      </c>
      <c r="B25" s="78"/>
      <c r="C25" s="78"/>
      <c r="D25" s="78"/>
      <c r="E25" s="78"/>
      <c r="F25" s="78"/>
      <c r="G25" s="78"/>
      <c r="H25" s="78"/>
      <c r="I25" s="89"/>
      <c r="J25" s="78"/>
      <c r="K25" s="245" t="s">
        <v>133</v>
      </c>
      <c r="L25" s="102"/>
      <c r="M25" s="78"/>
      <c r="N25" s="117" t="s">
        <v>23</v>
      </c>
      <c r="O25" s="118"/>
      <c r="P25" s="117" t="s">
        <v>184</v>
      </c>
      <c r="Q25" s="112"/>
      <c r="R25" s="99"/>
      <c r="S25" s="119"/>
      <c r="T25" s="120" t="s">
        <v>123</v>
      </c>
      <c r="U25" s="78"/>
      <c r="V25" s="78"/>
      <c r="W25" s="78"/>
      <c r="X25" s="78"/>
      <c r="Y25" s="78"/>
      <c r="Z25" s="78"/>
      <c r="AA25" s="78"/>
      <c r="AB25" s="78"/>
      <c r="AC25" s="78"/>
      <c r="AD25" s="78"/>
      <c r="AE25" s="78"/>
      <c r="AF25" s="78"/>
      <c r="AG25" s="78"/>
    </row>
    <row r="26" spans="1:33" ht="14" x14ac:dyDescent="0.3">
      <c r="A26" s="89" t="s">
        <v>352</v>
      </c>
      <c r="B26" s="78"/>
      <c r="C26" s="78"/>
      <c r="D26" s="78"/>
      <c r="E26" s="78"/>
      <c r="F26" s="78"/>
      <c r="G26" s="78"/>
      <c r="I26" s="89"/>
      <c r="J26" s="78"/>
      <c r="K26" s="245" t="s">
        <v>328</v>
      </c>
      <c r="L26" s="102"/>
      <c r="M26" s="78"/>
      <c r="N26" s="117" t="s">
        <v>24</v>
      </c>
      <c r="O26" s="118"/>
      <c r="P26" s="117" t="s">
        <v>185</v>
      </c>
      <c r="Q26" s="112"/>
      <c r="R26" s="99"/>
      <c r="S26" s="119"/>
      <c r="T26" s="120" t="s">
        <v>123</v>
      </c>
      <c r="U26" s="78"/>
      <c r="V26" s="78"/>
      <c r="W26" s="78"/>
      <c r="X26" s="78"/>
      <c r="Y26" s="78"/>
      <c r="Z26" s="78"/>
      <c r="AA26" s="78"/>
      <c r="AB26" s="78"/>
      <c r="AC26" s="78"/>
      <c r="AD26" s="78"/>
      <c r="AE26" s="78"/>
      <c r="AF26" s="78"/>
      <c r="AG26" s="78"/>
    </row>
    <row r="27" spans="1:33" ht="14" x14ac:dyDescent="0.3">
      <c r="A27" s="89" t="s">
        <v>353</v>
      </c>
      <c r="B27" s="78"/>
      <c r="C27" s="78"/>
      <c r="D27" s="78"/>
      <c r="E27" s="78"/>
      <c r="F27" s="78"/>
      <c r="G27" s="78"/>
      <c r="H27" s="78"/>
      <c r="I27" s="89"/>
      <c r="J27" s="78"/>
      <c r="K27" s="245" t="s">
        <v>372</v>
      </c>
      <c r="L27" s="102"/>
      <c r="M27" s="78"/>
      <c r="N27" s="117" t="s">
        <v>25</v>
      </c>
      <c r="O27" s="118"/>
      <c r="P27" s="117" t="s">
        <v>186</v>
      </c>
      <c r="Q27" s="112"/>
      <c r="R27" s="99"/>
      <c r="S27" s="119"/>
      <c r="T27" s="120" t="s">
        <v>123</v>
      </c>
      <c r="U27" s="78"/>
      <c r="V27" s="78"/>
      <c r="W27" s="78"/>
      <c r="X27" s="78"/>
      <c r="Y27" s="78"/>
      <c r="Z27" s="78"/>
      <c r="AA27" s="78"/>
      <c r="AB27" s="78"/>
      <c r="AC27" s="78"/>
      <c r="AD27" s="78"/>
      <c r="AE27" s="78"/>
      <c r="AF27" s="78"/>
      <c r="AG27" s="78"/>
    </row>
    <row r="28" spans="1:33" ht="14" x14ac:dyDescent="0.3">
      <c r="A28" s="89" t="s">
        <v>354</v>
      </c>
      <c r="B28" s="78"/>
      <c r="C28" s="78"/>
      <c r="D28" s="78"/>
      <c r="E28" s="78"/>
      <c r="F28" s="89"/>
      <c r="G28" s="89"/>
      <c r="H28" s="89"/>
      <c r="I28" s="89"/>
      <c r="J28" s="78"/>
      <c r="K28" s="245" t="s">
        <v>373</v>
      </c>
      <c r="L28" s="102"/>
      <c r="M28" s="78"/>
      <c r="N28" s="117" t="s">
        <v>26</v>
      </c>
      <c r="O28" s="118"/>
      <c r="P28" s="117" t="s">
        <v>349</v>
      </c>
      <c r="Q28" s="112"/>
      <c r="R28" s="99"/>
      <c r="S28" s="119"/>
      <c r="T28" s="120" t="s">
        <v>123</v>
      </c>
      <c r="U28" s="78"/>
      <c r="V28" s="78"/>
      <c r="W28" s="78"/>
      <c r="X28" s="78"/>
      <c r="Y28" s="78"/>
      <c r="Z28" s="78"/>
      <c r="AA28" s="78"/>
      <c r="AB28" s="78"/>
      <c r="AC28" s="78"/>
      <c r="AD28" s="78"/>
      <c r="AE28" s="78"/>
      <c r="AF28" s="78"/>
      <c r="AG28" s="78"/>
    </row>
    <row r="29" spans="1:33" ht="14" x14ac:dyDescent="0.3">
      <c r="A29" s="288" t="s">
        <v>414</v>
      </c>
      <c r="B29" s="78"/>
      <c r="C29" s="78"/>
      <c r="D29" s="78"/>
      <c r="E29" s="78"/>
      <c r="F29" s="89"/>
      <c r="G29" s="89"/>
      <c r="H29" s="89"/>
      <c r="I29" s="89"/>
      <c r="J29" s="78"/>
      <c r="K29" s="245" t="s">
        <v>374</v>
      </c>
      <c r="L29" s="102"/>
      <c r="M29" s="78"/>
      <c r="N29" s="117" t="s">
        <v>68</v>
      </c>
      <c r="O29" s="118"/>
      <c r="P29" s="117" t="s">
        <v>168</v>
      </c>
      <c r="Q29" s="112"/>
      <c r="R29" s="99"/>
      <c r="S29" s="119"/>
      <c r="T29" s="120" t="s">
        <v>123</v>
      </c>
      <c r="U29" s="78"/>
      <c r="V29" s="78"/>
      <c r="W29" s="78"/>
      <c r="X29" s="78"/>
      <c r="Y29" s="78"/>
      <c r="Z29" s="78"/>
      <c r="AA29" s="78"/>
      <c r="AB29" s="78"/>
      <c r="AC29" s="78"/>
      <c r="AD29" s="78"/>
      <c r="AE29" s="78"/>
      <c r="AF29" s="78"/>
      <c r="AG29" s="78"/>
    </row>
    <row r="30" spans="1:33" ht="14" x14ac:dyDescent="0.3">
      <c r="A30" s="288" t="s">
        <v>458</v>
      </c>
      <c r="B30" s="78"/>
      <c r="C30" s="78"/>
      <c r="D30" s="78"/>
      <c r="E30" s="78"/>
      <c r="F30" s="78"/>
      <c r="G30" s="89"/>
      <c r="H30" s="89"/>
      <c r="I30" s="89"/>
      <c r="J30" s="78"/>
      <c r="K30" s="245" t="s">
        <v>327</v>
      </c>
      <c r="L30" s="102"/>
      <c r="M30" s="78"/>
      <c r="N30" s="117" t="s">
        <v>169</v>
      </c>
      <c r="O30" s="118"/>
      <c r="P30" s="117" t="s">
        <v>88</v>
      </c>
      <c r="Q30" s="112"/>
      <c r="R30" s="99"/>
      <c r="S30" s="119"/>
      <c r="T30" s="120" t="s">
        <v>124</v>
      </c>
      <c r="U30" s="78"/>
      <c r="V30" s="78"/>
      <c r="W30" s="78"/>
      <c r="X30" s="78"/>
      <c r="Y30" s="78"/>
      <c r="Z30" s="78"/>
      <c r="AA30" s="78"/>
      <c r="AB30" s="78"/>
      <c r="AC30" s="78"/>
      <c r="AD30" s="78"/>
      <c r="AE30" s="78"/>
      <c r="AF30" s="78"/>
      <c r="AG30" s="78"/>
    </row>
    <row r="31" spans="1:33" ht="14" x14ac:dyDescent="0.3">
      <c r="A31" s="288" t="s">
        <v>464</v>
      </c>
      <c r="B31" s="89"/>
      <c r="C31" s="89"/>
      <c r="D31" s="89"/>
      <c r="E31" s="89"/>
      <c r="F31" s="89"/>
      <c r="G31" s="89"/>
      <c r="H31" s="89"/>
      <c r="I31" s="89"/>
      <c r="J31" s="78"/>
      <c r="K31" s="245" t="s">
        <v>376</v>
      </c>
      <c r="L31" s="102"/>
      <c r="M31" s="78"/>
      <c r="N31" s="117" t="s">
        <v>11</v>
      </c>
      <c r="O31" s="118"/>
      <c r="P31" s="117" t="s">
        <v>53</v>
      </c>
      <c r="Q31" s="112"/>
      <c r="R31" s="99"/>
      <c r="S31" s="119"/>
      <c r="T31" s="120" t="s">
        <v>124</v>
      </c>
      <c r="U31" s="78"/>
      <c r="V31" s="78"/>
      <c r="W31" s="78"/>
      <c r="X31" s="78"/>
      <c r="Y31" s="78"/>
      <c r="Z31" s="78"/>
      <c r="AA31" s="78"/>
      <c r="AB31" s="78"/>
      <c r="AC31" s="78"/>
      <c r="AD31" s="78"/>
      <c r="AE31" s="78"/>
      <c r="AF31" s="78"/>
      <c r="AG31" s="78"/>
    </row>
    <row r="32" spans="1:33" ht="14" x14ac:dyDescent="0.3">
      <c r="A32" s="288" t="s">
        <v>326</v>
      </c>
      <c r="B32" s="89"/>
      <c r="C32" s="89"/>
      <c r="D32" s="89"/>
      <c r="E32" s="89"/>
      <c r="F32" s="89"/>
      <c r="G32" s="89"/>
      <c r="H32" s="89"/>
      <c r="J32" s="78"/>
      <c r="K32" s="245" t="s">
        <v>389</v>
      </c>
      <c r="L32" s="100"/>
      <c r="M32" s="78"/>
      <c r="N32" s="117" t="s">
        <v>54</v>
      </c>
      <c r="O32" s="118"/>
      <c r="P32" s="117" t="s">
        <v>224</v>
      </c>
      <c r="Q32" s="112"/>
      <c r="R32" s="99"/>
      <c r="S32" s="119"/>
      <c r="T32" s="120" t="s">
        <v>124</v>
      </c>
      <c r="U32" s="78"/>
      <c r="V32" s="78"/>
      <c r="W32" s="78"/>
      <c r="X32" s="78"/>
      <c r="Y32" s="78"/>
      <c r="Z32" s="78"/>
      <c r="AA32" s="78"/>
      <c r="AB32" s="78"/>
      <c r="AC32" s="78"/>
      <c r="AD32" s="78"/>
      <c r="AE32" s="78"/>
      <c r="AF32" s="78"/>
      <c r="AG32" s="78"/>
    </row>
    <row r="33" spans="1:33" ht="14" x14ac:dyDescent="0.3">
      <c r="A33" s="88"/>
      <c r="B33" s="89"/>
      <c r="C33" s="89"/>
      <c r="D33" s="89"/>
      <c r="E33" s="89"/>
      <c r="F33" s="89"/>
      <c r="G33" s="89"/>
      <c r="H33" s="89"/>
      <c r="I33" s="89"/>
      <c r="J33" s="78"/>
      <c r="K33" s="245" t="s">
        <v>391</v>
      </c>
      <c r="L33" s="100"/>
      <c r="M33" s="78"/>
      <c r="N33" s="117" t="s">
        <v>69</v>
      </c>
      <c r="O33" s="118"/>
      <c r="P33" s="117" t="s">
        <v>229</v>
      </c>
      <c r="Q33" s="112"/>
      <c r="R33" s="99"/>
      <c r="S33" s="119"/>
      <c r="T33" s="120" t="s">
        <v>123</v>
      </c>
      <c r="U33" s="78"/>
      <c r="V33" s="78"/>
      <c r="W33" s="78"/>
      <c r="X33" s="78"/>
      <c r="Y33" s="78"/>
      <c r="Z33" s="78"/>
      <c r="AA33" s="78"/>
      <c r="AB33" s="78"/>
      <c r="AC33" s="78"/>
      <c r="AD33" s="78"/>
      <c r="AE33" s="78"/>
      <c r="AF33" s="78"/>
      <c r="AG33" s="78"/>
    </row>
    <row r="34" spans="1:33" ht="14" x14ac:dyDescent="0.3">
      <c r="A34" s="88" t="s">
        <v>183</v>
      </c>
      <c r="B34" s="89"/>
      <c r="C34" s="89"/>
      <c r="D34" s="89"/>
      <c r="E34" s="89"/>
      <c r="F34" s="89"/>
      <c r="G34" s="89"/>
      <c r="H34" s="89"/>
      <c r="I34" s="89"/>
      <c r="J34" s="78"/>
      <c r="K34" s="245" t="s">
        <v>393</v>
      </c>
      <c r="L34" s="100"/>
      <c r="M34" s="78"/>
      <c r="N34" s="122" t="s">
        <v>70</v>
      </c>
      <c r="O34" s="123"/>
      <c r="P34" s="122" t="s">
        <v>43</v>
      </c>
      <c r="Q34" s="124"/>
      <c r="R34" s="125"/>
      <c r="S34" s="126"/>
      <c r="T34" s="127" t="s">
        <v>123</v>
      </c>
      <c r="U34" s="78"/>
      <c r="V34" s="78"/>
      <c r="W34" s="78"/>
      <c r="X34" s="78"/>
      <c r="Y34" s="78"/>
      <c r="Z34" s="78"/>
      <c r="AA34" s="78"/>
      <c r="AB34" s="78"/>
      <c r="AC34" s="78"/>
      <c r="AD34" s="78"/>
      <c r="AE34" s="78"/>
      <c r="AF34" s="78"/>
      <c r="AG34" s="78"/>
    </row>
    <row r="35" spans="1:33" ht="14.5" thickBot="1" x14ac:dyDescent="0.35">
      <c r="A35" s="89" t="s">
        <v>462</v>
      </c>
      <c r="B35" s="89"/>
      <c r="C35" s="89"/>
      <c r="D35" s="89"/>
      <c r="E35" s="89"/>
      <c r="F35" s="89"/>
      <c r="G35" s="89"/>
      <c r="I35" s="89"/>
      <c r="J35" s="78"/>
      <c r="K35" s="246" t="s">
        <v>395</v>
      </c>
      <c r="L35" s="109"/>
      <c r="M35" s="78"/>
      <c r="N35" s="78"/>
      <c r="O35" s="78"/>
      <c r="P35" s="78"/>
      <c r="Q35" s="78"/>
      <c r="R35" s="78"/>
      <c r="S35" s="78"/>
      <c r="T35" s="78"/>
      <c r="U35" s="78"/>
      <c r="V35" s="78"/>
      <c r="W35" s="78"/>
      <c r="X35" s="78"/>
      <c r="Y35" s="78"/>
      <c r="Z35" s="78"/>
      <c r="AA35" s="78"/>
      <c r="AB35" s="78"/>
      <c r="AC35" s="78"/>
      <c r="AD35" s="78"/>
      <c r="AE35" s="78"/>
      <c r="AF35" s="78"/>
      <c r="AG35" s="78"/>
    </row>
    <row r="36" spans="1:33" ht="14" x14ac:dyDescent="0.3">
      <c r="A36" s="89" t="s">
        <v>143</v>
      </c>
      <c r="B36" s="89"/>
      <c r="C36" s="89"/>
      <c r="D36" s="89"/>
      <c r="E36" s="89"/>
      <c r="F36" s="89"/>
      <c r="G36" s="89"/>
      <c r="H36" s="89"/>
      <c r="I36" s="89"/>
      <c r="J36" s="78"/>
      <c r="K36" s="78"/>
      <c r="L36" s="78"/>
      <c r="M36" s="78"/>
      <c r="N36" s="78"/>
      <c r="O36" s="78"/>
      <c r="P36" s="78"/>
      <c r="Q36" s="78"/>
      <c r="R36" s="78"/>
      <c r="S36" s="78"/>
      <c r="T36" s="78"/>
      <c r="U36" s="78"/>
      <c r="V36" s="78"/>
      <c r="W36" s="78"/>
      <c r="X36" s="78"/>
      <c r="Y36" s="78"/>
      <c r="Z36" s="78"/>
      <c r="AA36" s="78"/>
      <c r="AB36" s="78"/>
      <c r="AC36" s="78"/>
      <c r="AD36" s="78"/>
      <c r="AE36" s="78"/>
      <c r="AF36" s="78"/>
      <c r="AG36" s="78"/>
    </row>
    <row r="37" spans="1:33" ht="14" x14ac:dyDescent="0.3">
      <c r="A37" s="89"/>
      <c r="B37" s="89"/>
      <c r="C37" s="89"/>
      <c r="D37" s="89"/>
      <c r="E37" s="89"/>
      <c r="F37" s="89"/>
      <c r="G37" s="89"/>
      <c r="H37" s="89"/>
      <c r="I37" s="89"/>
      <c r="J37" s="78"/>
      <c r="K37" s="78"/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8"/>
      <c r="X37" s="78"/>
      <c r="Y37" s="78"/>
      <c r="Z37" s="78"/>
      <c r="AA37" s="78"/>
      <c r="AB37" s="78"/>
      <c r="AC37" s="78"/>
      <c r="AD37" s="78"/>
      <c r="AE37" s="78"/>
      <c r="AF37" s="78"/>
      <c r="AG37" s="78"/>
    </row>
    <row r="38" spans="1:33" ht="14" x14ac:dyDescent="0.3">
      <c r="A38" s="89" t="s">
        <v>65</v>
      </c>
      <c r="B38" s="89"/>
      <c r="C38" s="89"/>
      <c r="D38" s="89"/>
      <c r="E38" s="89"/>
      <c r="F38" s="89"/>
      <c r="H38" s="89"/>
      <c r="I38" s="89"/>
      <c r="J38" s="78"/>
      <c r="K38" s="78"/>
      <c r="L38" s="78"/>
      <c r="M38" s="78"/>
      <c r="N38" s="78"/>
      <c r="O38" s="78"/>
      <c r="P38" s="78"/>
      <c r="Q38" s="78"/>
      <c r="R38" s="78"/>
      <c r="S38" s="78"/>
      <c r="T38" s="78"/>
      <c r="U38" s="78"/>
      <c r="V38" s="78"/>
      <c r="W38" s="78"/>
      <c r="X38" s="78"/>
      <c r="Y38" s="78"/>
      <c r="Z38" s="78"/>
      <c r="AA38" s="78"/>
      <c r="AB38" s="78"/>
      <c r="AC38" s="78"/>
      <c r="AD38" s="78"/>
      <c r="AE38" s="78"/>
      <c r="AF38" s="78"/>
      <c r="AG38" s="78"/>
    </row>
    <row r="39" spans="1:33" ht="14" x14ac:dyDescent="0.3">
      <c r="A39" s="89" t="s">
        <v>377</v>
      </c>
      <c r="B39" s="89"/>
      <c r="C39" s="89"/>
      <c r="D39" s="89"/>
      <c r="E39" s="89"/>
      <c r="F39" s="89"/>
      <c r="G39" s="121"/>
      <c r="H39" s="89"/>
      <c r="I39" s="89"/>
      <c r="J39" s="78"/>
      <c r="K39" s="78"/>
      <c r="L39" s="78"/>
      <c r="M39" s="78"/>
      <c r="N39" s="78"/>
      <c r="O39" s="78"/>
      <c r="P39" s="78"/>
      <c r="Q39" s="78"/>
      <c r="R39" s="78"/>
      <c r="S39" s="78"/>
      <c r="T39" s="78"/>
      <c r="U39" s="78"/>
      <c r="V39" s="78"/>
      <c r="W39" s="78"/>
      <c r="X39" s="78"/>
      <c r="Y39" s="78"/>
      <c r="Z39" s="78"/>
      <c r="AA39" s="78"/>
      <c r="AB39" s="78"/>
      <c r="AC39" s="78"/>
      <c r="AD39" s="78"/>
      <c r="AE39" s="78"/>
      <c r="AF39" s="78"/>
      <c r="AG39" s="78"/>
    </row>
    <row r="40" spans="1:33" ht="14" x14ac:dyDescent="0.3">
      <c r="A40" s="89"/>
      <c r="B40" s="89"/>
      <c r="C40" s="89"/>
      <c r="D40" s="89"/>
      <c r="E40" s="89"/>
      <c r="F40" s="89"/>
      <c r="G40" s="89"/>
      <c r="H40" s="89"/>
      <c r="I40" s="89"/>
      <c r="J40" s="78"/>
      <c r="K40" s="78"/>
      <c r="L40" s="78"/>
      <c r="M40" s="78"/>
      <c r="N40" s="78"/>
      <c r="O40" s="78"/>
      <c r="P40" s="78"/>
      <c r="Q40" s="78"/>
      <c r="R40" s="78"/>
      <c r="S40" s="78"/>
      <c r="T40" s="78"/>
      <c r="U40" s="78"/>
      <c r="V40" s="78"/>
      <c r="W40" s="78"/>
      <c r="X40" s="78"/>
      <c r="Y40" s="78"/>
      <c r="Z40" s="78"/>
      <c r="AA40" s="78"/>
      <c r="AB40" s="78"/>
      <c r="AC40" s="78"/>
      <c r="AD40" s="78"/>
      <c r="AE40" s="78"/>
      <c r="AF40" s="78"/>
      <c r="AG40" s="78"/>
    </row>
    <row r="41" spans="1:33" ht="14" x14ac:dyDescent="0.3">
      <c r="A41" s="89" t="s">
        <v>59</v>
      </c>
      <c r="B41" s="89"/>
      <c r="C41" s="89"/>
      <c r="D41" s="89"/>
      <c r="E41" s="89"/>
      <c r="F41" s="89"/>
      <c r="G41" s="89"/>
      <c r="H41" s="89"/>
      <c r="I41" s="128"/>
      <c r="J41" s="78"/>
      <c r="K41" s="78"/>
      <c r="L41" s="78"/>
      <c r="M41" s="78"/>
      <c r="N41" s="78"/>
      <c r="O41" s="78"/>
      <c r="P41" s="78"/>
      <c r="Q41" s="78"/>
      <c r="R41" s="78"/>
      <c r="S41" s="78"/>
      <c r="T41" s="78"/>
      <c r="U41" s="78"/>
      <c r="V41" s="78"/>
      <c r="W41" s="78"/>
      <c r="X41" s="78"/>
      <c r="Y41" s="78"/>
      <c r="Z41" s="78"/>
      <c r="AA41" s="78"/>
      <c r="AB41" s="78"/>
      <c r="AC41" s="78"/>
      <c r="AD41" s="78"/>
      <c r="AE41" s="78"/>
      <c r="AF41" s="78"/>
      <c r="AG41" s="78"/>
    </row>
    <row r="42" spans="1:33" ht="14" x14ac:dyDescent="0.3">
      <c r="A42" s="89" t="s">
        <v>127</v>
      </c>
      <c r="B42" s="89"/>
      <c r="C42" s="89"/>
      <c r="D42" s="89"/>
      <c r="E42" s="89"/>
      <c r="F42" s="89"/>
      <c r="G42" s="89"/>
      <c r="H42" s="89"/>
      <c r="I42" s="78"/>
      <c r="J42" s="78"/>
      <c r="K42" s="78"/>
      <c r="L42" s="78"/>
      <c r="M42" s="78"/>
      <c r="N42" s="78"/>
      <c r="O42" s="78"/>
      <c r="P42" s="78"/>
      <c r="Q42" s="78"/>
      <c r="R42" s="78"/>
      <c r="S42" s="78"/>
      <c r="T42" s="78"/>
      <c r="U42" s="78"/>
      <c r="V42" s="78"/>
      <c r="W42" s="78"/>
      <c r="X42" s="78"/>
      <c r="Y42" s="78"/>
      <c r="Z42" s="78"/>
      <c r="AA42" s="78"/>
      <c r="AB42" s="78"/>
      <c r="AC42" s="78"/>
      <c r="AD42" s="78"/>
      <c r="AE42" s="78"/>
      <c r="AF42" s="78"/>
      <c r="AG42" s="78"/>
    </row>
    <row r="43" spans="1:33" ht="14" x14ac:dyDescent="0.3">
      <c r="A43" s="89" t="s">
        <v>114</v>
      </c>
      <c r="B43" s="89"/>
      <c r="C43" s="89"/>
      <c r="D43" s="89"/>
      <c r="E43" s="89"/>
      <c r="F43" s="89"/>
      <c r="G43" s="89"/>
      <c r="H43" s="89"/>
      <c r="I43" s="78"/>
      <c r="J43" s="78"/>
      <c r="K43" s="78"/>
      <c r="L43" s="78"/>
      <c r="M43" s="78"/>
      <c r="N43" s="78"/>
      <c r="O43" s="78"/>
      <c r="P43" s="78"/>
      <c r="Q43" s="78"/>
      <c r="R43" s="78"/>
      <c r="S43" s="78"/>
      <c r="T43" s="78"/>
      <c r="U43" s="78"/>
      <c r="V43" s="78"/>
      <c r="W43" s="78"/>
      <c r="X43" s="78"/>
      <c r="Y43" s="78"/>
      <c r="Z43" s="78"/>
      <c r="AA43" s="78"/>
      <c r="AB43" s="78"/>
      <c r="AC43" s="78"/>
      <c r="AD43" s="78"/>
      <c r="AE43" s="78"/>
      <c r="AF43" s="78"/>
      <c r="AG43" s="78"/>
    </row>
    <row r="44" spans="1:33" ht="14" x14ac:dyDescent="0.3">
      <c r="A44" s="89"/>
      <c r="B44" s="89"/>
      <c r="C44" s="89"/>
      <c r="D44" s="89"/>
      <c r="E44" s="89"/>
      <c r="F44" s="89"/>
      <c r="G44" s="89"/>
      <c r="H44" s="78"/>
      <c r="I44" s="78"/>
      <c r="J44" s="78"/>
      <c r="K44" s="78"/>
      <c r="L44" s="78"/>
      <c r="M44" s="78"/>
      <c r="N44" s="78"/>
      <c r="O44" s="78"/>
      <c r="P44" s="78"/>
      <c r="Q44" s="78"/>
      <c r="R44" s="78"/>
      <c r="S44" s="78"/>
      <c r="T44" s="78"/>
      <c r="U44" s="78"/>
      <c r="V44" s="78"/>
      <c r="W44" s="78"/>
      <c r="X44" s="78"/>
      <c r="Y44" s="78"/>
      <c r="Z44" s="78"/>
      <c r="AA44" s="78"/>
      <c r="AB44" s="78"/>
      <c r="AC44" s="78"/>
      <c r="AD44" s="78"/>
      <c r="AE44" s="78"/>
      <c r="AF44" s="78"/>
      <c r="AG44" s="78"/>
    </row>
    <row r="45" spans="1:33" ht="14" x14ac:dyDescent="0.3">
      <c r="A45" s="89" t="s">
        <v>280</v>
      </c>
      <c r="B45" s="89"/>
      <c r="C45" s="89"/>
      <c r="D45" s="89"/>
      <c r="E45" s="89"/>
      <c r="F45" s="89"/>
      <c r="G45" s="89"/>
      <c r="H45" s="78"/>
      <c r="I45" s="78"/>
      <c r="J45" s="78"/>
      <c r="K45" s="78"/>
      <c r="L45" s="78"/>
      <c r="M45" s="78"/>
      <c r="N45" s="78"/>
      <c r="O45" s="78"/>
      <c r="P45" s="78"/>
      <c r="Q45" s="78"/>
      <c r="R45" s="78"/>
      <c r="S45" s="78"/>
      <c r="T45" s="78"/>
      <c r="U45" s="78"/>
      <c r="V45" s="78"/>
      <c r="W45" s="78"/>
      <c r="X45" s="78"/>
      <c r="Y45" s="78"/>
      <c r="Z45" s="78"/>
      <c r="AA45" s="78"/>
      <c r="AB45" s="78"/>
      <c r="AC45" s="78"/>
      <c r="AD45" s="78"/>
      <c r="AE45" s="78"/>
      <c r="AF45" s="78"/>
      <c r="AG45" s="78"/>
    </row>
    <row r="46" spans="1:33" x14ac:dyDescent="0.3">
      <c r="A46" s="78"/>
      <c r="B46" s="78"/>
      <c r="C46" s="78"/>
      <c r="D46" s="78"/>
      <c r="E46" s="78"/>
      <c r="F46" s="78"/>
      <c r="G46" s="78"/>
      <c r="H46" s="78"/>
      <c r="I46" s="78"/>
      <c r="J46" s="78"/>
      <c r="K46" s="78"/>
      <c r="L46" s="78"/>
      <c r="M46" s="78"/>
      <c r="N46" s="78"/>
      <c r="O46" s="78"/>
      <c r="P46" s="78"/>
      <c r="Q46" s="78"/>
      <c r="R46" s="78"/>
      <c r="S46" s="78"/>
      <c r="T46" s="78"/>
      <c r="U46" s="78"/>
      <c r="V46" s="78"/>
      <c r="W46" s="78"/>
      <c r="X46" s="78"/>
      <c r="Y46" s="78"/>
      <c r="Z46" s="78"/>
      <c r="AA46" s="78"/>
      <c r="AB46" s="78"/>
      <c r="AC46" s="78"/>
      <c r="AD46" s="78"/>
      <c r="AE46" s="78"/>
      <c r="AF46" s="78"/>
      <c r="AG46" s="78"/>
    </row>
    <row r="47" spans="1:33" x14ac:dyDescent="0.3">
      <c r="A47" s="78"/>
      <c r="B47" s="78"/>
      <c r="C47" s="78"/>
      <c r="D47" s="78"/>
      <c r="E47" s="78"/>
      <c r="F47" s="78"/>
      <c r="G47" s="78"/>
      <c r="H47" s="78"/>
      <c r="I47" s="78"/>
      <c r="J47" s="78"/>
      <c r="K47" s="78"/>
      <c r="L47" s="78"/>
      <c r="M47" s="78"/>
      <c r="N47" s="78"/>
      <c r="O47" s="78"/>
      <c r="P47" s="78"/>
      <c r="Q47" s="78"/>
      <c r="R47" s="78"/>
      <c r="S47" s="78"/>
      <c r="T47" s="78"/>
      <c r="U47" s="78"/>
      <c r="V47" s="78"/>
      <c r="W47" s="78"/>
      <c r="X47" s="78"/>
      <c r="Y47" s="78"/>
      <c r="Z47" s="78"/>
      <c r="AA47" s="78"/>
      <c r="AB47" s="78"/>
      <c r="AC47" s="78"/>
      <c r="AD47" s="78"/>
      <c r="AE47" s="78"/>
      <c r="AF47" s="78"/>
      <c r="AG47" s="78"/>
    </row>
    <row r="48" spans="1:33" x14ac:dyDescent="0.3">
      <c r="A48" s="78"/>
      <c r="B48" s="78"/>
      <c r="C48" s="78"/>
      <c r="D48" s="78"/>
      <c r="E48" s="78"/>
      <c r="F48" s="78"/>
      <c r="G48" s="78"/>
      <c r="H48" s="78"/>
      <c r="I48" s="78"/>
      <c r="J48" s="78"/>
      <c r="K48" s="78"/>
      <c r="L48" s="78"/>
      <c r="M48" s="78"/>
      <c r="N48" s="78"/>
      <c r="O48" s="78"/>
      <c r="P48" s="78"/>
      <c r="Q48" s="78"/>
      <c r="R48" s="78"/>
      <c r="S48" s="78"/>
      <c r="T48" s="78"/>
      <c r="U48" s="78"/>
      <c r="V48" s="78"/>
      <c r="W48" s="78"/>
      <c r="X48" s="78"/>
      <c r="Y48" s="78"/>
      <c r="Z48" s="78"/>
      <c r="AA48" s="78"/>
      <c r="AB48" s="78"/>
      <c r="AC48" s="78"/>
      <c r="AD48" s="78"/>
      <c r="AE48" s="78"/>
      <c r="AF48" s="78"/>
      <c r="AG48" s="78"/>
    </row>
    <row r="49" spans="1:33" x14ac:dyDescent="0.3">
      <c r="A49" s="78"/>
      <c r="B49" s="78"/>
      <c r="C49" s="78"/>
      <c r="D49" s="78"/>
      <c r="E49" s="78"/>
      <c r="F49" s="78"/>
      <c r="G49" s="78"/>
      <c r="H49" s="78"/>
      <c r="I49" s="78"/>
      <c r="J49" s="78"/>
      <c r="K49" s="78"/>
      <c r="L49" s="78"/>
      <c r="M49" s="78"/>
      <c r="N49" s="78"/>
      <c r="O49" s="78"/>
      <c r="P49" s="78"/>
      <c r="Q49" s="78"/>
      <c r="R49" s="78"/>
      <c r="S49" s="78"/>
      <c r="T49" s="78"/>
      <c r="U49" s="78"/>
      <c r="V49" s="78"/>
      <c r="W49" s="78"/>
      <c r="X49" s="78"/>
      <c r="Y49" s="78"/>
      <c r="Z49" s="78"/>
      <c r="AA49" s="78"/>
      <c r="AB49" s="78"/>
      <c r="AC49" s="78"/>
      <c r="AD49" s="78"/>
      <c r="AE49" s="78"/>
      <c r="AF49" s="78"/>
      <c r="AG49" s="78"/>
    </row>
    <row r="50" spans="1:33" x14ac:dyDescent="0.3">
      <c r="A50" s="78"/>
      <c r="B50" s="78"/>
      <c r="C50" s="78"/>
      <c r="D50" s="78"/>
      <c r="E50" s="78"/>
      <c r="F50" s="78"/>
      <c r="G50" s="78"/>
      <c r="H50" s="78"/>
      <c r="I50" s="78"/>
      <c r="J50" s="78"/>
      <c r="K50" s="78"/>
      <c r="L50" s="78"/>
      <c r="M50" s="78"/>
      <c r="N50" s="78"/>
      <c r="O50" s="78"/>
      <c r="P50" s="78"/>
      <c r="Q50" s="78"/>
      <c r="R50" s="78"/>
      <c r="S50" s="78"/>
      <c r="T50" s="78"/>
      <c r="U50" s="78"/>
      <c r="V50" s="78"/>
      <c r="W50" s="78"/>
      <c r="X50" s="78"/>
      <c r="Y50" s="78"/>
      <c r="Z50" s="78"/>
      <c r="AA50" s="78"/>
      <c r="AB50" s="78"/>
      <c r="AC50" s="78"/>
      <c r="AD50" s="78"/>
      <c r="AE50" s="78"/>
      <c r="AF50" s="78"/>
      <c r="AG50" s="78"/>
    </row>
    <row r="51" spans="1:33" x14ac:dyDescent="0.3">
      <c r="A51" s="78"/>
      <c r="B51" s="78"/>
      <c r="C51" s="78"/>
      <c r="D51" s="78"/>
      <c r="E51" s="78"/>
      <c r="F51" s="78"/>
      <c r="G51" s="78"/>
      <c r="H51" s="78"/>
      <c r="I51" s="78"/>
      <c r="J51" s="78"/>
      <c r="K51" s="78"/>
      <c r="L51" s="78"/>
      <c r="M51" s="78"/>
      <c r="N51" s="78"/>
      <c r="O51" s="78"/>
      <c r="P51" s="78"/>
      <c r="Q51" s="78"/>
      <c r="R51" s="78"/>
      <c r="S51" s="78"/>
      <c r="T51" s="78"/>
      <c r="U51" s="78"/>
      <c r="V51" s="78"/>
      <c r="W51" s="78"/>
      <c r="X51" s="78"/>
      <c r="Y51" s="78"/>
      <c r="Z51" s="78"/>
      <c r="AA51" s="78"/>
      <c r="AB51" s="78"/>
      <c r="AC51" s="78"/>
      <c r="AD51" s="78"/>
      <c r="AE51" s="78"/>
      <c r="AF51" s="78"/>
      <c r="AG51" s="78"/>
    </row>
    <row r="52" spans="1:33" x14ac:dyDescent="0.3">
      <c r="A52" s="78"/>
      <c r="B52" s="78"/>
      <c r="C52" s="78"/>
      <c r="D52" s="78"/>
      <c r="E52" s="78"/>
      <c r="F52" s="78"/>
      <c r="G52" s="78"/>
      <c r="H52" s="78"/>
      <c r="I52" s="78"/>
      <c r="J52" s="78"/>
      <c r="K52" s="78"/>
      <c r="L52" s="78"/>
      <c r="M52" s="78"/>
      <c r="N52" s="78"/>
      <c r="O52" s="78"/>
      <c r="P52" s="78"/>
      <c r="Q52" s="78"/>
      <c r="R52" s="78"/>
      <c r="S52" s="78"/>
      <c r="T52" s="78"/>
      <c r="U52" s="78"/>
      <c r="V52" s="78"/>
      <c r="W52" s="78"/>
      <c r="X52" s="78"/>
      <c r="Y52" s="78"/>
      <c r="Z52" s="78"/>
      <c r="AA52" s="78"/>
      <c r="AB52" s="78"/>
      <c r="AC52" s="78"/>
      <c r="AD52" s="78"/>
      <c r="AE52" s="78"/>
      <c r="AF52" s="78"/>
      <c r="AG52" s="78"/>
    </row>
    <row r="53" spans="1:33" x14ac:dyDescent="0.3">
      <c r="A53" s="78"/>
      <c r="B53" s="78"/>
      <c r="C53" s="78"/>
      <c r="D53" s="78"/>
      <c r="E53" s="78"/>
      <c r="F53" s="78"/>
      <c r="G53" s="78"/>
      <c r="H53" s="78"/>
      <c r="I53" s="78"/>
      <c r="J53" s="78"/>
      <c r="K53" s="78"/>
      <c r="L53" s="78"/>
      <c r="M53" s="78"/>
      <c r="N53" s="78"/>
      <c r="O53" s="78"/>
      <c r="P53" s="78"/>
      <c r="Q53" s="78"/>
      <c r="R53" s="78"/>
      <c r="S53" s="78"/>
      <c r="T53" s="78"/>
      <c r="U53" s="78"/>
      <c r="V53" s="78"/>
      <c r="W53" s="78"/>
      <c r="X53" s="78"/>
      <c r="Y53" s="78"/>
      <c r="Z53" s="78"/>
      <c r="AA53" s="78"/>
      <c r="AB53" s="78"/>
      <c r="AC53" s="78"/>
      <c r="AD53" s="78"/>
      <c r="AE53" s="78"/>
      <c r="AF53" s="78"/>
      <c r="AG53" s="78"/>
    </row>
    <row r="54" spans="1:33" x14ac:dyDescent="0.3">
      <c r="A54" s="78"/>
      <c r="B54" s="78"/>
      <c r="C54" s="78"/>
      <c r="D54" s="78"/>
      <c r="E54" s="78"/>
      <c r="F54" s="78"/>
      <c r="G54" s="78"/>
      <c r="H54" s="78"/>
      <c r="I54" s="78"/>
      <c r="J54" s="78"/>
      <c r="K54" s="78"/>
      <c r="L54" s="78"/>
      <c r="M54" s="78"/>
      <c r="N54" s="78"/>
      <c r="O54" s="78"/>
      <c r="P54" s="78"/>
      <c r="Q54" s="78"/>
      <c r="R54" s="78"/>
      <c r="S54" s="78"/>
      <c r="T54" s="78"/>
      <c r="U54" s="78"/>
      <c r="V54" s="78"/>
      <c r="W54" s="78"/>
      <c r="X54" s="78"/>
      <c r="Y54" s="78"/>
      <c r="Z54" s="78"/>
      <c r="AA54" s="78"/>
      <c r="AB54" s="78"/>
      <c r="AC54" s="78"/>
      <c r="AD54" s="78"/>
      <c r="AE54" s="78"/>
      <c r="AF54" s="78"/>
      <c r="AG54" s="78"/>
    </row>
    <row r="55" spans="1:33" x14ac:dyDescent="0.3">
      <c r="A55" s="78"/>
      <c r="B55" s="78"/>
      <c r="C55" s="78"/>
      <c r="D55" s="78"/>
      <c r="E55" s="78"/>
      <c r="F55" s="78"/>
      <c r="G55" s="78"/>
      <c r="H55" s="78"/>
      <c r="I55" s="78"/>
      <c r="J55" s="78"/>
      <c r="K55" s="78"/>
      <c r="L55" s="78"/>
      <c r="M55" s="78"/>
      <c r="N55" s="78"/>
      <c r="O55" s="78"/>
      <c r="P55" s="78"/>
      <c r="Q55" s="78"/>
      <c r="R55" s="78"/>
      <c r="S55" s="78"/>
      <c r="T55" s="78"/>
      <c r="U55" s="78"/>
      <c r="V55" s="78"/>
      <c r="W55" s="78"/>
      <c r="X55" s="78"/>
      <c r="Y55" s="78"/>
      <c r="Z55" s="78"/>
      <c r="AA55" s="78"/>
      <c r="AB55" s="78"/>
      <c r="AC55" s="78"/>
      <c r="AD55" s="78"/>
      <c r="AE55" s="78"/>
      <c r="AF55" s="78"/>
      <c r="AG55" s="78"/>
    </row>
    <row r="56" spans="1:33" x14ac:dyDescent="0.3">
      <c r="A56" s="78"/>
      <c r="B56" s="78"/>
      <c r="C56" s="78"/>
      <c r="D56" s="78"/>
      <c r="E56" s="78"/>
      <c r="F56" s="78"/>
      <c r="G56" s="78"/>
      <c r="H56" s="78"/>
      <c r="I56" s="78"/>
      <c r="J56" s="78"/>
      <c r="K56" s="78"/>
      <c r="L56" s="78"/>
      <c r="M56" s="78"/>
      <c r="N56" s="78"/>
      <c r="O56" s="78"/>
      <c r="P56" s="78"/>
      <c r="Q56" s="78"/>
      <c r="R56" s="78"/>
      <c r="S56" s="78"/>
      <c r="T56" s="78"/>
      <c r="U56" s="78"/>
      <c r="V56" s="78"/>
      <c r="W56" s="78"/>
      <c r="X56" s="78"/>
      <c r="Y56" s="78"/>
      <c r="Z56" s="78"/>
      <c r="AA56" s="78"/>
      <c r="AB56" s="78"/>
      <c r="AC56" s="78"/>
      <c r="AD56" s="78"/>
      <c r="AE56" s="78"/>
      <c r="AF56" s="78"/>
      <c r="AG56" s="78"/>
    </row>
    <row r="57" spans="1:33" x14ac:dyDescent="0.3">
      <c r="A57" s="78"/>
      <c r="B57" s="78"/>
      <c r="C57" s="78"/>
      <c r="D57" s="78"/>
      <c r="E57" s="78"/>
      <c r="F57" s="78"/>
      <c r="G57" s="78"/>
      <c r="H57" s="78"/>
      <c r="I57" s="78"/>
      <c r="J57" s="78"/>
      <c r="K57" s="78"/>
      <c r="L57" s="78"/>
      <c r="M57" s="78"/>
      <c r="N57" s="78"/>
      <c r="O57" s="78"/>
      <c r="P57" s="78"/>
      <c r="Q57" s="78"/>
      <c r="R57" s="78"/>
      <c r="S57" s="78"/>
      <c r="T57" s="78"/>
      <c r="U57" s="78"/>
      <c r="V57" s="78"/>
      <c r="W57" s="78"/>
      <c r="X57" s="78"/>
      <c r="Y57" s="78"/>
      <c r="Z57" s="78"/>
      <c r="AA57" s="78"/>
      <c r="AB57" s="78"/>
      <c r="AC57" s="78"/>
      <c r="AD57" s="78"/>
      <c r="AE57" s="78"/>
      <c r="AF57" s="78"/>
      <c r="AG57" s="78"/>
    </row>
    <row r="58" spans="1:33" x14ac:dyDescent="0.3">
      <c r="A58" s="78"/>
      <c r="B58" s="78"/>
      <c r="C58" s="78"/>
      <c r="D58" s="78"/>
      <c r="E58" s="78"/>
      <c r="F58" s="78"/>
      <c r="G58" s="78"/>
      <c r="H58" s="78"/>
      <c r="I58" s="78"/>
      <c r="J58" s="78"/>
      <c r="K58" s="78"/>
      <c r="L58" s="78"/>
      <c r="M58" s="78"/>
      <c r="N58" s="78"/>
      <c r="O58" s="78"/>
      <c r="P58" s="78"/>
      <c r="Q58" s="78"/>
      <c r="R58" s="78"/>
      <c r="S58" s="78"/>
      <c r="T58" s="78"/>
      <c r="U58" s="78"/>
      <c r="V58" s="78"/>
      <c r="W58" s="78"/>
      <c r="X58" s="78"/>
      <c r="Y58" s="78"/>
      <c r="Z58" s="78"/>
      <c r="AA58" s="78"/>
      <c r="AB58" s="78"/>
      <c r="AC58" s="78"/>
      <c r="AD58" s="78"/>
      <c r="AE58" s="78"/>
      <c r="AF58" s="78"/>
      <c r="AG58" s="78"/>
    </row>
    <row r="59" spans="1:33" x14ac:dyDescent="0.3">
      <c r="A59" s="78"/>
      <c r="B59" s="78"/>
      <c r="C59" s="78"/>
      <c r="D59" s="78"/>
      <c r="E59" s="78"/>
      <c r="F59" s="78"/>
      <c r="G59" s="78"/>
      <c r="H59" s="78"/>
      <c r="I59" s="78"/>
      <c r="J59" s="78"/>
      <c r="K59" s="78"/>
      <c r="L59" s="78"/>
      <c r="M59" s="78"/>
      <c r="N59" s="78"/>
      <c r="O59" s="78"/>
      <c r="P59" s="78"/>
      <c r="Q59" s="78"/>
      <c r="R59" s="78"/>
      <c r="S59" s="78"/>
      <c r="T59" s="78"/>
      <c r="U59" s="78"/>
      <c r="V59" s="78"/>
      <c r="W59" s="78"/>
      <c r="X59" s="78"/>
      <c r="Y59" s="78"/>
      <c r="Z59" s="78"/>
      <c r="AA59" s="78"/>
      <c r="AB59" s="78"/>
      <c r="AC59" s="78"/>
      <c r="AD59" s="78"/>
      <c r="AE59" s="78"/>
      <c r="AF59" s="78"/>
      <c r="AG59" s="78"/>
    </row>
    <row r="60" spans="1:33" x14ac:dyDescent="0.3">
      <c r="A60" s="78"/>
      <c r="B60" s="78"/>
      <c r="C60" s="78"/>
      <c r="D60" s="78"/>
      <c r="E60" s="78"/>
      <c r="F60" s="78"/>
      <c r="G60" s="78"/>
      <c r="H60" s="78"/>
      <c r="I60" s="78"/>
      <c r="J60" s="78"/>
      <c r="K60" s="78"/>
      <c r="L60" s="78"/>
      <c r="M60" s="78"/>
      <c r="N60" s="78"/>
      <c r="O60" s="78"/>
      <c r="P60" s="78"/>
      <c r="Q60" s="78"/>
      <c r="R60" s="78"/>
      <c r="S60" s="78"/>
      <c r="T60" s="78"/>
      <c r="U60" s="78"/>
      <c r="V60" s="78"/>
      <c r="W60" s="78"/>
      <c r="X60" s="78"/>
      <c r="Y60" s="78"/>
      <c r="Z60" s="78"/>
      <c r="AA60" s="78"/>
      <c r="AB60" s="78"/>
      <c r="AC60" s="78"/>
      <c r="AD60" s="78"/>
      <c r="AE60" s="78"/>
      <c r="AF60" s="78"/>
      <c r="AG60" s="78"/>
    </row>
    <row r="61" spans="1:33" x14ac:dyDescent="0.3">
      <c r="A61" s="78"/>
      <c r="B61" s="78"/>
      <c r="C61" s="78"/>
      <c r="D61" s="78"/>
      <c r="E61" s="78"/>
      <c r="F61" s="78"/>
      <c r="G61" s="78"/>
      <c r="H61" s="78"/>
      <c r="I61" s="78"/>
      <c r="J61" s="78"/>
      <c r="K61" s="78"/>
      <c r="L61" s="78"/>
      <c r="M61" s="78"/>
      <c r="N61" s="78"/>
      <c r="O61" s="78"/>
      <c r="P61" s="78"/>
      <c r="Q61" s="78"/>
      <c r="R61" s="78"/>
      <c r="S61" s="78"/>
      <c r="T61" s="78"/>
      <c r="U61" s="78"/>
      <c r="V61" s="78"/>
      <c r="W61" s="78"/>
      <c r="X61" s="78"/>
      <c r="Y61" s="78"/>
      <c r="Z61" s="78"/>
      <c r="AA61" s="78"/>
      <c r="AB61" s="78"/>
      <c r="AC61" s="78"/>
      <c r="AD61" s="78"/>
      <c r="AE61" s="78"/>
      <c r="AF61" s="78"/>
      <c r="AG61" s="78"/>
    </row>
    <row r="62" spans="1:33" x14ac:dyDescent="0.3">
      <c r="A62" s="78"/>
      <c r="B62" s="78"/>
      <c r="C62" s="78"/>
      <c r="D62" s="78"/>
      <c r="E62" s="78"/>
      <c r="F62" s="78"/>
      <c r="G62" s="78"/>
      <c r="H62" s="78"/>
      <c r="I62" s="78"/>
      <c r="J62" s="78"/>
      <c r="K62" s="78"/>
      <c r="L62" s="78"/>
      <c r="M62" s="78"/>
      <c r="N62" s="78"/>
      <c r="O62" s="78"/>
      <c r="P62" s="78"/>
      <c r="Q62" s="78"/>
      <c r="R62" s="78"/>
      <c r="S62" s="78"/>
      <c r="T62" s="78"/>
      <c r="U62" s="78"/>
      <c r="V62" s="78"/>
      <c r="W62" s="78"/>
      <c r="X62" s="78"/>
      <c r="Y62" s="78"/>
      <c r="Z62" s="78"/>
      <c r="AA62" s="78"/>
      <c r="AB62" s="78"/>
      <c r="AC62" s="78"/>
      <c r="AD62" s="78"/>
      <c r="AE62" s="78"/>
      <c r="AF62" s="78"/>
      <c r="AG62" s="78"/>
    </row>
    <row r="63" spans="1:33" x14ac:dyDescent="0.3">
      <c r="A63" s="78"/>
      <c r="B63" s="78"/>
      <c r="C63" s="78"/>
      <c r="D63" s="78"/>
      <c r="E63" s="78"/>
      <c r="F63" s="78"/>
      <c r="G63" s="78"/>
      <c r="H63" s="78"/>
      <c r="I63" s="78"/>
      <c r="J63" s="78"/>
      <c r="K63" s="78"/>
      <c r="L63" s="78"/>
      <c r="M63" s="78"/>
      <c r="N63" s="78"/>
      <c r="O63" s="78"/>
      <c r="P63" s="78"/>
      <c r="Q63" s="78"/>
      <c r="R63" s="78"/>
      <c r="S63" s="78"/>
      <c r="T63" s="78"/>
      <c r="U63" s="78"/>
      <c r="V63" s="78"/>
      <c r="W63" s="78"/>
      <c r="X63" s="78"/>
      <c r="Y63" s="78"/>
      <c r="Z63" s="78"/>
      <c r="AA63" s="78"/>
      <c r="AB63" s="78"/>
      <c r="AC63" s="78"/>
      <c r="AD63" s="78"/>
      <c r="AE63" s="78"/>
      <c r="AF63" s="78"/>
      <c r="AG63" s="78"/>
    </row>
    <row r="64" spans="1:33" x14ac:dyDescent="0.3">
      <c r="A64" s="78"/>
      <c r="B64" s="78"/>
      <c r="C64" s="78"/>
      <c r="D64" s="78"/>
      <c r="E64" s="78"/>
      <c r="F64" s="78"/>
      <c r="G64" s="78"/>
      <c r="H64" s="78"/>
      <c r="I64" s="78"/>
      <c r="J64" s="78"/>
      <c r="K64" s="78"/>
      <c r="L64" s="78"/>
      <c r="M64" s="78"/>
      <c r="N64" s="78"/>
      <c r="O64" s="78"/>
      <c r="P64" s="78"/>
      <c r="Q64" s="78"/>
      <c r="R64" s="78"/>
      <c r="S64" s="78"/>
      <c r="T64" s="78"/>
      <c r="U64" s="78"/>
      <c r="V64" s="78"/>
      <c r="W64" s="78"/>
      <c r="X64" s="78"/>
      <c r="Y64" s="78"/>
      <c r="Z64" s="78"/>
      <c r="AA64" s="78"/>
      <c r="AB64" s="78"/>
      <c r="AC64" s="78"/>
      <c r="AD64" s="78"/>
      <c r="AE64" s="78"/>
      <c r="AF64" s="78"/>
      <c r="AG64" s="78"/>
    </row>
    <row r="65" spans="1:33" x14ac:dyDescent="0.3">
      <c r="A65" s="78"/>
      <c r="B65" s="78"/>
      <c r="C65" s="78"/>
      <c r="D65" s="78"/>
      <c r="E65" s="78"/>
      <c r="F65" s="78"/>
      <c r="G65" s="78"/>
      <c r="H65" s="78"/>
      <c r="I65" s="78"/>
      <c r="J65" s="78"/>
      <c r="K65" s="78"/>
      <c r="L65" s="78"/>
      <c r="M65" s="78"/>
      <c r="N65" s="78"/>
      <c r="O65" s="78"/>
      <c r="P65" s="78"/>
      <c r="Q65" s="78"/>
      <c r="R65" s="78"/>
      <c r="S65" s="78"/>
      <c r="T65" s="78"/>
      <c r="U65" s="78"/>
      <c r="V65" s="78"/>
      <c r="W65" s="78"/>
      <c r="X65" s="78"/>
      <c r="Y65" s="78"/>
      <c r="Z65" s="78"/>
      <c r="AA65" s="78"/>
      <c r="AB65" s="78"/>
      <c r="AC65" s="78"/>
      <c r="AD65" s="78"/>
      <c r="AE65" s="78"/>
      <c r="AF65" s="78"/>
      <c r="AG65" s="78"/>
    </row>
    <row r="66" spans="1:33" x14ac:dyDescent="0.3">
      <c r="A66" s="78"/>
      <c r="B66" s="78"/>
      <c r="C66" s="78"/>
      <c r="D66" s="78"/>
      <c r="E66" s="78"/>
      <c r="F66" s="78"/>
      <c r="G66" s="78"/>
      <c r="H66" s="78"/>
      <c r="I66" s="78"/>
      <c r="J66" s="78"/>
      <c r="K66" s="78"/>
      <c r="L66" s="78"/>
      <c r="M66" s="78"/>
      <c r="N66" s="78"/>
      <c r="O66" s="78"/>
      <c r="P66" s="78"/>
      <c r="Q66" s="78"/>
      <c r="R66" s="78"/>
      <c r="S66" s="78"/>
      <c r="T66" s="78"/>
      <c r="U66" s="78"/>
      <c r="V66" s="78"/>
      <c r="W66" s="78"/>
      <c r="X66" s="78"/>
      <c r="Y66" s="78"/>
      <c r="Z66" s="78"/>
      <c r="AA66" s="78"/>
      <c r="AB66" s="78"/>
      <c r="AC66" s="78"/>
      <c r="AD66" s="78"/>
      <c r="AE66" s="78"/>
      <c r="AF66" s="78"/>
      <c r="AG66" s="78"/>
    </row>
    <row r="67" spans="1:33" x14ac:dyDescent="0.3">
      <c r="A67" s="78"/>
      <c r="B67" s="78"/>
      <c r="C67" s="78"/>
      <c r="D67" s="78"/>
      <c r="E67" s="78"/>
      <c r="F67" s="78"/>
      <c r="G67" s="78"/>
      <c r="H67" s="78"/>
      <c r="I67" s="78"/>
      <c r="J67" s="78"/>
      <c r="K67" s="78"/>
      <c r="L67" s="78"/>
      <c r="M67" s="78"/>
      <c r="N67" s="78"/>
      <c r="O67" s="78"/>
      <c r="P67" s="78"/>
      <c r="Q67" s="78"/>
      <c r="R67" s="78"/>
      <c r="S67" s="78"/>
      <c r="T67" s="78"/>
      <c r="U67" s="78"/>
      <c r="V67" s="78"/>
      <c r="W67" s="78"/>
      <c r="X67" s="78"/>
      <c r="Y67" s="78"/>
      <c r="Z67" s="78"/>
      <c r="AA67" s="78"/>
      <c r="AB67" s="78"/>
      <c r="AC67" s="78"/>
      <c r="AD67" s="78"/>
      <c r="AE67" s="78"/>
      <c r="AF67" s="78"/>
      <c r="AG67" s="78"/>
    </row>
    <row r="68" spans="1:33" x14ac:dyDescent="0.3">
      <c r="A68" s="78"/>
      <c r="B68" s="78"/>
      <c r="C68" s="78"/>
      <c r="D68" s="78"/>
      <c r="E68" s="78"/>
      <c r="F68" s="78"/>
      <c r="G68" s="78"/>
      <c r="H68" s="78"/>
      <c r="I68" s="78"/>
      <c r="J68" s="78"/>
      <c r="K68" s="78"/>
      <c r="L68" s="78"/>
      <c r="M68" s="78"/>
      <c r="N68" s="78"/>
      <c r="O68" s="78"/>
      <c r="P68" s="78"/>
      <c r="Q68" s="78"/>
      <c r="R68" s="78"/>
      <c r="S68" s="78"/>
      <c r="T68" s="78"/>
      <c r="U68" s="78"/>
      <c r="V68" s="78"/>
      <c r="W68" s="78"/>
      <c r="X68" s="78"/>
      <c r="Y68" s="78"/>
      <c r="Z68" s="78"/>
      <c r="AA68" s="78"/>
      <c r="AB68" s="78"/>
      <c r="AC68" s="78"/>
      <c r="AD68" s="78"/>
      <c r="AE68" s="78"/>
      <c r="AF68" s="78"/>
      <c r="AG68" s="78"/>
    </row>
    <row r="69" spans="1:33" x14ac:dyDescent="0.3">
      <c r="A69" s="78"/>
      <c r="B69" s="78"/>
      <c r="C69" s="78"/>
      <c r="D69" s="78"/>
      <c r="E69" s="78"/>
      <c r="F69" s="78"/>
      <c r="G69" s="78"/>
      <c r="H69" s="78"/>
      <c r="I69" s="78"/>
      <c r="J69" s="78"/>
      <c r="K69" s="78"/>
      <c r="L69" s="78"/>
      <c r="M69" s="78"/>
      <c r="N69" s="78"/>
      <c r="O69" s="78"/>
      <c r="P69" s="78"/>
      <c r="Q69" s="78"/>
      <c r="R69" s="78"/>
      <c r="S69" s="78"/>
      <c r="T69" s="78"/>
      <c r="U69" s="78"/>
      <c r="V69" s="78"/>
      <c r="W69" s="78"/>
      <c r="X69" s="78"/>
      <c r="Y69" s="78"/>
      <c r="Z69" s="78"/>
      <c r="AA69" s="78"/>
      <c r="AB69" s="78"/>
      <c r="AC69" s="78"/>
      <c r="AD69" s="78"/>
      <c r="AE69" s="78"/>
      <c r="AF69" s="78"/>
      <c r="AG69" s="78"/>
    </row>
    <row r="70" spans="1:33" x14ac:dyDescent="0.3">
      <c r="A70" s="78"/>
      <c r="B70" s="78"/>
      <c r="C70" s="78"/>
      <c r="D70" s="78"/>
      <c r="E70" s="78"/>
      <c r="F70" s="78"/>
      <c r="G70" s="78"/>
      <c r="H70" s="78"/>
      <c r="I70" s="78"/>
      <c r="J70" s="78"/>
      <c r="K70" s="78"/>
      <c r="L70" s="78"/>
      <c r="M70" s="78"/>
      <c r="N70" s="78"/>
      <c r="O70" s="78"/>
      <c r="P70" s="78"/>
      <c r="Q70" s="78"/>
      <c r="R70" s="78"/>
      <c r="S70" s="78"/>
      <c r="T70" s="78"/>
      <c r="U70" s="78"/>
      <c r="V70" s="78"/>
      <c r="W70" s="78"/>
      <c r="X70" s="78"/>
      <c r="Y70" s="78"/>
      <c r="Z70" s="78"/>
      <c r="AA70" s="78"/>
      <c r="AB70" s="78"/>
      <c r="AC70" s="78"/>
      <c r="AD70" s="78"/>
      <c r="AE70" s="78"/>
      <c r="AF70" s="78"/>
      <c r="AG70" s="78"/>
    </row>
    <row r="71" spans="1:33" x14ac:dyDescent="0.3">
      <c r="A71" s="78"/>
      <c r="B71" s="78"/>
      <c r="C71" s="78"/>
      <c r="D71" s="78"/>
      <c r="E71" s="78"/>
      <c r="F71" s="78"/>
      <c r="G71" s="78"/>
      <c r="H71" s="78"/>
      <c r="I71" s="78"/>
      <c r="J71" s="78"/>
      <c r="K71" s="78"/>
      <c r="L71" s="78"/>
      <c r="M71" s="78"/>
      <c r="N71" s="78"/>
      <c r="O71" s="78"/>
      <c r="P71" s="78"/>
      <c r="Q71" s="78"/>
      <c r="R71" s="78"/>
      <c r="S71" s="78"/>
      <c r="T71" s="78"/>
      <c r="U71" s="78"/>
      <c r="V71" s="78"/>
      <c r="W71" s="78"/>
      <c r="X71" s="78"/>
      <c r="Y71" s="78"/>
      <c r="Z71" s="78"/>
      <c r="AA71" s="78"/>
      <c r="AB71" s="78"/>
      <c r="AC71" s="78"/>
      <c r="AD71" s="78"/>
      <c r="AE71" s="78"/>
      <c r="AF71" s="78"/>
      <c r="AG71" s="78"/>
    </row>
    <row r="72" spans="1:33" x14ac:dyDescent="0.3">
      <c r="A72" s="78"/>
      <c r="B72" s="78"/>
      <c r="C72" s="78"/>
      <c r="D72" s="78"/>
      <c r="E72" s="78"/>
      <c r="F72" s="78"/>
      <c r="G72" s="78"/>
      <c r="H72" s="78"/>
      <c r="I72" s="78"/>
      <c r="J72" s="78"/>
      <c r="K72" s="78"/>
      <c r="L72" s="78"/>
      <c r="M72" s="78"/>
      <c r="N72" s="78"/>
      <c r="O72" s="78"/>
      <c r="P72" s="78"/>
      <c r="Q72" s="78"/>
      <c r="R72" s="78"/>
      <c r="S72" s="78"/>
      <c r="T72" s="78"/>
      <c r="U72" s="78"/>
      <c r="V72" s="78"/>
      <c r="W72" s="78"/>
      <c r="X72" s="78"/>
      <c r="Y72" s="78"/>
      <c r="Z72" s="78"/>
      <c r="AA72" s="78"/>
      <c r="AB72" s="78"/>
      <c r="AC72" s="78"/>
      <c r="AD72" s="78"/>
      <c r="AE72" s="78"/>
      <c r="AF72" s="78"/>
      <c r="AG72" s="78"/>
    </row>
    <row r="73" spans="1:33" x14ac:dyDescent="0.3">
      <c r="A73" s="78"/>
      <c r="B73" s="78"/>
      <c r="C73" s="78"/>
      <c r="D73" s="78"/>
      <c r="E73" s="78"/>
      <c r="F73" s="78"/>
      <c r="G73" s="78"/>
      <c r="H73" s="78"/>
      <c r="I73" s="78"/>
      <c r="J73" s="78"/>
      <c r="K73" s="78"/>
      <c r="L73" s="78"/>
      <c r="M73" s="78"/>
      <c r="N73" s="78"/>
      <c r="O73" s="78"/>
      <c r="P73" s="78"/>
      <c r="Q73" s="78"/>
      <c r="R73" s="78"/>
      <c r="S73" s="78"/>
      <c r="T73" s="78"/>
      <c r="U73" s="78"/>
      <c r="V73" s="78"/>
      <c r="W73" s="78"/>
      <c r="X73" s="78"/>
      <c r="Y73" s="78"/>
      <c r="Z73" s="78"/>
      <c r="AA73" s="78"/>
      <c r="AB73" s="78"/>
      <c r="AC73" s="78"/>
      <c r="AD73" s="78"/>
      <c r="AE73" s="78"/>
      <c r="AF73" s="78"/>
      <c r="AG73" s="78"/>
    </row>
    <row r="74" spans="1:33" x14ac:dyDescent="0.3">
      <c r="A74" s="78"/>
      <c r="B74" s="78"/>
      <c r="C74" s="78"/>
      <c r="D74" s="78"/>
      <c r="E74" s="78"/>
      <c r="F74" s="78"/>
      <c r="G74" s="78"/>
      <c r="H74" s="78"/>
      <c r="I74" s="78"/>
      <c r="J74" s="78"/>
      <c r="K74" s="78"/>
      <c r="L74" s="78"/>
      <c r="M74" s="78"/>
      <c r="N74" s="78"/>
      <c r="O74" s="78"/>
      <c r="P74" s="78"/>
      <c r="Q74" s="78"/>
      <c r="R74" s="78"/>
      <c r="S74" s="78"/>
      <c r="T74" s="78"/>
      <c r="U74" s="78"/>
      <c r="V74" s="78"/>
      <c r="W74" s="78"/>
      <c r="X74" s="78"/>
      <c r="Y74" s="78"/>
      <c r="Z74" s="78"/>
      <c r="AA74" s="78"/>
      <c r="AB74" s="78"/>
      <c r="AC74" s="78"/>
      <c r="AD74" s="78"/>
      <c r="AE74" s="78"/>
      <c r="AF74" s="78"/>
      <c r="AG74" s="78"/>
    </row>
    <row r="75" spans="1:33" x14ac:dyDescent="0.3">
      <c r="A75" s="78"/>
      <c r="B75" s="78"/>
      <c r="C75" s="78"/>
      <c r="D75" s="78"/>
      <c r="E75" s="78"/>
      <c r="F75" s="78"/>
      <c r="G75" s="78"/>
      <c r="H75" s="78"/>
      <c r="I75" s="78"/>
      <c r="J75" s="78"/>
      <c r="K75" s="78"/>
      <c r="L75" s="78"/>
      <c r="M75" s="78"/>
      <c r="N75" s="78"/>
      <c r="O75" s="78"/>
      <c r="P75" s="78"/>
      <c r="Q75" s="78"/>
      <c r="R75" s="78"/>
      <c r="S75" s="78"/>
      <c r="T75" s="78"/>
      <c r="U75" s="78"/>
      <c r="V75" s="78"/>
      <c r="W75" s="78"/>
      <c r="X75" s="78"/>
      <c r="Y75" s="78"/>
      <c r="Z75" s="78"/>
      <c r="AA75" s="78"/>
      <c r="AB75" s="78"/>
      <c r="AC75" s="78"/>
      <c r="AD75" s="78"/>
      <c r="AE75" s="78"/>
      <c r="AF75" s="78"/>
      <c r="AG75" s="78"/>
    </row>
    <row r="76" spans="1:33" x14ac:dyDescent="0.3">
      <c r="A76" s="78"/>
      <c r="B76" s="78"/>
      <c r="C76" s="78"/>
      <c r="D76" s="78"/>
      <c r="E76" s="78"/>
      <c r="F76" s="78"/>
      <c r="G76" s="78"/>
      <c r="H76" s="78"/>
      <c r="I76" s="78"/>
      <c r="J76" s="78"/>
      <c r="K76" s="78"/>
      <c r="L76" s="78"/>
      <c r="M76" s="78"/>
      <c r="N76" s="78"/>
      <c r="O76" s="78"/>
      <c r="P76" s="78"/>
      <c r="Q76" s="78"/>
      <c r="R76" s="78"/>
      <c r="S76" s="78"/>
      <c r="T76" s="78"/>
      <c r="U76" s="78"/>
      <c r="V76" s="78"/>
      <c r="W76" s="78"/>
      <c r="X76" s="78"/>
      <c r="Y76" s="78"/>
      <c r="Z76" s="78"/>
      <c r="AA76" s="78"/>
      <c r="AB76" s="78"/>
      <c r="AC76" s="78"/>
      <c r="AD76" s="78"/>
      <c r="AE76" s="78"/>
      <c r="AF76" s="78"/>
      <c r="AG76" s="78"/>
    </row>
    <row r="77" spans="1:33" x14ac:dyDescent="0.3">
      <c r="A77" s="78"/>
      <c r="B77" s="78"/>
      <c r="C77" s="78"/>
      <c r="D77" s="78"/>
      <c r="E77" s="78"/>
      <c r="F77" s="78"/>
      <c r="G77" s="78"/>
      <c r="H77" s="78"/>
      <c r="I77" s="78"/>
      <c r="J77" s="78"/>
      <c r="K77" s="78"/>
      <c r="L77" s="78"/>
      <c r="M77" s="78"/>
      <c r="N77" s="78"/>
      <c r="O77" s="78"/>
      <c r="P77" s="78"/>
      <c r="Q77" s="78"/>
      <c r="R77" s="78"/>
      <c r="S77" s="78"/>
      <c r="T77" s="78"/>
      <c r="U77" s="78"/>
      <c r="V77" s="78"/>
      <c r="W77" s="78"/>
      <c r="X77" s="78"/>
      <c r="Y77" s="78"/>
      <c r="Z77" s="78"/>
      <c r="AA77" s="78"/>
      <c r="AB77" s="78"/>
      <c r="AC77" s="78"/>
      <c r="AD77" s="78"/>
      <c r="AE77" s="78"/>
      <c r="AF77" s="78"/>
      <c r="AG77" s="78"/>
    </row>
    <row r="78" spans="1:33" x14ac:dyDescent="0.3">
      <c r="A78" s="78"/>
      <c r="B78" s="78"/>
      <c r="C78" s="78"/>
      <c r="D78" s="78"/>
      <c r="E78" s="78"/>
      <c r="F78" s="78"/>
      <c r="G78" s="78"/>
      <c r="H78" s="78"/>
      <c r="I78" s="78"/>
      <c r="J78" s="78"/>
      <c r="K78" s="78"/>
      <c r="L78" s="78"/>
      <c r="M78" s="78"/>
      <c r="N78" s="78"/>
      <c r="O78" s="78"/>
      <c r="P78" s="78"/>
      <c r="Q78" s="78"/>
      <c r="R78" s="78"/>
      <c r="S78" s="78"/>
      <c r="T78" s="78"/>
      <c r="U78" s="78"/>
      <c r="V78" s="78"/>
      <c r="W78" s="78"/>
      <c r="X78" s="78"/>
      <c r="Y78" s="78"/>
      <c r="Z78" s="78"/>
      <c r="AA78" s="78"/>
      <c r="AB78" s="78"/>
      <c r="AC78" s="78"/>
      <c r="AD78" s="78"/>
      <c r="AE78" s="78"/>
      <c r="AF78" s="78"/>
      <c r="AG78" s="78"/>
    </row>
    <row r="79" spans="1:33" x14ac:dyDescent="0.3">
      <c r="A79" s="78"/>
      <c r="B79" s="78"/>
      <c r="C79" s="78"/>
      <c r="D79" s="78"/>
      <c r="E79" s="78"/>
      <c r="F79" s="78"/>
      <c r="G79" s="78"/>
      <c r="H79" s="78"/>
      <c r="I79" s="78"/>
      <c r="J79" s="78"/>
      <c r="K79" s="78"/>
      <c r="L79" s="78"/>
      <c r="M79" s="78"/>
      <c r="N79" s="78"/>
      <c r="O79" s="78"/>
      <c r="P79" s="78"/>
      <c r="Q79" s="78"/>
      <c r="R79" s="78"/>
      <c r="S79" s="78"/>
      <c r="T79" s="78"/>
      <c r="U79" s="78"/>
      <c r="V79" s="78"/>
      <c r="W79" s="78"/>
      <c r="X79" s="78"/>
      <c r="Y79" s="78"/>
      <c r="Z79" s="78"/>
      <c r="AA79" s="78"/>
      <c r="AB79" s="78"/>
      <c r="AC79" s="78"/>
      <c r="AD79" s="78"/>
      <c r="AE79" s="78"/>
      <c r="AF79" s="78"/>
      <c r="AG79" s="78"/>
    </row>
    <row r="80" spans="1:33" x14ac:dyDescent="0.3">
      <c r="A80" s="78"/>
      <c r="B80" s="78"/>
      <c r="C80" s="78"/>
      <c r="D80" s="78"/>
      <c r="E80" s="78"/>
      <c r="F80" s="78"/>
      <c r="G80" s="78"/>
      <c r="H80" s="78"/>
      <c r="I80" s="78"/>
      <c r="J80" s="78"/>
      <c r="K80" s="78"/>
      <c r="L80" s="78"/>
      <c r="M80" s="78"/>
      <c r="N80" s="78"/>
      <c r="O80" s="78"/>
      <c r="P80" s="78"/>
      <c r="Q80" s="78"/>
      <c r="R80" s="78"/>
      <c r="S80" s="78"/>
      <c r="T80" s="78"/>
      <c r="U80" s="78"/>
      <c r="V80" s="78"/>
      <c r="W80" s="78"/>
      <c r="X80" s="78"/>
      <c r="Y80" s="78"/>
      <c r="Z80" s="78"/>
      <c r="AA80" s="78"/>
      <c r="AB80" s="78"/>
      <c r="AC80" s="78"/>
      <c r="AD80" s="78"/>
      <c r="AE80" s="78"/>
      <c r="AF80" s="78"/>
      <c r="AG80" s="78"/>
    </row>
    <row r="81" spans="1:33" x14ac:dyDescent="0.3">
      <c r="A81" s="78"/>
      <c r="B81" s="78"/>
      <c r="C81" s="78"/>
      <c r="D81" s="78"/>
      <c r="E81" s="78"/>
      <c r="F81" s="78"/>
      <c r="G81" s="78"/>
      <c r="H81" s="78"/>
      <c r="I81" s="78"/>
      <c r="J81" s="78"/>
      <c r="K81" s="78"/>
      <c r="L81" s="78"/>
      <c r="M81" s="78"/>
      <c r="N81" s="78"/>
      <c r="O81" s="78"/>
      <c r="P81" s="78"/>
      <c r="Q81" s="78"/>
      <c r="R81" s="78"/>
      <c r="S81" s="78"/>
      <c r="T81" s="78"/>
      <c r="U81" s="78"/>
      <c r="V81" s="78"/>
      <c r="W81" s="78"/>
      <c r="X81" s="78"/>
      <c r="Y81" s="78"/>
      <c r="Z81" s="78"/>
      <c r="AA81" s="78"/>
      <c r="AB81" s="78"/>
      <c r="AC81" s="78"/>
      <c r="AD81" s="78"/>
      <c r="AE81" s="78"/>
      <c r="AF81" s="78"/>
      <c r="AG81" s="78"/>
    </row>
    <row r="82" spans="1:33" x14ac:dyDescent="0.3">
      <c r="A82" s="78"/>
      <c r="B82" s="78"/>
      <c r="C82" s="78"/>
      <c r="D82" s="78"/>
      <c r="E82" s="78"/>
      <c r="F82" s="78"/>
      <c r="G82" s="78"/>
      <c r="H82" s="78"/>
      <c r="I82" s="78"/>
      <c r="J82" s="78"/>
      <c r="K82" s="78"/>
      <c r="L82" s="78"/>
      <c r="M82" s="78"/>
      <c r="N82" s="78"/>
      <c r="O82" s="78"/>
      <c r="P82" s="78"/>
      <c r="Q82" s="78"/>
      <c r="R82" s="78"/>
      <c r="S82" s="78"/>
      <c r="T82" s="78"/>
      <c r="U82" s="78"/>
      <c r="V82" s="78"/>
      <c r="W82" s="78"/>
      <c r="X82" s="78"/>
      <c r="Y82" s="78"/>
      <c r="Z82" s="78"/>
      <c r="AA82" s="78"/>
      <c r="AB82" s="78"/>
      <c r="AC82" s="78"/>
      <c r="AD82" s="78"/>
      <c r="AE82" s="78"/>
      <c r="AF82" s="78"/>
      <c r="AG82" s="78"/>
    </row>
    <row r="83" spans="1:33" x14ac:dyDescent="0.3">
      <c r="A83" s="78"/>
      <c r="B83" s="78"/>
      <c r="C83" s="78"/>
      <c r="D83" s="78"/>
      <c r="E83" s="78"/>
      <c r="F83" s="78"/>
      <c r="G83" s="78"/>
      <c r="H83" s="78"/>
      <c r="I83" s="78"/>
      <c r="J83" s="78"/>
      <c r="K83" s="78"/>
      <c r="L83" s="78"/>
      <c r="M83" s="78"/>
      <c r="N83" s="78"/>
      <c r="O83" s="78"/>
      <c r="P83" s="78"/>
      <c r="Q83" s="78"/>
      <c r="R83" s="78"/>
      <c r="S83" s="78"/>
      <c r="T83" s="78"/>
      <c r="U83" s="78"/>
      <c r="V83" s="78"/>
      <c r="W83" s="78"/>
      <c r="X83" s="78"/>
      <c r="Y83" s="78"/>
      <c r="Z83" s="78"/>
      <c r="AA83" s="78"/>
      <c r="AB83" s="78"/>
      <c r="AC83" s="78"/>
      <c r="AD83" s="78"/>
      <c r="AE83" s="78"/>
      <c r="AF83" s="78"/>
      <c r="AG83" s="78"/>
    </row>
    <row r="84" spans="1:33" x14ac:dyDescent="0.3">
      <c r="A84" s="78"/>
      <c r="B84" s="78"/>
      <c r="C84" s="78"/>
      <c r="D84" s="78"/>
      <c r="E84" s="78"/>
      <c r="F84" s="78"/>
      <c r="G84" s="78"/>
      <c r="H84" s="78"/>
      <c r="I84" s="78"/>
      <c r="J84" s="78"/>
      <c r="K84" s="78"/>
      <c r="L84" s="78"/>
      <c r="M84" s="78"/>
      <c r="N84" s="78"/>
      <c r="O84" s="78"/>
      <c r="P84" s="78"/>
      <c r="Q84" s="78"/>
      <c r="R84" s="78"/>
      <c r="S84" s="78"/>
      <c r="T84" s="78"/>
      <c r="U84" s="78"/>
      <c r="V84" s="78"/>
      <c r="W84" s="78"/>
      <c r="X84" s="78"/>
      <c r="Y84" s="78"/>
      <c r="Z84" s="78"/>
      <c r="AA84" s="78"/>
      <c r="AB84" s="78"/>
      <c r="AC84" s="78"/>
      <c r="AD84" s="78"/>
      <c r="AE84" s="78"/>
      <c r="AF84" s="78"/>
      <c r="AG84" s="78"/>
    </row>
    <row r="85" spans="1:33" x14ac:dyDescent="0.3">
      <c r="A85" s="78"/>
      <c r="B85" s="78"/>
      <c r="C85" s="78"/>
      <c r="D85" s="78"/>
      <c r="E85" s="78"/>
      <c r="F85" s="78"/>
      <c r="G85" s="78"/>
      <c r="H85" s="78"/>
      <c r="I85" s="78"/>
      <c r="J85" s="78"/>
      <c r="K85" s="78"/>
      <c r="L85" s="78"/>
      <c r="M85" s="78"/>
      <c r="N85" s="78"/>
      <c r="O85" s="78"/>
      <c r="P85" s="78"/>
      <c r="Q85" s="78"/>
      <c r="R85" s="78"/>
      <c r="S85" s="78"/>
      <c r="T85" s="78"/>
      <c r="U85" s="78"/>
      <c r="V85" s="78"/>
      <c r="W85" s="78"/>
      <c r="X85" s="78"/>
      <c r="Y85" s="78"/>
      <c r="Z85" s="78"/>
      <c r="AA85" s="78"/>
      <c r="AB85" s="78"/>
      <c r="AC85" s="78"/>
      <c r="AD85" s="78"/>
      <c r="AE85" s="78"/>
      <c r="AF85" s="78"/>
      <c r="AG85" s="78"/>
    </row>
    <row r="86" spans="1:33" x14ac:dyDescent="0.3">
      <c r="A86" s="78"/>
      <c r="B86" s="78"/>
      <c r="C86" s="78"/>
      <c r="D86" s="78"/>
      <c r="E86" s="78"/>
      <c r="F86" s="78"/>
      <c r="G86" s="78"/>
      <c r="H86" s="78"/>
      <c r="I86" s="78"/>
      <c r="J86" s="78"/>
      <c r="K86" s="78"/>
      <c r="L86" s="78"/>
      <c r="M86" s="78"/>
      <c r="N86" s="78"/>
      <c r="O86" s="78"/>
      <c r="P86" s="78"/>
      <c r="Q86" s="78"/>
      <c r="R86" s="78"/>
      <c r="S86" s="78"/>
      <c r="T86" s="78"/>
      <c r="U86" s="78"/>
      <c r="V86" s="78"/>
      <c r="W86" s="78"/>
      <c r="X86" s="78"/>
      <c r="Y86" s="78"/>
      <c r="Z86" s="78"/>
      <c r="AA86" s="78"/>
      <c r="AB86" s="78"/>
      <c r="AC86" s="78"/>
      <c r="AD86" s="78"/>
      <c r="AE86" s="78"/>
      <c r="AF86" s="78"/>
      <c r="AG86" s="78"/>
    </row>
    <row r="87" spans="1:33" x14ac:dyDescent="0.3">
      <c r="A87" s="78"/>
      <c r="B87" s="78"/>
      <c r="C87" s="78"/>
      <c r="D87" s="78"/>
      <c r="E87" s="78"/>
      <c r="F87" s="78"/>
      <c r="G87" s="78"/>
      <c r="H87" s="78"/>
      <c r="I87" s="78"/>
      <c r="J87" s="78"/>
      <c r="K87" s="78"/>
      <c r="L87" s="78"/>
      <c r="M87" s="78"/>
      <c r="N87" s="78"/>
      <c r="O87" s="78"/>
      <c r="P87" s="78"/>
      <c r="Q87" s="78"/>
      <c r="R87" s="78"/>
      <c r="S87" s="78"/>
      <c r="T87" s="78"/>
      <c r="U87" s="78"/>
      <c r="V87" s="78"/>
      <c r="W87" s="78"/>
      <c r="X87" s="78"/>
      <c r="Y87" s="78"/>
      <c r="Z87" s="78"/>
      <c r="AA87" s="78"/>
      <c r="AB87" s="78"/>
      <c r="AC87" s="78"/>
      <c r="AD87" s="78"/>
      <c r="AE87" s="78"/>
      <c r="AF87" s="78"/>
      <c r="AG87" s="78"/>
    </row>
    <row r="88" spans="1:33" x14ac:dyDescent="0.3">
      <c r="A88" s="78"/>
      <c r="B88" s="78"/>
      <c r="C88" s="78"/>
      <c r="D88" s="78"/>
      <c r="E88" s="78"/>
      <c r="F88" s="78"/>
      <c r="G88" s="78"/>
      <c r="H88" s="78"/>
      <c r="I88" s="78"/>
      <c r="J88" s="78"/>
      <c r="K88" s="78"/>
      <c r="L88" s="78"/>
      <c r="M88" s="78"/>
      <c r="N88" s="78"/>
      <c r="O88" s="78"/>
      <c r="P88" s="78"/>
      <c r="Q88" s="78"/>
      <c r="R88" s="78"/>
      <c r="S88" s="78"/>
      <c r="T88" s="78"/>
      <c r="U88" s="78"/>
      <c r="V88" s="78"/>
      <c r="W88" s="78"/>
      <c r="X88" s="78"/>
      <c r="Y88" s="78"/>
      <c r="Z88" s="78"/>
      <c r="AA88" s="78"/>
      <c r="AB88" s="78"/>
      <c r="AC88" s="78"/>
      <c r="AD88" s="78"/>
      <c r="AE88" s="78"/>
      <c r="AF88" s="78"/>
      <c r="AG88" s="78"/>
    </row>
    <row r="89" spans="1:33" x14ac:dyDescent="0.3">
      <c r="A89" s="78" t="s">
        <v>188</v>
      </c>
      <c r="B89" s="78"/>
      <c r="C89" s="78"/>
      <c r="D89" s="78"/>
      <c r="E89" s="78"/>
      <c r="F89" s="78"/>
      <c r="G89" s="78"/>
      <c r="H89" s="78"/>
      <c r="I89" s="78"/>
      <c r="J89" s="78"/>
      <c r="K89" s="78"/>
      <c r="L89" s="78"/>
      <c r="M89" s="78"/>
      <c r="N89" s="78"/>
      <c r="O89" s="78"/>
      <c r="P89" s="78"/>
      <c r="Q89" s="78"/>
      <c r="R89" s="78"/>
      <c r="S89" s="78"/>
      <c r="T89" s="78"/>
      <c r="U89" s="78"/>
      <c r="V89" s="78"/>
      <c r="W89" s="78"/>
      <c r="X89" s="78"/>
      <c r="Y89" s="78"/>
      <c r="Z89" s="78"/>
      <c r="AA89" s="78"/>
      <c r="AB89" s="78"/>
      <c r="AC89" s="78"/>
      <c r="AD89" s="78"/>
      <c r="AE89" s="78"/>
      <c r="AF89" s="78"/>
      <c r="AG89" s="78"/>
    </row>
    <row r="90" spans="1:33" x14ac:dyDescent="0.3">
      <c r="A90" s="78"/>
      <c r="B90" s="78"/>
      <c r="C90" s="78"/>
      <c r="D90" s="78"/>
      <c r="E90" s="78"/>
      <c r="F90" s="78"/>
      <c r="G90" s="78"/>
      <c r="H90" s="78"/>
      <c r="I90" s="78"/>
      <c r="J90" s="78"/>
      <c r="K90" s="78"/>
      <c r="L90" s="78"/>
      <c r="M90" s="78"/>
      <c r="N90" s="78"/>
      <c r="O90" s="78"/>
      <c r="P90" s="78"/>
      <c r="Q90" s="78"/>
      <c r="R90" s="78"/>
      <c r="S90" s="78"/>
      <c r="T90" s="78"/>
      <c r="U90" s="78"/>
      <c r="V90" s="78"/>
      <c r="W90" s="78"/>
      <c r="X90" s="78"/>
      <c r="Y90" s="78"/>
      <c r="Z90" s="78"/>
      <c r="AA90" s="78"/>
      <c r="AB90" s="78"/>
      <c r="AC90" s="78"/>
      <c r="AD90" s="78"/>
      <c r="AE90" s="78"/>
      <c r="AF90" s="78"/>
      <c r="AG90" s="78"/>
    </row>
    <row r="91" spans="1:33" x14ac:dyDescent="0.3">
      <c r="A91" s="78"/>
      <c r="B91" s="78"/>
      <c r="C91" s="78"/>
      <c r="D91" s="78"/>
      <c r="E91" s="78"/>
      <c r="F91" s="78"/>
      <c r="G91" s="78"/>
      <c r="H91" s="78"/>
      <c r="I91" s="78"/>
      <c r="J91" s="78"/>
      <c r="K91" s="78"/>
      <c r="L91" s="78"/>
      <c r="M91" s="78"/>
      <c r="N91" s="78"/>
      <c r="O91" s="78"/>
      <c r="P91" s="78"/>
      <c r="Q91" s="78"/>
      <c r="R91" s="78"/>
      <c r="S91" s="78"/>
      <c r="T91" s="78"/>
      <c r="U91" s="78"/>
      <c r="V91" s="78"/>
      <c r="W91" s="78"/>
      <c r="X91" s="78"/>
      <c r="Y91" s="78"/>
      <c r="Z91" s="78"/>
      <c r="AA91" s="78"/>
      <c r="AB91" s="78"/>
      <c r="AC91" s="78"/>
      <c r="AD91" s="78"/>
      <c r="AE91" s="78"/>
      <c r="AF91" s="78"/>
      <c r="AG91" s="78"/>
    </row>
    <row r="92" spans="1:33" x14ac:dyDescent="0.3">
      <c r="A92" s="78"/>
      <c r="B92" s="78"/>
      <c r="C92" s="78"/>
      <c r="D92" s="78"/>
      <c r="E92" s="78"/>
      <c r="F92" s="78"/>
      <c r="G92" s="78"/>
      <c r="H92" s="78"/>
      <c r="I92" s="78"/>
      <c r="J92" s="78"/>
      <c r="K92" s="78"/>
      <c r="L92" s="78"/>
      <c r="M92" s="78"/>
      <c r="N92" s="78"/>
      <c r="O92" s="78"/>
      <c r="P92" s="78"/>
      <c r="Q92" s="78"/>
      <c r="R92" s="78"/>
      <c r="S92" s="78"/>
      <c r="T92" s="78"/>
      <c r="U92" s="78"/>
      <c r="V92" s="78"/>
      <c r="W92" s="78"/>
      <c r="X92" s="78"/>
      <c r="Y92" s="78"/>
      <c r="Z92" s="78"/>
      <c r="AA92" s="78"/>
      <c r="AB92" s="78"/>
      <c r="AC92" s="78"/>
      <c r="AD92" s="78"/>
      <c r="AE92" s="78"/>
      <c r="AF92" s="78"/>
      <c r="AG92" s="78"/>
    </row>
    <row r="93" spans="1:33" x14ac:dyDescent="0.3">
      <c r="A93" s="78"/>
      <c r="B93" s="78"/>
      <c r="C93" s="78"/>
      <c r="D93" s="78"/>
      <c r="E93" s="78"/>
      <c r="F93" s="78"/>
      <c r="G93" s="78"/>
      <c r="H93" s="78"/>
      <c r="I93" s="78"/>
      <c r="J93" s="78"/>
      <c r="K93" s="78"/>
      <c r="L93" s="78"/>
      <c r="M93" s="78"/>
      <c r="N93" s="78"/>
      <c r="O93" s="78"/>
      <c r="P93" s="78"/>
      <c r="Q93" s="78"/>
      <c r="R93" s="78"/>
      <c r="S93" s="78"/>
      <c r="T93" s="78"/>
      <c r="U93" s="78"/>
      <c r="V93" s="78"/>
      <c r="W93" s="78"/>
      <c r="X93" s="78"/>
      <c r="Y93" s="78"/>
      <c r="Z93" s="78"/>
      <c r="AA93" s="78"/>
      <c r="AB93" s="78"/>
      <c r="AC93" s="78"/>
      <c r="AD93" s="78"/>
      <c r="AE93" s="78"/>
      <c r="AF93" s="78"/>
      <c r="AG93" s="78"/>
    </row>
    <row r="94" spans="1:33" x14ac:dyDescent="0.3">
      <c r="A94" s="78"/>
      <c r="B94" s="78"/>
      <c r="C94" s="78"/>
      <c r="D94" s="78"/>
      <c r="E94" s="78"/>
      <c r="F94" s="78"/>
      <c r="G94" s="78"/>
      <c r="H94" s="78"/>
      <c r="I94" s="78"/>
      <c r="J94" s="78"/>
      <c r="K94" s="78"/>
      <c r="L94" s="78"/>
      <c r="M94" s="78"/>
      <c r="N94" s="78"/>
      <c r="O94" s="78"/>
      <c r="P94" s="78"/>
      <c r="Q94" s="78"/>
      <c r="R94" s="78"/>
      <c r="S94" s="78"/>
      <c r="T94" s="78"/>
      <c r="U94" s="78"/>
      <c r="V94" s="78"/>
      <c r="W94" s="78"/>
      <c r="X94" s="78"/>
      <c r="Y94" s="78"/>
      <c r="Z94" s="78"/>
      <c r="AA94" s="78"/>
      <c r="AB94" s="78"/>
      <c r="AC94" s="78"/>
      <c r="AD94" s="78"/>
      <c r="AE94" s="78"/>
      <c r="AF94" s="78"/>
      <c r="AG94" s="78"/>
    </row>
    <row r="95" spans="1:33" x14ac:dyDescent="0.3">
      <c r="A95" s="78"/>
      <c r="B95" s="78"/>
      <c r="C95" s="78"/>
      <c r="D95" s="78"/>
      <c r="E95" s="78"/>
      <c r="F95" s="78"/>
      <c r="G95" s="78"/>
      <c r="H95" s="78"/>
      <c r="I95" s="78"/>
      <c r="J95" s="78"/>
      <c r="K95" s="78"/>
      <c r="L95" s="78"/>
      <c r="M95" s="78"/>
      <c r="N95" s="78"/>
      <c r="O95" s="78"/>
      <c r="P95" s="78"/>
      <c r="Q95" s="78"/>
      <c r="R95" s="78"/>
      <c r="S95" s="78"/>
      <c r="T95" s="78"/>
      <c r="U95" s="78"/>
      <c r="V95" s="78"/>
      <c r="W95" s="78"/>
      <c r="X95" s="78"/>
      <c r="Y95" s="78"/>
      <c r="Z95" s="78"/>
      <c r="AA95" s="78"/>
      <c r="AB95" s="78"/>
      <c r="AC95" s="78"/>
      <c r="AD95" s="78"/>
      <c r="AE95" s="78"/>
      <c r="AF95" s="78"/>
      <c r="AG95" s="78"/>
    </row>
    <row r="96" spans="1:33" x14ac:dyDescent="0.3">
      <c r="A96" s="78"/>
      <c r="B96" s="78"/>
      <c r="C96" s="78"/>
      <c r="D96" s="78"/>
      <c r="E96" s="78"/>
      <c r="F96" s="78"/>
      <c r="G96" s="78"/>
      <c r="H96" s="78"/>
      <c r="I96" s="78"/>
      <c r="J96" s="78"/>
      <c r="K96" s="78"/>
      <c r="L96" s="78"/>
      <c r="M96" s="78"/>
      <c r="N96" s="78"/>
      <c r="O96" s="78"/>
      <c r="P96" s="78"/>
      <c r="Q96" s="78"/>
      <c r="R96" s="78"/>
      <c r="S96" s="78"/>
      <c r="T96" s="78"/>
      <c r="U96" s="78"/>
      <c r="V96" s="78"/>
      <c r="W96" s="78"/>
      <c r="X96" s="78"/>
      <c r="Y96" s="78"/>
      <c r="Z96" s="78"/>
      <c r="AA96" s="78"/>
      <c r="AB96" s="78"/>
      <c r="AC96" s="78"/>
      <c r="AD96" s="78"/>
      <c r="AE96" s="78"/>
      <c r="AF96" s="78"/>
      <c r="AG96" s="78"/>
    </row>
    <row r="97" spans="1:33" x14ac:dyDescent="0.3">
      <c r="A97" s="78"/>
      <c r="B97" s="78"/>
      <c r="C97" s="78"/>
      <c r="D97" s="78"/>
      <c r="E97" s="78"/>
      <c r="F97" s="78"/>
      <c r="G97" s="78"/>
      <c r="H97" s="78"/>
      <c r="I97" s="78"/>
      <c r="J97" s="78"/>
      <c r="K97" s="78"/>
      <c r="L97" s="78"/>
      <c r="M97" s="78"/>
      <c r="N97" s="78"/>
      <c r="O97" s="78"/>
      <c r="P97" s="78"/>
      <c r="Q97" s="78"/>
      <c r="R97" s="78"/>
      <c r="S97" s="78"/>
      <c r="T97" s="78"/>
      <c r="U97" s="78"/>
      <c r="V97" s="78"/>
      <c r="W97" s="78"/>
      <c r="X97" s="78"/>
      <c r="Y97" s="78"/>
      <c r="Z97" s="78"/>
      <c r="AA97" s="78"/>
      <c r="AB97" s="78"/>
      <c r="AC97" s="78"/>
      <c r="AD97" s="78"/>
      <c r="AE97" s="78"/>
      <c r="AF97" s="78"/>
      <c r="AG97" s="78"/>
    </row>
    <row r="98" spans="1:33" x14ac:dyDescent="0.3">
      <c r="A98" s="78"/>
      <c r="B98" s="78"/>
      <c r="C98" s="78"/>
      <c r="D98" s="78"/>
      <c r="E98" s="78"/>
      <c r="F98" s="78"/>
      <c r="G98" s="78"/>
      <c r="H98" s="78"/>
      <c r="I98" s="78"/>
      <c r="J98" s="78"/>
      <c r="K98" s="78"/>
      <c r="L98" s="78"/>
      <c r="M98" s="78"/>
      <c r="N98" s="78"/>
      <c r="O98" s="78"/>
      <c r="P98" s="78"/>
      <c r="Q98" s="78"/>
      <c r="R98" s="78"/>
      <c r="S98" s="78"/>
      <c r="T98" s="78"/>
      <c r="U98" s="78"/>
      <c r="V98" s="78"/>
      <c r="W98" s="78"/>
      <c r="X98" s="78"/>
      <c r="Y98" s="78"/>
      <c r="Z98" s="78"/>
      <c r="AA98" s="78"/>
      <c r="AB98" s="78"/>
      <c r="AC98" s="78"/>
      <c r="AD98" s="78"/>
      <c r="AE98" s="78"/>
      <c r="AF98" s="78"/>
      <c r="AG98" s="78"/>
    </row>
    <row r="99" spans="1:33" x14ac:dyDescent="0.3">
      <c r="A99" s="78"/>
      <c r="B99" s="78"/>
      <c r="C99" s="78"/>
      <c r="D99" s="78"/>
      <c r="E99" s="78"/>
      <c r="F99" s="78"/>
      <c r="G99" s="78"/>
      <c r="H99" s="78"/>
      <c r="I99" s="78"/>
      <c r="J99" s="78"/>
      <c r="K99" s="78"/>
      <c r="L99" s="78"/>
      <c r="M99" s="78"/>
      <c r="N99" s="78"/>
      <c r="O99" s="78"/>
      <c r="P99" s="78"/>
      <c r="Q99" s="78"/>
      <c r="R99" s="78"/>
      <c r="S99" s="78"/>
      <c r="T99" s="78"/>
      <c r="U99" s="78"/>
      <c r="V99" s="78"/>
      <c r="W99" s="78"/>
      <c r="X99" s="78"/>
      <c r="Y99" s="78"/>
      <c r="Z99" s="78"/>
      <c r="AA99" s="78"/>
      <c r="AB99" s="78"/>
      <c r="AC99" s="78"/>
      <c r="AD99" s="78"/>
      <c r="AE99" s="78"/>
      <c r="AF99" s="78"/>
      <c r="AG99" s="78"/>
    </row>
    <row r="100" spans="1:33" x14ac:dyDescent="0.3">
      <c r="A100" s="78"/>
      <c r="B100" s="78"/>
      <c r="C100" s="78"/>
      <c r="D100" s="78"/>
      <c r="E100" s="78"/>
      <c r="F100" s="78"/>
      <c r="G100" s="78"/>
      <c r="H100" s="78"/>
      <c r="I100" s="78"/>
      <c r="J100" s="78"/>
      <c r="K100" s="78"/>
      <c r="L100" s="78"/>
      <c r="M100" s="78"/>
      <c r="N100" s="78"/>
      <c r="O100" s="78"/>
      <c r="P100" s="78"/>
      <c r="Q100" s="78"/>
      <c r="R100" s="78"/>
      <c r="S100" s="78"/>
      <c r="T100" s="78"/>
      <c r="U100" s="78"/>
      <c r="V100" s="78"/>
      <c r="W100" s="78"/>
      <c r="X100" s="78"/>
      <c r="Y100" s="78"/>
      <c r="Z100" s="78"/>
      <c r="AA100" s="78"/>
      <c r="AB100" s="78"/>
      <c r="AC100" s="78"/>
      <c r="AD100" s="78"/>
      <c r="AE100" s="78"/>
      <c r="AF100" s="78"/>
      <c r="AG100" s="78"/>
    </row>
    <row r="101" spans="1:33" x14ac:dyDescent="0.3">
      <c r="A101" s="78"/>
      <c r="B101" s="78"/>
      <c r="C101" s="78"/>
      <c r="D101" s="78"/>
      <c r="E101" s="78"/>
      <c r="F101" s="78"/>
      <c r="G101" s="78"/>
      <c r="H101" s="78"/>
      <c r="I101" s="78"/>
      <c r="J101" s="78"/>
      <c r="K101" s="78"/>
      <c r="L101" s="78"/>
      <c r="M101" s="78"/>
      <c r="N101" s="78"/>
      <c r="O101" s="78"/>
      <c r="P101" s="78"/>
      <c r="Q101" s="78"/>
      <c r="R101" s="78"/>
      <c r="S101" s="78"/>
      <c r="T101" s="78"/>
      <c r="U101" s="78"/>
      <c r="V101" s="78"/>
      <c r="W101" s="78"/>
      <c r="X101" s="78"/>
      <c r="Y101" s="78"/>
      <c r="Z101" s="78"/>
      <c r="AA101" s="78"/>
      <c r="AB101" s="78"/>
      <c r="AC101" s="78"/>
      <c r="AD101" s="78"/>
      <c r="AE101" s="78"/>
      <c r="AF101" s="78"/>
      <c r="AG101" s="78"/>
    </row>
    <row r="102" spans="1:33" x14ac:dyDescent="0.3">
      <c r="A102" s="78"/>
      <c r="B102" s="78"/>
      <c r="C102" s="78"/>
      <c r="D102" s="78"/>
      <c r="E102" s="78"/>
      <c r="F102" s="78"/>
      <c r="G102" s="78"/>
      <c r="H102" s="78"/>
      <c r="I102" s="78"/>
      <c r="J102" s="78"/>
      <c r="K102" s="78"/>
      <c r="L102" s="78"/>
      <c r="M102" s="78"/>
      <c r="N102" s="78"/>
      <c r="O102" s="78"/>
      <c r="P102" s="78"/>
      <c r="Q102" s="78"/>
      <c r="R102" s="78"/>
      <c r="S102" s="78"/>
      <c r="T102" s="78"/>
      <c r="U102" s="78"/>
      <c r="V102" s="78"/>
      <c r="W102" s="78"/>
      <c r="X102" s="78"/>
      <c r="Y102" s="78"/>
      <c r="Z102" s="78"/>
      <c r="AA102" s="78"/>
      <c r="AB102" s="78"/>
      <c r="AC102" s="78"/>
      <c r="AD102" s="78"/>
      <c r="AE102" s="78"/>
      <c r="AF102" s="78"/>
      <c r="AG102" s="78"/>
    </row>
    <row r="103" spans="1:33" x14ac:dyDescent="0.3">
      <c r="A103" s="78"/>
      <c r="B103" s="78"/>
      <c r="C103" s="78"/>
      <c r="D103" s="78"/>
      <c r="E103" s="78"/>
      <c r="F103" s="78"/>
      <c r="G103" s="78"/>
      <c r="H103" s="78"/>
      <c r="I103" s="78"/>
      <c r="J103" s="78"/>
      <c r="K103" s="78"/>
      <c r="L103" s="78"/>
      <c r="M103" s="78"/>
      <c r="N103" s="78"/>
      <c r="O103" s="78"/>
      <c r="P103" s="78"/>
      <c r="Q103" s="78"/>
      <c r="R103" s="78"/>
      <c r="S103" s="78"/>
      <c r="T103" s="78"/>
      <c r="U103" s="78"/>
      <c r="V103" s="78"/>
      <c r="W103" s="78"/>
      <c r="X103" s="78"/>
      <c r="Y103" s="78"/>
      <c r="Z103" s="78"/>
      <c r="AA103" s="78"/>
      <c r="AB103" s="78"/>
      <c r="AC103" s="78"/>
      <c r="AD103" s="78"/>
      <c r="AE103" s="78"/>
      <c r="AF103" s="78"/>
      <c r="AG103" s="78"/>
    </row>
    <row r="104" spans="1:33" x14ac:dyDescent="0.3">
      <c r="A104" s="78"/>
      <c r="B104" s="78"/>
      <c r="C104" s="78"/>
      <c r="D104" s="78"/>
      <c r="E104" s="78"/>
      <c r="F104" s="78"/>
      <c r="G104" s="78"/>
      <c r="H104" s="78"/>
      <c r="I104" s="78"/>
      <c r="J104" s="78"/>
      <c r="K104" s="78"/>
      <c r="L104" s="78"/>
      <c r="M104" s="78"/>
      <c r="N104" s="78"/>
      <c r="O104" s="78"/>
      <c r="P104" s="78"/>
      <c r="Q104" s="78"/>
      <c r="R104" s="78"/>
      <c r="S104" s="78"/>
      <c r="T104" s="78"/>
      <c r="U104" s="78"/>
      <c r="V104" s="78"/>
      <c r="W104" s="78"/>
      <c r="X104" s="78"/>
      <c r="Y104" s="78"/>
      <c r="Z104" s="78"/>
      <c r="AA104" s="78"/>
      <c r="AB104" s="78"/>
      <c r="AC104" s="78"/>
      <c r="AD104" s="78"/>
      <c r="AE104" s="78"/>
      <c r="AF104" s="78"/>
      <c r="AG104" s="78"/>
    </row>
    <row r="105" spans="1:33" x14ac:dyDescent="0.3">
      <c r="A105" s="78"/>
      <c r="B105" s="78"/>
      <c r="C105" s="78"/>
      <c r="D105" s="78"/>
      <c r="E105" s="78"/>
      <c r="F105" s="78"/>
      <c r="G105" s="78"/>
      <c r="H105" s="78"/>
      <c r="I105" s="78"/>
      <c r="J105" s="78"/>
      <c r="K105" s="78"/>
      <c r="L105" s="78"/>
      <c r="M105" s="78"/>
      <c r="N105" s="78"/>
      <c r="O105" s="78"/>
      <c r="P105" s="78"/>
      <c r="Q105" s="78"/>
      <c r="R105" s="78"/>
      <c r="S105" s="78"/>
      <c r="T105" s="78"/>
      <c r="U105" s="78"/>
      <c r="V105" s="78"/>
      <c r="W105" s="78"/>
      <c r="X105" s="78"/>
      <c r="Y105" s="78"/>
      <c r="Z105" s="78"/>
      <c r="AA105" s="78"/>
      <c r="AB105" s="78"/>
      <c r="AC105" s="78"/>
      <c r="AD105" s="78"/>
      <c r="AE105" s="78"/>
      <c r="AF105" s="78"/>
      <c r="AG105" s="78"/>
    </row>
    <row r="106" spans="1:33" x14ac:dyDescent="0.3">
      <c r="A106" s="78"/>
      <c r="B106" s="78"/>
      <c r="C106" s="78"/>
      <c r="D106" s="78"/>
      <c r="E106" s="78"/>
      <c r="F106" s="78"/>
      <c r="G106" s="78"/>
      <c r="H106" s="78"/>
      <c r="I106" s="78"/>
      <c r="J106" s="78"/>
      <c r="K106" s="78"/>
      <c r="L106" s="78"/>
      <c r="M106" s="78"/>
      <c r="N106" s="78"/>
      <c r="O106" s="78"/>
      <c r="P106" s="78"/>
      <c r="Q106" s="78"/>
      <c r="R106" s="78"/>
      <c r="S106" s="78"/>
      <c r="T106" s="78"/>
      <c r="U106" s="78"/>
      <c r="V106" s="78"/>
      <c r="W106" s="78"/>
      <c r="X106" s="78"/>
      <c r="Y106" s="78"/>
      <c r="Z106" s="78"/>
      <c r="AA106" s="78"/>
      <c r="AB106" s="78"/>
      <c r="AC106" s="78"/>
      <c r="AD106" s="78"/>
      <c r="AE106" s="78"/>
      <c r="AF106" s="78"/>
      <c r="AG106" s="78"/>
    </row>
    <row r="107" spans="1:33" x14ac:dyDescent="0.3">
      <c r="A107" s="78"/>
      <c r="B107" s="78"/>
      <c r="C107" s="78"/>
      <c r="D107" s="78"/>
      <c r="E107" s="78"/>
      <c r="F107" s="78"/>
      <c r="G107" s="78"/>
      <c r="H107" s="78"/>
      <c r="I107" s="78"/>
      <c r="J107" s="78"/>
      <c r="K107" s="78"/>
      <c r="L107" s="78"/>
      <c r="M107" s="78"/>
      <c r="N107" s="78"/>
      <c r="O107" s="78"/>
      <c r="P107" s="78"/>
      <c r="Q107" s="78"/>
      <c r="R107" s="78"/>
      <c r="S107" s="78"/>
      <c r="T107" s="78"/>
      <c r="U107" s="78"/>
      <c r="V107" s="78"/>
      <c r="W107" s="78"/>
      <c r="X107" s="78"/>
      <c r="Y107" s="78"/>
      <c r="Z107" s="78"/>
      <c r="AA107" s="78"/>
      <c r="AB107" s="78"/>
      <c r="AC107" s="78"/>
      <c r="AD107" s="78"/>
      <c r="AE107" s="78"/>
      <c r="AF107" s="78"/>
      <c r="AG107" s="78"/>
    </row>
    <row r="108" spans="1:33" x14ac:dyDescent="0.3">
      <c r="A108" s="78"/>
      <c r="B108" s="78"/>
      <c r="C108" s="78"/>
      <c r="D108" s="78"/>
      <c r="E108" s="78"/>
      <c r="F108" s="78"/>
      <c r="G108" s="78"/>
      <c r="H108" s="78"/>
      <c r="I108" s="78"/>
      <c r="J108" s="78"/>
      <c r="K108" s="78"/>
      <c r="L108" s="78"/>
      <c r="M108" s="78"/>
      <c r="N108" s="78"/>
      <c r="O108" s="78"/>
      <c r="P108" s="78"/>
      <c r="Q108" s="78"/>
      <c r="R108" s="78"/>
      <c r="S108" s="78"/>
      <c r="T108" s="78"/>
      <c r="U108" s="78"/>
      <c r="V108" s="78"/>
      <c r="W108" s="78"/>
      <c r="X108" s="78"/>
      <c r="Y108" s="78"/>
      <c r="Z108" s="78"/>
      <c r="AA108" s="78"/>
      <c r="AB108" s="78"/>
      <c r="AC108" s="78"/>
      <c r="AD108" s="78"/>
      <c r="AE108" s="78"/>
      <c r="AF108" s="78"/>
      <c r="AG108" s="78"/>
    </row>
    <row r="109" spans="1:33" x14ac:dyDescent="0.3">
      <c r="A109" s="78"/>
      <c r="B109" s="78"/>
      <c r="C109" s="78"/>
      <c r="D109" s="78"/>
      <c r="E109" s="78"/>
      <c r="F109" s="78"/>
      <c r="G109" s="78"/>
      <c r="H109" s="78"/>
      <c r="I109" s="78"/>
      <c r="J109" s="78"/>
      <c r="K109" s="78"/>
      <c r="L109" s="78"/>
      <c r="M109" s="78"/>
      <c r="N109" s="78"/>
      <c r="O109" s="78"/>
      <c r="P109" s="78"/>
      <c r="Q109" s="78"/>
      <c r="R109" s="78"/>
      <c r="S109" s="78"/>
      <c r="T109" s="78"/>
      <c r="U109" s="78"/>
      <c r="V109" s="78"/>
      <c r="W109" s="78"/>
      <c r="X109" s="78"/>
      <c r="Y109" s="78"/>
      <c r="Z109" s="78"/>
      <c r="AA109" s="78"/>
      <c r="AB109" s="78"/>
      <c r="AC109" s="78"/>
      <c r="AD109" s="78"/>
      <c r="AE109" s="78"/>
      <c r="AF109" s="78"/>
      <c r="AG109" s="78"/>
    </row>
    <row r="110" spans="1:33" x14ac:dyDescent="0.3">
      <c r="A110" s="78"/>
      <c r="B110" s="78"/>
      <c r="C110" s="78"/>
      <c r="D110" s="78"/>
      <c r="E110" s="78"/>
      <c r="F110" s="78"/>
      <c r="G110" s="78"/>
      <c r="H110" s="78"/>
      <c r="I110" s="78"/>
      <c r="J110" s="78"/>
      <c r="K110" s="78"/>
      <c r="L110" s="78"/>
      <c r="M110" s="78"/>
      <c r="N110" s="78"/>
      <c r="O110" s="78"/>
      <c r="P110" s="78"/>
      <c r="Q110" s="78"/>
      <c r="R110" s="78"/>
      <c r="S110" s="78"/>
      <c r="T110" s="78"/>
      <c r="U110" s="78"/>
      <c r="V110" s="78"/>
      <c r="W110" s="78"/>
      <c r="X110" s="78"/>
      <c r="Y110" s="78"/>
      <c r="Z110" s="78"/>
      <c r="AA110" s="78"/>
      <c r="AB110" s="78"/>
      <c r="AC110" s="78"/>
      <c r="AD110" s="78"/>
      <c r="AE110" s="78"/>
      <c r="AF110" s="78"/>
      <c r="AG110" s="78"/>
    </row>
    <row r="111" spans="1:33" x14ac:dyDescent="0.3">
      <c r="A111" s="78"/>
      <c r="B111" s="78"/>
      <c r="C111" s="78"/>
      <c r="D111" s="78"/>
      <c r="E111" s="78"/>
      <c r="F111" s="78"/>
      <c r="G111" s="78"/>
      <c r="H111" s="78"/>
      <c r="I111" s="78"/>
      <c r="J111" s="78"/>
      <c r="K111" s="78"/>
      <c r="L111" s="78"/>
      <c r="M111" s="78"/>
      <c r="N111" s="78"/>
      <c r="O111" s="78"/>
      <c r="P111" s="78"/>
      <c r="Q111" s="78"/>
      <c r="R111" s="78"/>
      <c r="S111" s="78"/>
      <c r="T111" s="78"/>
      <c r="U111" s="78"/>
      <c r="V111" s="78"/>
      <c r="W111" s="78"/>
      <c r="X111" s="78"/>
      <c r="Y111" s="78"/>
      <c r="Z111" s="78"/>
      <c r="AA111" s="78"/>
      <c r="AB111" s="78"/>
      <c r="AC111" s="78"/>
      <c r="AD111" s="78"/>
      <c r="AE111" s="78"/>
      <c r="AF111" s="78"/>
      <c r="AG111" s="78"/>
    </row>
    <row r="112" spans="1:33" x14ac:dyDescent="0.3">
      <c r="A112" s="78"/>
      <c r="B112" s="78"/>
      <c r="C112" s="78"/>
      <c r="D112" s="78"/>
      <c r="E112" s="78"/>
      <c r="F112" s="78"/>
      <c r="G112" s="78"/>
      <c r="H112" s="78"/>
      <c r="I112" s="78"/>
      <c r="J112" s="78"/>
      <c r="K112" s="78"/>
      <c r="L112" s="78"/>
      <c r="M112" s="78"/>
      <c r="N112" s="78"/>
      <c r="O112" s="78"/>
      <c r="P112" s="78"/>
      <c r="Q112" s="78"/>
      <c r="R112" s="78"/>
      <c r="S112" s="78"/>
      <c r="T112" s="78"/>
      <c r="U112" s="78"/>
      <c r="V112" s="78"/>
      <c r="W112" s="78"/>
      <c r="X112" s="78"/>
      <c r="Y112" s="78"/>
      <c r="Z112" s="78"/>
      <c r="AA112" s="78"/>
      <c r="AB112" s="78"/>
      <c r="AC112" s="78"/>
      <c r="AD112" s="78"/>
      <c r="AE112" s="78"/>
      <c r="AF112" s="78"/>
      <c r="AG112" s="78"/>
    </row>
    <row r="113" spans="1:33" x14ac:dyDescent="0.3">
      <c r="A113" s="78"/>
      <c r="B113" s="78"/>
      <c r="C113" s="78"/>
      <c r="D113" s="78"/>
      <c r="E113" s="78"/>
      <c r="F113" s="78"/>
      <c r="G113" s="78"/>
      <c r="H113" s="78"/>
      <c r="I113" s="78"/>
      <c r="J113" s="78"/>
      <c r="K113" s="78"/>
      <c r="L113" s="78"/>
      <c r="M113" s="78"/>
      <c r="N113" s="78"/>
      <c r="O113" s="78"/>
      <c r="P113" s="78"/>
      <c r="Q113" s="78"/>
      <c r="R113" s="78"/>
      <c r="S113" s="78"/>
      <c r="T113" s="78"/>
      <c r="U113" s="78"/>
      <c r="V113" s="78"/>
      <c r="W113" s="78"/>
      <c r="X113" s="78"/>
      <c r="Y113" s="78"/>
      <c r="Z113" s="78"/>
      <c r="AA113" s="78"/>
      <c r="AB113" s="78"/>
      <c r="AC113" s="78"/>
      <c r="AD113" s="78"/>
      <c r="AE113" s="78"/>
      <c r="AF113" s="78"/>
      <c r="AG113" s="78"/>
    </row>
    <row r="114" spans="1:33" x14ac:dyDescent="0.3">
      <c r="A114" s="78"/>
      <c r="B114" s="78"/>
      <c r="C114" s="78"/>
      <c r="D114" s="78"/>
      <c r="E114" s="78"/>
      <c r="F114" s="78"/>
      <c r="G114" s="78"/>
      <c r="H114" s="78"/>
      <c r="I114" s="78"/>
      <c r="J114" s="78"/>
      <c r="K114" s="78"/>
      <c r="L114" s="78"/>
      <c r="M114" s="78"/>
      <c r="N114" s="78"/>
      <c r="O114" s="78"/>
      <c r="P114" s="78"/>
      <c r="Q114" s="78"/>
      <c r="R114" s="78"/>
      <c r="S114" s="78"/>
      <c r="T114" s="78"/>
      <c r="U114" s="78"/>
      <c r="V114" s="78"/>
      <c r="W114" s="78"/>
      <c r="X114" s="78"/>
      <c r="Y114" s="78"/>
      <c r="Z114" s="78"/>
      <c r="AA114" s="78"/>
      <c r="AB114" s="78"/>
      <c r="AC114" s="78"/>
      <c r="AD114" s="78"/>
      <c r="AE114" s="78"/>
      <c r="AF114" s="78"/>
      <c r="AG114" s="78"/>
    </row>
    <row r="115" spans="1:33" x14ac:dyDescent="0.3">
      <c r="A115" s="78"/>
      <c r="B115" s="78"/>
      <c r="C115" s="78"/>
      <c r="D115" s="78"/>
      <c r="E115" s="78"/>
      <c r="F115" s="78"/>
      <c r="G115" s="78"/>
      <c r="H115" s="78"/>
      <c r="I115" s="78"/>
      <c r="J115" s="78"/>
      <c r="K115" s="78"/>
      <c r="L115" s="78"/>
      <c r="M115" s="78"/>
      <c r="N115" s="78"/>
      <c r="O115" s="78"/>
      <c r="P115" s="78"/>
      <c r="Q115" s="78"/>
      <c r="R115" s="78"/>
      <c r="S115" s="78"/>
      <c r="T115" s="78"/>
      <c r="U115" s="78"/>
      <c r="V115" s="78"/>
      <c r="W115" s="78"/>
      <c r="X115" s="78"/>
      <c r="Y115" s="78"/>
      <c r="Z115" s="78"/>
      <c r="AA115" s="78"/>
      <c r="AB115" s="78"/>
      <c r="AC115" s="78"/>
      <c r="AD115" s="78"/>
      <c r="AE115" s="78"/>
      <c r="AF115" s="78"/>
      <c r="AG115" s="78"/>
    </row>
    <row r="116" spans="1:33" x14ac:dyDescent="0.3">
      <c r="A116" s="78"/>
      <c r="B116" s="78"/>
      <c r="C116" s="78"/>
      <c r="D116" s="78"/>
      <c r="E116" s="78"/>
      <c r="F116" s="78"/>
      <c r="G116" s="78"/>
      <c r="H116" s="78"/>
      <c r="I116" s="78"/>
      <c r="J116" s="78"/>
      <c r="K116" s="78"/>
      <c r="L116" s="78"/>
      <c r="M116" s="78"/>
      <c r="N116" s="78"/>
      <c r="O116" s="78"/>
      <c r="P116" s="78"/>
      <c r="Q116" s="78"/>
      <c r="R116" s="78"/>
      <c r="S116" s="78"/>
      <c r="T116" s="78"/>
      <c r="U116" s="78"/>
      <c r="V116" s="78"/>
      <c r="W116" s="78"/>
      <c r="X116" s="78"/>
      <c r="Y116" s="78"/>
      <c r="Z116" s="78"/>
      <c r="AA116" s="78"/>
      <c r="AB116" s="78"/>
      <c r="AC116" s="78"/>
      <c r="AD116" s="78"/>
      <c r="AE116" s="78"/>
      <c r="AF116" s="78"/>
      <c r="AG116" s="78"/>
    </row>
    <row r="117" spans="1:33" x14ac:dyDescent="0.3">
      <c r="A117" s="78"/>
      <c r="B117" s="78"/>
      <c r="C117" s="78"/>
      <c r="D117" s="78"/>
      <c r="E117" s="78"/>
      <c r="F117" s="78"/>
      <c r="G117" s="78"/>
      <c r="H117" s="78"/>
      <c r="I117" s="78"/>
      <c r="J117" s="78"/>
      <c r="K117" s="78"/>
      <c r="L117" s="78"/>
      <c r="M117" s="78"/>
      <c r="N117" s="78"/>
      <c r="O117" s="78"/>
      <c r="P117" s="78"/>
      <c r="Q117" s="78"/>
      <c r="R117" s="78"/>
      <c r="S117" s="78"/>
      <c r="T117" s="78"/>
      <c r="U117" s="78"/>
      <c r="V117" s="78"/>
      <c r="W117" s="78"/>
      <c r="X117" s="78"/>
      <c r="Y117" s="78"/>
      <c r="Z117" s="78"/>
      <c r="AA117" s="78"/>
      <c r="AB117" s="78"/>
      <c r="AC117" s="78"/>
      <c r="AD117" s="78"/>
      <c r="AE117" s="78"/>
      <c r="AF117" s="78"/>
      <c r="AG117" s="78"/>
    </row>
    <row r="118" spans="1:33" x14ac:dyDescent="0.3">
      <c r="A118" s="78"/>
      <c r="B118" s="78"/>
      <c r="C118" s="78"/>
      <c r="D118" s="78"/>
      <c r="E118" s="78"/>
      <c r="F118" s="78"/>
      <c r="G118" s="78"/>
      <c r="H118" s="78"/>
      <c r="I118" s="78"/>
      <c r="J118" s="78"/>
      <c r="K118" s="78"/>
      <c r="L118" s="78"/>
      <c r="M118" s="78"/>
      <c r="N118" s="78"/>
      <c r="O118" s="78"/>
      <c r="P118" s="78"/>
      <c r="Q118" s="78"/>
      <c r="R118" s="78"/>
      <c r="S118" s="78"/>
      <c r="T118" s="78"/>
      <c r="U118" s="78"/>
      <c r="V118" s="78"/>
      <c r="W118" s="78"/>
      <c r="X118" s="78"/>
      <c r="Y118" s="78"/>
      <c r="Z118" s="78"/>
      <c r="AA118" s="78"/>
      <c r="AB118" s="78"/>
      <c r="AC118" s="78"/>
      <c r="AD118" s="78"/>
      <c r="AE118" s="78"/>
      <c r="AF118" s="78"/>
      <c r="AG118" s="78"/>
    </row>
    <row r="119" spans="1:33" x14ac:dyDescent="0.3">
      <c r="A119" s="78"/>
      <c r="B119" s="78"/>
      <c r="C119" s="78"/>
      <c r="D119" s="78"/>
      <c r="E119" s="78"/>
      <c r="F119" s="78"/>
      <c r="G119" s="78"/>
      <c r="H119" s="78"/>
      <c r="I119" s="78"/>
      <c r="J119" s="78"/>
      <c r="K119" s="78"/>
      <c r="L119" s="78"/>
      <c r="M119" s="78"/>
      <c r="N119" s="78"/>
      <c r="O119" s="78"/>
      <c r="P119" s="78"/>
      <c r="Q119" s="78"/>
      <c r="R119" s="78"/>
      <c r="S119" s="78"/>
      <c r="T119" s="78"/>
      <c r="U119" s="78"/>
      <c r="V119" s="78"/>
      <c r="W119" s="78"/>
      <c r="X119" s="78"/>
      <c r="Y119" s="78"/>
      <c r="Z119" s="78"/>
      <c r="AA119" s="78"/>
      <c r="AB119" s="78"/>
      <c r="AC119" s="78"/>
      <c r="AD119" s="78"/>
      <c r="AE119" s="78"/>
      <c r="AF119" s="78"/>
      <c r="AG119" s="78"/>
    </row>
    <row r="120" spans="1:33" x14ac:dyDescent="0.3">
      <c r="A120" s="78"/>
      <c r="B120" s="78"/>
      <c r="C120" s="78"/>
      <c r="D120" s="78"/>
      <c r="E120" s="78"/>
      <c r="F120" s="78"/>
      <c r="G120" s="78"/>
      <c r="H120" s="78"/>
      <c r="I120" s="78"/>
      <c r="J120" s="78"/>
      <c r="K120" s="78"/>
      <c r="L120" s="78"/>
      <c r="M120" s="78"/>
      <c r="N120" s="78"/>
      <c r="O120" s="78"/>
      <c r="P120" s="78"/>
      <c r="Q120" s="78"/>
      <c r="R120" s="78"/>
      <c r="S120" s="78"/>
      <c r="T120" s="78"/>
      <c r="U120" s="78"/>
      <c r="V120" s="78"/>
      <c r="W120" s="78"/>
      <c r="X120" s="78"/>
      <c r="Y120" s="78"/>
      <c r="Z120" s="78"/>
      <c r="AA120" s="78"/>
      <c r="AB120" s="78"/>
      <c r="AC120" s="78"/>
      <c r="AD120" s="78"/>
      <c r="AE120" s="78"/>
      <c r="AF120" s="78"/>
      <c r="AG120" s="78"/>
    </row>
    <row r="121" spans="1:33" x14ac:dyDescent="0.3">
      <c r="A121" s="78"/>
      <c r="B121" s="78"/>
      <c r="C121" s="78"/>
      <c r="D121" s="78"/>
      <c r="E121" s="78"/>
      <c r="F121" s="78"/>
      <c r="G121" s="78"/>
      <c r="H121" s="78"/>
      <c r="I121" s="78"/>
      <c r="J121" s="78"/>
      <c r="K121" s="78"/>
      <c r="L121" s="78"/>
      <c r="M121" s="78"/>
      <c r="N121" s="78"/>
      <c r="O121" s="78"/>
      <c r="P121" s="78"/>
      <c r="Q121" s="78"/>
      <c r="R121" s="78"/>
      <c r="S121" s="78"/>
      <c r="T121" s="78"/>
      <c r="U121" s="78"/>
      <c r="V121" s="78"/>
      <c r="W121" s="78"/>
      <c r="X121" s="78"/>
      <c r="Y121" s="78"/>
      <c r="Z121" s="78"/>
      <c r="AA121" s="78"/>
      <c r="AB121" s="78"/>
      <c r="AC121" s="78"/>
      <c r="AD121" s="78"/>
      <c r="AE121" s="78"/>
      <c r="AF121" s="78"/>
      <c r="AG121" s="78"/>
    </row>
    <row r="122" spans="1:33" x14ac:dyDescent="0.3">
      <c r="A122" s="78"/>
      <c r="B122" s="78"/>
      <c r="C122" s="78"/>
      <c r="D122" s="78"/>
      <c r="E122" s="78"/>
      <c r="F122" s="78"/>
      <c r="G122" s="78"/>
      <c r="H122" s="78"/>
      <c r="I122" s="78"/>
      <c r="J122" s="78"/>
      <c r="K122" s="78"/>
      <c r="L122" s="78"/>
      <c r="M122" s="78"/>
      <c r="N122" s="78"/>
      <c r="O122" s="78"/>
      <c r="P122" s="78"/>
      <c r="Q122" s="78"/>
      <c r="R122" s="78"/>
      <c r="S122" s="78"/>
      <c r="T122" s="78"/>
      <c r="U122" s="78"/>
      <c r="V122" s="78"/>
      <c r="W122" s="78"/>
      <c r="X122" s="78"/>
      <c r="Y122" s="78"/>
      <c r="Z122" s="78"/>
      <c r="AA122" s="78"/>
      <c r="AB122" s="78"/>
      <c r="AC122" s="78"/>
      <c r="AD122" s="78"/>
      <c r="AE122" s="78"/>
      <c r="AF122" s="78"/>
      <c r="AG122" s="78"/>
    </row>
    <row r="123" spans="1:33" x14ac:dyDescent="0.3">
      <c r="A123" s="78"/>
      <c r="B123" s="78"/>
      <c r="C123" s="78"/>
      <c r="D123" s="78"/>
      <c r="E123" s="78"/>
      <c r="F123" s="78"/>
      <c r="G123" s="78"/>
      <c r="H123" s="78"/>
      <c r="I123" s="78"/>
      <c r="J123" s="78"/>
      <c r="K123" s="78"/>
      <c r="L123" s="78"/>
      <c r="M123" s="78"/>
      <c r="N123" s="78"/>
      <c r="O123" s="78"/>
      <c r="P123" s="78"/>
      <c r="Q123" s="78"/>
      <c r="R123" s="78"/>
      <c r="S123" s="78"/>
      <c r="T123" s="78"/>
      <c r="U123" s="78"/>
      <c r="V123" s="78"/>
      <c r="W123" s="78"/>
      <c r="X123" s="78"/>
      <c r="Y123" s="78"/>
      <c r="Z123" s="78"/>
      <c r="AA123" s="78"/>
      <c r="AB123" s="78"/>
      <c r="AC123" s="78"/>
      <c r="AD123" s="78"/>
      <c r="AE123" s="78"/>
      <c r="AF123" s="78"/>
      <c r="AG123" s="78"/>
    </row>
    <row r="124" spans="1:33" x14ac:dyDescent="0.3">
      <c r="A124" s="78"/>
      <c r="B124" s="78"/>
      <c r="C124" s="78"/>
      <c r="D124" s="78"/>
      <c r="E124" s="78"/>
      <c r="F124" s="78"/>
      <c r="G124" s="78"/>
      <c r="H124" s="78"/>
      <c r="I124" s="78"/>
      <c r="J124" s="78"/>
      <c r="K124" s="78"/>
      <c r="L124" s="78"/>
      <c r="M124" s="78"/>
      <c r="N124" s="78"/>
      <c r="O124" s="78"/>
      <c r="P124" s="78"/>
      <c r="Q124" s="78"/>
      <c r="R124" s="78"/>
      <c r="S124" s="78"/>
      <c r="T124" s="78"/>
      <c r="U124" s="78"/>
      <c r="V124" s="78"/>
      <c r="W124" s="78"/>
      <c r="X124" s="78"/>
      <c r="Y124" s="78"/>
      <c r="Z124" s="78"/>
      <c r="AA124" s="78"/>
      <c r="AB124" s="78"/>
      <c r="AC124" s="78"/>
      <c r="AD124" s="78"/>
      <c r="AE124" s="78"/>
      <c r="AF124" s="78"/>
      <c r="AG124" s="78"/>
    </row>
    <row r="125" spans="1:33" x14ac:dyDescent="0.3">
      <c r="A125" s="78"/>
      <c r="B125" s="78"/>
      <c r="C125" s="78"/>
      <c r="D125" s="78"/>
      <c r="E125" s="78"/>
      <c r="F125" s="78"/>
      <c r="G125" s="78"/>
      <c r="H125" s="78"/>
      <c r="I125" s="78"/>
      <c r="J125" s="78"/>
      <c r="K125" s="78"/>
      <c r="L125" s="78"/>
      <c r="M125" s="78"/>
      <c r="N125" s="78"/>
      <c r="O125" s="78"/>
      <c r="P125" s="78"/>
      <c r="Q125" s="78"/>
      <c r="R125" s="78"/>
      <c r="S125" s="78"/>
      <c r="T125" s="78"/>
      <c r="U125" s="78"/>
      <c r="V125" s="78"/>
      <c r="W125" s="78"/>
      <c r="X125" s="78"/>
      <c r="Y125" s="78"/>
      <c r="Z125" s="78"/>
      <c r="AA125" s="78"/>
      <c r="AB125" s="78"/>
      <c r="AC125" s="78"/>
      <c r="AD125" s="78"/>
      <c r="AE125" s="78"/>
      <c r="AF125" s="78"/>
      <c r="AG125" s="78"/>
    </row>
    <row r="126" spans="1:33" x14ac:dyDescent="0.3">
      <c r="A126" s="78"/>
      <c r="B126" s="78"/>
      <c r="C126" s="78"/>
      <c r="D126" s="78"/>
      <c r="E126" s="78"/>
      <c r="F126" s="78"/>
      <c r="G126" s="78"/>
      <c r="H126" s="78"/>
      <c r="I126" s="78"/>
      <c r="J126" s="78"/>
      <c r="K126" s="78"/>
      <c r="L126" s="78"/>
      <c r="M126" s="78"/>
      <c r="N126" s="78"/>
      <c r="O126" s="78"/>
      <c r="P126" s="78"/>
      <c r="Q126" s="78"/>
      <c r="R126" s="78"/>
      <c r="S126" s="78"/>
      <c r="T126" s="78"/>
      <c r="U126" s="78"/>
      <c r="V126" s="78"/>
      <c r="W126" s="78"/>
      <c r="X126" s="78"/>
      <c r="Y126" s="78"/>
      <c r="Z126" s="78"/>
      <c r="AA126" s="78"/>
      <c r="AB126" s="78"/>
      <c r="AC126" s="78"/>
      <c r="AD126" s="78"/>
      <c r="AE126" s="78"/>
      <c r="AF126" s="78"/>
      <c r="AG126" s="78"/>
    </row>
    <row r="127" spans="1:33" x14ac:dyDescent="0.3">
      <c r="A127" s="78"/>
      <c r="B127" s="78"/>
      <c r="C127" s="78"/>
      <c r="D127" s="78"/>
      <c r="E127" s="78"/>
      <c r="F127" s="78"/>
      <c r="G127" s="78"/>
      <c r="H127" s="78"/>
      <c r="I127" s="78"/>
      <c r="J127" s="78"/>
      <c r="K127" s="78"/>
      <c r="L127" s="78"/>
      <c r="M127" s="78"/>
      <c r="N127" s="78"/>
      <c r="O127" s="78"/>
      <c r="P127" s="78"/>
      <c r="Q127" s="78"/>
      <c r="R127" s="78"/>
      <c r="S127" s="78"/>
      <c r="T127" s="78"/>
      <c r="U127" s="78"/>
      <c r="V127" s="78"/>
      <c r="W127" s="78"/>
      <c r="X127" s="78"/>
      <c r="Y127" s="78"/>
      <c r="Z127" s="78"/>
      <c r="AA127" s="78"/>
      <c r="AB127" s="78"/>
      <c r="AC127" s="78"/>
      <c r="AD127" s="78"/>
      <c r="AE127" s="78"/>
      <c r="AF127" s="78"/>
      <c r="AG127" s="78"/>
    </row>
    <row r="128" spans="1:33" x14ac:dyDescent="0.3">
      <c r="A128" s="78"/>
      <c r="B128" s="78"/>
      <c r="C128" s="78"/>
      <c r="D128" s="78"/>
      <c r="E128" s="78"/>
      <c r="F128" s="78"/>
      <c r="G128" s="78"/>
      <c r="H128" s="78"/>
      <c r="I128" s="78"/>
      <c r="J128" s="78"/>
      <c r="K128" s="78"/>
      <c r="L128" s="78"/>
      <c r="M128" s="78"/>
      <c r="N128" s="78"/>
      <c r="O128" s="78"/>
      <c r="P128" s="78"/>
      <c r="Q128" s="78"/>
      <c r="R128" s="78"/>
      <c r="S128" s="78"/>
      <c r="T128" s="78"/>
      <c r="U128" s="78"/>
      <c r="V128" s="78"/>
      <c r="W128" s="78"/>
      <c r="X128" s="78"/>
      <c r="Y128" s="78"/>
      <c r="Z128" s="78"/>
      <c r="AA128" s="78"/>
      <c r="AB128" s="78"/>
      <c r="AC128" s="78"/>
      <c r="AD128" s="78"/>
      <c r="AE128" s="78"/>
      <c r="AF128" s="78"/>
      <c r="AG128" s="78"/>
    </row>
    <row r="129" spans="1:33" x14ac:dyDescent="0.3">
      <c r="A129" s="78"/>
      <c r="B129" s="78"/>
      <c r="C129" s="78"/>
      <c r="D129" s="78"/>
      <c r="E129" s="78"/>
      <c r="F129" s="78"/>
      <c r="G129" s="78"/>
      <c r="H129" s="78"/>
      <c r="I129" s="78"/>
      <c r="J129" s="78"/>
      <c r="K129" s="78"/>
      <c r="L129" s="78"/>
      <c r="M129" s="78"/>
      <c r="N129" s="78"/>
      <c r="O129" s="78"/>
      <c r="P129" s="78"/>
      <c r="Q129" s="78"/>
      <c r="R129" s="78"/>
      <c r="S129" s="78"/>
      <c r="T129" s="78"/>
      <c r="U129" s="78"/>
      <c r="V129" s="78"/>
      <c r="W129" s="78"/>
      <c r="X129" s="78"/>
      <c r="Y129" s="78"/>
      <c r="Z129" s="78"/>
      <c r="AA129" s="78"/>
      <c r="AB129" s="78"/>
      <c r="AC129" s="78"/>
      <c r="AD129" s="78"/>
      <c r="AE129" s="78"/>
      <c r="AF129" s="78"/>
      <c r="AG129" s="78"/>
    </row>
    <row r="130" spans="1:33" x14ac:dyDescent="0.3">
      <c r="A130" s="78"/>
      <c r="B130" s="78"/>
      <c r="C130" s="78"/>
      <c r="D130" s="78"/>
      <c r="E130" s="78"/>
      <c r="F130" s="78"/>
      <c r="G130" s="78"/>
      <c r="H130" s="78"/>
      <c r="I130" s="78"/>
      <c r="J130" s="78"/>
      <c r="K130" s="78"/>
      <c r="L130" s="78"/>
      <c r="M130" s="78"/>
      <c r="N130" s="78"/>
      <c r="O130" s="78"/>
      <c r="P130" s="78"/>
      <c r="Q130" s="78"/>
      <c r="R130" s="78"/>
      <c r="S130" s="78"/>
      <c r="T130" s="78"/>
      <c r="U130" s="78"/>
      <c r="V130" s="78"/>
      <c r="W130" s="78"/>
      <c r="X130" s="78"/>
      <c r="Y130" s="78"/>
      <c r="Z130" s="78"/>
      <c r="AA130" s="78"/>
      <c r="AB130" s="78"/>
      <c r="AC130" s="78"/>
      <c r="AD130" s="78"/>
      <c r="AE130" s="78"/>
      <c r="AF130" s="78"/>
      <c r="AG130" s="78"/>
    </row>
    <row r="131" spans="1:33" x14ac:dyDescent="0.3">
      <c r="A131" s="78"/>
      <c r="B131" s="78"/>
      <c r="C131" s="78"/>
      <c r="D131" s="78"/>
      <c r="E131" s="78"/>
      <c r="F131" s="78"/>
      <c r="G131" s="78"/>
      <c r="H131" s="78"/>
      <c r="I131" s="78"/>
      <c r="J131" s="78"/>
      <c r="K131" s="78"/>
      <c r="L131" s="78"/>
      <c r="M131" s="78"/>
      <c r="N131" s="78"/>
      <c r="O131" s="78"/>
      <c r="P131" s="78"/>
      <c r="Q131" s="78"/>
      <c r="R131" s="78"/>
      <c r="S131" s="78"/>
      <c r="T131" s="78"/>
      <c r="U131" s="78"/>
      <c r="V131" s="78"/>
      <c r="W131" s="78"/>
      <c r="X131" s="78"/>
      <c r="Y131" s="78"/>
      <c r="Z131" s="78"/>
      <c r="AA131" s="78"/>
      <c r="AB131" s="78"/>
      <c r="AC131" s="78"/>
      <c r="AD131" s="78"/>
      <c r="AE131" s="78"/>
      <c r="AF131" s="78"/>
      <c r="AG131" s="78"/>
    </row>
    <row r="132" spans="1:33" x14ac:dyDescent="0.3">
      <c r="A132" s="78"/>
      <c r="B132" s="78"/>
      <c r="C132" s="78"/>
      <c r="D132" s="78"/>
      <c r="E132" s="78"/>
      <c r="F132" s="78"/>
      <c r="G132" s="78"/>
      <c r="H132" s="78"/>
      <c r="I132" s="78"/>
      <c r="J132" s="78"/>
      <c r="K132" s="78"/>
      <c r="L132" s="78"/>
      <c r="M132" s="78"/>
      <c r="N132" s="78"/>
      <c r="O132" s="78"/>
      <c r="P132" s="78"/>
      <c r="Q132" s="78"/>
      <c r="R132" s="78"/>
      <c r="S132" s="78"/>
      <c r="T132" s="78"/>
      <c r="U132" s="78"/>
      <c r="V132" s="78"/>
      <c r="W132" s="78"/>
      <c r="X132" s="78"/>
      <c r="Y132" s="78"/>
      <c r="Z132" s="78"/>
      <c r="AA132" s="78"/>
      <c r="AB132" s="78"/>
      <c r="AC132" s="78"/>
      <c r="AD132" s="78"/>
      <c r="AE132" s="78"/>
      <c r="AF132" s="78"/>
      <c r="AG132" s="78"/>
    </row>
    <row r="133" spans="1:33" x14ac:dyDescent="0.3">
      <c r="A133" s="78"/>
      <c r="B133" s="78"/>
      <c r="C133" s="78"/>
      <c r="D133" s="78"/>
      <c r="E133" s="78"/>
      <c r="F133" s="78"/>
      <c r="G133" s="78"/>
      <c r="H133" s="78"/>
      <c r="I133" s="78"/>
      <c r="J133" s="78"/>
      <c r="K133" s="78"/>
      <c r="L133" s="78"/>
      <c r="M133" s="78"/>
      <c r="N133" s="78"/>
      <c r="O133" s="78"/>
      <c r="P133" s="78"/>
      <c r="Q133" s="78"/>
      <c r="R133" s="78"/>
      <c r="S133" s="78"/>
      <c r="T133" s="78"/>
      <c r="U133" s="78"/>
      <c r="V133" s="78"/>
      <c r="W133" s="78"/>
      <c r="X133" s="78"/>
      <c r="Y133" s="78"/>
      <c r="Z133" s="78"/>
      <c r="AA133" s="78"/>
      <c r="AB133" s="78"/>
      <c r="AC133" s="78"/>
      <c r="AD133" s="78"/>
      <c r="AE133" s="78"/>
      <c r="AF133" s="78"/>
      <c r="AG133" s="78"/>
    </row>
    <row r="134" spans="1:33" x14ac:dyDescent="0.3">
      <c r="A134" s="78"/>
      <c r="B134" s="78"/>
      <c r="C134" s="78"/>
      <c r="D134" s="78"/>
      <c r="E134" s="78"/>
      <c r="F134" s="78"/>
      <c r="G134" s="78"/>
      <c r="H134" s="78"/>
      <c r="I134" s="78"/>
      <c r="J134" s="78"/>
      <c r="K134" s="78"/>
      <c r="L134" s="78"/>
      <c r="M134" s="78"/>
      <c r="N134" s="78"/>
      <c r="O134" s="78"/>
      <c r="P134" s="78"/>
      <c r="Q134" s="78"/>
      <c r="R134" s="78"/>
      <c r="S134" s="78"/>
      <c r="T134" s="78"/>
      <c r="U134" s="78"/>
      <c r="V134" s="78"/>
      <c r="W134" s="78"/>
      <c r="X134" s="78"/>
      <c r="Y134" s="78"/>
      <c r="Z134" s="78"/>
      <c r="AA134" s="78"/>
      <c r="AB134" s="78"/>
      <c r="AC134" s="78"/>
      <c r="AD134" s="78"/>
      <c r="AE134" s="78"/>
      <c r="AF134" s="78"/>
      <c r="AG134" s="78"/>
    </row>
    <row r="135" spans="1:33" x14ac:dyDescent="0.3">
      <c r="A135" s="78"/>
      <c r="B135" s="78"/>
      <c r="C135" s="78"/>
      <c r="D135" s="78"/>
      <c r="E135" s="78"/>
      <c r="F135" s="78"/>
      <c r="G135" s="78"/>
      <c r="H135" s="78"/>
      <c r="I135" s="78"/>
      <c r="J135" s="78"/>
      <c r="K135" s="78"/>
      <c r="L135" s="78"/>
      <c r="M135" s="78"/>
      <c r="N135" s="78"/>
      <c r="O135" s="78"/>
      <c r="P135" s="78"/>
      <c r="Q135" s="78"/>
      <c r="R135" s="78"/>
      <c r="S135" s="78"/>
      <c r="T135" s="78"/>
      <c r="U135" s="78"/>
      <c r="V135" s="78"/>
      <c r="W135" s="78"/>
      <c r="X135" s="78"/>
      <c r="Y135" s="78"/>
      <c r="Z135" s="78"/>
      <c r="AA135" s="78"/>
      <c r="AB135" s="78"/>
      <c r="AC135" s="78"/>
      <c r="AD135" s="78"/>
      <c r="AE135" s="78"/>
      <c r="AF135" s="78"/>
      <c r="AG135" s="78"/>
    </row>
    <row r="136" spans="1:33" x14ac:dyDescent="0.3">
      <c r="A136" s="78"/>
      <c r="B136" s="78"/>
      <c r="C136" s="78"/>
      <c r="D136" s="78"/>
      <c r="E136" s="78"/>
      <c r="F136" s="78"/>
      <c r="G136" s="78"/>
      <c r="H136" s="78"/>
      <c r="I136" s="78"/>
      <c r="J136" s="78"/>
      <c r="K136" s="78"/>
      <c r="L136" s="78"/>
      <c r="M136" s="78"/>
      <c r="N136" s="78"/>
      <c r="O136" s="78"/>
      <c r="P136" s="78"/>
      <c r="Q136" s="78"/>
      <c r="R136" s="78"/>
      <c r="S136" s="78"/>
      <c r="T136" s="78"/>
      <c r="U136" s="78"/>
      <c r="V136" s="78"/>
      <c r="W136" s="78"/>
      <c r="X136" s="78"/>
      <c r="Y136" s="78"/>
      <c r="Z136" s="78"/>
      <c r="AA136" s="78"/>
      <c r="AB136" s="78"/>
      <c r="AC136" s="78"/>
      <c r="AD136" s="78"/>
      <c r="AE136" s="78"/>
      <c r="AF136" s="78"/>
      <c r="AG136" s="78"/>
    </row>
    <row r="137" spans="1:33" x14ac:dyDescent="0.3">
      <c r="A137" s="78"/>
      <c r="B137" s="78"/>
      <c r="C137" s="78"/>
      <c r="D137" s="78"/>
      <c r="E137" s="78"/>
      <c r="F137" s="78"/>
      <c r="G137" s="78"/>
      <c r="H137" s="78"/>
      <c r="I137" s="78"/>
      <c r="J137" s="78"/>
      <c r="K137" s="78"/>
      <c r="L137" s="78"/>
      <c r="M137" s="78"/>
      <c r="N137" s="78"/>
      <c r="O137" s="78"/>
      <c r="P137" s="78"/>
      <c r="Q137" s="78"/>
      <c r="R137" s="78"/>
      <c r="S137" s="78"/>
      <c r="T137" s="78"/>
      <c r="U137" s="78"/>
      <c r="V137" s="78"/>
      <c r="W137" s="78"/>
      <c r="X137" s="78"/>
      <c r="Y137" s="78"/>
      <c r="Z137" s="78"/>
      <c r="AA137" s="78"/>
      <c r="AB137" s="78"/>
      <c r="AC137" s="78"/>
      <c r="AD137" s="78"/>
      <c r="AE137" s="78"/>
      <c r="AF137" s="78"/>
      <c r="AG137" s="78"/>
    </row>
    <row r="138" spans="1:33" x14ac:dyDescent="0.3">
      <c r="A138" s="78"/>
      <c r="B138" s="78"/>
      <c r="C138" s="78"/>
      <c r="D138" s="78"/>
      <c r="E138" s="78"/>
      <c r="F138" s="78"/>
      <c r="G138" s="78"/>
      <c r="H138" s="78"/>
      <c r="I138" s="78"/>
      <c r="J138" s="78"/>
      <c r="K138" s="78"/>
      <c r="L138" s="78"/>
      <c r="M138" s="78"/>
      <c r="N138" s="78"/>
      <c r="O138" s="78"/>
      <c r="P138" s="78"/>
      <c r="Q138" s="78"/>
      <c r="R138" s="78"/>
      <c r="S138" s="78"/>
      <c r="T138" s="78"/>
      <c r="U138" s="78"/>
      <c r="V138" s="78"/>
      <c r="W138" s="78"/>
      <c r="X138" s="78"/>
      <c r="Y138" s="78"/>
      <c r="Z138" s="78"/>
      <c r="AA138" s="78"/>
      <c r="AB138" s="78"/>
      <c r="AC138" s="78"/>
      <c r="AD138" s="78"/>
      <c r="AE138" s="78"/>
      <c r="AF138" s="78"/>
      <c r="AG138" s="78"/>
    </row>
    <row r="139" spans="1:33" x14ac:dyDescent="0.3">
      <c r="A139" s="78"/>
      <c r="B139" s="78"/>
      <c r="C139" s="78"/>
      <c r="D139" s="78"/>
      <c r="E139" s="78"/>
      <c r="F139" s="78"/>
      <c r="G139" s="78"/>
      <c r="H139" s="78"/>
      <c r="I139" s="78"/>
      <c r="J139" s="78"/>
      <c r="K139" s="78"/>
      <c r="L139" s="78"/>
      <c r="M139" s="78"/>
      <c r="N139" s="78"/>
      <c r="O139" s="78"/>
      <c r="P139" s="78"/>
      <c r="Q139" s="78"/>
      <c r="R139" s="78"/>
      <c r="S139" s="78"/>
      <c r="T139" s="78"/>
      <c r="U139" s="78"/>
      <c r="V139" s="78"/>
      <c r="W139" s="78"/>
      <c r="X139" s="78"/>
      <c r="Y139" s="78"/>
      <c r="Z139" s="78"/>
      <c r="AA139" s="78"/>
      <c r="AB139" s="78"/>
      <c r="AC139" s="78"/>
      <c r="AD139" s="78"/>
      <c r="AE139" s="78"/>
      <c r="AF139" s="78"/>
      <c r="AG139" s="78"/>
    </row>
    <row r="140" spans="1:33" x14ac:dyDescent="0.3">
      <c r="A140" s="78"/>
      <c r="B140" s="78"/>
      <c r="C140" s="78"/>
      <c r="D140" s="78"/>
      <c r="E140" s="78"/>
      <c r="F140" s="78"/>
      <c r="G140" s="78"/>
      <c r="H140" s="78"/>
      <c r="I140" s="78"/>
      <c r="J140" s="78"/>
      <c r="K140" s="78"/>
      <c r="L140" s="78"/>
      <c r="M140" s="78"/>
      <c r="N140" s="78"/>
      <c r="O140" s="78"/>
      <c r="P140" s="78"/>
      <c r="Q140" s="78"/>
      <c r="R140" s="78"/>
      <c r="S140" s="78"/>
      <c r="T140" s="78"/>
      <c r="U140" s="78"/>
      <c r="V140" s="78"/>
      <c r="W140" s="78"/>
      <c r="X140" s="78"/>
      <c r="Y140" s="78"/>
      <c r="Z140" s="78"/>
      <c r="AA140" s="78"/>
      <c r="AB140" s="78"/>
      <c r="AC140" s="78"/>
      <c r="AD140" s="78"/>
      <c r="AE140" s="78"/>
      <c r="AF140" s="78"/>
      <c r="AG140" s="78"/>
    </row>
    <row r="141" spans="1:33" x14ac:dyDescent="0.3">
      <c r="A141" s="78"/>
      <c r="B141" s="78"/>
      <c r="C141" s="78"/>
      <c r="D141" s="78"/>
      <c r="E141" s="78"/>
      <c r="F141" s="78"/>
      <c r="G141" s="78"/>
      <c r="H141" s="78"/>
      <c r="I141" s="78"/>
      <c r="J141" s="78"/>
      <c r="K141" s="78"/>
      <c r="L141" s="78"/>
      <c r="M141" s="78"/>
      <c r="N141" s="78"/>
      <c r="O141" s="78"/>
      <c r="P141" s="78"/>
      <c r="Q141" s="78"/>
      <c r="R141" s="78"/>
      <c r="S141" s="78"/>
      <c r="T141" s="78"/>
      <c r="U141" s="78"/>
      <c r="V141" s="78"/>
      <c r="W141" s="78"/>
      <c r="X141" s="78"/>
      <c r="Y141" s="78"/>
      <c r="Z141" s="78"/>
      <c r="AA141" s="78"/>
      <c r="AB141" s="78"/>
      <c r="AC141" s="78"/>
      <c r="AD141" s="78"/>
      <c r="AE141" s="78"/>
      <c r="AF141" s="78"/>
      <c r="AG141" s="78"/>
    </row>
    <row r="142" spans="1:33" x14ac:dyDescent="0.3">
      <c r="A142" s="78"/>
      <c r="B142" s="78"/>
      <c r="C142" s="78"/>
      <c r="D142" s="78"/>
      <c r="E142" s="78"/>
      <c r="F142" s="78"/>
      <c r="G142" s="78"/>
      <c r="H142" s="78"/>
      <c r="I142" s="78"/>
      <c r="J142" s="78"/>
      <c r="K142" s="78"/>
      <c r="L142" s="78"/>
      <c r="M142" s="78"/>
      <c r="N142" s="78"/>
      <c r="O142" s="78"/>
      <c r="P142" s="78"/>
      <c r="Q142" s="78"/>
      <c r="R142" s="78"/>
      <c r="S142" s="78"/>
      <c r="T142" s="78"/>
      <c r="U142" s="78"/>
      <c r="V142" s="78"/>
      <c r="W142" s="78"/>
      <c r="X142" s="78"/>
      <c r="Y142" s="78"/>
      <c r="Z142" s="78"/>
      <c r="AA142" s="78"/>
      <c r="AB142" s="78"/>
      <c r="AC142" s="78"/>
      <c r="AD142" s="78"/>
      <c r="AE142" s="78"/>
      <c r="AF142" s="78"/>
      <c r="AG142" s="78"/>
    </row>
    <row r="143" spans="1:33" x14ac:dyDescent="0.3">
      <c r="A143" s="78"/>
      <c r="B143" s="78"/>
      <c r="C143" s="78"/>
      <c r="D143" s="78"/>
      <c r="E143" s="78"/>
      <c r="F143" s="78"/>
      <c r="G143" s="78"/>
      <c r="H143" s="78"/>
      <c r="I143" s="78"/>
      <c r="J143" s="78"/>
      <c r="K143" s="78"/>
      <c r="L143" s="78"/>
      <c r="M143" s="78"/>
      <c r="N143" s="78"/>
      <c r="O143" s="78"/>
      <c r="P143" s="78"/>
      <c r="Q143" s="78"/>
      <c r="R143" s="78"/>
      <c r="S143" s="78"/>
      <c r="T143" s="78"/>
      <c r="U143" s="78"/>
      <c r="V143" s="78"/>
      <c r="W143" s="78"/>
      <c r="X143" s="78"/>
      <c r="Y143" s="78"/>
      <c r="Z143" s="78"/>
      <c r="AA143" s="78"/>
      <c r="AB143" s="78"/>
      <c r="AC143" s="78"/>
      <c r="AD143" s="78"/>
      <c r="AE143" s="78"/>
      <c r="AF143" s="78"/>
      <c r="AG143" s="78"/>
    </row>
    <row r="144" spans="1:33" x14ac:dyDescent="0.3">
      <c r="A144" s="78"/>
      <c r="B144" s="78"/>
      <c r="C144" s="78"/>
      <c r="D144" s="78"/>
      <c r="E144" s="78"/>
      <c r="F144" s="78"/>
      <c r="G144" s="78"/>
      <c r="H144" s="78"/>
      <c r="I144" s="78"/>
      <c r="J144" s="78"/>
      <c r="K144" s="78"/>
      <c r="L144" s="78"/>
      <c r="M144" s="78"/>
      <c r="N144" s="78"/>
      <c r="O144" s="78"/>
      <c r="P144" s="78"/>
      <c r="Q144" s="78"/>
      <c r="R144" s="78"/>
      <c r="S144" s="78"/>
      <c r="T144" s="78"/>
      <c r="U144" s="78"/>
      <c r="V144" s="78"/>
      <c r="W144" s="78"/>
      <c r="X144" s="78"/>
      <c r="Y144" s="78"/>
      <c r="Z144" s="78"/>
      <c r="AA144" s="78"/>
      <c r="AB144" s="78"/>
      <c r="AC144" s="78"/>
      <c r="AD144" s="78"/>
      <c r="AE144" s="78"/>
      <c r="AF144" s="78"/>
      <c r="AG144" s="78"/>
    </row>
    <row r="145" spans="1:33" x14ac:dyDescent="0.3">
      <c r="A145" s="78"/>
      <c r="B145" s="78"/>
      <c r="C145" s="78"/>
      <c r="D145" s="78"/>
      <c r="E145" s="78"/>
      <c r="F145" s="78"/>
      <c r="G145" s="78"/>
      <c r="H145" s="78"/>
      <c r="I145" s="78"/>
      <c r="J145" s="78"/>
      <c r="K145" s="78"/>
      <c r="L145" s="78"/>
      <c r="M145" s="78"/>
      <c r="N145" s="78"/>
      <c r="O145" s="78"/>
      <c r="P145" s="78"/>
      <c r="Q145" s="78"/>
      <c r="R145" s="78"/>
      <c r="S145" s="78"/>
      <c r="T145" s="78"/>
      <c r="U145" s="78"/>
      <c r="V145" s="78"/>
      <c r="W145" s="78"/>
      <c r="X145" s="78"/>
      <c r="Y145" s="78"/>
      <c r="Z145" s="78"/>
      <c r="AA145" s="78"/>
      <c r="AB145" s="78"/>
      <c r="AC145" s="78"/>
      <c r="AD145" s="78"/>
      <c r="AE145" s="78"/>
      <c r="AF145" s="78"/>
      <c r="AG145" s="78"/>
    </row>
    <row r="146" spans="1:33" x14ac:dyDescent="0.3">
      <c r="A146" s="78"/>
      <c r="B146" s="78"/>
      <c r="C146" s="78"/>
      <c r="D146" s="78"/>
      <c r="E146" s="78"/>
      <c r="F146" s="78"/>
      <c r="G146" s="78"/>
      <c r="H146" s="78"/>
      <c r="I146" s="78"/>
      <c r="J146" s="78"/>
      <c r="K146" s="78"/>
      <c r="L146" s="78"/>
      <c r="M146" s="78"/>
      <c r="N146" s="78"/>
      <c r="O146" s="78"/>
      <c r="P146" s="78"/>
      <c r="Q146" s="78"/>
      <c r="R146" s="78"/>
      <c r="S146" s="78"/>
      <c r="T146" s="78"/>
      <c r="U146" s="78"/>
      <c r="V146" s="78"/>
      <c r="W146" s="78"/>
      <c r="X146" s="78"/>
      <c r="Y146" s="78"/>
      <c r="Z146" s="78"/>
      <c r="AA146" s="78"/>
      <c r="AB146" s="78"/>
      <c r="AC146" s="78"/>
      <c r="AD146" s="78"/>
      <c r="AE146" s="78"/>
      <c r="AF146" s="78"/>
      <c r="AG146" s="78"/>
    </row>
    <row r="147" spans="1:33" x14ac:dyDescent="0.3">
      <c r="A147" s="78"/>
      <c r="B147" s="78"/>
      <c r="C147" s="78"/>
      <c r="D147" s="78"/>
      <c r="E147" s="78"/>
      <c r="F147" s="78"/>
      <c r="G147" s="78"/>
      <c r="H147" s="78"/>
      <c r="I147" s="78"/>
      <c r="J147" s="78"/>
      <c r="K147" s="78"/>
      <c r="L147" s="78"/>
      <c r="M147" s="78"/>
      <c r="N147" s="78"/>
      <c r="O147" s="78"/>
      <c r="P147" s="78"/>
      <c r="Q147" s="78"/>
      <c r="R147" s="78"/>
      <c r="S147" s="78"/>
      <c r="T147" s="78"/>
      <c r="U147" s="78"/>
      <c r="V147" s="78"/>
      <c r="W147" s="78"/>
      <c r="X147" s="78"/>
      <c r="Y147" s="78"/>
      <c r="Z147" s="78"/>
      <c r="AA147" s="78"/>
      <c r="AB147" s="78"/>
      <c r="AC147" s="78"/>
      <c r="AD147" s="78"/>
      <c r="AE147" s="78"/>
      <c r="AF147" s="78"/>
      <c r="AG147" s="78"/>
    </row>
    <row r="148" spans="1:33" x14ac:dyDescent="0.3">
      <c r="A148" s="78"/>
      <c r="B148" s="78"/>
      <c r="C148" s="78"/>
      <c r="D148" s="78"/>
      <c r="E148" s="78"/>
      <c r="F148" s="78"/>
      <c r="G148" s="78"/>
      <c r="H148" s="78"/>
      <c r="I148" s="78"/>
      <c r="J148" s="78"/>
      <c r="K148" s="78"/>
      <c r="L148" s="78"/>
      <c r="M148" s="78"/>
      <c r="N148" s="78"/>
      <c r="O148" s="78"/>
      <c r="P148" s="78"/>
      <c r="Q148" s="78"/>
      <c r="R148" s="78"/>
      <c r="S148" s="78"/>
      <c r="T148" s="78"/>
      <c r="U148" s="78"/>
      <c r="V148" s="78"/>
      <c r="W148" s="78"/>
      <c r="X148" s="78"/>
      <c r="Y148" s="78"/>
      <c r="Z148" s="78"/>
      <c r="AA148" s="78"/>
      <c r="AB148" s="78"/>
      <c r="AC148" s="78"/>
      <c r="AD148" s="78"/>
      <c r="AE148" s="78"/>
      <c r="AF148" s="78"/>
      <c r="AG148" s="78"/>
    </row>
    <row r="149" spans="1:33" x14ac:dyDescent="0.3">
      <c r="A149" s="78"/>
      <c r="B149" s="78"/>
      <c r="C149" s="78"/>
      <c r="D149" s="78"/>
      <c r="E149" s="78"/>
      <c r="F149" s="78"/>
      <c r="G149" s="78"/>
      <c r="H149" s="78"/>
      <c r="I149" s="78"/>
      <c r="J149" s="78"/>
      <c r="K149" s="78"/>
      <c r="L149" s="78"/>
      <c r="M149" s="78"/>
      <c r="N149" s="78"/>
      <c r="O149" s="78"/>
      <c r="P149" s="78"/>
      <c r="Q149" s="78"/>
      <c r="R149" s="78"/>
      <c r="S149" s="78"/>
      <c r="T149" s="78"/>
      <c r="U149" s="78"/>
      <c r="V149" s="78"/>
      <c r="W149" s="78"/>
      <c r="X149" s="78"/>
      <c r="Y149" s="78"/>
      <c r="Z149" s="78"/>
      <c r="AA149" s="78"/>
      <c r="AB149" s="78"/>
      <c r="AC149" s="78"/>
      <c r="AD149" s="78"/>
      <c r="AE149" s="78"/>
      <c r="AF149" s="78"/>
      <c r="AG149" s="78"/>
    </row>
    <row r="150" spans="1:33" x14ac:dyDescent="0.3">
      <c r="A150" s="78"/>
      <c r="B150" s="78"/>
      <c r="C150" s="78"/>
      <c r="D150" s="78"/>
      <c r="E150" s="78"/>
      <c r="F150" s="78"/>
      <c r="G150" s="78"/>
      <c r="H150" s="78"/>
      <c r="I150" s="78"/>
      <c r="J150" s="78"/>
      <c r="K150" s="78"/>
      <c r="L150" s="78"/>
      <c r="M150" s="78"/>
      <c r="N150" s="78"/>
      <c r="O150" s="78"/>
      <c r="P150" s="78"/>
      <c r="Q150" s="78"/>
      <c r="R150" s="78"/>
      <c r="S150" s="78"/>
      <c r="T150" s="78"/>
      <c r="U150" s="78"/>
      <c r="V150" s="78"/>
      <c r="W150" s="78"/>
      <c r="X150" s="78"/>
      <c r="Y150" s="78"/>
      <c r="Z150" s="78"/>
      <c r="AA150" s="78"/>
      <c r="AB150" s="78"/>
      <c r="AC150" s="78"/>
      <c r="AD150" s="78"/>
      <c r="AE150" s="78"/>
      <c r="AF150" s="78"/>
      <c r="AG150" s="78"/>
    </row>
    <row r="151" spans="1:33" x14ac:dyDescent="0.3">
      <c r="A151" s="78"/>
      <c r="B151" s="78"/>
      <c r="C151" s="78"/>
      <c r="D151" s="78"/>
      <c r="E151" s="78"/>
      <c r="F151" s="78"/>
      <c r="G151" s="78"/>
      <c r="H151" s="78"/>
      <c r="I151" s="78"/>
      <c r="J151" s="78"/>
      <c r="K151" s="78"/>
      <c r="L151" s="78"/>
      <c r="M151" s="78"/>
      <c r="N151" s="78"/>
      <c r="O151" s="78"/>
      <c r="P151" s="78"/>
      <c r="Q151" s="78"/>
      <c r="R151" s="78"/>
      <c r="S151" s="78"/>
      <c r="T151" s="78"/>
      <c r="U151" s="78"/>
      <c r="V151" s="78"/>
      <c r="W151" s="78"/>
      <c r="X151" s="78"/>
      <c r="Y151" s="78"/>
      <c r="Z151" s="78"/>
      <c r="AA151" s="78"/>
      <c r="AB151" s="78"/>
      <c r="AC151" s="78"/>
      <c r="AD151" s="78"/>
      <c r="AE151" s="78"/>
      <c r="AF151" s="78"/>
      <c r="AG151" s="78"/>
    </row>
    <row r="152" spans="1:33" x14ac:dyDescent="0.3">
      <c r="A152" s="78"/>
      <c r="B152" s="78"/>
      <c r="C152" s="78"/>
      <c r="D152" s="78"/>
      <c r="E152" s="78"/>
      <c r="F152" s="78"/>
      <c r="G152" s="78"/>
      <c r="H152" s="78"/>
      <c r="I152" s="78"/>
      <c r="J152" s="78"/>
      <c r="K152" s="78"/>
      <c r="L152" s="78"/>
      <c r="M152" s="78"/>
      <c r="N152" s="78"/>
      <c r="O152" s="78"/>
      <c r="P152" s="78"/>
      <c r="Q152" s="78"/>
      <c r="R152" s="78"/>
      <c r="S152" s="78"/>
      <c r="T152" s="78"/>
      <c r="U152" s="78"/>
      <c r="V152" s="78"/>
      <c r="W152" s="78"/>
      <c r="X152" s="78"/>
      <c r="Y152" s="78"/>
      <c r="Z152" s="78"/>
      <c r="AA152" s="78"/>
      <c r="AB152" s="78"/>
      <c r="AC152" s="78"/>
      <c r="AD152" s="78"/>
      <c r="AE152" s="78"/>
      <c r="AF152" s="78"/>
      <c r="AG152" s="78"/>
    </row>
    <row r="153" spans="1:33" x14ac:dyDescent="0.3">
      <c r="A153" s="78"/>
      <c r="B153" s="78"/>
      <c r="C153" s="78"/>
      <c r="D153" s="78"/>
      <c r="E153" s="78"/>
      <c r="F153" s="78"/>
      <c r="G153" s="78"/>
      <c r="H153" s="78"/>
      <c r="I153" s="78"/>
      <c r="J153" s="78"/>
      <c r="K153" s="78"/>
      <c r="L153" s="78"/>
      <c r="M153" s="78"/>
      <c r="N153" s="78"/>
      <c r="O153" s="78"/>
      <c r="P153" s="78"/>
      <c r="Q153" s="78"/>
      <c r="R153" s="78"/>
      <c r="S153" s="78"/>
      <c r="T153" s="78"/>
      <c r="U153" s="78"/>
      <c r="V153" s="78"/>
      <c r="W153" s="78"/>
      <c r="X153" s="78"/>
      <c r="Y153" s="78"/>
      <c r="Z153" s="78"/>
      <c r="AA153" s="78"/>
      <c r="AB153" s="78"/>
      <c r="AC153" s="78"/>
      <c r="AD153" s="78"/>
      <c r="AE153" s="78"/>
      <c r="AF153" s="78"/>
      <c r="AG153" s="78"/>
    </row>
    <row r="154" spans="1:33" x14ac:dyDescent="0.3">
      <c r="A154" s="78"/>
      <c r="B154" s="78"/>
      <c r="C154" s="78"/>
      <c r="D154" s="78"/>
      <c r="E154" s="78"/>
      <c r="F154" s="78"/>
      <c r="G154" s="78"/>
      <c r="H154" s="78"/>
      <c r="I154" s="78"/>
      <c r="J154" s="78"/>
      <c r="K154" s="78"/>
      <c r="L154" s="78"/>
      <c r="M154" s="78"/>
      <c r="N154" s="78"/>
      <c r="O154" s="78"/>
      <c r="P154" s="78"/>
      <c r="Q154" s="78"/>
      <c r="R154" s="78"/>
      <c r="S154" s="78"/>
      <c r="T154" s="78"/>
      <c r="U154" s="78"/>
      <c r="V154" s="78"/>
      <c r="W154" s="78"/>
      <c r="X154" s="78"/>
      <c r="Y154" s="78"/>
      <c r="Z154" s="78"/>
      <c r="AA154" s="78"/>
      <c r="AB154" s="78"/>
      <c r="AC154" s="78"/>
      <c r="AD154" s="78"/>
      <c r="AE154" s="78"/>
      <c r="AF154" s="78"/>
      <c r="AG154" s="78"/>
    </row>
    <row r="155" spans="1:33" x14ac:dyDescent="0.3">
      <c r="A155" s="78"/>
      <c r="B155" s="78"/>
      <c r="C155" s="78"/>
      <c r="D155" s="78"/>
      <c r="E155" s="78"/>
      <c r="F155" s="78"/>
      <c r="G155" s="78"/>
      <c r="H155" s="78"/>
      <c r="I155" s="78"/>
      <c r="J155" s="78"/>
      <c r="K155" s="78"/>
      <c r="L155" s="78"/>
      <c r="M155" s="78"/>
      <c r="N155" s="78"/>
      <c r="O155" s="78"/>
      <c r="P155" s="78"/>
      <c r="Q155" s="78"/>
      <c r="R155" s="78"/>
      <c r="S155" s="78"/>
      <c r="T155" s="78"/>
      <c r="U155" s="78"/>
      <c r="V155" s="78"/>
      <c r="W155" s="78"/>
      <c r="X155" s="78"/>
      <c r="Y155" s="78"/>
      <c r="Z155" s="78"/>
      <c r="AA155" s="78"/>
      <c r="AB155" s="78"/>
      <c r="AC155" s="78"/>
      <c r="AD155" s="78"/>
      <c r="AE155" s="78"/>
      <c r="AF155" s="78"/>
      <c r="AG155" s="78"/>
    </row>
    <row r="156" spans="1:33" x14ac:dyDescent="0.3">
      <c r="A156" s="78"/>
      <c r="B156" s="78"/>
      <c r="C156" s="78"/>
      <c r="D156" s="78"/>
      <c r="E156" s="78"/>
      <c r="F156" s="78"/>
      <c r="G156" s="78"/>
      <c r="H156" s="78"/>
      <c r="I156" s="78"/>
      <c r="J156" s="78"/>
      <c r="K156" s="78"/>
      <c r="L156" s="78"/>
      <c r="M156" s="78"/>
      <c r="N156" s="78"/>
      <c r="O156" s="78"/>
      <c r="P156" s="78"/>
      <c r="Q156" s="78"/>
      <c r="R156" s="78"/>
      <c r="S156" s="78"/>
      <c r="T156" s="78"/>
      <c r="U156" s="78"/>
      <c r="V156" s="78"/>
      <c r="W156" s="78"/>
      <c r="X156" s="78"/>
      <c r="Y156" s="78"/>
      <c r="Z156" s="78"/>
      <c r="AA156" s="78"/>
      <c r="AB156" s="78"/>
      <c r="AC156" s="78"/>
      <c r="AD156" s="78"/>
      <c r="AE156" s="78"/>
      <c r="AF156" s="78"/>
      <c r="AG156" s="78"/>
    </row>
    <row r="157" spans="1:33" x14ac:dyDescent="0.3">
      <c r="A157" s="78"/>
      <c r="B157" s="78"/>
      <c r="C157" s="78"/>
      <c r="D157" s="78"/>
      <c r="E157" s="78"/>
      <c r="F157" s="78"/>
      <c r="G157" s="78"/>
      <c r="H157" s="78"/>
      <c r="I157" s="78"/>
      <c r="J157" s="78"/>
      <c r="K157" s="78"/>
      <c r="L157" s="78"/>
      <c r="M157" s="78"/>
      <c r="N157" s="78"/>
      <c r="O157" s="78"/>
      <c r="P157" s="78"/>
      <c r="Q157" s="78"/>
      <c r="R157" s="78"/>
      <c r="S157" s="78"/>
      <c r="T157" s="78"/>
      <c r="U157" s="78"/>
      <c r="V157" s="78"/>
      <c r="W157" s="78"/>
      <c r="X157" s="78"/>
      <c r="Y157" s="78"/>
      <c r="Z157" s="78"/>
      <c r="AA157" s="78"/>
      <c r="AB157" s="78"/>
      <c r="AC157" s="78"/>
      <c r="AD157" s="78"/>
      <c r="AE157" s="78"/>
      <c r="AF157" s="78"/>
      <c r="AG157" s="78"/>
    </row>
    <row r="158" spans="1:33" x14ac:dyDescent="0.3">
      <c r="A158" s="78"/>
      <c r="B158" s="78"/>
      <c r="C158" s="78"/>
      <c r="D158" s="78"/>
      <c r="E158" s="78"/>
      <c r="F158" s="78"/>
      <c r="G158" s="78"/>
      <c r="H158" s="78"/>
      <c r="I158" s="78"/>
      <c r="J158" s="78"/>
      <c r="K158" s="78"/>
      <c r="L158" s="78"/>
      <c r="M158" s="78"/>
      <c r="N158" s="78"/>
      <c r="O158" s="78"/>
      <c r="P158" s="78"/>
      <c r="Q158" s="78"/>
      <c r="R158" s="78"/>
      <c r="S158" s="78"/>
      <c r="T158" s="78"/>
      <c r="U158" s="78"/>
      <c r="V158" s="78"/>
      <c r="W158" s="78"/>
      <c r="X158" s="78"/>
      <c r="Y158" s="78"/>
      <c r="Z158" s="78"/>
      <c r="AA158" s="78"/>
      <c r="AB158" s="78"/>
      <c r="AC158" s="78"/>
      <c r="AD158" s="78"/>
      <c r="AE158" s="78"/>
      <c r="AF158" s="78"/>
      <c r="AG158" s="78"/>
    </row>
    <row r="159" spans="1:33" x14ac:dyDescent="0.3">
      <c r="A159" s="78"/>
      <c r="B159" s="78"/>
      <c r="C159" s="78"/>
      <c r="D159" s="78"/>
      <c r="E159" s="78"/>
      <c r="F159" s="78"/>
      <c r="G159" s="78"/>
      <c r="H159" s="78"/>
      <c r="I159" s="78"/>
      <c r="J159" s="78"/>
      <c r="K159" s="78"/>
      <c r="L159" s="78"/>
      <c r="M159" s="78"/>
      <c r="N159" s="78"/>
      <c r="O159" s="78"/>
      <c r="P159" s="78"/>
      <c r="Q159" s="78"/>
      <c r="R159" s="78"/>
      <c r="S159" s="78"/>
      <c r="T159" s="78"/>
      <c r="U159" s="78"/>
      <c r="V159" s="78"/>
      <c r="W159" s="78"/>
      <c r="X159" s="78"/>
      <c r="Y159" s="78"/>
      <c r="Z159" s="78"/>
      <c r="AA159" s="78"/>
      <c r="AB159" s="78"/>
      <c r="AC159" s="78"/>
      <c r="AD159" s="78"/>
      <c r="AE159" s="78"/>
      <c r="AF159" s="78"/>
      <c r="AG159" s="78"/>
    </row>
    <row r="160" spans="1:33" x14ac:dyDescent="0.3">
      <c r="A160" s="78"/>
      <c r="B160" s="78"/>
      <c r="C160" s="78"/>
      <c r="D160" s="78"/>
      <c r="E160" s="78"/>
      <c r="F160" s="78"/>
      <c r="G160" s="78"/>
      <c r="H160" s="78"/>
      <c r="I160" s="78"/>
      <c r="J160" s="78"/>
      <c r="K160" s="78"/>
      <c r="L160" s="78"/>
      <c r="M160" s="78"/>
      <c r="N160" s="78"/>
      <c r="O160" s="78"/>
      <c r="P160" s="78"/>
      <c r="Q160" s="78"/>
      <c r="R160" s="78"/>
      <c r="S160" s="78"/>
      <c r="T160" s="78"/>
      <c r="U160" s="78"/>
      <c r="V160" s="78"/>
      <c r="W160" s="78"/>
      <c r="X160" s="78"/>
      <c r="Y160" s="78"/>
      <c r="Z160" s="78"/>
      <c r="AA160" s="78"/>
      <c r="AB160" s="78"/>
      <c r="AC160" s="78"/>
      <c r="AD160" s="78"/>
      <c r="AE160" s="78"/>
      <c r="AF160" s="78"/>
      <c r="AG160" s="78"/>
    </row>
    <row r="161" spans="1:33" x14ac:dyDescent="0.3">
      <c r="A161" s="78"/>
      <c r="B161" s="78"/>
      <c r="C161" s="78"/>
      <c r="D161" s="78"/>
      <c r="E161" s="78"/>
      <c r="F161" s="78"/>
      <c r="G161" s="78"/>
      <c r="H161" s="78"/>
      <c r="I161" s="78"/>
      <c r="J161" s="78"/>
      <c r="K161" s="78"/>
      <c r="L161" s="78"/>
      <c r="M161" s="78"/>
      <c r="N161" s="78"/>
      <c r="O161" s="78"/>
      <c r="P161" s="78"/>
      <c r="Q161" s="78"/>
      <c r="R161" s="78"/>
      <c r="S161" s="78"/>
      <c r="T161" s="78"/>
      <c r="U161" s="78"/>
      <c r="V161" s="78"/>
      <c r="W161" s="78"/>
      <c r="X161" s="78"/>
      <c r="Y161" s="78"/>
      <c r="Z161" s="78"/>
      <c r="AA161" s="78"/>
      <c r="AB161" s="78"/>
      <c r="AC161" s="78"/>
      <c r="AD161" s="78"/>
      <c r="AE161" s="78"/>
      <c r="AF161" s="78"/>
      <c r="AG161" s="78"/>
    </row>
    <row r="162" spans="1:33" x14ac:dyDescent="0.3">
      <c r="A162" s="78"/>
      <c r="B162" s="78"/>
      <c r="C162" s="78"/>
      <c r="D162" s="78"/>
      <c r="E162" s="78"/>
      <c r="F162" s="78"/>
      <c r="G162" s="78"/>
      <c r="H162" s="78"/>
      <c r="I162" s="78"/>
      <c r="J162" s="78"/>
      <c r="K162" s="78"/>
      <c r="L162" s="78"/>
      <c r="M162" s="78"/>
      <c r="N162" s="78"/>
      <c r="O162" s="78"/>
      <c r="P162" s="78"/>
      <c r="Q162" s="78"/>
      <c r="R162" s="78"/>
      <c r="S162" s="78"/>
      <c r="T162" s="78"/>
      <c r="U162" s="78"/>
      <c r="V162" s="78"/>
      <c r="W162" s="78"/>
      <c r="X162" s="78"/>
      <c r="Y162" s="78"/>
      <c r="Z162" s="78"/>
      <c r="AA162" s="78"/>
      <c r="AB162" s="78"/>
      <c r="AC162" s="78"/>
      <c r="AD162" s="78"/>
      <c r="AE162" s="78"/>
      <c r="AF162" s="78"/>
      <c r="AG162" s="78"/>
    </row>
    <row r="163" spans="1:33" x14ac:dyDescent="0.3">
      <c r="A163" s="78"/>
      <c r="B163" s="78"/>
      <c r="C163" s="78"/>
      <c r="D163" s="78"/>
      <c r="E163" s="78"/>
      <c r="F163" s="78"/>
      <c r="G163" s="78"/>
      <c r="H163" s="78"/>
      <c r="I163" s="78"/>
      <c r="J163" s="78"/>
      <c r="K163" s="78"/>
      <c r="L163" s="78"/>
      <c r="M163" s="78"/>
      <c r="N163" s="78"/>
      <c r="O163" s="78"/>
      <c r="P163" s="78"/>
      <c r="Q163" s="78"/>
      <c r="R163" s="78"/>
      <c r="S163" s="78"/>
      <c r="T163" s="78"/>
      <c r="U163" s="78"/>
      <c r="V163" s="78"/>
      <c r="W163" s="78"/>
      <c r="X163" s="78"/>
      <c r="Y163" s="78"/>
      <c r="Z163" s="78"/>
      <c r="AA163" s="78"/>
      <c r="AB163" s="78"/>
      <c r="AC163" s="78"/>
      <c r="AD163" s="78"/>
      <c r="AE163" s="78"/>
      <c r="AF163" s="78"/>
      <c r="AG163" s="78"/>
    </row>
    <row r="164" spans="1:33" x14ac:dyDescent="0.3">
      <c r="A164" s="78"/>
      <c r="B164" s="78"/>
      <c r="C164" s="78"/>
      <c r="D164" s="78"/>
      <c r="E164" s="78"/>
      <c r="F164" s="78"/>
      <c r="G164" s="78"/>
      <c r="H164" s="78"/>
      <c r="I164" s="78"/>
      <c r="J164" s="78"/>
      <c r="K164" s="78"/>
      <c r="L164" s="78"/>
      <c r="M164" s="78"/>
      <c r="N164" s="78"/>
      <c r="O164" s="78"/>
      <c r="P164" s="78"/>
      <c r="Q164" s="78"/>
      <c r="R164" s="78"/>
      <c r="S164" s="78"/>
      <c r="T164" s="78"/>
      <c r="U164" s="78"/>
      <c r="V164" s="78"/>
      <c r="W164" s="78"/>
      <c r="X164" s="78"/>
      <c r="Y164" s="78"/>
      <c r="Z164" s="78"/>
      <c r="AA164" s="78"/>
      <c r="AB164" s="78"/>
      <c r="AC164" s="78"/>
      <c r="AD164" s="78"/>
      <c r="AE164" s="78"/>
      <c r="AF164" s="78"/>
      <c r="AG164" s="78"/>
    </row>
    <row r="165" spans="1:33" x14ac:dyDescent="0.3">
      <c r="A165" s="78"/>
      <c r="B165" s="78"/>
      <c r="C165" s="78"/>
      <c r="D165" s="78"/>
      <c r="E165" s="78"/>
      <c r="F165" s="78"/>
      <c r="G165" s="78"/>
      <c r="H165" s="78"/>
      <c r="I165" s="78"/>
      <c r="J165" s="78"/>
      <c r="K165" s="78"/>
      <c r="L165" s="78"/>
      <c r="M165" s="78"/>
      <c r="N165" s="78"/>
      <c r="O165" s="78"/>
      <c r="P165" s="78"/>
      <c r="Q165" s="78"/>
      <c r="R165" s="78"/>
      <c r="S165" s="78"/>
      <c r="T165" s="78"/>
      <c r="U165" s="78"/>
      <c r="V165" s="78"/>
      <c r="W165" s="78"/>
      <c r="X165" s="78"/>
      <c r="Y165" s="78"/>
      <c r="Z165" s="78"/>
      <c r="AA165" s="78"/>
      <c r="AB165" s="78"/>
      <c r="AC165" s="78"/>
      <c r="AD165" s="78"/>
      <c r="AE165" s="78"/>
      <c r="AF165" s="78"/>
      <c r="AG165" s="78"/>
    </row>
    <row r="166" spans="1:33" x14ac:dyDescent="0.3">
      <c r="A166" s="78"/>
      <c r="B166" s="78"/>
      <c r="C166" s="78"/>
      <c r="D166" s="78"/>
      <c r="E166" s="78"/>
      <c r="F166" s="78"/>
      <c r="G166" s="78"/>
      <c r="H166" s="78"/>
      <c r="I166" s="78"/>
      <c r="J166" s="78"/>
      <c r="K166" s="78"/>
      <c r="L166" s="78"/>
      <c r="M166" s="78"/>
      <c r="N166" s="78"/>
      <c r="O166" s="78"/>
      <c r="P166" s="78"/>
      <c r="Q166" s="78"/>
      <c r="R166" s="78"/>
      <c r="S166" s="78"/>
      <c r="T166" s="78"/>
      <c r="U166" s="78"/>
      <c r="V166" s="78"/>
      <c r="W166" s="78"/>
      <c r="X166" s="78"/>
      <c r="Y166" s="78"/>
      <c r="Z166" s="78"/>
      <c r="AA166" s="78"/>
      <c r="AB166" s="78"/>
      <c r="AC166" s="78"/>
      <c r="AD166" s="78"/>
      <c r="AE166" s="78"/>
      <c r="AF166" s="78"/>
      <c r="AG166" s="78"/>
    </row>
    <row r="167" spans="1:33" x14ac:dyDescent="0.3">
      <c r="A167" s="78"/>
      <c r="B167" s="78"/>
      <c r="C167" s="78"/>
      <c r="D167" s="78"/>
      <c r="E167" s="78"/>
      <c r="F167" s="78"/>
      <c r="G167" s="78"/>
      <c r="H167" s="78"/>
      <c r="I167" s="78"/>
      <c r="J167" s="78"/>
      <c r="K167" s="78"/>
      <c r="L167" s="78"/>
      <c r="M167" s="78"/>
      <c r="N167" s="78"/>
      <c r="O167" s="78"/>
      <c r="P167" s="78"/>
      <c r="Q167" s="78"/>
      <c r="R167" s="78"/>
      <c r="S167" s="78"/>
      <c r="T167" s="78"/>
      <c r="U167" s="78"/>
      <c r="V167" s="78"/>
      <c r="W167" s="78"/>
      <c r="X167" s="78"/>
      <c r="Y167" s="78"/>
      <c r="Z167" s="78"/>
      <c r="AA167" s="78"/>
      <c r="AB167" s="78"/>
      <c r="AC167" s="78"/>
      <c r="AD167" s="78"/>
      <c r="AE167" s="78"/>
      <c r="AF167" s="78"/>
      <c r="AG167" s="78"/>
    </row>
    <row r="168" spans="1:33" x14ac:dyDescent="0.3">
      <c r="A168" s="78"/>
      <c r="B168" s="78"/>
      <c r="C168" s="78"/>
      <c r="D168" s="78"/>
      <c r="E168" s="78"/>
      <c r="F168" s="78"/>
      <c r="G168" s="78"/>
      <c r="H168" s="78"/>
      <c r="I168" s="78"/>
      <c r="J168" s="78"/>
      <c r="K168" s="78"/>
      <c r="L168" s="78"/>
      <c r="M168" s="78"/>
      <c r="N168" s="78"/>
      <c r="O168" s="78"/>
      <c r="P168" s="78"/>
      <c r="Q168" s="78"/>
      <c r="R168" s="78"/>
      <c r="S168" s="78"/>
      <c r="T168" s="78"/>
      <c r="U168" s="78"/>
      <c r="V168" s="78"/>
      <c r="W168" s="78"/>
      <c r="X168" s="78"/>
      <c r="Y168" s="78"/>
      <c r="Z168" s="78"/>
      <c r="AA168" s="78"/>
      <c r="AB168" s="78"/>
      <c r="AC168" s="78"/>
      <c r="AD168" s="78"/>
      <c r="AE168" s="78"/>
      <c r="AF168" s="78"/>
      <c r="AG168" s="78"/>
    </row>
    <row r="169" spans="1:33" x14ac:dyDescent="0.3">
      <c r="A169" s="78"/>
      <c r="B169" s="78"/>
      <c r="C169" s="78"/>
      <c r="D169" s="78"/>
      <c r="E169" s="78"/>
      <c r="F169" s="78"/>
      <c r="G169" s="78"/>
      <c r="H169" s="78"/>
      <c r="I169" s="78"/>
      <c r="J169" s="78"/>
      <c r="K169" s="78"/>
      <c r="L169" s="78"/>
      <c r="M169" s="78"/>
      <c r="N169" s="78"/>
      <c r="O169" s="78"/>
      <c r="P169" s="78"/>
      <c r="Q169" s="78"/>
      <c r="R169" s="78"/>
      <c r="S169" s="78"/>
      <c r="T169" s="78"/>
      <c r="U169" s="78"/>
      <c r="V169" s="78"/>
      <c r="W169" s="78"/>
      <c r="X169" s="78"/>
      <c r="Y169" s="78"/>
      <c r="Z169" s="78"/>
      <c r="AA169" s="78"/>
      <c r="AB169" s="78"/>
      <c r="AC169" s="78"/>
      <c r="AD169" s="78"/>
      <c r="AE169" s="78"/>
      <c r="AF169" s="78"/>
      <c r="AG169" s="78"/>
    </row>
    <row r="170" spans="1:33" x14ac:dyDescent="0.3">
      <c r="A170" s="78"/>
      <c r="B170" s="78"/>
      <c r="C170" s="78"/>
      <c r="D170" s="78"/>
      <c r="E170" s="78"/>
      <c r="F170" s="78"/>
      <c r="G170" s="78"/>
      <c r="H170" s="78"/>
      <c r="I170" s="78"/>
      <c r="J170" s="78"/>
      <c r="K170" s="78"/>
      <c r="L170" s="78"/>
      <c r="M170" s="78"/>
      <c r="N170" s="78"/>
      <c r="O170" s="78"/>
      <c r="P170" s="78"/>
      <c r="Q170" s="78"/>
      <c r="R170" s="78"/>
      <c r="S170" s="78"/>
      <c r="T170" s="78"/>
      <c r="U170" s="78"/>
      <c r="V170" s="78"/>
      <c r="W170" s="78"/>
      <c r="X170" s="78"/>
      <c r="Y170" s="78"/>
      <c r="Z170" s="78"/>
      <c r="AA170" s="78"/>
      <c r="AB170" s="78"/>
      <c r="AC170" s="78"/>
      <c r="AD170" s="78"/>
      <c r="AE170" s="78"/>
      <c r="AF170" s="78"/>
      <c r="AG170" s="78"/>
    </row>
    <row r="171" spans="1:33" x14ac:dyDescent="0.3">
      <c r="A171" s="78"/>
      <c r="B171" s="78"/>
      <c r="C171" s="78"/>
      <c r="D171" s="78"/>
      <c r="E171" s="78"/>
      <c r="F171" s="78"/>
      <c r="G171" s="78"/>
      <c r="H171" s="78"/>
      <c r="I171" s="78"/>
      <c r="J171" s="78"/>
      <c r="K171" s="78"/>
      <c r="L171" s="78"/>
      <c r="M171" s="78"/>
      <c r="N171" s="78"/>
      <c r="O171" s="78"/>
      <c r="P171" s="78"/>
      <c r="Q171" s="78"/>
      <c r="R171" s="78"/>
      <c r="S171" s="78"/>
      <c r="T171" s="78"/>
      <c r="U171" s="78"/>
      <c r="V171" s="78"/>
      <c r="W171" s="78"/>
      <c r="X171" s="78"/>
      <c r="Y171" s="78"/>
      <c r="Z171" s="78"/>
      <c r="AA171" s="78"/>
      <c r="AB171" s="78"/>
      <c r="AC171" s="78"/>
      <c r="AD171" s="78"/>
      <c r="AE171" s="78"/>
      <c r="AF171" s="78"/>
      <c r="AG171" s="78"/>
    </row>
    <row r="172" spans="1:33" x14ac:dyDescent="0.3">
      <c r="A172" s="78"/>
      <c r="B172" s="78"/>
      <c r="C172" s="78"/>
      <c r="D172" s="78"/>
      <c r="E172" s="78"/>
      <c r="F172" s="78"/>
      <c r="G172" s="78"/>
      <c r="H172" s="78"/>
      <c r="I172" s="78"/>
      <c r="J172" s="78"/>
      <c r="K172" s="78"/>
      <c r="L172" s="78"/>
      <c r="M172" s="78"/>
      <c r="N172" s="78"/>
      <c r="O172" s="78"/>
      <c r="P172" s="78"/>
      <c r="Q172" s="78"/>
      <c r="R172" s="78"/>
      <c r="S172" s="78"/>
      <c r="T172" s="78"/>
      <c r="U172" s="78"/>
      <c r="V172" s="78"/>
      <c r="W172" s="78"/>
      <c r="X172" s="78"/>
      <c r="Y172" s="78"/>
      <c r="Z172" s="78"/>
      <c r="AA172" s="78"/>
      <c r="AB172" s="78"/>
      <c r="AC172" s="78"/>
      <c r="AD172" s="78"/>
      <c r="AE172" s="78"/>
      <c r="AF172" s="78"/>
      <c r="AG172" s="78"/>
    </row>
    <row r="173" spans="1:33" x14ac:dyDescent="0.3">
      <c r="A173" s="78"/>
      <c r="B173" s="78"/>
      <c r="C173" s="78"/>
      <c r="D173" s="78"/>
      <c r="E173" s="78"/>
      <c r="F173" s="78"/>
      <c r="G173" s="78"/>
      <c r="H173" s="78"/>
      <c r="I173" s="78"/>
      <c r="J173" s="78"/>
      <c r="K173" s="78"/>
      <c r="L173" s="78"/>
      <c r="M173" s="78"/>
      <c r="N173" s="78"/>
      <c r="O173" s="78"/>
      <c r="P173" s="78"/>
      <c r="Q173" s="78"/>
      <c r="R173" s="78"/>
      <c r="S173" s="78"/>
      <c r="T173" s="78"/>
      <c r="U173" s="78"/>
      <c r="V173" s="78"/>
      <c r="W173" s="78"/>
      <c r="X173" s="78"/>
      <c r="Y173" s="78"/>
      <c r="Z173" s="78"/>
      <c r="AA173" s="78"/>
      <c r="AB173" s="78"/>
      <c r="AC173" s="78"/>
      <c r="AD173" s="78"/>
      <c r="AE173" s="78"/>
      <c r="AF173" s="78"/>
      <c r="AG173" s="78"/>
    </row>
    <row r="174" spans="1:33" x14ac:dyDescent="0.3">
      <c r="A174" s="78"/>
      <c r="B174" s="78"/>
      <c r="C174" s="78"/>
      <c r="D174" s="78"/>
      <c r="E174" s="78"/>
      <c r="F174" s="78"/>
      <c r="G174" s="78"/>
      <c r="H174" s="78"/>
      <c r="I174" s="78"/>
      <c r="J174" s="78"/>
      <c r="K174" s="78"/>
      <c r="L174" s="78"/>
      <c r="M174" s="78"/>
      <c r="N174" s="78"/>
      <c r="O174" s="78"/>
      <c r="P174" s="78"/>
      <c r="Q174" s="78"/>
      <c r="R174" s="78"/>
      <c r="S174" s="78"/>
      <c r="T174" s="78"/>
      <c r="U174" s="78"/>
      <c r="V174" s="78"/>
      <c r="W174" s="78"/>
      <c r="X174" s="78"/>
      <c r="Y174" s="78"/>
      <c r="Z174" s="78"/>
      <c r="AA174" s="78"/>
      <c r="AB174" s="78"/>
      <c r="AC174" s="78"/>
      <c r="AD174" s="78"/>
      <c r="AE174" s="78"/>
      <c r="AF174" s="78"/>
      <c r="AG174" s="78"/>
    </row>
    <row r="175" spans="1:33" x14ac:dyDescent="0.3">
      <c r="A175" s="78"/>
      <c r="B175" s="78"/>
      <c r="C175" s="78"/>
      <c r="D175" s="78"/>
      <c r="E175" s="78"/>
      <c r="F175" s="78"/>
      <c r="G175" s="78"/>
      <c r="H175" s="78"/>
      <c r="I175" s="78"/>
      <c r="J175" s="78"/>
      <c r="K175" s="78"/>
      <c r="L175" s="78"/>
      <c r="M175" s="78"/>
      <c r="N175" s="78"/>
      <c r="O175" s="78"/>
      <c r="P175" s="78"/>
      <c r="Q175" s="78"/>
      <c r="R175" s="78"/>
      <c r="S175" s="78"/>
      <c r="T175" s="78"/>
      <c r="U175" s="78"/>
      <c r="V175" s="78"/>
      <c r="W175" s="78"/>
      <c r="X175" s="78"/>
      <c r="Y175" s="78"/>
      <c r="Z175" s="78"/>
      <c r="AA175" s="78"/>
      <c r="AB175" s="78"/>
      <c r="AC175" s="78"/>
      <c r="AD175" s="78"/>
      <c r="AE175" s="78"/>
      <c r="AF175" s="78"/>
      <c r="AG175" s="78"/>
    </row>
    <row r="176" spans="1:33" x14ac:dyDescent="0.3">
      <c r="A176" s="78"/>
      <c r="B176" s="78"/>
      <c r="C176" s="78"/>
      <c r="D176" s="78"/>
      <c r="E176" s="78"/>
      <c r="F176" s="78"/>
      <c r="G176" s="78"/>
      <c r="H176" s="78"/>
      <c r="I176" s="78"/>
      <c r="J176" s="78"/>
      <c r="K176" s="78"/>
      <c r="L176" s="78"/>
      <c r="M176" s="78"/>
      <c r="N176" s="78"/>
      <c r="O176" s="78"/>
      <c r="P176" s="78"/>
      <c r="Q176" s="78"/>
      <c r="R176" s="78"/>
      <c r="S176" s="78"/>
      <c r="T176" s="78"/>
      <c r="U176" s="78"/>
      <c r="V176" s="78"/>
      <c r="W176" s="78"/>
      <c r="X176" s="78"/>
      <c r="Y176" s="78"/>
      <c r="Z176" s="78"/>
      <c r="AA176" s="78"/>
      <c r="AB176" s="78"/>
      <c r="AC176" s="78"/>
      <c r="AD176" s="78"/>
      <c r="AE176" s="78"/>
      <c r="AF176" s="78"/>
      <c r="AG176" s="78"/>
    </row>
    <row r="177" spans="1:33" x14ac:dyDescent="0.3">
      <c r="A177" s="78"/>
      <c r="B177" s="78"/>
      <c r="C177" s="78"/>
      <c r="D177" s="78"/>
      <c r="E177" s="78"/>
      <c r="F177" s="78"/>
      <c r="G177" s="78"/>
      <c r="H177" s="78"/>
      <c r="I177" s="78"/>
      <c r="J177" s="78"/>
      <c r="K177" s="78"/>
      <c r="L177" s="78"/>
      <c r="M177" s="78"/>
      <c r="N177" s="78"/>
      <c r="O177" s="78"/>
      <c r="P177" s="78"/>
      <c r="Q177" s="78"/>
      <c r="R177" s="78"/>
      <c r="S177" s="78"/>
      <c r="T177" s="78"/>
      <c r="U177" s="78"/>
      <c r="V177" s="78"/>
      <c r="W177" s="78"/>
      <c r="X177" s="78"/>
      <c r="Y177" s="78"/>
      <c r="Z177" s="78"/>
      <c r="AA177" s="78"/>
      <c r="AB177" s="78"/>
      <c r="AC177" s="78"/>
      <c r="AD177" s="78"/>
      <c r="AE177" s="78"/>
      <c r="AF177" s="78"/>
      <c r="AG177" s="78"/>
    </row>
    <row r="178" spans="1:33" x14ac:dyDescent="0.3">
      <c r="A178" s="78"/>
      <c r="B178" s="78"/>
      <c r="C178" s="78"/>
      <c r="D178" s="78"/>
      <c r="E178" s="78"/>
      <c r="F178" s="78"/>
      <c r="G178" s="78"/>
      <c r="H178" s="78"/>
      <c r="I178" s="78"/>
      <c r="J178" s="78"/>
      <c r="K178" s="78"/>
      <c r="L178" s="78"/>
      <c r="M178" s="78"/>
      <c r="N178" s="78"/>
      <c r="O178" s="78"/>
      <c r="P178" s="78"/>
      <c r="Q178" s="78"/>
      <c r="R178" s="78"/>
      <c r="S178" s="78"/>
      <c r="T178" s="78"/>
      <c r="U178" s="78"/>
      <c r="V178" s="78"/>
      <c r="W178" s="78"/>
      <c r="X178" s="78"/>
      <c r="Y178" s="78"/>
      <c r="Z178" s="78"/>
      <c r="AA178" s="78"/>
      <c r="AB178" s="78"/>
      <c r="AC178" s="78"/>
      <c r="AD178" s="78"/>
      <c r="AE178" s="78"/>
      <c r="AF178" s="78"/>
      <c r="AG178" s="78"/>
    </row>
    <row r="179" spans="1:33" x14ac:dyDescent="0.3">
      <c r="A179" s="78"/>
      <c r="B179" s="78"/>
      <c r="C179" s="78"/>
      <c r="D179" s="78"/>
      <c r="E179" s="78"/>
      <c r="F179" s="78"/>
      <c r="G179" s="78"/>
      <c r="H179" s="78"/>
      <c r="I179" s="78"/>
      <c r="J179" s="78"/>
      <c r="K179" s="78"/>
      <c r="L179" s="78"/>
      <c r="M179" s="78"/>
      <c r="N179" s="78"/>
      <c r="O179" s="78"/>
      <c r="P179" s="78"/>
      <c r="Q179" s="78"/>
      <c r="R179" s="78"/>
      <c r="S179" s="78"/>
      <c r="T179" s="78"/>
      <c r="U179" s="78"/>
      <c r="V179" s="78"/>
      <c r="W179" s="78"/>
      <c r="X179" s="78"/>
      <c r="Y179" s="78"/>
      <c r="Z179" s="78"/>
      <c r="AA179" s="78"/>
      <c r="AB179" s="78"/>
      <c r="AC179" s="78"/>
      <c r="AD179" s="78"/>
      <c r="AE179" s="78"/>
      <c r="AF179" s="78"/>
      <c r="AG179" s="78"/>
    </row>
    <row r="180" spans="1:33" x14ac:dyDescent="0.3">
      <c r="A180" s="78"/>
      <c r="B180" s="78"/>
      <c r="C180" s="78"/>
      <c r="D180" s="78"/>
      <c r="E180" s="78"/>
      <c r="F180" s="78"/>
      <c r="G180" s="78"/>
      <c r="H180" s="78"/>
      <c r="I180" s="78"/>
      <c r="J180" s="78"/>
      <c r="K180" s="78"/>
      <c r="L180" s="78"/>
      <c r="M180" s="78"/>
      <c r="N180" s="78"/>
      <c r="O180" s="78"/>
      <c r="P180" s="78"/>
      <c r="Q180" s="78"/>
      <c r="R180" s="78"/>
      <c r="S180" s="78"/>
      <c r="T180" s="78"/>
      <c r="U180" s="78"/>
      <c r="V180" s="78"/>
      <c r="W180" s="78"/>
      <c r="X180" s="78"/>
      <c r="Y180" s="78"/>
      <c r="Z180" s="78"/>
      <c r="AA180" s="78"/>
      <c r="AB180" s="78"/>
      <c r="AC180" s="78"/>
      <c r="AD180" s="78"/>
      <c r="AE180" s="78"/>
      <c r="AF180" s="78"/>
      <c r="AG180" s="78"/>
    </row>
    <row r="181" spans="1:33" x14ac:dyDescent="0.3">
      <c r="A181" s="78"/>
      <c r="B181" s="78"/>
      <c r="C181" s="78"/>
      <c r="D181" s="78"/>
      <c r="E181" s="78"/>
      <c r="F181" s="78"/>
      <c r="G181" s="78"/>
      <c r="H181" s="78"/>
      <c r="I181" s="78"/>
      <c r="J181" s="78"/>
      <c r="K181" s="78"/>
      <c r="L181" s="78"/>
      <c r="M181" s="78"/>
      <c r="N181" s="78"/>
      <c r="O181" s="78"/>
      <c r="P181" s="78"/>
      <c r="Q181" s="78"/>
      <c r="R181" s="78"/>
      <c r="S181" s="78"/>
      <c r="T181" s="78"/>
      <c r="U181" s="78"/>
      <c r="V181" s="78"/>
      <c r="W181" s="78"/>
      <c r="X181" s="78"/>
      <c r="Y181" s="78"/>
      <c r="Z181" s="78"/>
      <c r="AA181" s="78"/>
      <c r="AB181" s="78"/>
      <c r="AC181" s="78"/>
      <c r="AD181" s="78"/>
      <c r="AE181" s="78"/>
      <c r="AF181" s="78"/>
      <c r="AG181" s="78"/>
    </row>
    <row r="182" spans="1:33" x14ac:dyDescent="0.3">
      <c r="A182" s="78"/>
      <c r="B182" s="78"/>
      <c r="C182" s="78"/>
      <c r="D182" s="78"/>
      <c r="E182" s="78"/>
      <c r="F182" s="78"/>
      <c r="G182" s="78"/>
      <c r="H182" s="78"/>
      <c r="I182" s="78"/>
      <c r="J182" s="78"/>
      <c r="K182" s="78"/>
      <c r="L182" s="78"/>
      <c r="M182" s="78"/>
      <c r="N182" s="78"/>
      <c r="O182" s="78"/>
      <c r="P182" s="78"/>
      <c r="Q182" s="78"/>
      <c r="R182" s="78"/>
      <c r="S182" s="78"/>
      <c r="T182" s="78"/>
      <c r="U182" s="78"/>
      <c r="V182" s="78"/>
      <c r="W182" s="78"/>
      <c r="X182" s="78"/>
      <c r="Y182" s="78"/>
      <c r="Z182" s="78"/>
      <c r="AA182" s="78"/>
      <c r="AB182" s="78"/>
      <c r="AC182" s="78"/>
      <c r="AD182" s="78"/>
      <c r="AE182" s="78"/>
      <c r="AF182" s="78"/>
      <c r="AG182" s="78"/>
    </row>
    <row r="183" spans="1:33" x14ac:dyDescent="0.3">
      <c r="A183" s="78"/>
      <c r="B183" s="78"/>
      <c r="C183" s="78"/>
      <c r="D183" s="78"/>
      <c r="E183" s="78"/>
      <c r="F183" s="78"/>
      <c r="G183" s="78"/>
      <c r="H183" s="78"/>
      <c r="I183" s="78"/>
      <c r="J183" s="78"/>
      <c r="K183" s="78"/>
      <c r="L183" s="78"/>
      <c r="M183" s="78"/>
      <c r="N183" s="78"/>
      <c r="O183" s="78"/>
      <c r="P183" s="78"/>
      <c r="Q183" s="78"/>
      <c r="R183" s="78"/>
      <c r="S183" s="78"/>
      <c r="T183" s="78"/>
      <c r="U183" s="78"/>
      <c r="V183" s="78"/>
      <c r="W183" s="78"/>
      <c r="X183" s="78"/>
      <c r="Y183" s="78"/>
      <c r="Z183" s="78"/>
      <c r="AA183" s="78"/>
      <c r="AB183" s="78"/>
      <c r="AC183" s="78"/>
      <c r="AD183" s="78"/>
      <c r="AE183" s="78"/>
      <c r="AF183" s="78"/>
      <c r="AG183" s="78"/>
    </row>
    <row r="184" spans="1:33" x14ac:dyDescent="0.3">
      <c r="A184" s="78"/>
      <c r="B184" s="78"/>
      <c r="C184" s="78"/>
      <c r="D184" s="78"/>
      <c r="E184" s="78"/>
      <c r="F184" s="78"/>
      <c r="G184" s="78"/>
      <c r="H184" s="78"/>
      <c r="I184" s="78"/>
      <c r="J184" s="78"/>
      <c r="K184" s="78"/>
      <c r="L184" s="78"/>
      <c r="M184" s="78"/>
      <c r="N184" s="78"/>
      <c r="O184" s="78"/>
      <c r="P184" s="78"/>
      <c r="Q184" s="78"/>
      <c r="R184" s="78"/>
      <c r="S184" s="78"/>
      <c r="T184" s="78"/>
      <c r="U184" s="78"/>
      <c r="V184" s="78"/>
      <c r="W184" s="78"/>
      <c r="X184" s="78"/>
      <c r="Y184" s="78"/>
      <c r="Z184" s="78"/>
      <c r="AA184" s="78"/>
      <c r="AB184" s="78"/>
      <c r="AC184" s="78"/>
      <c r="AD184" s="78"/>
      <c r="AE184" s="78"/>
      <c r="AF184" s="78"/>
      <c r="AG184" s="78"/>
    </row>
    <row r="185" spans="1:33" x14ac:dyDescent="0.3">
      <c r="A185" s="78"/>
      <c r="B185" s="78"/>
      <c r="C185" s="78"/>
      <c r="D185" s="78"/>
      <c r="E185" s="78"/>
      <c r="F185" s="78"/>
      <c r="G185" s="78"/>
      <c r="H185" s="78"/>
      <c r="I185" s="78"/>
      <c r="J185" s="78"/>
      <c r="K185" s="78"/>
      <c r="L185" s="78"/>
      <c r="M185" s="78"/>
      <c r="N185" s="78"/>
      <c r="O185" s="78"/>
      <c r="P185" s="78"/>
      <c r="Q185" s="78"/>
      <c r="R185" s="78"/>
      <c r="S185" s="78"/>
      <c r="T185" s="78"/>
      <c r="U185" s="78"/>
      <c r="V185" s="78"/>
      <c r="W185" s="78"/>
      <c r="X185" s="78"/>
      <c r="Y185" s="78"/>
      <c r="Z185" s="78"/>
      <c r="AA185" s="78"/>
      <c r="AB185" s="78"/>
      <c r="AC185" s="78"/>
      <c r="AD185" s="78"/>
      <c r="AE185" s="78"/>
      <c r="AF185" s="78"/>
      <c r="AG185" s="78"/>
    </row>
    <row r="186" spans="1:33" x14ac:dyDescent="0.3">
      <c r="A186" s="78"/>
      <c r="B186" s="78"/>
      <c r="C186" s="78"/>
      <c r="D186" s="78"/>
      <c r="E186" s="78"/>
      <c r="F186" s="78"/>
      <c r="G186" s="78"/>
      <c r="H186" s="78"/>
      <c r="I186" s="78"/>
      <c r="J186" s="78"/>
      <c r="K186" s="78"/>
      <c r="L186" s="78"/>
      <c r="M186" s="78"/>
      <c r="N186" s="78"/>
      <c r="O186" s="78"/>
      <c r="P186" s="78"/>
      <c r="Q186" s="78"/>
      <c r="R186" s="78"/>
      <c r="S186" s="78"/>
      <c r="T186" s="78"/>
      <c r="U186" s="78"/>
      <c r="V186" s="78"/>
      <c r="W186" s="78"/>
      <c r="X186" s="78"/>
      <c r="Y186" s="78"/>
      <c r="Z186" s="78"/>
      <c r="AA186" s="78"/>
      <c r="AB186" s="78"/>
      <c r="AC186" s="78"/>
      <c r="AD186" s="78"/>
      <c r="AE186" s="78"/>
      <c r="AF186" s="78"/>
      <c r="AG186" s="78"/>
    </row>
    <row r="187" spans="1:33" x14ac:dyDescent="0.3">
      <c r="A187" s="78"/>
      <c r="B187" s="78"/>
      <c r="C187" s="78"/>
      <c r="D187" s="78"/>
      <c r="E187" s="78"/>
      <c r="F187" s="78"/>
      <c r="G187" s="78"/>
      <c r="H187" s="78"/>
      <c r="I187" s="78"/>
      <c r="J187" s="78"/>
      <c r="K187" s="78"/>
      <c r="L187" s="78"/>
      <c r="M187" s="78"/>
      <c r="N187" s="78"/>
      <c r="O187" s="78"/>
      <c r="P187" s="78"/>
      <c r="Q187" s="78"/>
      <c r="R187" s="78"/>
      <c r="S187" s="78"/>
      <c r="T187" s="78"/>
      <c r="U187" s="78"/>
      <c r="V187" s="78"/>
      <c r="W187" s="78"/>
      <c r="X187" s="78"/>
      <c r="Y187" s="78"/>
      <c r="Z187" s="78"/>
      <c r="AA187" s="78"/>
      <c r="AB187" s="78"/>
      <c r="AC187" s="78"/>
      <c r="AD187" s="78"/>
      <c r="AE187" s="78"/>
      <c r="AF187" s="78"/>
      <c r="AG187" s="78"/>
    </row>
    <row r="188" spans="1:33" x14ac:dyDescent="0.3">
      <c r="A188" s="78"/>
      <c r="B188" s="78"/>
      <c r="C188" s="78"/>
      <c r="D188" s="78"/>
      <c r="E188" s="78"/>
      <c r="F188" s="78"/>
      <c r="G188" s="78"/>
      <c r="H188" s="78"/>
      <c r="I188" s="78"/>
      <c r="J188" s="78"/>
      <c r="K188" s="78"/>
      <c r="L188" s="78"/>
      <c r="M188" s="78"/>
      <c r="N188" s="78"/>
      <c r="O188" s="78"/>
      <c r="P188" s="78"/>
      <c r="Q188" s="78"/>
      <c r="R188" s="78"/>
      <c r="S188" s="78"/>
      <c r="T188" s="78"/>
      <c r="U188" s="78"/>
      <c r="V188" s="78"/>
      <c r="W188" s="78"/>
      <c r="X188" s="78"/>
      <c r="Y188" s="78"/>
      <c r="Z188" s="78"/>
      <c r="AA188" s="78"/>
      <c r="AB188" s="78"/>
      <c r="AC188" s="78"/>
      <c r="AD188" s="78"/>
      <c r="AE188" s="78"/>
      <c r="AF188" s="78"/>
      <c r="AG188" s="78"/>
    </row>
    <row r="189" spans="1:33" x14ac:dyDescent="0.3">
      <c r="A189" s="78"/>
      <c r="B189" s="78"/>
      <c r="C189" s="78"/>
      <c r="D189" s="78"/>
      <c r="E189" s="78"/>
      <c r="F189" s="78"/>
      <c r="G189" s="78"/>
      <c r="H189" s="78"/>
      <c r="I189" s="78"/>
      <c r="J189" s="78"/>
      <c r="K189" s="78"/>
      <c r="L189" s="78"/>
      <c r="M189" s="78"/>
      <c r="N189" s="78"/>
      <c r="O189" s="78"/>
      <c r="P189" s="78"/>
      <c r="Q189" s="78"/>
      <c r="R189" s="78"/>
      <c r="S189" s="78"/>
      <c r="T189" s="78"/>
      <c r="U189" s="78"/>
      <c r="V189" s="78"/>
      <c r="W189" s="78"/>
      <c r="X189" s="78"/>
      <c r="Y189" s="78"/>
      <c r="Z189" s="78"/>
      <c r="AA189" s="78"/>
      <c r="AB189" s="78"/>
      <c r="AC189" s="78"/>
      <c r="AD189" s="78"/>
      <c r="AE189" s="78"/>
      <c r="AF189" s="78"/>
      <c r="AG189" s="78"/>
    </row>
    <row r="190" spans="1:33" x14ac:dyDescent="0.3">
      <c r="A190" s="78"/>
      <c r="B190" s="78"/>
      <c r="C190" s="78"/>
      <c r="D190" s="78"/>
      <c r="E190" s="78"/>
      <c r="F190" s="78"/>
      <c r="G190" s="78"/>
      <c r="H190" s="78"/>
      <c r="I190" s="78"/>
      <c r="J190" s="78"/>
      <c r="K190" s="78"/>
      <c r="L190" s="78"/>
      <c r="M190" s="78"/>
      <c r="N190" s="78"/>
      <c r="O190" s="78"/>
      <c r="P190" s="78"/>
      <c r="Q190" s="78"/>
      <c r="R190" s="78"/>
      <c r="S190" s="78"/>
      <c r="T190" s="78"/>
      <c r="U190" s="78"/>
      <c r="V190" s="78"/>
      <c r="W190" s="78"/>
      <c r="X190" s="78"/>
      <c r="Y190" s="78"/>
      <c r="Z190" s="78"/>
      <c r="AA190" s="78"/>
      <c r="AB190" s="78"/>
      <c r="AC190" s="78"/>
      <c r="AD190" s="78"/>
      <c r="AE190" s="78"/>
      <c r="AF190" s="78"/>
      <c r="AG190" s="78"/>
    </row>
    <row r="191" spans="1:33" x14ac:dyDescent="0.3">
      <c r="A191" s="78"/>
      <c r="B191" s="78"/>
      <c r="C191" s="78"/>
      <c r="D191" s="78"/>
      <c r="E191" s="78"/>
      <c r="F191" s="78"/>
      <c r="G191" s="78"/>
      <c r="H191" s="78"/>
      <c r="I191" s="78"/>
      <c r="J191" s="78"/>
      <c r="K191" s="78"/>
      <c r="L191" s="78"/>
      <c r="M191" s="78"/>
      <c r="N191" s="78"/>
      <c r="O191" s="78"/>
      <c r="P191" s="78"/>
      <c r="Q191" s="78"/>
      <c r="R191" s="78"/>
      <c r="S191" s="78"/>
      <c r="T191" s="78"/>
      <c r="U191" s="78"/>
      <c r="V191" s="78"/>
      <c r="W191" s="78"/>
      <c r="X191" s="78"/>
      <c r="Y191" s="78"/>
      <c r="Z191" s="78"/>
      <c r="AA191" s="78"/>
      <c r="AB191" s="78"/>
      <c r="AC191" s="78"/>
      <c r="AD191" s="78"/>
      <c r="AE191" s="78"/>
      <c r="AF191" s="78"/>
      <c r="AG191" s="78"/>
    </row>
    <row r="192" spans="1:33" x14ac:dyDescent="0.3">
      <c r="A192" s="78"/>
      <c r="B192" s="78"/>
      <c r="C192" s="78"/>
      <c r="D192" s="78"/>
      <c r="E192" s="78"/>
      <c r="F192" s="78"/>
      <c r="G192" s="78"/>
      <c r="H192" s="78"/>
      <c r="I192" s="78"/>
      <c r="J192" s="78"/>
      <c r="K192" s="78"/>
      <c r="L192" s="78"/>
      <c r="M192" s="78"/>
      <c r="N192" s="78"/>
      <c r="O192" s="78"/>
      <c r="P192" s="78"/>
      <c r="Q192" s="78"/>
      <c r="R192" s="78"/>
      <c r="S192" s="78"/>
      <c r="T192" s="78"/>
      <c r="U192" s="78"/>
      <c r="V192" s="78"/>
      <c r="W192" s="78"/>
      <c r="X192" s="78"/>
      <c r="Y192" s="78"/>
      <c r="Z192" s="78"/>
      <c r="AA192" s="78"/>
      <c r="AB192" s="78"/>
      <c r="AC192" s="78"/>
      <c r="AD192" s="78"/>
      <c r="AE192" s="78"/>
      <c r="AF192" s="78"/>
      <c r="AG192" s="78"/>
    </row>
    <row r="193" spans="1:33" x14ac:dyDescent="0.3">
      <c r="A193" s="78"/>
      <c r="B193" s="78"/>
      <c r="C193" s="78"/>
      <c r="D193" s="78"/>
      <c r="E193" s="78"/>
      <c r="F193" s="78"/>
      <c r="G193" s="78"/>
      <c r="H193" s="78"/>
      <c r="I193" s="78"/>
      <c r="J193" s="78"/>
      <c r="K193" s="78"/>
      <c r="L193" s="78"/>
      <c r="M193" s="78"/>
      <c r="N193" s="78"/>
      <c r="O193" s="78"/>
      <c r="P193" s="78"/>
      <c r="Q193" s="78"/>
      <c r="R193" s="78"/>
      <c r="S193" s="78"/>
      <c r="T193" s="78"/>
      <c r="U193" s="78"/>
      <c r="V193" s="78"/>
      <c r="W193" s="78"/>
      <c r="X193" s="78"/>
      <c r="Y193" s="78"/>
      <c r="Z193" s="78"/>
      <c r="AA193" s="78"/>
      <c r="AB193" s="78"/>
      <c r="AC193" s="78"/>
      <c r="AD193" s="78"/>
      <c r="AE193" s="78"/>
      <c r="AF193" s="78"/>
      <c r="AG193" s="78"/>
    </row>
    <row r="194" spans="1:33" x14ac:dyDescent="0.3">
      <c r="A194" s="78"/>
      <c r="B194" s="78"/>
      <c r="C194" s="78"/>
      <c r="D194" s="78"/>
      <c r="E194" s="78"/>
      <c r="F194" s="78"/>
      <c r="G194" s="78"/>
      <c r="H194" s="78"/>
      <c r="I194" s="78"/>
      <c r="J194" s="78"/>
      <c r="K194" s="78"/>
      <c r="L194" s="78"/>
      <c r="M194" s="78"/>
      <c r="N194" s="78"/>
      <c r="O194" s="78"/>
      <c r="P194" s="78"/>
      <c r="Q194" s="78"/>
      <c r="R194" s="78"/>
      <c r="S194" s="78"/>
      <c r="T194" s="78"/>
      <c r="U194" s="78"/>
      <c r="V194" s="78"/>
      <c r="W194" s="78"/>
      <c r="X194" s="78"/>
      <c r="Y194" s="78"/>
      <c r="Z194" s="78"/>
      <c r="AA194" s="78"/>
      <c r="AB194" s="78"/>
      <c r="AC194" s="78"/>
      <c r="AD194" s="78"/>
      <c r="AE194" s="78"/>
      <c r="AF194" s="78"/>
      <c r="AG194" s="78"/>
    </row>
    <row r="195" spans="1:33" x14ac:dyDescent="0.3">
      <c r="A195" s="78"/>
      <c r="B195" s="78"/>
      <c r="C195" s="78"/>
      <c r="D195" s="78"/>
      <c r="E195" s="78"/>
      <c r="F195" s="78"/>
      <c r="G195" s="78"/>
      <c r="H195" s="78"/>
      <c r="I195" s="78"/>
      <c r="J195" s="78"/>
      <c r="K195" s="78"/>
      <c r="L195" s="78"/>
      <c r="M195" s="78"/>
      <c r="N195" s="78"/>
      <c r="O195" s="78"/>
      <c r="P195" s="78"/>
      <c r="Q195" s="78"/>
      <c r="R195" s="78"/>
      <c r="S195" s="78"/>
      <c r="T195" s="78"/>
      <c r="U195" s="78"/>
      <c r="V195" s="78"/>
      <c r="W195" s="78"/>
      <c r="X195" s="78"/>
      <c r="Y195" s="78"/>
      <c r="Z195" s="78"/>
      <c r="AA195" s="78"/>
      <c r="AB195" s="78"/>
      <c r="AC195" s="78"/>
      <c r="AD195" s="78"/>
      <c r="AE195" s="78"/>
      <c r="AF195" s="78"/>
      <c r="AG195" s="78"/>
    </row>
    <row r="196" spans="1:33" x14ac:dyDescent="0.3">
      <c r="A196" s="78"/>
      <c r="B196" s="78"/>
      <c r="C196" s="78"/>
      <c r="D196" s="78"/>
      <c r="E196" s="78"/>
      <c r="F196" s="78"/>
      <c r="G196" s="78"/>
      <c r="H196" s="78"/>
      <c r="I196" s="78"/>
      <c r="J196" s="78"/>
      <c r="K196" s="78"/>
      <c r="L196" s="78"/>
      <c r="M196" s="78"/>
      <c r="N196" s="78"/>
      <c r="O196" s="78"/>
      <c r="P196" s="78"/>
      <c r="Q196" s="78"/>
      <c r="R196" s="78"/>
      <c r="S196" s="78"/>
      <c r="T196" s="78"/>
      <c r="U196" s="78"/>
      <c r="V196" s="78"/>
      <c r="W196" s="78"/>
      <c r="X196" s="78"/>
      <c r="Y196" s="78"/>
      <c r="Z196" s="78"/>
      <c r="AA196" s="78"/>
      <c r="AB196" s="78"/>
      <c r="AC196" s="78"/>
      <c r="AD196" s="78"/>
      <c r="AE196" s="78"/>
      <c r="AF196" s="78"/>
      <c r="AG196" s="78"/>
    </row>
    <row r="197" spans="1:33" x14ac:dyDescent="0.3">
      <c r="A197" s="78"/>
      <c r="B197" s="78"/>
      <c r="C197" s="78"/>
      <c r="D197" s="78"/>
      <c r="E197" s="78"/>
      <c r="F197" s="78"/>
      <c r="G197" s="78"/>
      <c r="H197" s="78"/>
      <c r="I197" s="78"/>
      <c r="J197" s="78"/>
      <c r="K197" s="78"/>
      <c r="L197" s="78"/>
      <c r="M197" s="78"/>
      <c r="N197" s="78"/>
      <c r="O197" s="78"/>
      <c r="P197" s="78"/>
      <c r="Q197" s="78"/>
      <c r="R197" s="78"/>
      <c r="S197" s="78"/>
      <c r="T197" s="78"/>
      <c r="U197" s="78"/>
      <c r="V197" s="78"/>
      <c r="W197" s="78"/>
      <c r="X197" s="78"/>
      <c r="Y197" s="78"/>
      <c r="Z197" s="78"/>
      <c r="AA197" s="78"/>
      <c r="AB197" s="78"/>
      <c r="AC197" s="78"/>
      <c r="AD197" s="78"/>
      <c r="AE197" s="78"/>
      <c r="AF197" s="78"/>
      <c r="AG197" s="78"/>
    </row>
    <row r="198" spans="1:33" x14ac:dyDescent="0.3">
      <c r="A198" s="78"/>
      <c r="B198" s="78"/>
      <c r="C198" s="78"/>
      <c r="D198" s="78"/>
      <c r="E198" s="78"/>
      <c r="F198" s="78"/>
      <c r="G198" s="78"/>
      <c r="H198" s="78"/>
      <c r="I198" s="78"/>
      <c r="J198" s="78"/>
      <c r="K198" s="78"/>
      <c r="L198" s="78"/>
      <c r="M198" s="78"/>
      <c r="N198" s="78"/>
      <c r="O198" s="78"/>
      <c r="P198" s="78"/>
      <c r="Q198" s="78"/>
      <c r="R198" s="78"/>
      <c r="S198" s="78"/>
      <c r="T198" s="78"/>
      <c r="U198" s="78"/>
      <c r="V198" s="78"/>
      <c r="W198" s="78"/>
      <c r="X198" s="78"/>
      <c r="Y198" s="78"/>
      <c r="Z198" s="78"/>
      <c r="AA198" s="78"/>
      <c r="AB198" s="78"/>
      <c r="AC198" s="78"/>
      <c r="AD198" s="78"/>
      <c r="AE198" s="78"/>
      <c r="AF198" s="78"/>
      <c r="AG198" s="78"/>
    </row>
    <row r="199" spans="1:33" x14ac:dyDescent="0.3">
      <c r="A199" s="78"/>
      <c r="B199" s="78"/>
      <c r="C199" s="78"/>
      <c r="D199" s="78"/>
      <c r="E199" s="78"/>
      <c r="F199" s="78"/>
      <c r="G199" s="78"/>
      <c r="H199" s="78"/>
      <c r="I199" s="78"/>
      <c r="J199" s="78"/>
      <c r="K199" s="78"/>
      <c r="L199" s="78"/>
      <c r="M199" s="78"/>
      <c r="N199" s="78"/>
      <c r="O199" s="78"/>
      <c r="P199" s="78"/>
      <c r="Q199" s="78"/>
      <c r="R199" s="78"/>
      <c r="S199" s="78"/>
      <c r="T199" s="78"/>
      <c r="U199" s="78"/>
      <c r="V199" s="78"/>
      <c r="W199" s="78"/>
      <c r="X199" s="78"/>
      <c r="Y199" s="78"/>
      <c r="Z199" s="78"/>
      <c r="AA199" s="78"/>
      <c r="AB199" s="78"/>
      <c r="AC199" s="78"/>
      <c r="AD199" s="78"/>
      <c r="AE199" s="78"/>
      <c r="AF199" s="78"/>
      <c r="AG199" s="78"/>
    </row>
    <row r="200" spans="1:33" x14ac:dyDescent="0.3">
      <c r="A200" s="78"/>
      <c r="B200" s="78"/>
      <c r="C200" s="78"/>
      <c r="D200" s="78"/>
      <c r="E200" s="78"/>
      <c r="F200" s="78"/>
      <c r="G200" s="78"/>
      <c r="H200" s="78"/>
      <c r="I200" s="78"/>
      <c r="J200" s="78"/>
      <c r="K200" s="78"/>
      <c r="L200" s="78"/>
      <c r="M200" s="78"/>
      <c r="N200" s="78"/>
      <c r="O200" s="78"/>
      <c r="P200" s="78"/>
      <c r="Q200" s="78"/>
      <c r="R200" s="78"/>
      <c r="S200" s="78"/>
      <c r="T200" s="78"/>
      <c r="U200" s="78"/>
      <c r="V200" s="78"/>
      <c r="W200" s="78"/>
      <c r="X200" s="78"/>
      <c r="Y200" s="78"/>
      <c r="Z200" s="78"/>
      <c r="AA200" s="78"/>
      <c r="AB200" s="78"/>
      <c r="AC200" s="78"/>
      <c r="AD200" s="78"/>
      <c r="AE200" s="78"/>
      <c r="AF200" s="78"/>
      <c r="AG200" s="78"/>
    </row>
    <row r="201" spans="1:33" x14ac:dyDescent="0.3">
      <c r="A201" s="78"/>
      <c r="B201" s="78"/>
      <c r="C201" s="78"/>
      <c r="D201" s="78"/>
      <c r="E201" s="78"/>
      <c r="F201" s="78"/>
      <c r="G201" s="78"/>
      <c r="H201" s="78"/>
      <c r="I201" s="78"/>
      <c r="J201" s="78"/>
      <c r="K201" s="78"/>
      <c r="L201" s="78"/>
      <c r="M201" s="78"/>
      <c r="N201" s="78"/>
      <c r="O201" s="78"/>
      <c r="P201" s="78"/>
      <c r="Q201" s="78"/>
      <c r="R201" s="78"/>
      <c r="S201" s="78"/>
      <c r="T201" s="78"/>
      <c r="U201" s="78"/>
      <c r="V201" s="78"/>
      <c r="W201" s="78"/>
      <c r="X201" s="78"/>
      <c r="Y201" s="78"/>
      <c r="Z201" s="78"/>
      <c r="AA201" s="78"/>
      <c r="AB201" s="78"/>
      <c r="AC201" s="78"/>
      <c r="AD201" s="78"/>
      <c r="AE201" s="78"/>
      <c r="AF201" s="78"/>
      <c r="AG201" s="78"/>
    </row>
    <row r="202" spans="1:33" x14ac:dyDescent="0.3">
      <c r="A202" s="78"/>
      <c r="B202" s="78"/>
      <c r="C202" s="78"/>
      <c r="D202" s="78"/>
      <c r="E202" s="78"/>
      <c r="F202" s="78"/>
      <c r="G202" s="78"/>
      <c r="H202" s="78"/>
      <c r="I202" s="78"/>
      <c r="J202" s="78"/>
      <c r="K202" s="78"/>
      <c r="L202" s="78"/>
      <c r="M202" s="78"/>
      <c r="N202" s="78"/>
      <c r="O202" s="78"/>
      <c r="P202" s="78"/>
      <c r="Q202" s="78"/>
      <c r="R202" s="78"/>
      <c r="S202" s="78"/>
      <c r="T202" s="78"/>
      <c r="U202" s="78"/>
      <c r="V202" s="78"/>
      <c r="W202" s="78"/>
      <c r="X202" s="78"/>
      <c r="Y202" s="78"/>
      <c r="Z202" s="78"/>
      <c r="AA202" s="78"/>
      <c r="AB202" s="78"/>
      <c r="AC202" s="78"/>
      <c r="AD202" s="78"/>
      <c r="AE202" s="78"/>
      <c r="AF202" s="78"/>
      <c r="AG202" s="78"/>
    </row>
    <row r="203" spans="1:33" x14ac:dyDescent="0.3">
      <c r="A203" s="78"/>
      <c r="B203" s="78"/>
      <c r="C203" s="78"/>
      <c r="D203" s="78"/>
      <c r="E203" s="78"/>
      <c r="F203" s="78"/>
      <c r="G203" s="78"/>
      <c r="H203" s="78"/>
      <c r="I203" s="78"/>
      <c r="J203" s="78"/>
      <c r="K203" s="78"/>
      <c r="L203" s="78"/>
      <c r="M203" s="78"/>
      <c r="N203" s="78"/>
      <c r="O203" s="78"/>
      <c r="P203" s="78"/>
      <c r="Q203" s="78"/>
      <c r="R203" s="78"/>
      <c r="S203" s="78"/>
      <c r="T203" s="78"/>
      <c r="U203" s="78"/>
      <c r="V203" s="78"/>
      <c r="W203" s="78"/>
      <c r="X203" s="78"/>
      <c r="Y203" s="78"/>
      <c r="Z203" s="78"/>
      <c r="AA203" s="78"/>
      <c r="AB203" s="78"/>
      <c r="AC203" s="78"/>
      <c r="AD203" s="78"/>
      <c r="AE203" s="78"/>
      <c r="AF203" s="78"/>
      <c r="AG203" s="78"/>
    </row>
    <row r="204" spans="1:33" x14ac:dyDescent="0.3">
      <c r="A204" s="78"/>
      <c r="B204" s="78"/>
      <c r="C204" s="78"/>
      <c r="D204" s="78"/>
      <c r="E204" s="78"/>
      <c r="F204" s="78"/>
      <c r="G204" s="78"/>
      <c r="H204" s="78"/>
      <c r="I204" s="78"/>
      <c r="J204" s="78"/>
      <c r="K204" s="78"/>
      <c r="L204" s="78"/>
      <c r="M204" s="78"/>
      <c r="N204" s="78"/>
      <c r="O204" s="78"/>
      <c r="P204" s="78"/>
      <c r="Q204" s="78"/>
      <c r="R204" s="78"/>
      <c r="S204" s="78"/>
      <c r="T204" s="78"/>
      <c r="U204" s="78"/>
      <c r="V204" s="78"/>
      <c r="W204" s="78"/>
      <c r="X204" s="78"/>
      <c r="Y204" s="78"/>
      <c r="Z204" s="78"/>
      <c r="AA204" s="78"/>
      <c r="AB204" s="78"/>
      <c r="AC204" s="78"/>
      <c r="AD204" s="78"/>
      <c r="AE204" s="78"/>
      <c r="AF204" s="78"/>
      <c r="AG204" s="78"/>
    </row>
    <row r="205" spans="1:33" x14ac:dyDescent="0.3">
      <c r="A205" s="78"/>
      <c r="B205" s="78"/>
      <c r="C205" s="78"/>
      <c r="D205" s="78"/>
      <c r="E205" s="78"/>
      <c r="F205" s="78"/>
      <c r="G205" s="78"/>
      <c r="H205" s="78"/>
      <c r="I205" s="78"/>
      <c r="J205" s="78"/>
      <c r="K205" s="78"/>
      <c r="L205" s="78"/>
      <c r="M205" s="78"/>
      <c r="N205" s="78"/>
      <c r="O205" s="78"/>
      <c r="P205" s="78"/>
      <c r="Q205" s="78"/>
      <c r="R205" s="78"/>
      <c r="S205" s="78"/>
      <c r="T205" s="78"/>
      <c r="U205" s="78"/>
      <c r="V205" s="78"/>
      <c r="W205" s="78"/>
      <c r="X205" s="78"/>
      <c r="Y205" s="78"/>
      <c r="Z205" s="78"/>
      <c r="AA205" s="78"/>
      <c r="AB205" s="78"/>
      <c r="AC205" s="78"/>
      <c r="AD205" s="78"/>
      <c r="AE205" s="78"/>
      <c r="AF205" s="78"/>
      <c r="AG205" s="78"/>
    </row>
    <row r="206" spans="1:33" x14ac:dyDescent="0.3">
      <c r="A206" s="78"/>
      <c r="B206" s="78"/>
      <c r="C206" s="78"/>
      <c r="D206" s="78"/>
      <c r="E206" s="78"/>
      <c r="F206" s="78"/>
      <c r="G206" s="78"/>
      <c r="H206" s="78"/>
      <c r="I206" s="78"/>
      <c r="J206" s="78"/>
      <c r="K206" s="78"/>
      <c r="L206" s="78"/>
      <c r="M206" s="78"/>
      <c r="N206" s="78"/>
      <c r="O206" s="78"/>
      <c r="P206" s="78"/>
      <c r="Q206" s="78"/>
      <c r="R206" s="78"/>
      <c r="S206" s="78"/>
      <c r="T206" s="78"/>
      <c r="U206" s="78"/>
      <c r="V206" s="78"/>
      <c r="W206" s="78"/>
      <c r="X206" s="78"/>
      <c r="Y206" s="78"/>
      <c r="Z206" s="78"/>
      <c r="AA206" s="78"/>
      <c r="AB206" s="78"/>
      <c r="AC206" s="78"/>
      <c r="AD206" s="78"/>
      <c r="AE206" s="78"/>
      <c r="AF206" s="78"/>
      <c r="AG206" s="78"/>
    </row>
    <row r="207" spans="1:33" x14ac:dyDescent="0.3">
      <c r="A207" s="78"/>
      <c r="B207" s="78"/>
      <c r="C207" s="78"/>
      <c r="D207" s="78"/>
      <c r="E207" s="78"/>
      <c r="F207" s="78"/>
      <c r="G207" s="78"/>
      <c r="H207" s="78"/>
      <c r="I207" s="78"/>
      <c r="J207" s="78"/>
      <c r="K207" s="78"/>
      <c r="L207" s="78"/>
      <c r="M207" s="78"/>
      <c r="N207" s="78"/>
      <c r="O207" s="78"/>
      <c r="P207" s="78"/>
      <c r="Q207" s="78"/>
      <c r="R207" s="78"/>
      <c r="S207" s="78"/>
      <c r="T207" s="78"/>
      <c r="U207" s="78"/>
      <c r="V207" s="78"/>
      <c r="W207" s="78"/>
      <c r="X207" s="78"/>
      <c r="Y207" s="78"/>
      <c r="Z207" s="78"/>
      <c r="AA207" s="78"/>
      <c r="AB207" s="78"/>
      <c r="AC207" s="78"/>
      <c r="AD207" s="78"/>
      <c r="AE207" s="78"/>
      <c r="AF207" s="78"/>
      <c r="AG207" s="78"/>
    </row>
    <row r="208" spans="1:33" x14ac:dyDescent="0.3">
      <c r="A208" s="78"/>
      <c r="B208" s="78"/>
      <c r="C208" s="78"/>
      <c r="D208" s="78"/>
      <c r="E208" s="78"/>
      <c r="F208" s="78"/>
      <c r="G208" s="78"/>
      <c r="H208" s="78"/>
      <c r="I208" s="78"/>
      <c r="J208" s="78"/>
      <c r="K208" s="78"/>
      <c r="L208" s="78"/>
      <c r="M208" s="78"/>
      <c r="N208" s="78"/>
      <c r="O208" s="78"/>
      <c r="P208" s="78"/>
      <c r="Q208" s="78"/>
      <c r="R208" s="78"/>
      <c r="S208" s="78"/>
      <c r="T208" s="78"/>
      <c r="U208" s="78"/>
      <c r="V208" s="78"/>
      <c r="W208" s="78"/>
      <c r="X208" s="78"/>
      <c r="Y208" s="78"/>
      <c r="Z208" s="78"/>
      <c r="AA208" s="78"/>
      <c r="AB208" s="78"/>
      <c r="AC208" s="78"/>
      <c r="AD208" s="78"/>
      <c r="AE208" s="78"/>
      <c r="AF208" s="78"/>
      <c r="AG208" s="78"/>
    </row>
    <row r="209" spans="1:33" x14ac:dyDescent="0.3">
      <c r="A209" s="78"/>
      <c r="B209" s="78"/>
      <c r="C209" s="78"/>
      <c r="D209" s="78"/>
      <c r="E209" s="78"/>
      <c r="F209" s="78"/>
      <c r="G209" s="78"/>
      <c r="H209" s="78"/>
      <c r="I209" s="78"/>
      <c r="J209" s="78"/>
      <c r="K209" s="78"/>
      <c r="L209" s="78"/>
      <c r="M209" s="78"/>
      <c r="N209" s="78"/>
      <c r="O209" s="78"/>
      <c r="P209" s="78"/>
      <c r="Q209" s="78"/>
      <c r="R209" s="78"/>
      <c r="S209" s="78"/>
      <c r="T209" s="78"/>
      <c r="U209" s="78"/>
      <c r="V209" s="78"/>
      <c r="W209" s="78"/>
      <c r="X209" s="78"/>
      <c r="Y209" s="78"/>
      <c r="Z209" s="78"/>
      <c r="AA209" s="78"/>
      <c r="AB209" s="78"/>
      <c r="AC209" s="78"/>
      <c r="AD209" s="78"/>
      <c r="AE209" s="78"/>
      <c r="AF209" s="78"/>
      <c r="AG209" s="78"/>
    </row>
    <row r="210" spans="1:33" x14ac:dyDescent="0.3">
      <c r="A210" s="78"/>
      <c r="B210" s="78"/>
      <c r="C210" s="78"/>
      <c r="D210" s="78"/>
      <c r="E210" s="78"/>
      <c r="F210" s="78"/>
      <c r="G210" s="78"/>
      <c r="H210" s="78"/>
      <c r="I210" s="78"/>
      <c r="J210" s="78"/>
      <c r="K210" s="78"/>
      <c r="L210" s="78"/>
      <c r="M210" s="78"/>
      <c r="N210" s="78"/>
      <c r="O210" s="78"/>
      <c r="P210" s="78"/>
      <c r="Q210" s="78"/>
      <c r="R210" s="78"/>
      <c r="S210" s="78"/>
      <c r="T210" s="78"/>
      <c r="U210" s="78"/>
      <c r="V210" s="78"/>
      <c r="W210" s="78"/>
      <c r="X210" s="78"/>
      <c r="Y210" s="78"/>
      <c r="Z210" s="78"/>
      <c r="AA210" s="78"/>
      <c r="AB210" s="78"/>
      <c r="AC210" s="78"/>
      <c r="AD210" s="78"/>
      <c r="AE210" s="78"/>
      <c r="AF210" s="78"/>
      <c r="AG210" s="78"/>
    </row>
    <row r="211" spans="1:33" x14ac:dyDescent="0.3">
      <c r="A211" s="78"/>
      <c r="B211" s="78"/>
      <c r="C211" s="78"/>
      <c r="D211" s="78"/>
      <c r="E211" s="78"/>
      <c r="F211" s="78"/>
      <c r="G211" s="78"/>
      <c r="H211" s="78"/>
      <c r="I211" s="78"/>
      <c r="J211" s="78"/>
      <c r="K211" s="78"/>
      <c r="L211" s="78"/>
      <c r="M211" s="78"/>
      <c r="N211" s="78"/>
      <c r="O211" s="78"/>
      <c r="P211" s="78"/>
      <c r="Q211" s="78"/>
      <c r="R211" s="78"/>
      <c r="S211" s="78"/>
      <c r="T211" s="78"/>
      <c r="U211" s="78"/>
      <c r="V211" s="78"/>
      <c r="W211" s="78"/>
      <c r="X211" s="78"/>
      <c r="Y211" s="78"/>
      <c r="Z211" s="78"/>
      <c r="AA211" s="78"/>
      <c r="AB211" s="78"/>
      <c r="AC211" s="78"/>
      <c r="AD211" s="78"/>
      <c r="AE211" s="78"/>
      <c r="AF211" s="78"/>
      <c r="AG211" s="78"/>
    </row>
    <row r="212" spans="1:33" x14ac:dyDescent="0.3">
      <c r="A212" s="78"/>
      <c r="B212" s="78"/>
      <c r="C212" s="78"/>
      <c r="D212" s="78"/>
      <c r="E212" s="78"/>
      <c r="F212" s="78"/>
      <c r="G212" s="78"/>
      <c r="H212" s="78"/>
      <c r="I212" s="78"/>
      <c r="J212" s="78"/>
      <c r="K212" s="78"/>
      <c r="L212" s="78"/>
      <c r="M212" s="78"/>
      <c r="N212" s="78"/>
      <c r="O212" s="78"/>
      <c r="P212" s="78"/>
      <c r="Q212" s="78"/>
      <c r="R212" s="78"/>
      <c r="S212" s="78"/>
      <c r="T212" s="78"/>
      <c r="U212" s="78"/>
      <c r="V212" s="78"/>
      <c r="W212" s="78"/>
      <c r="X212" s="78"/>
      <c r="Y212" s="78"/>
      <c r="Z212" s="78"/>
      <c r="AA212" s="78"/>
      <c r="AB212" s="78"/>
      <c r="AC212" s="78"/>
      <c r="AD212" s="78"/>
      <c r="AE212" s="78"/>
      <c r="AF212" s="78"/>
      <c r="AG212" s="78"/>
    </row>
    <row r="213" spans="1:33" x14ac:dyDescent="0.3">
      <c r="A213" s="78"/>
      <c r="B213" s="78"/>
      <c r="C213" s="78"/>
      <c r="D213" s="78"/>
      <c r="E213" s="78"/>
      <c r="F213" s="78"/>
      <c r="G213" s="78"/>
      <c r="H213" s="78"/>
      <c r="I213" s="78"/>
      <c r="J213" s="78"/>
      <c r="K213" s="78"/>
      <c r="L213" s="78"/>
      <c r="M213" s="78"/>
      <c r="N213" s="78"/>
      <c r="O213" s="78"/>
      <c r="P213" s="78"/>
      <c r="Q213" s="78"/>
      <c r="R213" s="78"/>
      <c r="S213" s="78"/>
      <c r="T213" s="78"/>
      <c r="U213" s="78"/>
      <c r="V213" s="78"/>
      <c r="W213" s="78"/>
      <c r="X213" s="78"/>
      <c r="Y213" s="78"/>
      <c r="Z213" s="78"/>
      <c r="AA213" s="78"/>
      <c r="AB213" s="78"/>
      <c r="AC213" s="78"/>
      <c r="AD213" s="78"/>
      <c r="AE213" s="78"/>
      <c r="AF213" s="78"/>
      <c r="AG213" s="78"/>
    </row>
    <row r="214" spans="1:33" x14ac:dyDescent="0.3">
      <c r="A214" s="78"/>
      <c r="B214" s="78"/>
      <c r="C214" s="78"/>
      <c r="D214" s="78"/>
      <c r="E214" s="78"/>
      <c r="F214" s="78"/>
      <c r="G214" s="78"/>
      <c r="H214" s="78"/>
      <c r="I214" s="78"/>
      <c r="J214" s="78"/>
      <c r="K214" s="78"/>
      <c r="L214" s="78"/>
      <c r="M214" s="78"/>
      <c r="N214" s="78"/>
      <c r="O214" s="78"/>
      <c r="P214" s="78"/>
      <c r="Q214" s="78"/>
      <c r="R214" s="78"/>
      <c r="S214" s="78"/>
      <c r="T214" s="78"/>
      <c r="U214" s="78"/>
      <c r="V214" s="78"/>
      <c r="W214" s="78"/>
      <c r="X214" s="78"/>
      <c r="Y214" s="78"/>
      <c r="Z214" s="78"/>
      <c r="AA214" s="78"/>
      <c r="AB214" s="78"/>
      <c r="AC214" s="78"/>
      <c r="AD214" s="78"/>
      <c r="AE214" s="78"/>
      <c r="AF214" s="78"/>
      <c r="AG214" s="78"/>
    </row>
    <row r="215" spans="1:33" x14ac:dyDescent="0.3">
      <c r="A215" s="78"/>
      <c r="B215" s="78"/>
      <c r="C215" s="78"/>
      <c r="D215" s="78"/>
      <c r="E215" s="78"/>
      <c r="F215" s="78"/>
      <c r="G215" s="78"/>
      <c r="H215" s="78"/>
      <c r="I215" s="78"/>
      <c r="J215" s="78"/>
      <c r="K215" s="78"/>
      <c r="L215" s="78"/>
      <c r="M215" s="78"/>
      <c r="N215" s="78"/>
      <c r="O215" s="78"/>
      <c r="P215" s="78"/>
      <c r="Q215" s="78"/>
      <c r="R215" s="78"/>
      <c r="S215" s="78"/>
      <c r="T215" s="78"/>
      <c r="U215" s="78"/>
      <c r="V215" s="78"/>
      <c r="W215" s="78"/>
      <c r="X215" s="78"/>
      <c r="Y215" s="78"/>
      <c r="Z215" s="78"/>
      <c r="AA215" s="78"/>
      <c r="AB215" s="78"/>
      <c r="AC215" s="78"/>
      <c r="AD215" s="78"/>
      <c r="AE215" s="78"/>
      <c r="AF215" s="78"/>
      <c r="AG215" s="78"/>
    </row>
    <row r="216" spans="1:33" x14ac:dyDescent="0.3">
      <c r="A216" s="78"/>
      <c r="B216" s="78"/>
      <c r="C216" s="78"/>
      <c r="D216" s="78"/>
      <c r="E216" s="78"/>
      <c r="F216" s="78"/>
      <c r="G216" s="78"/>
      <c r="H216" s="78"/>
      <c r="I216" s="78"/>
      <c r="J216" s="78"/>
      <c r="K216" s="78"/>
      <c r="L216" s="78"/>
      <c r="M216" s="78"/>
      <c r="N216" s="78"/>
      <c r="O216" s="78"/>
      <c r="P216" s="78"/>
      <c r="Q216" s="78"/>
      <c r="R216" s="78"/>
      <c r="S216" s="78"/>
      <c r="T216" s="78"/>
      <c r="U216" s="78"/>
      <c r="V216" s="78"/>
      <c r="W216" s="78"/>
      <c r="X216" s="78"/>
      <c r="Y216" s="78"/>
      <c r="Z216" s="78"/>
      <c r="AA216" s="78"/>
      <c r="AB216" s="78"/>
      <c r="AC216" s="78"/>
      <c r="AD216" s="78"/>
      <c r="AE216" s="78"/>
      <c r="AF216" s="78"/>
      <c r="AG216" s="78"/>
    </row>
    <row r="217" spans="1:33" x14ac:dyDescent="0.3">
      <c r="A217" s="78"/>
      <c r="B217" s="78"/>
      <c r="C217" s="78"/>
      <c r="D217" s="78"/>
      <c r="E217" s="78"/>
      <c r="F217" s="78"/>
      <c r="G217" s="78"/>
      <c r="H217" s="78"/>
      <c r="I217" s="78"/>
      <c r="J217" s="78"/>
      <c r="K217" s="78"/>
      <c r="L217" s="78"/>
      <c r="M217" s="78"/>
      <c r="N217" s="78"/>
      <c r="O217" s="78"/>
      <c r="P217" s="78"/>
      <c r="Q217" s="78"/>
      <c r="R217" s="78"/>
      <c r="S217" s="78"/>
      <c r="T217" s="78"/>
      <c r="U217" s="78"/>
      <c r="V217" s="78"/>
      <c r="W217" s="78"/>
      <c r="X217" s="78"/>
      <c r="Y217" s="78"/>
      <c r="Z217" s="78"/>
      <c r="AA217" s="78"/>
      <c r="AB217" s="78"/>
      <c r="AC217" s="78"/>
      <c r="AD217" s="78"/>
      <c r="AE217" s="78"/>
      <c r="AF217" s="78"/>
      <c r="AG217" s="78"/>
    </row>
    <row r="218" spans="1:33" x14ac:dyDescent="0.3">
      <c r="A218" s="78"/>
      <c r="B218" s="78"/>
      <c r="C218" s="78"/>
      <c r="D218" s="78"/>
      <c r="E218" s="78"/>
      <c r="F218" s="78"/>
      <c r="G218" s="78"/>
      <c r="H218" s="78"/>
      <c r="I218" s="78"/>
      <c r="J218" s="78"/>
      <c r="K218" s="78"/>
      <c r="L218" s="78"/>
      <c r="M218" s="78"/>
      <c r="N218" s="78"/>
      <c r="O218" s="78"/>
      <c r="P218" s="78"/>
      <c r="Q218" s="78"/>
      <c r="R218" s="78"/>
      <c r="S218" s="78"/>
      <c r="T218" s="78"/>
      <c r="U218" s="78"/>
      <c r="V218" s="78"/>
      <c r="W218" s="78"/>
      <c r="X218" s="78"/>
      <c r="Y218" s="78"/>
      <c r="Z218" s="78"/>
      <c r="AA218" s="78"/>
      <c r="AB218" s="78"/>
      <c r="AC218" s="78"/>
      <c r="AD218" s="78"/>
      <c r="AE218" s="78"/>
      <c r="AF218" s="78"/>
      <c r="AG218" s="78"/>
    </row>
    <row r="219" spans="1:33" x14ac:dyDescent="0.3">
      <c r="A219" s="78"/>
      <c r="B219" s="78"/>
      <c r="C219" s="78"/>
      <c r="D219" s="78"/>
      <c r="E219" s="78"/>
      <c r="F219" s="78"/>
      <c r="G219" s="78"/>
      <c r="H219" s="78"/>
      <c r="I219" s="78"/>
      <c r="J219" s="78"/>
      <c r="K219" s="78"/>
      <c r="L219" s="78"/>
      <c r="M219" s="78"/>
      <c r="N219" s="78"/>
      <c r="O219" s="78"/>
      <c r="P219" s="78"/>
      <c r="Q219" s="78"/>
      <c r="R219" s="78"/>
      <c r="S219" s="78"/>
      <c r="T219" s="78"/>
      <c r="U219" s="78"/>
      <c r="V219" s="78"/>
      <c r="W219" s="78"/>
      <c r="X219" s="78"/>
      <c r="Y219" s="78"/>
      <c r="Z219" s="78"/>
      <c r="AA219" s="78"/>
      <c r="AB219" s="78"/>
      <c r="AC219" s="78"/>
      <c r="AD219" s="78"/>
      <c r="AE219" s="78"/>
      <c r="AF219" s="78"/>
      <c r="AG219" s="78"/>
    </row>
    <row r="220" spans="1:33" x14ac:dyDescent="0.3">
      <c r="A220" s="78"/>
      <c r="B220" s="78"/>
      <c r="C220" s="78"/>
      <c r="D220" s="78"/>
      <c r="E220" s="78"/>
      <c r="F220" s="78"/>
      <c r="G220" s="78"/>
      <c r="H220" s="78"/>
      <c r="I220" s="78"/>
      <c r="J220" s="78"/>
      <c r="K220" s="78"/>
      <c r="L220" s="78"/>
      <c r="M220" s="78"/>
      <c r="N220" s="78"/>
      <c r="O220" s="78"/>
      <c r="P220" s="78"/>
      <c r="Q220" s="78"/>
      <c r="R220" s="78"/>
      <c r="S220" s="78"/>
      <c r="T220" s="78"/>
      <c r="U220" s="78"/>
      <c r="V220" s="78"/>
      <c r="W220" s="78"/>
      <c r="X220" s="78"/>
      <c r="Y220" s="78"/>
      <c r="Z220" s="78"/>
      <c r="AA220" s="78"/>
      <c r="AB220" s="78"/>
      <c r="AC220" s="78"/>
      <c r="AD220" s="78"/>
      <c r="AE220" s="78"/>
      <c r="AF220" s="78"/>
      <c r="AG220" s="78"/>
    </row>
    <row r="221" spans="1:33" x14ac:dyDescent="0.3">
      <c r="A221" s="78"/>
      <c r="B221" s="78"/>
      <c r="C221" s="78"/>
      <c r="D221" s="78"/>
      <c r="E221" s="78"/>
      <c r="F221" s="78"/>
      <c r="G221" s="78"/>
      <c r="H221" s="78"/>
      <c r="I221" s="78"/>
      <c r="J221" s="78"/>
      <c r="K221" s="78"/>
      <c r="L221" s="78"/>
      <c r="M221" s="78"/>
      <c r="N221" s="78"/>
      <c r="O221" s="78"/>
      <c r="P221" s="78"/>
      <c r="Q221" s="78"/>
      <c r="R221" s="78"/>
      <c r="S221" s="78"/>
      <c r="T221" s="78"/>
      <c r="U221" s="78"/>
      <c r="V221" s="78"/>
      <c r="W221" s="78"/>
      <c r="X221" s="78"/>
      <c r="Y221" s="78"/>
      <c r="Z221" s="78"/>
      <c r="AA221" s="78"/>
      <c r="AB221" s="78"/>
      <c r="AC221" s="78"/>
      <c r="AD221" s="78"/>
      <c r="AE221" s="78"/>
      <c r="AF221" s="78"/>
      <c r="AG221" s="78"/>
    </row>
    <row r="222" spans="1:33" x14ac:dyDescent="0.3">
      <c r="A222" s="78"/>
      <c r="B222" s="78"/>
      <c r="C222" s="78"/>
      <c r="D222" s="78"/>
      <c r="E222" s="78"/>
      <c r="F222" s="78"/>
      <c r="G222" s="78"/>
      <c r="H222" s="78"/>
      <c r="I222" s="78"/>
      <c r="J222" s="78"/>
      <c r="K222" s="78"/>
      <c r="L222" s="78"/>
      <c r="M222" s="78"/>
      <c r="N222" s="78"/>
      <c r="O222" s="78"/>
      <c r="P222" s="78"/>
      <c r="Q222" s="78"/>
      <c r="R222" s="78"/>
      <c r="S222" s="78"/>
      <c r="T222" s="78"/>
      <c r="U222" s="78"/>
      <c r="V222" s="78"/>
      <c r="W222" s="78"/>
      <c r="X222" s="78"/>
      <c r="Y222" s="78"/>
      <c r="Z222" s="78"/>
      <c r="AA222" s="78"/>
      <c r="AB222" s="78"/>
      <c r="AC222" s="78"/>
      <c r="AD222" s="78"/>
      <c r="AE222" s="78"/>
      <c r="AF222" s="78"/>
      <c r="AG222" s="78"/>
    </row>
    <row r="223" spans="1:33" x14ac:dyDescent="0.3">
      <c r="A223" s="78"/>
      <c r="B223" s="78"/>
      <c r="C223" s="78"/>
      <c r="D223" s="78"/>
      <c r="E223" s="78"/>
      <c r="F223" s="78"/>
      <c r="G223" s="78"/>
      <c r="H223" s="78"/>
      <c r="I223" s="78"/>
      <c r="J223" s="78"/>
      <c r="K223" s="78"/>
      <c r="L223" s="78"/>
      <c r="M223" s="78"/>
      <c r="N223" s="78"/>
      <c r="O223" s="78"/>
      <c r="P223" s="78"/>
      <c r="Q223" s="78"/>
      <c r="R223" s="78"/>
      <c r="S223" s="78"/>
      <c r="T223" s="78"/>
      <c r="U223" s="78"/>
      <c r="V223" s="78"/>
      <c r="W223" s="78"/>
      <c r="X223" s="78"/>
      <c r="Y223" s="78"/>
      <c r="Z223" s="78"/>
      <c r="AA223" s="78"/>
      <c r="AB223" s="78"/>
      <c r="AC223" s="78"/>
      <c r="AD223" s="78"/>
      <c r="AE223" s="78"/>
      <c r="AF223" s="78"/>
      <c r="AG223" s="78"/>
    </row>
    <row r="224" spans="1:33" x14ac:dyDescent="0.3">
      <c r="A224" s="78"/>
      <c r="B224" s="78"/>
      <c r="C224" s="78"/>
      <c r="D224" s="78"/>
      <c r="E224" s="78"/>
      <c r="F224" s="78"/>
      <c r="G224" s="78"/>
      <c r="H224" s="78"/>
      <c r="I224" s="78"/>
      <c r="J224" s="78"/>
      <c r="K224" s="78"/>
      <c r="L224" s="78"/>
      <c r="M224" s="78"/>
      <c r="N224" s="78"/>
      <c r="O224" s="78"/>
      <c r="P224" s="78"/>
      <c r="Q224" s="78"/>
      <c r="R224" s="78"/>
      <c r="S224" s="78"/>
      <c r="T224" s="78"/>
      <c r="U224" s="78"/>
      <c r="V224" s="78"/>
      <c r="W224" s="78"/>
      <c r="X224" s="78"/>
      <c r="Y224" s="78"/>
      <c r="Z224" s="78"/>
      <c r="AA224" s="78"/>
      <c r="AB224" s="78"/>
      <c r="AC224" s="78"/>
      <c r="AD224" s="78"/>
      <c r="AE224" s="78"/>
      <c r="AF224" s="78"/>
      <c r="AG224" s="78"/>
    </row>
    <row r="225" spans="1:33" x14ac:dyDescent="0.3">
      <c r="A225" s="78"/>
      <c r="B225" s="78"/>
      <c r="C225" s="78"/>
      <c r="D225" s="78"/>
      <c r="E225" s="78"/>
      <c r="F225" s="78"/>
      <c r="G225" s="78"/>
      <c r="H225" s="78"/>
      <c r="I225" s="78"/>
      <c r="J225" s="78"/>
      <c r="K225" s="78"/>
      <c r="L225" s="78"/>
      <c r="M225" s="78"/>
      <c r="N225" s="78"/>
      <c r="O225" s="78"/>
      <c r="P225" s="78"/>
      <c r="Q225" s="78"/>
      <c r="R225" s="78"/>
      <c r="S225" s="78"/>
      <c r="T225" s="78"/>
      <c r="U225" s="78"/>
      <c r="V225" s="78"/>
      <c r="W225" s="78"/>
      <c r="X225" s="78"/>
      <c r="Y225" s="78"/>
      <c r="Z225" s="78"/>
      <c r="AA225" s="78"/>
      <c r="AB225" s="78"/>
      <c r="AC225" s="78"/>
      <c r="AD225" s="78"/>
      <c r="AE225" s="78"/>
      <c r="AF225" s="78"/>
      <c r="AG225" s="78"/>
    </row>
    <row r="226" spans="1:33" x14ac:dyDescent="0.3">
      <c r="A226" s="78"/>
      <c r="B226" s="78"/>
      <c r="C226" s="78"/>
      <c r="D226" s="78"/>
      <c r="E226" s="78"/>
      <c r="F226" s="78"/>
      <c r="G226" s="78"/>
      <c r="H226" s="78"/>
      <c r="I226" s="78"/>
      <c r="X226" s="78"/>
      <c r="Y226" s="78"/>
      <c r="Z226" s="78"/>
      <c r="AA226" s="78"/>
      <c r="AB226" s="78"/>
      <c r="AC226" s="78"/>
      <c r="AD226" s="78"/>
      <c r="AE226" s="78"/>
      <c r="AF226" s="78"/>
      <c r="AG226" s="78"/>
    </row>
    <row r="227" spans="1:33" x14ac:dyDescent="0.3">
      <c r="A227" s="78"/>
      <c r="B227" s="78"/>
      <c r="C227" s="78"/>
      <c r="D227" s="78"/>
      <c r="E227" s="78"/>
      <c r="F227" s="78"/>
      <c r="G227" s="78"/>
      <c r="H227" s="78"/>
    </row>
    <row r="228" spans="1:33" x14ac:dyDescent="0.3">
      <c r="A228" s="78"/>
      <c r="B228" s="78"/>
      <c r="C228" s="78"/>
      <c r="D228" s="78"/>
      <c r="E228" s="78"/>
      <c r="F228" s="78"/>
    </row>
  </sheetData>
  <sheetProtection algorithmName="SHA-512" hashValue="Wias0WzQ8shmIbmNhWAVepJRHz88yk2k2C98Q3eHF4zXx9UfzPp9iHkQAy9uydEtjLKwP5MJtPzgljIWhWRMCg==" saltValue="tjhbFjyy2ob+Mx/qfuTAsg==" spinCount="100000" sheet="1" objects="1" scenarios="1"/>
  <phoneticPr fontId="6" type="noConversion"/>
  <pageMargins left="0.75" right="0.75" top="1" bottom="1" header="0.5" footer="0.5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8"/>
  <dimension ref="A1:K41"/>
  <sheetViews>
    <sheetView zoomScale="125" workbookViewId="0">
      <selection activeCell="B37" sqref="B37"/>
    </sheetView>
  </sheetViews>
  <sheetFormatPr defaultColWidth="10.84375" defaultRowHeight="13.5" x14ac:dyDescent="0.3"/>
  <cols>
    <col min="1" max="1" width="32.4609375" style="32" customWidth="1"/>
    <col min="2" max="9" width="10" style="32" customWidth="1"/>
    <col min="10" max="10" width="12.84375" style="32" customWidth="1"/>
    <col min="11" max="11" width="10" style="32" customWidth="1"/>
    <col min="12" max="16384" width="10.84375" style="32"/>
  </cols>
  <sheetData>
    <row r="1" spans="1:11" x14ac:dyDescent="0.3">
      <c r="A1" s="31" t="s">
        <v>155</v>
      </c>
    </row>
    <row r="2" spans="1:11" x14ac:dyDescent="0.3">
      <c r="A2" s="130"/>
      <c r="B2" s="130"/>
      <c r="C2" s="130"/>
      <c r="D2" s="130"/>
      <c r="E2" s="130"/>
      <c r="F2" s="130"/>
      <c r="G2" s="130"/>
      <c r="H2" s="130"/>
      <c r="I2" s="130"/>
      <c r="J2" s="130"/>
      <c r="K2" s="130"/>
    </row>
    <row r="3" spans="1:11" x14ac:dyDescent="0.3">
      <c r="A3" s="34" t="s">
        <v>156</v>
      </c>
    </row>
    <row r="4" spans="1:11" x14ac:dyDescent="0.3">
      <c r="G4" s="60"/>
      <c r="H4" s="60"/>
    </row>
    <row r="5" spans="1:11" x14ac:dyDescent="0.3">
      <c r="A5" s="35" t="s">
        <v>276</v>
      </c>
      <c r="B5" s="36" t="s">
        <v>378</v>
      </c>
      <c r="E5" s="51">
        <v>4000</v>
      </c>
    </row>
    <row r="6" spans="1:11" x14ac:dyDescent="0.3">
      <c r="B6" s="37" t="s">
        <v>146</v>
      </c>
      <c r="C6" s="37"/>
      <c r="D6" s="37"/>
      <c r="E6" s="37"/>
      <c r="F6" s="37"/>
      <c r="H6" s="37"/>
      <c r="I6" s="37"/>
      <c r="J6" s="37"/>
      <c r="K6" s="37"/>
    </row>
    <row r="8" spans="1:11" x14ac:dyDescent="0.3">
      <c r="A8" s="38" t="s">
        <v>18</v>
      </c>
      <c r="B8" s="39" t="s">
        <v>133</v>
      </c>
    </row>
    <row r="9" spans="1:11" x14ac:dyDescent="0.3">
      <c r="A9" s="40" t="s">
        <v>134</v>
      </c>
      <c r="B9" s="55">
        <f>IF($E5&gt;='Jul''14 AGL'!E7,('Jul''14 AGL'!E7*'Jul''14 AGL'!E11/100),($E5*'Jul''14 AGL'!E11/100))</f>
        <v>107.47</v>
      </c>
    </row>
    <row r="10" spans="1:11" x14ac:dyDescent="0.3">
      <c r="A10" s="40" t="s">
        <v>135</v>
      </c>
      <c r="B10" s="55">
        <f>IF($E5&lt;'Jul''14 AGL'!E7,0,IF($E5&lt;='Jul''14 AGL'!E8,($E5-'Jul''14 AGL'!E7)*('Jul''14 AGL'!E12/100),('Jul''14 AGL'!E8-'Jul''14 AGL'!E7)*('Jul''14 AGL'!E12/100)))</f>
        <v>38.230500000000006</v>
      </c>
    </row>
    <row r="11" spans="1:11" x14ac:dyDescent="0.3">
      <c r="A11" s="40" t="s">
        <v>140</v>
      </c>
      <c r="B11" s="55">
        <f>IF($E5&lt;'Jul''14 AGL'!E8,0,IF($E5&lt;='Jul''14 AGL'!E9,($E5-'Jul''14 AGL'!E8)*('Jul''14 AGL'!E13/100),('Jul''14 AGL'!E9-'Jul''14 AGL'!E8)*('Jul''14 AGL'!E13/100)))</f>
        <v>0</v>
      </c>
    </row>
    <row r="12" spans="1:11" x14ac:dyDescent="0.3">
      <c r="A12" s="40" t="s">
        <v>144</v>
      </c>
      <c r="B12" s="55">
        <f>IF($E5&lt;'Jul''14 AGL'!E9,0,IF($E5&lt;='Jul''14 AGL'!E10,($E5-'Jul''14 AGL'!E9)*('Jul''14 AGL'!E14/100),('Jul''14 AGL'!E10-'Jul''14 AGL'!E9)*('Jul''14 AGL'!E14/100)))</f>
        <v>0</v>
      </c>
    </row>
    <row r="13" spans="1:11" x14ac:dyDescent="0.3">
      <c r="A13" s="40" t="s">
        <v>35</v>
      </c>
      <c r="B13" s="55">
        <f>IF(($E5&gt;'Jul''13 AGL'!E10),($E5-'Jul''13 AGL'!E10)*'Jul''13 AGL'!E15/100,0)</f>
        <v>0</v>
      </c>
    </row>
    <row r="14" spans="1:11" x14ac:dyDescent="0.3">
      <c r="A14" s="32" t="s">
        <v>132</v>
      </c>
      <c r="B14" s="55">
        <f>'Jul''14 AGL'!E16*60/100</f>
        <v>34.055999999999997</v>
      </c>
    </row>
    <row r="15" spans="1:11" x14ac:dyDescent="0.3">
      <c r="A15" s="32" t="s">
        <v>116</v>
      </c>
      <c r="B15" s="55">
        <f>SUM(B9:B14)</f>
        <v>179.75650000000002</v>
      </c>
    </row>
    <row r="16" spans="1:11" x14ac:dyDescent="0.3">
      <c r="A16" s="43" t="s">
        <v>166</v>
      </c>
      <c r="B16" s="74">
        <f>B15*6</f>
        <v>1078.5390000000002</v>
      </c>
      <c r="C16" s="44"/>
      <c r="D16" s="44"/>
      <c r="E16" s="44"/>
      <c r="F16" s="44"/>
      <c r="G16" s="44"/>
      <c r="H16" s="44"/>
      <c r="I16" s="44"/>
      <c r="J16" s="44"/>
      <c r="K16" s="44"/>
    </row>
    <row r="18" spans="1:11" x14ac:dyDescent="0.3">
      <c r="A18" s="38" t="s">
        <v>223</v>
      </c>
      <c r="B18" s="45" t="s">
        <v>72</v>
      </c>
      <c r="C18" s="46" t="s">
        <v>73</v>
      </c>
      <c r="D18" s="46" t="s">
        <v>74</v>
      </c>
      <c r="E18" s="46" t="s">
        <v>75</v>
      </c>
      <c r="F18" s="46" t="s">
        <v>76</v>
      </c>
      <c r="G18" s="46" t="s">
        <v>31</v>
      </c>
    </row>
    <row r="19" spans="1:11" x14ac:dyDescent="0.3">
      <c r="A19" s="40" t="s">
        <v>205</v>
      </c>
      <c r="B19" s="55">
        <f>$E5*'Jul''14 Country'!E7/100</f>
        <v>112.94800000000001</v>
      </c>
      <c r="C19" s="55">
        <f>$E5*'Jul''14 Country'!F7/100</f>
        <v>113.74</v>
      </c>
      <c r="D19" s="55">
        <f>$E5*'Jul''14 Country'!G7/100</f>
        <v>113.74</v>
      </c>
      <c r="E19" s="55">
        <f>$E5*'Jul''14 Country'!H7/100</f>
        <v>121.176</v>
      </c>
      <c r="F19" s="55">
        <f>$E5*'Jul''14 Country'!I7/100</f>
        <v>98.911999999999992</v>
      </c>
      <c r="G19" s="55">
        <f>$E5*'Jul''14 Country'!J7/100</f>
        <v>169.66400000000002</v>
      </c>
    </row>
    <row r="20" spans="1:11" x14ac:dyDescent="0.3">
      <c r="A20" s="32" t="s">
        <v>132</v>
      </c>
      <c r="B20" s="55">
        <f>'Jul''14 Country'!E8*60/100</f>
        <v>45.658799999999999</v>
      </c>
      <c r="C20" s="55">
        <f>'Jul''14 Country'!F8*60/100</f>
        <v>49.150200000000005</v>
      </c>
      <c r="D20" s="55">
        <f>'Jul''14 Country'!G8*60/100</f>
        <v>49.150200000000005</v>
      </c>
      <c r="E20" s="55">
        <f>'Jul''14 Country'!H8*60/100</f>
        <v>48.853199999999994</v>
      </c>
      <c r="F20" s="55">
        <f>'Jul''14 Country'!I8*60/100</f>
        <v>51.48</v>
      </c>
      <c r="G20" s="55">
        <f>'Jul''14 Country'!J8*60/100</f>
        <v>42.081600000000002</v>
      </c>
    </row>
    <row r="21" spans="1:11" x14ac:dyDescent="0.3">
      <c r="A21" s="32" t="s">
        <v>116</v>
      </c>
      <c r="B21" s="55">
        <f>SUM(B19:B20)</f>
        <v>158.60680000000002</v>
      </c>
      <c r="C21" s="55">
        <f t="shared" ref="C21:G21" si="0">SUM(C19:C20)</f>
        <v>162.89019999999999</v>
      </c>
      <c r="D21" s="55">
        <f t="shared" si="0"/>
        <v>162.89019999999999</v>
      </c>
      <c r="E21" s="55">
        <f t="shared" si="0"/>
        <v>170.0292</v>
      </c>
      <c r="F21" s="55">
        <f t="shared" si="0"/>
        <v>150.392</v>
      </c>
      <c r="G21" s="55">
        <f t="shared" si="0"/>
        <v>211.74560000000002</v>
      </c>
    </row>
    <row r="22" spans="1:11" x14ac:dyDescent="0.3">
      <c r="A22" s="43" t="s">
        <v>166</v>
      </c>
      <c r="B22" s="74">
        <f>B21*6</f>
        <v>951.64080000000013</v>
      </c>
      <c r="C22" s="74">
        <f t="shared" ref="C22:G22" si="1">C21*6</f>
        <v>977.34119999999996</v>
      </c>
      <c r="D22" s="74">
        <f t="shared" si="1"/>
        <v>977.34119999999996</v>
      </c>
      <c r="E22" s="74">
        <f t="shared" si="1"/>
        <v>1020.1752</v>
      </c>
      <c r="F22" s="74">
        <f t="shared" si="1"/>
        <v>902.35199999999998</v>
      </c>
      <c r="G22" s="74">
        <f t="shared" si="1"/>
        <v>1270.4736000000003</v>
      </c>
      <c r="H22" s="44"/>
      <c r="I22" s="44"/>
      <c r="J22" s="44"/>
      <c r="K22" s="44"/>
    </row>
    <row r="24" spans="1:11" x14ac:dyDescent="0.3">
      <c r="A24" s="38" t="s">
        <v>124</v>
      </c>
      <c r="B24" s="47" t="s">
        <v>212</v>
      </c>
      <c r="C24" s="47" t="s">
        <v>1</v>
      </c>
      <c r="D24" s="47" t="s">
        <v>80</v>
      </c>
    </row>
    <row r="25" spans="1:11" x14ac:dyDescent="0.3">
      <c r="A25" s="32" t="s">
        <v>92</v>
      </c>
      <c r="B25" s="55">
        <f>IF($E5&lt;'Jul''14 Actew'!E7,('Bills Jul''14'!$E5*'Jul''14 Actew'!E11/100),('Jul''14 Actew'!E7*'Jul''14 Actew'!E11/100))</f>
        <v>96.607500000000002</v>
      </c>
      <c r="C25" s="55">
        <f>IF($E5&lt;'Jul''14 Actew'!F7,('Bills Jul''14'!$E5*'Jul''14 Actew'!F11/100),('Jul''14 Actew'!F7*'Jul''14 Actew'!F11/100))</f>
        <v>71.252499999999998</v>
      </c>
      <c r="D25" s="55">
        <f>E5*'Jul''14 Actew'!G11/100</f>
        <v>107.492</v>
      </c>
    </row>
    <row r="26" spans="1:11" x14ac:dyDescent="0.3">
      <c r="A26" s="40" t="s">
        <v>135</v>
      </c>
      <c r="B26" s="55">
        <f>IF($E5&lt;'Jul''14 Actew'!E7,0,IF($E5&lt;='Jul''14 Actew'!E8,($E5-'Jul''14 Actew'!E7)*('Jul''14 Actew'!E12/100),('Jul''14 Actew'!E8-'Jul''14 Actew'!E7)*('Jul''14 Actew'!E12/100)))</f>
        <v>45.853500000000004</v>
      </c>
      <c r="C26" s="55">
        <v>0</v>
      </c>
      <c r="D26" s="55">
        <v>0</v>
      </c>
    </row>
    <row r="27" spans="1:11" x14ac:dyDescent="0.3">
      <c r="A27" s="40" t="s">
        <v>140</v>
      </c>
      <c r="B27" s="55">
        <f>IF($E5&lt;'Jul''14 Actew'!E8,0,IF($E5&lt;='Jul''14 Actew'!E9,($E5-'Jul''14 Actew'!E8)*('Jul''14 Actew'!E13/100),('Jul''14 Actew'!E9-'Jul''14 Actew'!E8)*('Jul''14 Actew'!E13/100)))</f>
        <v>0</v>
      </c>
      <c r="C27" s="55">
        <v>0</v>
      </c>
      <c r="D27" s="55">
        <v>0</v>
      </c>
    </row>
    <row r="28" spans="1:11" x14ac:dyDescent="0.3">
      <c r="A28" s="40" t="s">
        <v>144</v>
      </c>
      <c r="B28" s="55">
        <f>IF($E5&lt;'Jul''14 Actew'!E9,0,IF($E5&lt;='Jul''14 Actew'!E10,($E5-'Jul''14 Actew'!E9)*('Jul''14 Actew'!E14/100),('Jul''14 Actew'!E10-'Jul''14 Actew'!E9)*('Jul''14 Actew'!E14/100)))</f>
        <v>0</v>
      </c>
      <c r="C28" s="55">
        <v>0</v>
      </c>
      <c r="D28" s="55">
        <v>0</v>
      </c>
    </row>
    <row r="29" spans="1:11" x14ac:dyDescent="0.3">
      <c r="A29" s="32" t="s">
        <v>94</v>
      </c>
      <c r="B29" s="55">
        <f>IF($E5&gt;'Jul''14 Actew'!E10,('Bills Jul''14'!$E5-'Jul''14 Actew'!E10)*'Jul''14 Actew'!E15/100,0)</f>
        <v>0</v>
      </c>
      <c r="C29" s="55">
        <f>IF($E5&gt;'Jul''14 Actew'!F7,('Bills Jul''14'!$E5-'Jul''14 Actew'!F7)*'Jul''14 Actew'!F15/100,0)</f>
        <v>39.286500000000004</v>
      </c>
      <c r="D29" s="55">
        <v>0</v>
      </c>
    </row>
    <row r="30" spans="1:11" x14ac:dyDescent="0.3">
      <c r="A30" s="32" t="s">
        <v>93</v>
      </c>
      <c r="B30" s="55">
        <f>'Jul''14 Actew'!E16*60/100</f>
        <v>34.940399999999997</v>
      </c>
      <c r="C30" s="55">
        <f>'Jul''14 Actew'!F16*60/100</f>
        <v>42.709200000000003</v>
      </c>
      <c r="D30" s="55">
        <f>'Jul''14 Actew'!G16*60/100</f>
        <v>41.4084</v>
      </c>
    </row>
    <row r="31" spans="1:11" x14ac:dyDescent="0.3">
      <c r="A31" s="32" t="s">
        <v>218</v>
      </c>
      <c r="B31" s="55">
        <f>SUM(B25:B30)</f>
        <v>177.40140000000002</v>
      </c>
      <c r="C31" s="55">
        <f t="shared" ref="C31:D31" si="2">SUM(C25:C30)</f>
        <v>153.2482</v>
      </c>
      <c r="D31" s="55">
        <f t="shared" si="2"/>
        <v>148.90039999999999</v>
      </c>
    </row>
    <row r="32" spans="1:11" x14ac:dyDescent="0.3">
      <c r="A32" s="43" t="s">
        <v>166</v>
      </c>
      <c r="B32" s="74">
        <f>B31*6</f>
        <v>1064.4084000000003</v>
      </c>
      <c r="C32" s="74">
        <f t="shared" ref="C32:D32" si="3">C31*6</f>
        <v>919.48919999999998</v>
      </c>
      <c r="D32" s="74">
        <f t="shared" si="3"/>
        <v>893.40239999999994</v>
      </c>
      <c r="E32" s="44"/>
      <c r="F32" s="44"/>
      <c r="G32" s="44"/>
      <c r="H32" s="44"/>
      <c r="I32" s="44"/>
      <c r="J32" s="44"/>
      <c r="K32" s="44"/>
    </row>
    <row r="34" spans="1:11" x14ac:dyDescent="0.3">
      <c r="A34" s="38" t="s">
        <v>158</v>
      </c>
      <c r="B34" s="48" t="s">
        <v>32</v>
      </c>
      <c r="C34" s="45" t="s">
        <v>33</v>
      </c>
    </row>
    <row r="35" spans="1:11" x14ac:dyDescent="0.3">
      <c r="A35" s="40" t="s">
        <v>86</v>
      </c>
      <c r="B35" s="55">
        <f>IF($E5&gt;'Jul''14 Origin'!E9,('Jul''14 Origin'!E9*'Jul''14 Origin'!E10/100),('Bills Jul''14'!$E5*'Jul''14 Origin'!E10/100))</f>
        <v>77.263999999999996</v>
      </c>
      <c r="C35" s="66">
        <f>$E5*'Jul''14 Origin'!F10/100</f>
        <v>113.78399999999999</v>
      </c>
    </row>
    <row r="36" spans="1:11" x14ac:dyDescent="0.3">
      <c r="A36" s="40" t="s">
        <v>78</v>
      </c>
      <c r="B36" s="55">
        <f>IF($E5&gt;'Jul''14 Origin'!E9,('Bills Jul''14'!$E5-'Jul''14 Origin'!E9)*'Jul''14 Origin'!E11/100,0)</f>
        <v>0</v>
      </c>
      <c r="C36" s="66">
        <v>0</v>
      </c>
    </row>
    <row r="37" spans="1:11" x14ac:dyDescent="0.3">
      <c r="A37" s="40" t="s">
        <v>79</v>
      </c>
      <c r="B37" s="55">
        <f>IF($E5&gt;'Jul''14 Origin'!E9,'Jul''14 Origin'!E9*'Jul''14 Origin'!E12/100,'Bills Jul''14'!$E5*'Jul''14 Origin'!E12/100)</f>
        <v>72.864000000000004</v>
      </c>
      <c r="C37" s="66">
        <v>0</v>
      </c>
    </row>
    <row r="38" spans="1:11" x14ac:dyDescent="0.3">
      <c r="A38" s="40" t="s">
        <v>4</v>
      </c>
      <c r="B38" s="55">
        <f>IF($E5&gt;'Jul''14 Origin'!E9,('Bills Jul''14'!E5-'Jul''14 Origin'!E9)*'Jul''14 Origin'!E13/100,0)</f>
        <v>0</v>
      </c>
      <c r="C38" s="66">
        <v>0</v>
      </c>
    </row>
    <row r="39" spans="1:11" x14ac:dyDescent="0.3">
      <c r="A39" s="32" t="s">
        <v>132</v>
      </c>
      <c r="B39" s="55">
        <f>'Jul''14 Origin'!E14*60/100</f>
        <v>34.966799999999999</v>
      </c>
      <c r="C39" s="66">
        <f>'Jul''14 Origin'!F14*60/100</f>
        <v>39.6</v>
      </c>
    </row>
    <row r="40" spans="1:11" x14ac:dyDescent="0.3">
      <c r="A40" s="32" t="s">
        <v>116</v>
      </c>
      <c r="B40" s="61" t="s">
        <v>211</v>
      </c>
      <c r="C40" s="66">
        <f>SUM(C35:C39)</f>
        <v>153.38399999999999</v>
      </c>
    </row>
    <row r="41" spans="1:11" x14ac:dyDescent="0.3">
      <c r="A41" s="43" t="s">
        <v>166</v>
      </c>
      <c r="B41" s="74">
        <f>(B35*2)+(B36*2)+(B37*4)+(B38*4)+(B39*6)</f>
        <v>655.78480000000002</v>
      </c>
      <c r="C41" s="74">
        <f>C40*6</f>
        <v>920.30399999999986</v>
      </c>
      <c r="D41" s="44"/>
      <c r="E41" s="44"/>
      <c r="F41" s="44"/>
      <c r="G41" s="44"/>
      <c r="H41" s="44"/>
      <c r="I41" s="44"/>
      <c r="J41" s="44"/>
      <c r="K41" s="44"/>
    </row>
  </sheetData>
  <sheetProtection algorithmName="SHA-512" hashValue="KR229ZmnlcIBA/Crvyn+78Sp4ryud7oVI0VkCrrsbwTR+MnnVQMal7QDGAKbfwNr8hZBftbYDWvnrVi/XybH5Q==" saltValue="8LmWTIzqqFBtl3gA7obYPA==" spinCount="100000" sheet="1" objects="1" scenarios="1"/>
  <phoneticPr fontId="6" type="noConversion"/>
  <pageMargins left="0.75" right="0.75" top="1" bottom="1" header="0.5" footer="0.5"/>
  <legacy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9"/>
  <dimension ref="A1:K41"/>
  <sheetViews>
    <sheetView zoomScale="125" workbookViewId="0">
      <selection activeCell="E6" sqref="E6"/>
    </sheetView>
  </sheetViews>
  <sheetFormatPr defaultColWidth="10.84375" defaultRowHeight="13.5" x14ac:dyDescent="0.3"/>
  <cols>
    <col min="1" max="1" width="32.4609375" style="32" customWidth="1"/>
    <col min="2" max="9" width="10" style="32" customWidth="1"/>
    <col min="10" max="10" width="12.84375" style="32" customWidth="1"/>
    <col min="11" max="11" width="10" style="32" customWidth="1"/>
    <col min="12" max="16384" width="10.84375" style="32"/>
  </cols>
  <sheetData>
    <row r="1" spans="1:11" x14ac:dyDescent="0.3">
      <c r="A1" s="31" t="s">
        <v>178</v>
      </c>
    </row>
    <row r="2" spans="1:11" x14ac:dyDescent="0.3">
      <c r="A2" s="69"/>
      <c r="B2" s="69"/>
      <c r="C2" s="69"/>
      <c r="D2" s="69"/>
      <c r="E2" s="69"/>
      <c r="F2" s="69"/>
      <c r="G2" s="69"/>
      <c r="H2" s="69"/>
      <c r="I2" s="69"/>
      <c r="J2" s="69"/>
      <c r="K2" s="69"/>
    </row>
    <row r="3" spans="1:11" x14ac:dyDescent="0.3">
      <c r="A3" s="34" t="s">
        <v>108</v>
      </c>
    </row>
    <row r="4" spans="1:11" x14ac:dyDescent="0.3">
      <c r="G4" s="60"/>
      <c r="H4" s="60"/>
    </row>
    <row r="5" spans="1:11" x14ac:dyDescent="0.3">
      <c r="A5" s="35" t="s">
        <v>276</v>
      </c>
      <c r="B5" s="36" t="s">
        <v>378</v>
      </c>
      <c r="E5" s="51">
        <v>4000</v>
      </c>
    </row>
    <row r="6" spans="1:11" x14ac:dyDescent="0.3">
      <c r="B6" s="37" t="s">
        <v>146</v>
      </c>
      <c r="C6" s="37"/>
      <c r="D6" s="37"/>
      <c r="E6" s="37"/>
      <c r="F6" s="37"/>
      <c r="H6" s="37"/>
      <c r="I6" s="37"/>
      <c r="J6" s="37"/>
      <c r="K6" s="37"/>
    </row>
    <row r="8" spans="1:11" x14ac:dyDescent="0.3">
      <c r="A8" s="38" t="s">
        <v>115</v>
      </c>
      <c r="B8" s="39" t="s">
        <v>133</v>
      </c>
    </row>
    <row r="9" spans="1:11" x14ac:dyDescent="0.3">
      <c r="A9" s="40" t="s">
        <v>134</v>
      </c>
      <c r="B9" s="55">
        <f>IF($E5&gt;='Jul''13 AGL'!E7,('Jul''13 AGL'!E7*'Jul''13 AGL'!E11/100),($E5*'Jul''13 AGL'!E11/100))</f>
        <v>90.392499999999998</v>
      </c>
    </row>
    <row r="10" spans="1:11" x14ac:dyDescent="0.3">
      <c r="A10" s="40" t="s">
        <v>135</v>
      </c>
      <c r="B10" s="55">
        <f>IF($E5&lt;'Jul''13 AGL'!E7,0,IF($E5&lt;='Jul''13 AGL'!E8,($E5-'Jul''13 AGL'!E7)*('Jul''13 AGL'!E12/100),('Jul''13 AGL'!E8-'Jul''13 AGL'!E7)*('Jul''13 AGL'!E12/100)))</f>
        <v>31.762500000000003</v>
      </c>
    </row>
    <row r="11" spans="1:11" x14ac:dyDescent="0.3">
      <c r="A11" s="40" t="s">
        <v>140</v>
      </c>
      <c r="B11" s="55">
        <f>IF($E5&lt;'Jul''13 AGL'!E8,0,IF($E5&lt;='Jul''13 AGL'!E9,($E5-'Jul''13 AGL'!E8)*('Jul''13 AGL'!E13/100),('Jul''13 AGL'!E9-'Jul''13 AGL'!E8)*('Jul''13 AGL'!E13/100)))</f>
        <v>0</v>
      </c>
    </row>
    <row r="12" spans="1:11" x14ac:dyDescent="0.3">
      <c r="A12" s="40" t="s">
        <v>144</v>
      </c>
      <c r="B12" s="55">
        <f>IF($E5&lt;'Jul''13 AGL'!E9,0,IF($E5&lt;='Jul''13 AGL'!E10,($E5-'Jul''13 AGL'!E9)*('Jul''13 AGL'!E14/100),('Jul''13 AGL'!E10-'Jul''13 AGL'!E9)*('Jul''13 AGL'!E14/100)))</f>
        <v>0</v>
      </c>
    </row>
    <row r="13" spans="1:11" x14ac:dyDescent="0.3">
      <c r="A13" s="40" t="s">
        <v>35</v>
      </c>
      <c r="B13" s="55">
        <f>IF(($E5&gt;'Jul''13 AGL'!E10),($E5-'Jul''13 AGL'!E10)*'Jul''13 AGL'!E15/100,0)</f>
        <v>0</v>
      </c>
    </row>
    <row r="14" spans="1:11" x14ac:dyDescent="0.3">
      <c r="A14" s="32" t="s">
        <v>132</v>
      </c>
      <c r="B14" s="55">
        <f>'Jul''13 AGL'!E16*60/100</f>
        <v>31.0794</v>
      </c>
    </row>
    <row r="15" spans="1:11" x14ac:dyDescent="0.3">
      <c r="A15" s="32" t="s">
        <v>116</v>
      </c>
      <c r="B15" s="55">
        <f>SUM(B9:B14)</f>
        <v>153.23439999999999</v>
      </c>
    </row>
    <row r="16" spans="1:11" x14ac:dyDescent="0.3">
      <c r="A16" s="43" t="s">
        <v>166</v>
      </c>
      <c r="B16" s="74">
        <f>B15*6</f>
        <v>919.40639999999996</v>
      </c>
      <c r="C16" s="44"/>
      <c r="D16" s="44"/>
      <c r="E16" s="44"/>
      <c r="F16" s="44"/>
      <c r="G16" s="44"/>
      <c r="H16" s="44"/>
      <c r="I16" s="44"/>
      <c r="J16" s="44"/>
      <c r="K16" s="44"/>
    </row>
    <row r="18" spans="1:11" x14ac:dyDescent="0.3">
      <c r="A18" s="38" t="s">
        <v>177</v>
      </c>
      <c r="B18" s="45" t="s">
        <v>106</v>
      </c>
      <c r="C18" s="46" t="s">
        <v>102</v>
      </c>
      <c r="D18" s="46" t="s">
        <v>98</v>
      </c>
      <c r="E18" s="46" t="s">
        <v>145</v>
      </c>
      <c r="F18" s="46" t="s">
        <v>131</v>
      </c>
      <c r="G18" s="46" t="s">
        <v>85</v>
      </c>
    </row>
    <row r="19" spans="1:11" x14ac:dyDescent="0.3">
      <c r="A19" s="40" t="s">
        <v>205</v>
      </c>
      <c r="B19" s="55">
        <f>$E5*'Jul''13 Country'!E7/100</f>
        <v>93.5</v>
      </c>
      <c r="C19" s="55">
        <f>$E5*'Jul''13 Country'!F7/100</f>
        <v>93.016000000000005</v>
      </c>
      <c r="D19" s="55">
        <f>$E5*'Jul''13 Country'!G7/100</f>
        <v>93.016000000000005</v>
      </c>
      <c r="E19" s="55">
        <f>$E5*'Jul''13 Country'!H7/100</f>
        <v>97.812000000000012</v>
      </c>
      <c r="F19" s="55">
        <f>$E5*'Jul''13 Country'!I7/100</f>
        <v>80.212000000000003</v>
      </c>
      <c r="G19" s="55">
        <f>$E5*'Jul''13 Country'!J7/100</f>
        <v>142.208</v>
      </c>
    </row>
    <row r="20" spans="1:11" x14ac:dyDescent="0.3">
      <c r="A20" s="32" t="s">
        <v>132</v>
      </c>
      <c r="B20" s="55">
        <f>'Jul''13 Country'!E8*60/100</f>
        <v>38.095199999999998</v>
      </c>
      <c r="C20" s="55">
        <f>'Jul''13 Country'!F8*60/100</f>
        <v>40.853999999999999</v>
      </c>
      <c r="D20" s="55">
        <f>'Jul''13 Country'!G8*60/100</f>
        <v>40.853999999999999</v>
      </c>
      <c r="E20" s="55">
        <f>'Jul''13 Country'!H8*60/100</f>
        <v>44.041800000000002</v>
      </c>
      <c r="F20" s="55">
        <f>'Jul''13 Country'!I8*60/100</f>
        <v>46.813800000000001</v>
      </c>
      <c r="G20" s="55">
        <f>'Jul''13 Country'!J8*60/100</f>
        <v>34.300199999999997</v>
      </c>
    </row>
    <row r="21" spans="1:11" x14ac:dyDescent="0.3">
      <c r="A21" s="32" t="s">
        <v>116</v>
      </c>
      <c r="B21" s="55">
        <f>SUM(B19:B20)</f>
        <v>131.59520000000001</v>
      </c>
      <c r="C21" s="55">
        <f t="shared" ref="C21:G21" si="0">SUM(C19:C20)</f>
        <v>133.87</v>
      </c>
      <c r="D21" s="55">
        <f t="shared" si="0"/>
        <v>133.87</v>
      </c>
      <c r="E21" s="55">
        <f t="shared" si="0"/>
        <v>141.85380000000001</v>
      </c>
      <c r="F21" s="55">
        <f t="shared" si="0"/>
        <v>127.0258</v>
      </c>
      <c r="G21" s="55">
        <f t="shared" si="0"/>
        <v>176.50819999999999</v>
      </c>
    </row>
    <row r="22" spans="1:11" x14ac:dyDescent="0.3">
      <c r="A22" s="43" t="s">
        <v>166</v>
      </c>
      <c r="B22" s="74">
        <f>B21*6</f>
        <v>789.57120000000009</v>
      </c>
      <c r="C22" s="74">
        <f t="shared" ref="C22:G22" si="1">C21*6</f>
        <v>803.22</v>
      </c>
      <c r="D22" s="74">
        <f t="shared" si="1"/>
        <v>803.22</v>
      </c>
      <c r="E22" s="74">
        <f t="shared" si="1"/>
        <v>851.1228000000001</v>
      </c>
      <c r="F22" s="74">
        <f t="shared" si="1"/>
        <v>762.15480000000002</v>
      </c>
      <c r="G22" s="74">
        <f t="shared" si="1"/>
        <v>1059.0491999999999</v>
      </c>
      <c r="H22" s="44"/>
      <c r="I22" s="44"/>
      <c r="J22" s="44"/>
      <c r="K22" s="44"/>
    </row>
    <row r="24" spans="1:11" x14ac:dyDescent="0.3">
      <c r="A24" s="38" t="s">
        <v>19</v>
      </c>
      <c r="B24" s="47" t="s">
        <v>169</v>
      </c>
      <c r="C24" s="47" t="s">
        <v>1</v>
      </c>
      <c r="D24" s="47" t="s">
        <v>80</v>
      </c>
    </row>
    <row r="25" spans="1:11" x14ac:dyDescent="0.3">
      <c r="A25" s="32" t="s">
        <v>92</v>
      </c>
      <c r="B25" s="55">
        <f>IF($E5&lt;'Jul''13 Actew'!E7,('Bills Jul''13'!$E5*'Jul''13 Actew'!E11/100),('Jul''13 Actew'!E7*'Jul''13 Actew'!E11/100))</f>
        <v>79.695000000000007</v>
      </c>
      <c r="C25" s="55">
        <f>IF($E5&lt;'Jul''13 Actew'!F7,('Bills Jul''13'!$E5*'Jul''13 Actew'!F11/100),('Jul''13 Actew'!F7*'Jul''13 Actew'!F11/100))</f>
        <v>58.134999999999998</v>
      </c>
      <c r="D25" s="55">
        <f>E5*'Jul''13 Actew'!G11/100</f>
        <v>93.016000000000005</v>
      </c>
    </row>
    <row r="26" spans="1:11" x14ac:dyDescent="0.3">
      <c r="A26" s="40" t="s">
        <v>135</v>
      </c>
      <c r="B26" s="55">
        <f>IF($E5&lt;'Jul''13 Actew'!E7,0,IF($E5&lt;='Jul''13 Actew'!E8,($E5-'Jul''13 Actew'!E7)*('Jul''13 Actew'!E12/100),('Jul''13 Actew'!E8-'Jul''13 Actew'!E7)*('Jul''13 Actew'!E12/100)))</f>
        <v>38.048999999999999</v>
      </c>
      <c r="C26" s="55">
        <v>0</v>
      </c>
      <c r="D26" s="55">
        <v>0</v>
      </c>
    </row>
    <row r="27" spans="1:11" x14ac:dyDescent="0.3">
      <c r="A27" s="40" t="s">
        <v>140</v>
      </c>
      <c r="B27" s="55">
        <f>IF($E5&lt;'Jul''13 Actew'!E8,0,IF($E5&lt;='Jul''13 Actew'!E9,($E5-'Jul''13 Actew'!E8)*('Jul''13 Actew'!E13/100),('Jul''13 Actew'!E9-'Jul''13 Actew'!E8)*('Jul''13 Actew'!E13/100)))</f>
        <v>0</v>
      </c>
      <c r="C27" s="55">
        <v>0</v>
      </c>
      <c r="D27" s="55">
        <v>0</v>
      </c>
    </row>
    <row r="28" spans="1:11" x14ac:dyDescent="0.3">
      <c r="A28" s="40" t="s">
        <v>144</v>
      </c>
      <c r="B28" s="55">
        <f>IF($E5&lt;'Jul''13 Actew'!E9,0,IF($E5&lt;='Jul''13 Actew'!E10,($E5-'Jul''13 Actew'!E9)*('Jul''13 Actew'!E14/100),('Jul''13 Actew'!E10-'Jul''13 Actew'!E9)*('Jul''13 Actew'!E14/100)))</f>
        <v>0</v>
      </c>
      <c r="C28" s="55">
        <v>0</v>
      </c>
      <c r="D28" s="55">
        <v>0</v>
      </c>
    </row>
    <row r="29" spans="1:11" x14ac:dyDescent="0.3">
      <c r="A29" s="32" t="s">
        <v>94</v>
      </c>
      <c r="B29" s="55">
        <f>IF($E5&gt;'Jul''13 Actew'!E10,('Bills Jul''13'!$E5-'Jul''13 Actew'!E10)*'Jul''13 Actew'!E15/100,0)</f>
        <v>0</v>
      </c>
      <c r="C29" s="55">
        <f>IF($E5&gt;'Jul''13 Actew'!F7,('Bills Jul''13'!$E5-'Jul''13 Actew'!F7)*'Jul''13 Actew'!F15/100,0)</f>
        <v>34.155000000000001</v>
      </c>
      <c r="D29" s="55">
        <v>0</v>
      </c>
    </row>
    <row r="30" spans="1:11" x14ac:dyDescent="0.3">
      <c r="A30" s="32" t="s">
        <v>93</v>
      </c>
      <c r="B30" s="55">
        <f>'Jul''13 Actew'!E16*60/100</f>
        <v>29.878199999999996</v>
      </c>
      <c r="C30" s="55">
        <f>'Jul''13 Actew'!F16*60/100</f>
        <v>38.247</v>
      </c>
      <c r="D30" s="55">
        <f>'Jul''13 Actew'!G16*60/100</f>
        <v>35.837999999999994</v>
      </c>
    </row>
    <row r="31" spans="1:11" x14ac:dyDescent="0.3">
      <c r="A31" s="32" t="s">
        <v>218</v>
      </c>
      <c r="B31" s="55">
        <f>SUM(B25:B30)</f>
        <v>147.62219999999999</v>
      </c>
      <c r="C31" s="55">
        <f t="shared" ref="C31:D31" si="2">SUM(C25:C30)</f>
        <v>130.53699999999998</v>
      </c>
      <c r="D31" s="55">
        <f t="shared" si="2"/>
        <v>128.85399999999998</v>
      </c>
    </row>
    <row r="32" spans="1:11" x14ac:dyDescent="0.3">
      <c r="A32" s="43" t="s">
        <v>166</v>
      </c>
      <c r="B32" s="74">
        <f>B31*6</f>
        <v>885.7331999999999</v>
      </c>
      <c r="C32" s="74">
        <f t="shared" ref="C32:D32" si="3">C31*6</f>
        <v>783.22199999999987</v>
      </c>
      <c r="D32" s="74">
        <f t="shared" si="3"/>
        <v>773.12399999999991</v>
      </c>
      <c r="E32" s="44"/>
      <c r="F32" s="44"/>
      <c r="G32" s="44"/>
      <c r="H32" s="44"/>
      <c r="I32" s="44"/>
      <c r="J32" s="44"/>
      <c r="K32" s="44"/>
    </row>
    <row r="34" spans="1:11" x14ac:dyDescent="0.3">
      <c r="A34" s="38" t="s">
        <v>158</v>
      </c>
      <c r="B34" s="48" t="s">
        <v>126</v>
      </c>
      <c r="C34" s="45" t="s">
        <v>147</v>
      </c>
    </row>
    <row r="35" spans="1:11" x14ac:dyDescent="0.3">
      <c r="A35" s="40" t="s">
        <v>86</v>
      </c>
      <c r="B35" s="55">
        <f>IF($E5&gt;'Jul''13 Origin'!E9,('Jul''13 Origin'!E9*'Jul''13 Origin'!E10/100),('Bills Jul''13'!$E5*'Jul''13 Origin'!E10/100))</f>
        <v>65.076000000000008</v>
      </c>
      <c r="C35" s="66">
        <f>$E5*'Jul''13 Origin'!F10/100</f>
        <v>95.876000000000005</v>
      </c>
    </row>
    <row r="36" spans="1:11" x14ac:dyDescent="0.3">
      <c r="A36" s="40" t="s">
        <v>78</v>
      </c>
      <c r="B36" s="55">
        <f>IF($E5&gt;'Jul''13 Origin'!E9,('Bills Jul''13'!$E5-'Jul''13 Origin'!E9)*'Jul''13 Origin'!E11/100,0)</f>
        <v>0</v>
      </c>
      <c r="C36" s="66">
        <v>0</v>
      </c>
    </row>
    <row r="37" spans="1:11" x14ac:dyDescent="0.3">
      <c r="A37" s="40" t="s">
        <v>79</v>
      </c>
      <c r="B37" s="55">
        <f>IF($E5&gt;'Jul''13 Origin'!E9,'Jul''13 Origin'!E9*'Jul''13 Origin'!E12/100,'Bills Jul''13'!$E5*'Jul''13 Origin'!E12/100)</f>
        <v>61.38</v>
      </c>
      <c r="C37" s="66">
        <v>0</v>
      </c>
    </row>
    <row r="38" spans="1:11" x14ac:dyDescent="0.3">
      <c r="A38" s="40" t="s">
        <v>4</v>
      </c>
      <c r="B38" s="55">
        <f>IF($E5&gt;'Jul''13 Origin'!E9,('Bills Jul''13'!E5-'Jul''13 Origin'!E9)*'Jul''13 Origin'!E13/100,0)</f>
        <v>0</v>
      </c>
      <c r="C38" s="66">
        <v>0</v>
      </c>
    </row>
    <row r="39" spans="1:11" x14ac:dyDescent="0.3">
      <c r="A39" s="32" t="s">
        <v>132</v>
      </c>
      <c r="B39" s="55">
        <f>'Jul''13 Origin'!E14*60/100</f>
        <v>29.455800000000004</v>
      </c>
      <c r="C39" s="66">
        <f>'Jul''13 Origin'!F14*60/100</f>
        <v>33.363</v>
      </c>
    </row>
    <row r="40" spans="1:11" x14ac:dyDescent="0.3">
      <c r="A40" s="32" t="s">
        <v>116</v>
      </c>
      <c r="B40" s="61" t="s">
        <v>211</v>
      </c>
      <c r="C40" s="66">
        <f>SUM(C35:C39)</f>
        <v>129.239</v>
      </c>
    </row>
    <row r="41" spans="1:11" x14ac:dyDescent="0.3">
      <c r="A41" s="43" t="s">
        <v>166</v>
      </c>
      <c r="B41" s="74">
        <f>(B35*2)+(B36*2)+(B37*4)+(B38*4)+(B39*6)</f>
        <v>552.40679999999998</v>
      </c>
      <c r="C41" s="74">
        <f>C40*6</f>
        <v>775.43399999999997</v>
      </c>
      <c r="D41" s="44"/>
      <c r="E41" s="44"/>
      <c r="F41" s="44"/>
      <c r="G41" s="44"/>
      <c r="H41" s="44"/>
      <c r="I41" s="44"/>
      <c r="J41" s="44"/>
      <c r="K41" s="44"/>
    </row>
  </sheetData>
  <sheetProtection algorithmName="SHA-512" hashValue="L0dGRYDd1tRKa8cORwaNbToqi4DXk6qCVdxfQIY08f9OuLZpLp7wjEP1fKfluFgXfHDFJUdCdjtLREXYeYCPZA==" saltValue="3tO7u5j1EXEb0CIVRj+pbQ==" spinCount="100000" sheet="1" objects="1" scenarios="1"/>
  <phoneticPr fontId="6" type="noConversion"/>
  <pageMargins left="0.75" right="0.75" top="1" bottom="1" header="0.5" footer="0.5"/>
  <legacy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10"/>
  <dimension ref="A1:K38"/>
  <sheetViews>
    <sheetView zoomScale="125" workbookViewId="0">
      <selection activeCell="E6" sqref="E6"/>
    </sheetView>
  </sheetViews>
  <sheetFormatPr defaultColWidth="10.84375" defaultRowHeight="13.5" x14ac:dyDescent="0.3"/>
  <cols>
    <col min="1" max="1" width="32.4609375" style="32" customWidth="1"/>
    <col min="2" max="9" width="10" style="32" customWidth="1"/>
    <col min="10" max="10" width="12.84375" style="32" customWidth="1"/>
    <col min="11" max="11" width="10" style="32" customWidth="1"/>
    <col min="12" max="16384" width="10.84375" style="32"/>
  </cols>
  <sheetData>
    <row r="1" spans="1:11" x14ac:dyDescent="0.3">
      <c r="A1" s="31" t="s">
        <v>282</v>
      </c>
    </row>
    <row r="2" spans="1:11" x14ac:dyDescent="0.3">
      <c r="A2" s="63"/>
      <c r="B2" s="63"/>
      <c r="C2" s="63"/>
      <c r="D2" s="63"/>
      <c r="E2" s="63"/>
      <c r="F2" s="63"/>
      <c r="G2" s="63"/>
      <c r="H2" s="63"/>
      <c r="I2" s="63"/>
      <c r="J2" s="63"/>
      <c r="K2" s="63"/>
    </row>
    <row r="3" spans="1:11" x14ac:dyDescent="0.3">
      <c r="A3" s="34" t="s">
        <v>277</v>
      </c>
    </row>
    <row r="5" spans="1:11" x14ac:dyDescent="0.3">
      <c r="A5" s="35" t="s">
        <v>276</v>
      </c>
      <c r="B5" s="36" t="s">
        <v>378</v>
      </c>
      <c r="E5" s="51">
        <v>4000</v>
      </c>
    </row>
    <row r="6" spans="1:11" x14ac:dyDescent="0.3">
      <c r="B6" s="37" t="s">
        <v>146</v>
      </c>
      <c r="C6" s="37"/>
      <c r="D6" s="37"/>
      <c r="E6" s="37"/>
      <c r="F6" s="37"/>
      <c r="H6" s="37"/>
      <c r="I6" s="37"/>
      <c r="J6" s="37"/>
      <c r="K6" s="37"/>
    </row>
    <row r="8" spans="1:11" x14ac:dyDescent="0.3">
      <c r="A8" s="38" t="s">
        <v>115</v>
      </c>
      <c r="B8" s="39" t="s">
        <v>133</v>
      </c>
    </row>
    <row r="9" spans="1:11" x14ac:dyDescent="0.3">
      <c r="A9" s="40" t="s">
        <v>134</v>
      </c>
      <c r="B9" s="55">
        <f>IF($E5&gt;='Jul''12 AGL'!E7,('Jul''12 AGL'!E7*'Jul''12 AGL'!E11/100),($E5*'Jul''12 AGL'!E11/100))</f>
        <v>81.592500000000001</v>
      </c>
    </row>
    <row r="10" spans="1:11" x14ac:dyDescent="0.3">
      <c r="A10" s="40" t="s">
        <v>135</v>
      </c>
      <c r="B10" s="55">
        <f>IF($E5&lt;'Jul''12 AGL'!E7,0,IF($E5&lt;='Jul''12 AGL'!E8,($E5-'Jul''12 AGL'!E7)*('Jul''12 AGL'!E12/100),('Jul''12 AGL'!E8-'Jul''12 AGL'!E7)*('Jul''12 AGL'!E12/100)))</f>
        <v>29.007000000000001</v>
      </c>
    </row>
    <row r="11" spans="1:11" x14ac:dyDescent="0.3">
      <c r="A11" s="40" t="s">
        <v>140</v>
      </c>
      <c r="B11" s="55">
        <f>IF($E5&lt;'Jul''12 AGL'!E8,0,IF($E5&lt;='Jul''12 AGL'!E9,($E5-'Jul''12 AGL'!E8)*('Jul''12 AGL'!E13/100),('Jul''12 AGL'!E9-'Jul''12 AGL'!E8)*('Jul''12 AGL'!E13/100)))</f>
        <v>0</v>
      </c>
    </row>
    <row r="12" spans="1:11" x14ac:dyDescent="0.3">
      <c r="A12" s="40" t="s">
        <v>144</v>
      </c>
      <c r="B12" s="55">
        <f>IF($E5&lt;'Jul''12 AGL'!E9,0,IF($E5&lt;='Jul''12 AGL'!E10,($E5-'Jul''12 AGL'!E9)*('Jul''12 AGL'!E14/100),('Jul''12 AGL'!E10-'Jul''12 AGL'!E9)*('Jul''12 AGL'!E14/100)))</f>
        <v>0</v>
      </c>
    </row>
    <row r="13" spans="1:11" x14ac:dyDescent="0.3">
      <c r="A13" s="40" t="s">
        <v>35</v>
      </c>
      <c r="B13" s="55">
        <f>IF(($E5&gt;'Jul''12 AGL'!E10),($E5-'Jul''12 AGL'!E10)*'Jul''12 AGL'!E15/100,0)</f>
        <v>0</v>
      </c>
    </row>
    <row r="14" spans="1:11" x14ac:dyDescent="0.3">
      <c r="A14" s="32" t="s">
        <v>132</v>
      </c>
      <c r="B14" s="55">
        <f>'Jul''12 AGL'!E16*60/100</f>
        <v>29.237999999999996</v>
      </c>
    </row>
    <row r="15" spans="1:11" x14ac:dyDescent="0.3">
      <c r="A15" s="32" t="s">
        <v>116</v>
      </c>
      <c r="B15" s="55">
        <f>SUM(B9:B14)</f>
        <v>139.83750000000001</v>
      </c>
    </row>
    <row r="16" spans="1:11" x14ac:dyDescent="0.3">
      <c r="A16" s="43" t="s">
        <v>166</v>
      </c>
      <c r="B16" s="44">
        <f>B15*6</f>
        <v>839.02500000000009</v>
      </c>
      <c r="C16" s="44"/>
      <c r="D16" s="44"/>
      <c r="E16" s="44"/>
      <c r="F16" s="44"/>
      <c r="G16" s="44"/>
      <c r="H16" s="44"/>
      <c r="I16" s="44"/>
      <c r="J16" s="44"/>
      <c r="K16" s="44"/>
    </row>
    <row r="18" spans="1:11" x14ac:dyDescent="0.3">
      <c r="A18" s="38" t="s">
        <v>177</v>
      </c>
      <c r="B18" s="45" t="s">
        <v>106</v>
      </c>
      <c r="C18" s="46" t="s">
        <v>102</v>
      </c>
      <c r="D18" s="46" t="s">
        <v>173</v>
      </c>
      <c r="E18" s="46" t="s">
        <v>145</v>
      </c>
      <c r="F18" s="46" t="s">
        <v>131</v>
      </c>
      <c r="G18" s="46" t="s">
        <v>85</v>
      </c>
    </row>
    <row r="19" spans="1:11" x14ac:dyDescent="0.3">
      <c r="A19" s="40" t="s">
        <v>205</v>
      </c>
      <c r="B19" s="55">
        <f>$E5*'Jul''12 Country'!E7/100</f>
        <v>88.615999999999985</v>
      </c>
      <c r="C19" s="55">
        <f>$E5*'Jul''12 Country'!F7/100</f>
        <v>88.263999999999996</v>
      </c>
      <c r="D19" s="55">
        <f>$E5*'Jul''12 Country'!G7/100</f>
        <v>88.263999999999996</v>
      </c>
      <c r="E19" s="55">
        <f>$E5*'Jul''12 Country'!H7/100</f>
        <v>92.664000000000016</v>
      </c>
      <c r="F19" s="55">
        <f>$E5*'Jul''12 Country'!I7/100</f>
        <v>77.923999999999992</v>
      </c>
      <c r="G19" s="55">
        <f>$E5*'Jul''12 Country'!J7/100</f>
        <v>133.32</v>
      </c>
    </row>
    <row r="20" spans="1:11" x14ac:dyDescent="0.3">
      <c r="A20" s="32" t="s">
        <v>132</v>
      </c>
      <c r="B20" s="55">
        <f>'Jul''12 Country'!E8*60/100</f>
        <v>36.022799999999997</v>
      </c>
      <c r="C20" s="55">
        <f>'Jul''12 Country'!F8*60/100</f>
        <v>38.616600000000005</v>
      </c>
      <c r="D20" s="55">
        <f>'Jul''12 Country'!G8*60/100</f>
        <v>38.616600000000005</v>
      </c>
      <c r="E20" s="55">
        <f>'Jul''12 Country'!H8*60/100</f>
        <v>41.936400000000006</v>
      </c>
      <c r="F20" s="55">
        <f>'Jul''12 Country'!I8*60/100</f>
        <v>44.616000000000007</v>
      </c>
      <c r="G20" s="55">
        <f>'Jul''12 Country'!J8*60/100</f>
        <v>31.897799999999997</v>
      </c>
    </row>
    <row r="21" spans="1:11" x14ac:dyDescent="0.3">
      <c r="A21" s="32" t="s">
        <v>116</v>
      </c>
      <c r="B21" s="55">
        <f>SUM(B19:B20)</f>
        <v>124.63879999999997</v>
      </c>
      <c r="C21" s="55">
        <f t="shared" ref="C21:G21" si="0">SUM(C19:C20)</f>
        <v>126.8806</v>
      </c>
      <c r="D21" s="55">
        <f t="shared" si="0"/>
        <v>126.8806</v>
      </c>
      <c r="E21" s="55">
        <f t="shared" si="0"/>
        <v>134.60040000000004</v>
      </c>
      <c r="F21" s="55">
        <f t="shared" si="0"/>
        <v>122.53999999999999</v>
      </c>
      <c r="G21" s="55">
        <f t="shared" si="0"/>
        <v>165.21779999999998</v>
      </c>
    </row>
    <row r="22" spans="1:11" x14ac:dyDescent="0.3">
      <c r="A22" s="43" t="s">
        <v>166</v>
      </c>
      <c r="B22" s="44">
        <f>B21*6</f>
        <v>747.83279999999991</v>
      </c>
      <c r="C22" s="44">
        <f t="shared" ref="C22:G22" si="1">C21*6</f>
        <v>761.28359999999998</v>
      </c>
      <c r="D22" s="44">
        <f t="shared" si="1"/>
        <v>761.28359999999998</v>
      </c>
      <c r="E22" s="44">
        <f t="shared" si="1"/>
        <v>807.60240000000022</v>
      </c>
      <c r="F22" s="44">
        <f t="shared" si="1"/>
        <v>735.24</v>
      </c>
      <c r="G22" s="44">
        <f t="shared" si="1"/>
        <v>991.30679999999984</v>
      </c>
      <c r="H22" s="44"/>
      <c r="I22" s="44"/>
      <c r="J22" s="44"/>
      <c r="K22" s="44"/>
    </row>
    <row r="24" spans="1:11" x14ac:dyDescent="0.3">
      <c r="A24" s="38" t="s">
        <v>19</v>
      </c>
      <c r="B24" s="47" t="s">
        <v>169</v>
      </c>
      <c r="C24" s="47" t="s">
        <v>1</v>
      </c>
      <c r="D24" s="47" t="s">
        <v>80</v>
      </c>
    </row>
    <row r="25" spans="1:11" x14ac:dyDescent="0.3">
      <c r="A25" s="32" t="s">
        <v>92</v>
      </c>
      <c r="B25" s="55">
        <f>IF($E5&lt;'Jul''12 Actew'!E7,('Bills Jul''12'!$E5*'Jul''12 Actew'!E8/100),('Jul''12 Actew'!E7*'Jul''12 Actew'!E8/100))</f>
        <v>103.428765</v>
      </c>
      <c r="C25" s="55">
        <f>IF($E5&lt;'Jul''12 Actew'!F7,('Bills Jul''12'!$E5*'Jul''12 Actew'!F8/100),('Jul''12 Actew'!F7*'Jul''12 Actew'!F8/100))</f>
        <v>63.882719999999999</v>
      </c>
      <c r="D25" s="55">
        <f>E5*'Jul''12 Actew'!G8/100</f>
        <v>89.231999999999985</v>
      </c>
    </row>
    <row r="26" spans="1:11" x14ac:dyDescent="0.3">
      <c r="A26" s="32" t="s">
        <v>94</v>
      </c>
      <c r="B26" s="55">
        <f>IF($E5&gt;'Jul''12 Actew'!E7,('Bills Jul''12'!$E5-'Jul''12 Actew'!E7)*'Jul''12 Actew'!E9/100,0)</f>
        <v>8.0803800000000017</v>
      </c>
      <c r="C26" s="55">
        <f>IF($E5&gt;'Jul''12 Actew'!F7,('Bills Jul''12'!$E5-'Jul''12 Actew'!F7)*'Jul''12 Actew'!F9/100,0)</f>
        <v>21.655920000000002</v>
      </c>
      <c r="D26" s="55">
        <v>0</v>
      </c>
    </row>
    <row r="27" spans="1:11" x14ac:dyDescent="0.3">
      <c r="A27" s="32" t="s">
        <v>93</v>
      </c>
      <c r="B27" s="55">
        <f>'Jul''12 Actew'!E10*60/100</f>
        <v>27.779399999999999</v>
      </c>
      <c r="C27" s="55">
        <f>'Jul''12 Actew'!F10*60/100</f>
        <v>43.131</v>
      </c>
      <c r="D27" s="55">
        <f>'Jul''12 Actew'!G10*60/100</f>
        <v>35.336399999999998</v>
      </c>
    </row>
    <row r="28" spans="1:11" x14ac:dyDescent="0.3">
      <c r="A28" s="32" t="s">
        <v>218</v>
      </c>
      <c r="B28" s="55">
        <f>SUM(B25:B27)</f>
        <v>139.288545</v>
      </c>
      <c r="C28" s="55">
        <f t="shared" ref="C28:D28" si="2">SUM(C25:C27)</f>
        <v>128.66964000000002</v>
      </c>
      <c r="D28" s="55">
        <f t="shared" si="2"/>
        <v>124.56839999999998</v>
      </c>
    </row>
    <row r="29" spans="1:11" x14ac:dyDescent="0.3">
      <c r="A29" s="43" t="s">
        <v>166</v>
      </c>
      <c r="B29" s="44">
        <f>B28*6</f>
        <v>835.73126999999999</v>
      </c>
      <c r="C29" s="44">
        <f t="shared" ref="C29:D29" si="3">C28*6</f>
        <v>772.01784000000009</v>
      </c>
      <c r="D29" s="44">
        <f t="shared" si="3"/>
        <v>747.41039999999987</v>
      </c>
      <c r="E29" s="44"/>
      <c r="F29" s="44"/>
      <c r="G29" s="44"/>
      <c r="H29" s="44"/>
      <c r="I29" s="44"/>
      <c r="J29" s="44"/>
      <c r="K29" s="44"/>
    </row>
    <row r="31" spans="1:11" x14ac:dyDescent="0.3">
      <c r="A31" s="38" t="s">
        <v>158</v>
      </c>
      <c r="B31" s="48" t="s">
        <v>126</v>
      </c>
      <c r="C31" s="45" t="s">
        <v>147</v>
      </c>
    </row>
    <row r="32" spans="1:11" x14ac:dyDescent="0.3">
      <c r="A32" s="40" t="s">
        <v>86</v>
      </c>
      <c r="B32" s="55">
        <f>IF($E5&gt;'Jul''12 Origin'!E9,('Jul''12 Origin'!E9*'Jul''12 Origin'!E10/100),('Bills Jul''12'!$E5*'Jul''12 Origin'!E10/100))</f>
        <v>61.863999999999997</v>
      </c>
      <c r="C32" s="66">
        <f>$E5*'Jul''12 Origin'!F10/100</f>
        <v>91.123999999999995</v>
      </c>
    </row>
    <row r="33" spans="1:11" x14ac:dyDescent="0.3">
      <c r="A33" s="40" t="s">
        <v>78</v>
      </c>
      <c r="B33" s="55">
        <f>IF($E5&gt;'Jul''12 Origin'!E9,('Bills Jul''12'!$E5-'Jul''12 Origin'!E9)*'Jul''12 Origin'!E11/100,0)</f>
        <v>0</v>
      </c>
      <c r="C33" s="66">
        <v>0</v>
      </c>
    </row>
    <row r="34" spans="1:11" x14ac:dyDescent="0.3">
      <c r="A34" s="40" t="s">
        <v>79</v>
      </c>
      <c r="B34" s="55">
        <f>IF($E5&gt;'Jul''12 Origin'!E9,'Jul''12 Origin'!E9*'Jul''12 Origin'!E12/100,'Bills Jul''12'!$E5*'Jul''12 Origin'!E12/100)</f>
        <v>58.343999999999994</v>
      </c>
      <c r="C34" s="66">
        <v>0</v>
      </c>
    </row>
    <row r="35" spans="1:11" x14ac:dyDescent="0.3">
      <c r="A35" s="40" t="s">
        <v>4</v>
      </c>
      <c r="B35" s="55">
        <f>IF($E5&gt;'Jul''12 Origin'!E9,('Bills Jul''12'!E5-'Jul''12 Origin'!E9)*'Jul''12 Origin'!E13/100,0)</f>
        <v>0</v>
      </c>
      <c r="C35" s="66">
        <v>0</v>
      </c>
    </row>
    <row r="36" spans="1:11" x14ac:dyDescent="0.3">
      <c r="A36" s="32" t="s">
        <v>132</v>
      </c>
      <c r="B36" s="55">
        <f>'Jul''12 Origin'!E14*60/100</f>
        <v>28.003800000000002</v>
      </c>
      <c r="C36" s="66">
        <f>'Jul''12 Origin'!F14*60/100</f>
        <v>31.712999999999997</v>
      </c>
    </row>
    <row r="37" spans="1:11" x14ac:dyDescent="0.3">
      <c r="A37" s="32" t="s">
        <v>116</v>
      </c>
      <c r="B37" s="61" t="s">
        <v>211</v>
      </c>
      <c r="C37" s="66">
        <f>SUM(C32:C36)</f>
        <v>122.83699999999999</v>
      </c>
    </row>
    <row r="38" spans="1:11" x14ac:dyDescent="0.3">
      <c r="A38" s="43" t="s">
        <v>166</v>
      </c>
      <c r="B38" s="44">
        <f>(B32*2)+(B33*2)+(B34*4)+(B35*4)+(B36*6)</f>
        <v>525.1268</v>
      </c>
      <c r="C38" s="44">
        <f>C37*6</f>
        <v>737.02199999999993</v>
      </c>
      <c r="D38" s="44"/>
      <c r="E38" s="44"/>
      <c r="F38" s="44"/>
      <c r="G38" s="44"/>
      <c r="H38" s="44"/>
      <c r="I38" s="44"/>
      <c r="J38" s="44"/>
      <c r="K38" s="44"/>
    </row>
  </sheetData>
  <sheetProtection algorithmName="SHA-512" hashValue="A5rJmqzQUWNJujdhQUstoeJLKq29oLV2i997vPzOORgKH4AAttyccQxicEAeVuRzjtvEFPmMFvPttt6TCppLxQ==" saltValue="98g3XIqP9yVDPAMnmTrMEg==" spinCount="100000" sheet="1" objects="1" scenarios="1"/>
  <phoneticPr fontId="6" type="noConversion"/>
  <pageMargins left="0.75000000000000011" right="0.75000000000000011" top="1" bottom="1" header="0.5" footer="0.5"/>
  <legacy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11"/>
  <dimension ref="A1:P38"/>
  <sheetViews>
    <sheetView zoomScale="125" workbookViewId="0">
      <selection activeCell="G46" sqref="G46:H46"/>
    </sheetView>
  </sheetViews>
  <sheetFormatPr defaultColWidth="10.84375" defaultRowHeight="13.5" x14ac:dyDescent="0.3"/>
  <cols>
    <col min="1" max="1" width="32.4609375" style="32" customWidth="1"/>
    <col min="2" max="9" width="10" style="32" customWidth="1"/>
    <col min="10" max="10" width="12.84375" style="32" customWidth="1"/>
    <col min="11" max="14" width="10" style="32" customWidth="1"/>
    <col min="15" max="15" width="12.84375" style="32" customWidth="1"/>
    <col min="16" max="16" width="7.4609375" style="32" customWidth="1"/>
    <col min="17" max="16384" width="10.84375" style="32"/>
  </cols>
  <sheetData>
    <row r="1" spans="1:16" x14ac:dyDescent="0.3">
      <c r="A1" s="31" t="s">
        <v>66</v>
      </c>
    </row>
    <row r="2" spans="1:16" x14ac:dyDescent="0.3">
      <c r="A2" s="33"/>
      <c r="B2" s="33"/>
      <c r="C2" s="33"/>
      <c r="D2" s="33"/>
      <c r="E2" s="33"/>
      <c r="F2" s="33"/>
      <c r="G2" s="33"/>
      <c r="H2" s="33"/>
      <c r="I2" s="33"/>
      <c r="J2" s="33"/>
      <c r="K2" s="33"/>
      <c r="L2" s="33"/>
      <c r="M2" s="33"/>
      <c r="N2" s="33"/>
      <c r="O2" s="33"/>
      <c r="P2" s="33"/>
    </row>
    <row r="3" spans="1:16" x14ac:dyDescent="0.3">
      <c r="A3" s="34" t="s">
        <v>10</v>
      </c>
    </row>
    <row r="5" spans="1:16" x14ac:dyDescent="0.3">
      <c r="A5" s="35" t="s">
        <v>276</v>
      </c>
      <c r="B5" s="36" t="s">
        <v>378</v>
      </c>
      <c r="E5" s="51">
        <v>4000</v>
      </c>
    </row>
    <row r="6" spans="1:16" x14ac:dyDescent="0.3">
      <c r="B6" s="37" t="s">
        <v>146</v>
      </c>
      <c r="C6" s="37"/>
      <c r="D6" s="37"/>
      <c r="E6" s="37"/>
      <c r="F6" s="37"/>
      <c r="H6" s="37"/>
      <c r="I6" s="37"/>
      <c r="J6" s="37"/>
      <c r="K6" s="37"/>
      <c r="L6" s="37"/>
    </row>
    <row r="8" spans="1:16" x14ac:dyDescent="0.3">
      <c r="A8" s="38" t="s">
        <v>115</v>
      </c>
      <c r="B8" s="39" t="s">
        <v>133</v>
      </c>
    </row>
    <row r="9" spans="1:16" x14ac:dyDescent="0.3">
      <c r="A9" s="40" t="s">
        <v>134</v>
      </c>
      <c r="B9" s="62">
        <f>IF($E5&gt;='Jul''11 AGL'!E7,('Jul''11 AGL'!E7*'Jul''11 AGL'!E11/100),($E5*'Jul''11 AGL'!E11/100))</f>
        <v>68.502499999999998</v>
      </c>
    </row>
    <row r="10" spans="1:16" x14ac:dyDescent="0.3">
      <c r="A10" s="40" t="s">
        <v>135</v>
      </c>
      <c r="B10" s="62">
        <f>IF($E5&lt;'Jul''11 AGL'!E7,0,IF($E5&lt;='Jul''11 AGL'!E8,($E5-'Jul''11 AGL'!E7)*('Jul''11 AGL'!E12/100),('Jul''11 AGL'!E8-'Jul''11 AGL'!E7)*('Jul''11 AGL'!E12/100)))</f>
        <v>24.733499999999999</v>
      </c>
    </row>
    <row r="11" spans="1:16" x14ac:dyDescent="0.3">
      <c r="A11" s="40" t="s">
        <v>140</v>
      </c>
      <c r="B11" s="55">
        <f>IF($E5&lt;'Jul''11 AGL'!E8,0,IF($E5&lt;='Jul''11 AGL'!E9,($E5-'Jul''11 AGL'!E8)*('Jul''11 AGL'!E13/100),('Jul''11 AGL'!E9-'Jul''11 AGL'!E8)*('Jul''11 AGL'!E13/100)))</f>
        <v>0</v>
      </c>
    </row>
    <row r="12" spans="1:16" x14ac:dyDescent="0.3">
      <c r="A12" s="40" t="s">
        <v>144</v>
      </c>
      <c r="B12" s="55">
        <f>IF($E5&lt;'Jul''11 AGL'!E9,0,IF($E5&lt;='Jul''11 AGL'!E10,($E5-'Jul''11 AGL'!E9)*('Jul''11 AGL'!E14/100),('Jul''11 AGL'!E10-'Jul''11 AGL'!E9)*('Jul''11 AGL'!E14/100)))</f>
        <v>0</v>
      </c>
    </row>
    <row r="13" spans="1:16" x14ac:dyDescent="0.3">
      <c r="A13" s="40" t="s">
        <v>35</v>
      </c>
      <c r="B13" s="55">
        <f>IF(($E5&gt;'Jul''11 AGL'!E10),($E5-'Jul''11 AGL'!E10)*'Jul''11 AGL'!E15/100,0)</f>
        <v>0</v>
      </c>
    </row>
    <row r="14" spans="1:16" x14ac:dyDescent="0.3">
      <c r="A14" s="32" t="s">
        <v>132</v>
      </c>
      <c r="B14" s="62">
        <f>'Jul''11 AGL'!E16*60/100</f>
        <v>28.498799999999996</v>
      </c>
    </row>
    <row r="15" spans="1:16" x14ac:dyDescent="0.3">
      <c r="A15" s="32" t="s">
        <v>116</v>
      </c>
      <c r="B15" s="62">
        <f>SUM(B9:B14)</f>
        <v>121.73479999999998</v>
      </c>
    </row>
    <row r="16" spans="1:16" x14ac:dyDescent="0.3">
      <c r="A16" s="43" t="s">
        <v>166</v>
      </c>
      <c r="B16" s="44">
        <f>B15*6</f>
        <v>730.40879999999993</v>
      </c>
      <c r="C16" s="44"/>
      <c r="D16" s="44"/>
      <c r="E16" s="44"/>
      <c r="F16" s="44"/>
      <c r="G16" s="44"/>
      <c r="H16" s="44"/>
      <c r="I16" s="44"/>
      <c r="J16" s="44"/>
      <c r="K16" s="44"/>
    </row>
    <row r="18" spans="1:11" x14ac:dyDescent="0.3">
      <c r="A18" s="38" t="s">
        <v>177</v>
      </c>
      <c r="B18" s="45" t="s">
        <v>106</v>
      </c>
      <c r="C18" s="46" t="s">
        <v>102</v>
      </c>
      <c r="D18" s="46" t="s">
        <v>173</v>
      </c>
      <c r="E18" s="46" t="s">
        <v>145</v>
      </c>
      <c r="F18" s="46" t="s">
        <v>131</v>
      </c>
      <c r="G18" s="46" t="s">
        <v>85</v>
      </c>
    </row>
    <row r="19" spans="1:11" x14ac:dyDescent="0.3">
      <c r="A19" s="40" t="s">
        <v>205</v>
      </c>
      <c r="B19" s="62">
        <f>$E5*'Jul''11 Country'!E7/100</f>
        <v>78.040000000000006</v>
      </c>
      <c r="C19" s="62">
        <f>$E5*'Jul''11 Country'!F7/100</f>
        <v>77.72</v>
      </c>
      <c r="D19" s="62">
        <f>$E5*'Jul''11 Country'!G7/100</f>
        <v>77.72</v>
      </c>
      <c r="E19" s="62">
        <f>$E5*'Jul''11 Country'!H7/100</f>
        <v>81.88000000000001</v>
      </c>
      <c r="F19" s="62">
        <f>$E5*'Jul''11 Country'!I7/100</f>
        <v>67.84</v>
      </c>
      <c r="G19" s="62">
        <f>$E5*'Jul''11 Country'!J7/100</f>
        <v>120.68</v>
      </c>
    </row>
    <row r="20" spans="1:11" x14ac:dyDescent="0.3">
      <c r="A20" s="32" t="s">
        <v>132</v>
      </c>
      <c r="B20" s="62">
        <f>'Jul''11 Country'!E8*60/100</f>
        <v>34.366199999999999</v>
      </c>
      <c r="C20" s="62">
        <f>'Jul''11 Country'!F8*60/100</f>
        <v>36.841200000000001</v>
      </c>
      <c r="D20" s="62">
        <f>'Jul''11 Country'!G8*60/100</f>
        <v>36.841200000000001</v>
      </c>
      <c r="E20" s="62">
        <f>'Jul''11 Country'!H8*60/100</f>
        <v>40.0092</v>
      </c>
      <c r="F20" s="62">
        <f>'Jul''11 Country'!I8*60/100</f>
        <v>42.57</v>
      </c>
      <c r="G20" s="62">
        <f>'Jul''11 Country'!J8*60/100</f>
        <v>30.432599999999997</v>
      </c>
    </row>
    <row r="21" spans="1:11" x14ac:dyDescent="0.3">
      <c r="A21" s="32" t="s">
        <v>116</v>
      </c>
      <c r="B21" s="62">
        <f>SUM(B19:B20)</f>
        <v>112.40620000000001</v>
      </c>
      <c r="C21" s="62">
        <f t="shared" ref="C21:G21" si="0">SUM(C19:C20)</f>
        <v>114.5612</v>
      </c>
      <c r="D21" s="62">
        <f t="shared" si="0"/>
        <v>114.5612</v>
      </c>
      <c r="E21" s="62">
        <f t="shared" si="0"/>
        <v>121.88920000000002</v>
      </c>
      <c r="F21" s="62">
        <f t="shared" si="0"/>
        <v>110.41</v>
      </c>
      <c r="G21" s="62">
        <f t="shared" si="0"/>
        <v>151.11260000000001</v>
      </c>
    </row>
    <row r="22" spans="1:11" x14ac:dyDescent="0.3">
      <c r="A22" s="43" t="s">
        <v>166</v>
      </c>
      <c r="B22" s="44">
        <f>B21*6</f>
        <v>674.43720000000008</v>
      </c>
      <c r="C22" s="44">
        <f t="shared" ref="C22:G22" si="1">C21*6</f>
        <v>687.36720000000003</v>
      </c>
      <c r="D22" s="44">
        <f t="shared" si="1"/>
        <v>687.36720000000003</v>
      </c>
      <c r="E22" s="44">
        <f t="shared" si="1"/>
        <v>731.3352000000001</v>
      </c>
      <c r="F22" s="44">
        <f t="shared" si="1"/>
        <v>662.46</v>
      </c>
      <c r="G22" s="44">
        <f t="shared" si="1"/>
        <v>906.67560000000003</v>
      </c>
      <c r="H22" s="44"/>
      <c r="I22" s="44"/>
      <c r="J22" s="44"/>
      <c r="K22" s="44"/>
    </row>
    <row r="24" spans="1:11" x14ac:dyDescent="0.3">
      <c r="A24" s="38" t="s">
        <v>28</v>
      </c>
      <c r="B24" s="47" t="s">
        <v>212</v>
      </c>
      <c r="C24" s="47" t="s">
        <v>1</v>
      </c>
      <c r="D24" s="47" t="s">
        <v>80</v>
      </c>
    </row>
    <row r="25" spans="1:11" x14ac:dyDescent="0.3">
      <c r="A25" s="32" t="s">
        <v>92</v>
      </c>
      <c r="B25" s="62">
        <f>IF($E5&lt;'Jul''11 Actew'!E7,('Bills Jul''11'!$E5*'Jul''11 Actew'!E8/100),('Jul''11 Actew'!E7*'Jul''11 Actew'!E8/100))</f>
        <v>88.755480000000006</v>
      </c>
      <c r="C25" s="62">
        <f>IF($E5&lt;'Jul''11 Actew'!F7,('Bills Jul''11'!$E5*'Jul''11 Actew'!F8/100),('Jul''11 Actew'!F7*'Jul''11 Actew'!F8/100))</f>
        <v>54.733360000000005</v>
      </c>
      <c r="D25" s="62">
        <f>E5*'Jul''11 Actew'!G8/100</f>
        <v>79.42</v>
      </c>
    </row>
    <row r="26" spans="1:11" x14ac:dyDescent="0.3">
      <c r="A26" s="32" t="s">
        <v>94</v>
      </c>
      <c r="B26" s="62">
        <f>IF($E5&gt;'Jul''11 Actew'!E7,('Bills Jul''11'!$E5-'Jul''11 Actew'!E7)*'Jul''11 Actew'!E9/100,0)</f>
        <v>7.0173950000000005</v>
      </c>
      <c r="C26" s="62">
        <f>IF($E5&gt;'Jul''11 Actew'!F7,('Bills Jul''11'!$E5-'Jul''11 Actew'!F7)*'Jul''11 Actew'!F9/100,0)</f>
        <v>19.19632</v>
      </c>
      <c r="D26" s="62">
        <v>0</v>
      </c>
    </row>
    <row r="27" spans="1:11" x14ac:dyDescent="0.3">
      <c r="A27" s="32" t="s">
        <v>93</v>
      </c>
      <c r="B27" s="62">
        <f>'Jul''11 Actew'!E10*60/100</f>
        <v>26.0106</v>
      </c>
      <c r="C27" s="62">
        <f>'Jul''11 Actew'!F10*60/100</f>
        <v>40.114800000000002</v>
      </c>
      <c r="D27" s="62">
        <f>'Jul''11 Actew'!G10*60/100</f>
        <v>34.187999999999995</v>
      </c>
    </row>
    <row r="28" spans="1:11" x14ac:dyDescent="0.3">
      <c r="A28" s="32" t="s">
        <v>218</v>
      </c>
      <c r="B28" s="62">
        <f>SUM(B25:B27)</f>
        <v>121.783475</v>
      </c>
      <c r="C28" s="62">
        <f t="shared" ref="C28:D28" si="2">SUM(C25:C27)</f>
        <v>114.04448000000001</v>
      </c>
      <c r="D28" s="62">
        <f t="shared" si="2"/>
        <v>113.608</v>
      </c>
    </row>
    <row r="29" spans="1:11" x14ac:dyDescent="0.3">
      <c r="A29" s="43" t="s">
        <v>166</v>
      </c>
      <c r="B29" s="44">
        <f>B28*6</f>
        <v>730.70084999999995</v>
      </c>
      <c r="C29" s="44">
        <f t="shared" ref="C29:D29" si="3">C28*6</f>
        <v>684.26688000000001</v>
      </c>
      <c r="D29" s="44">
        <f t="shared" si="3"/>
        <v>681.64800000000002</v>
      </c>
      <c r="E29" s="44"/>
      <c r="F29" s="44"/>
      <c r="G29" s="44"/>
      <c r="H29" s="44"/>
      <c r="I29" s="44"/>
      <c r="J29" s="44"/>
      <c r="K29" s="44"/>
    </row>
    <row r="31" spans="1:11" x14ac:dyDescent="0.3">
      <c r="A31" s="38" t="s">
        <v>29</v>
      </c>
      <c r="B31" s="48" t="s">
        <v>126</v>
      </c>
      <c r="C31" s="45" t="s">
        <v>147</v>
      </c>
    </row>
    <row r="32" spans="1:11" x14ac:dyDescent="0.3">
      <c r="A32" s="40" t="s">
        <v>86</v>
      </c>
      <c r="B32" s="62">
        <f>IF($E5&gt;'Jul''11 Origin'!E9,('Jul''11 Origin'!E9*'Jul''11 Origin'!E10/100),('Bills Jul''11'!$E5*'Jul''11 Origin'!E10/100))</f>
        <v>52.888000000000005</v>
      </c>
      <c r="C32" s="49">
        <f>$E5*'Jul''11 Origin'!F10/100</f>
        <v>81.576000000000008</v>
      </c>
    </row>
    <row r="33" spans="1:11" x14ac:dyDescent="0.3">
      <c r="A33" s="40" t="s">
        <v>78</v>
      </c>
      <c r="B33" s="62">
        <f>IF($E5&gt;'Jul''11 Origin'!E9,('Bills Jul''11'!$E5-'Jul''11 Origin'!E9)*'Jul''11 Origin'!E11/100,0)</f>
        <v>0</v>
      </c>
      <c r="C33" s="49">
        <v>0</v>
      </c>
    </row>
    <row r="34" spans="1:11" x14ac:dyDescent="0.3">
      <c r="A34" s="40" t="s">
        <v>79</v>
      </c>
      <c r="B34" s="62">
        <f>IF($E5&gt;'Jul''11 Origin'!E9,'Jul''11 Origin'!E9*'Jul''11 Origin'!E12/100,'Bills Jul''11'!$E5*'Jul''11 Origin'!E12/100)</f>
        <v>49.5</v>
      </c>
      <c r="C34" s="49">
        <v>0</v>
      </c>
    </row>
    <row r="35" spans="1:11" x14ac:dyDescent="0.3">
      <c r="A35" s="40" t="s">
        <v>4</v>
      </c>
      <c r="B35" s="62">
        <f>IF($E5&gt;'Jul''11 Origin'!E9,('Bills Jul''11'!E5-'Jul''11 Origin'!E9)*'Jul''11 Origin'!E13/100,0)</f>
        <v>0</v>
      </c>
      <c r="C35" s="49">
        <v>0</v>
      </c>
    </row>
    <row r="36" spans="1:11" x14ac:dyDescent="0.3">
      <c r="A36" s="32" t="s">
        <v>132</v>
      </c>
      <c r="B36" s="62">
        <f>'Jul''11 Origin'!E14*60/100</f>
        <v>26.756399999999999</v>
      </c>
      <c r="C36" s="49">
        <f>'Jul''11 Origin'!F14*60/100</f>
        <v>30.571199999999997</v>
      </c>
    </row>
    <row r="37" spans="1:11" x14ac:dyDescent="0.3">
      <c r="A37" s="32" t="s">
        <v>116</v>
      </c>
      <c r="B37" s="50" t="s">
        <v>175</v>
      </c>
      <c r="C37" s="49">
        <f>SUM(C32:C36)</f>
        <v>112.1472</v>
      </c>
    </row>
    <row r="38" spans="1:11" x14ac:dyDescent="0.3">
      <c r="A38" s="43" t="s">
        <v>166</v>
      </c>
      <c r="B38" s="44">
        <f>(B32*2)+(B33*2)+(B34*4)+(B35*4)+(B36*6)</f>
        <v>464.31439999999998</v>
      </c>
      <c r="C38" s="44">
        <f>C37*6</f>
        <v>672.88319999999999</v>
      </c>
      <c r="D38" s="44"/>
      <c r="E38" s="44"/>
      <c r="F38" s="44"/>
      <c r="G38" s="44"/>
      <c r="H38" s="44"/>
      <c r="I38" s="44"/>
      <c r="J38" s="44"/>
      <c r="K38" s="44"/>
    </row>
  </sheetData>
  <sheetProtection algorithmName="SHA-512" hashValue="sLN931e4ZhVMyHDTooPj3BjGDcSbKzh7FGo5Lq4QyN/JPWIL0qvSBdljWwA5OfWLd/zENKEwgKeme5Q5ZCm/eg==" saltValue="M76FyLrcp73kcpRw/eXJNg==" spinCount="100000" sheet="1" objects="1" scenarios="1"/>
  <phoneticPr fontId="6" type="noConversion"/>
  <pageMargins left="0.75" right="0.75" top="1" bottom="1" header="0.5" footer="0.5"/>
  <legacy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2"/>
  <dimension ref="A1:O38"/>
  <sheetViews>
    <sheetView zoomScale="125" workbookViewId="0">
      <selection activeCell="E6" sqref="E6"/>
    </sheetView>
  </sheetViews>
  <sheetFormatPr defaultColWidth="11.07421875" defaultRowHeight="13.5" x14ac:dyDescent="0.3"/>
  <cols>
    <col min="1" max="1" width="32.4609375" customWidth="1"/>
    <col min="2" max="8" width="10" customWidth="1"/>
    <col min="9" max="9" width="12.84375" customWidth="1"/>
    <col min="10" max="13" width="10" customWidth="1"/>
    <col min="14" max="14" width="12.84375" customWidth="1"/>
    <col min="15" max="15" width="7.4609375" customWidth="1"/>
  </cols>
  <sheetData>
    <row r="1" spans="1:15" x14ac:dyDescent="0.3">
      <c r="A1" s="31" t="s">
        <v>66</v>
      </c>
      <c r="B1" s="32"/>
      <c r="C1" s="32"/>
      <c r="D1" s="32"/>
      <c r="E1" s="32"/>
      <c r="F1" s="32"/>
      <c r="G1" s="32"/>
      <c r="H1" s="32"/>
      <c r="I1" s="32"/>
      <c r="J1" s="32"/>
      <c r="K1" s="32"/>
    </row>
    <row r="2" spans="1:15" x14ac:dyDescent="0.3">
      <c r="A2" s="52"/>
      <c r="B2" s="53"/>
      <c r="C2" s="53"/>
      <c r="D2" s="53"/>
      <c r="E2" s="53"/>
      <c r="F2" s="53"/>
      <c r="G2" s="53"/>
      <c r="H2" s="53"/>
      <c r="I2" s="53"/>
      <c r="J2" s="53"/>
      <c r="K2" s="53"/>
      <c r="L2" s="4"/>
      <c r="M2" s="4"/>
      <c r="N2" s="4"/>
      <c r="O2" s="4"/>
    </row>
    <row r="3" spans="1:15" x14ac:dyDescent="0.3">
      <c r="A3" s="34" t="s">
        <v>0</v>
      </c>
      <c r="B3" s="32"/>
      <c r="C3" s="32"/>
      <c r="D3" s="32"/>
      <c r="E3" s="32"/>
      <c r="F3" s="32"/>
      <c r="G3" s="32"/>
      <c r="H3" s="32"/>
      <c r="I3" s="32"/>
      <c r="J3" s="32"/>
      <c r="K3" s="32"/>
    </row>
    <row r="4" spans="1:15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</row>
    <row r="5" spans="1:15" x14ac:dyDescent="0.3">
      <c r="A5" s="35" t="s">
        <v>276</v>
      </c>
      <c r="B5" s="36" t="s">
        <v>121</v>
      </c>
      <c r="C5" s="32"/>
      <c r="D5" s="32"/>
      <c r="E5" s="51">
        <v>4000</v>
      </c>
      <c r="F5" s="32"/>
      <c r="G5" s="32"/>
      <c r="H5" s="32"/>
      <c r="I5" s="32"/>
      <c r="J5" s="32"/>
      <c r="K5" s="32"/>
    </row>
    <row r="6" spans="1:15" x14ac:dyDescent="0.3">
      <c r="A6" s="32"/>
      <c r="B6" s="37" t="s">
        <v>146</v>
      </c>
      <c r="C6" s="37"/>
      <c r="D6" s="37"/>
      <c r="E6" s="37"/>
      <c r="F6" s="37"/>
      <c r="G6" s="37"/>
      <c r="H6" s="37"/>
      <c r="I6" s="37"/>
      <c r="J6" s="37"/>
      <c r="K6" s="37"/>
    </row>
    <row r="7" spans="1:15" x14ac:dyDescent="0.3">
      <c r="A7" s="32"/>
      <c r="B7" s="32"/>
      <c r="C7" s="32"/>
      <c r="D7" s="32"/>
      <c r="E7" s="32"/>
      <c r="F7" s="32"/>
      <c r="G7" s="32"/>
      <c r="H7" s="32"/>
      <c r="I7" s="32"/>
      <c r="J7" s="32"/>
      <c r="K7" s="32"/>
    </row>
    <row r="8" spans="1:15" x14ac:dyDescent="0.3">
      <c r="A8" s="38" t="s">
        <v>115</v>
      </c>
      <c r="B8" s="39" t="s">
        <v>133</v>
      </c>
      <c r="C8" s="32"/>
      <c r="D8" s="32"/>
      <c r="E8" s="32"/>
      <c r="F8" s="32"/>
      <c r="G8" s="32"/>
      <c r="H8" s="32"/>
      <c r="I8" s="32"/>
      <c r="J8" s="32"/>
      <c r="K8" s="32"/>
    </row>
    <row r="9" spans="1:15" x14ac:dyDescent="0.3">
      <c r="A9" s="40" t="s">
        <v>134</v>
      </c>
      <c r="B9" s="41">
        <f>IF($E5&gt;='Jul''10 AGL'!E7,('Jul''10 AGL'!E7*'Jul''10 AGL'!E11/100),($E5*'Jul''10 AGL'!E11/100))</f>
        <v>48.73</v>
      </c>
      <c r="C9" s="32"/>
      <c r="D9" s="32"/>
      <c r="E9" s="32"/>
      <c r="F9" s="32"/>
      <c r="G9" s="32"/>
      <c r="H9" s="32"/>
      <c r="I9" s="32"/>
      <c r="J9" s="32"/>
      <c r="K9" s="32"/>
    </row>
    <row r="10" spans="1:15" x14ac:dyDescent="0.3">
      <c r="A10" s="40" t="s">
        <v>135</v>
      </c>
      <c r="B10" s="41">
        <f>IF($E5&lt;'Jul''10 AGL'!E7,0,IF($E5&lt;='Jul''10 AGL'!E8,($E5-'Jul''10 AGL'!E7)*('Jul''10 AGL'!E12/100),('Jul''10 AGL'!E8-'Jul''10 AGL'!E7)*('Jul''10 AGL'!E12/100)))</f>
        <v>28.000499999999999</v>
      </c>
      <c r="C10" s="32"/>
      <c r="D10" s="32"/>
      <c r="E10" s="32"/>
      <c r="F10" s="32"/>
      <c r="G10" s="32"/>
      <c r="H10" s="32"/>
      <c r="I10" s="32"/>
      <c r="J10" s="32"/>
      <c r="K10" s="32"/>
    </row>
    <row r="11" spans="1:15" x14ac:dyDescent="0.3">
      <c r="A11" s="40" t="s">
        <v>140</v>
      </c>
      <c r="B11" s="42">
        <f>IF($E5&lt;'Jul''10 AGL'!E8,0,IF($E5&lt;='Jul''10 AGL'!E9,($E5-'Jul''10 AGL'!E8)*('Jul''10 AGL'!E13/100),('Jul''10 AGL'!E9-'Jul''10 AGL'!E8)*('Jul''10 AGL'!E13/100)))</f>
        <v>0</v>
      </c>
      <c r="C11" s="32"/>
      <c r="D11" s="32"/>
      <c r="E11" s="32"/>
      <c r="F11" s="32"/>
      <c r="G11" s="32"/>
      <c r="H11" s="32"/>
      <c r="I11" s="32"/>
      <c r="J11" s="32"/>
      <c r="K11" s="32"/>
    </row>
    <row r="12" spans="1:15" x14ac:dyDescent="0.3">
      <c r="A12" s="40" t="s">
        <v>144</v>
      </c>
      <c r="B12" s="42">
        <f>IF($E5&lt;'Jul''10 AGL'!E9,0,IF($E5&lt;='Jul''10 AGL'!E10,($E5-'Jul''10 AGL'!E9)*('Jul''10 AGL'!E14/100),('Jul''10 AGL'!E10-'Jul''10 AGL'!E9)*('Jul''10 AGL'!E14/100)))</f>
        <v>0</v>
      </c>
      <c r="C12" s="32"/>
      <c r="D12" s="32"/>
      <c r="E12" s="32"/>
      <c r="F12" s="32"/>
      <c r="G12" s="32"/>
      <c r="H12" s="32"/>
      <c r="I12" s="32"/>
      <c r="J12" s="32"/>
      <c r="K12" s="32"/>
    </row>
    <row r="13" spans="1:15" x14ac:dyDescent="0.3">
      <c r="A13" s="40" t="s">
        <v>35</v>
      </c>
      <c r="B13" s="42">
        <f>IF(($E5&gt;'Jul''10 AGL'!E10),($E5-'Jul''10 AGL'!E10)*'Jul''10 AGL'!E15/100,0)</f>
        <v>0</v>
      </c>
      <c r="C13" s="32"/>
      <c r="D13" s="32"/>
      <c r="E13" s="32"/>
      <c r="F13" s="32"/>
      <c r="G13" s="32"/>
      <c r="H13" s="32"/>
      <c r="I13" s="32"/>
      <c r="J13" s="32"/>
      <c r="K13" s="32"/>
    </row>
    <row r="14" spans="1:15" x14ac:dyDescent="0.3">
      <c r="A14" s="32" t="s">
        <v>132</v>
      </c>
      <c r="B14" s="41">
        <f>'Jul''10 AGL'!E16*60/100</f>
        <v>34.445399999999999</v>
      </c>
      <c r="C14" s="32"/>
      <c r="D14" s="32"/>
      <c r="E14" s="32"/>
      <c r="F14" s="32"/>
      <c r="G14" s="32"/>
      <c r="H14" s="32"/>
      <c r="I14" s="32"/>
      <c r="J14" s="32"/>
      <c r="K14" s="32"/>
    </row>
    <row r="15" spans="1:15" x14ac:dyDescent="0.3">
      <c r="A15" s="32" t="s">
        <v>116</v>
      </c>
      <c r="B15" s="41">
        <f>SUM(B9:B14)</f>
        <v>111.17589999999998</v>
      </c>
      <c r="C15" s="32"/>
      <c r="D15" s="32"/>
      <c r="E15" s="32"/>
      <c r="F15" s="32"/>
      <c r="G15" s="32"/>
      <c r="H15" s="32"/>
      <c r="I15" s="32"/>
      <c r="J15" s="32"/>
      <c r="K15" s="32"/>
    </row>
    <row r="16" spans="1:15" x14ac:dyDescent="0.3">
      <c r="A16" s="43" t="s">
        <v>166</v>
      </c>
      <c r="B16" s="44">
        <f>B15*6</f>
        <v>667.05539999999996</v>
      </c>
      <c r="C16" s="54"/>
      <c r="D16" s="54"/>
      <c r="E16" s="54"/>
      <c r="F16" s="54"/>
      <c r="G16" s="54"/>
      <c r="H16" s="54"/>
      <c r="I16" s="54"/>
      <c r="J16" s="54"/>
      <c r="K16" s="54"/>
    </row>
    <row r="17" spans="1:11" x14ac:dyDescent="0.3">
      <c r="A17" s="32"/>
      <c r="B17" s="32"/>
      <c r="C17" s="32"/>
      <c r="D17" s="32"/>
      <c r="E17" s="32"/>
      <c r="F17" s="32"/>
      <c r="G17" s="32"/>
      <c r="H17" s="32"/>
      <c r="I17" s="32"/>
      <c r="J17" s="32"/>
      <c r="K17" s="32"/>
    </row>
    <row r="18" spans="1:11" x14ac:dyDescent="0.3">
      <c r="A18" s="38" t="s">
        <v>177</v>
      </c>
      <c r="B18" s="47" t="s">
        <v>56</v>
      </c>
      <c r="C18" s="46" t="s">
        <v>102</v>
      </c>
      <c r="D18" s="46" t="s">
        <v>173</v>
      </c>
      <c r="E18" s="46" t="s">
        <v>145</v>
      </c>
      <c r="F18" s="46" t="s">
        <v>131</v>
      </c>
      <c r="G18" s="46" t="s">
        <v>85</v>
      </c>
      <c r="H18" s="32"/>
      <c r="I18" s="32"/>
      <c r="J18" s="32"/>
      <c r="K18" s="32"/>
    </row>
    <row r="19" spans="1:11" x14ac:dyDescent="0.3">
      <c r="A19" s="40" t="s">
        <v>205</v>
      </c>
      <c r="B19" s="41">
        <f>$E5*'Jul''10 Country'!E7/100</f>
        <v>74.48</v>
      </c>
      <c r="C19" s="41">
        <f>$E5*'Jul''10 Country'!F7/100</f>
        <v>74.16</v>
      </c>
      <c r="D19" s="41">
        <f>$E5*'Jul''10 Country'!G7/100</f>
        <v>74.16</v>
      </c>
      <c r="E19" s="41">
        <f>$E5*'Jul''10 Country'!H7/100</f>
        <v>78.16</v>
      </c>
      <c r="F19" s="41">
        <f>$E5*'Jul''10 Country'!I7/100</f>
        <v>64.760000000000005</v>
      </c>
      <c r="G19" s="41">
        <f>$E5*'Jul''10 Country'!J7/100</f>
        <v>115.2</v>
      </c>
      <c r="H19" s="32"/>
      <c r="I19" s="32"/>
      <c r="J19" s="32"/>
      <c r="K19" s="32"/>
    </row>
    <row r="20" spans="1:11" x14ac:dyDescent="0.3">
      <c r="A20" s="32" t="s">
        <v>132</v>
      </c>
      <c r="B20" s="41">
        <f>'Jul''10 Country'!E8*60/100</f>
        <v>32.794199999999996</v>
      </c>
      <c r="C20" s="41">
        <f>'Jul''10 Country'!F8*60/100</f>
        <v>35.155200000000001</v>
      </c>
      <c r="D20" s="41">
        <f>'Jul''10 Country'!G8*60/100</f>
        <v>35.155200000000001</v>
      </c>
      <c r="E20" s="41">
        <f>'Jul''10 Country'!H8*60/100</f>
        <v>38.180399999999999</v>
      </c>
      <c r="F20" s="41">
        <f>'Jul''10 Country'!I8*60/100</f>
        <v>40.622999999999998</v>
      </c>
      <c r="G20" s="41">
        <f>'Jul''10 Country'!J8*60/100</f>
        <v>29.04</v>
      </c>
      <c r="H20" s="32"/>
      <c r="I20" s="32"/>
      <c r="J20" s="32"/>
      <c r="K20" s="32"/>
    </row>
    <row r="21" spans="1:11" x14ac:dyDescent="0.3">
      <c r="A21" s="32" t="s">
        <v>116</v>
      </c>
      <c r="B21" s="41">
        <f>SUM(B19:B20)</f>
        <v>107.27420000000001</v>
      </c>
      <c r="C21" s="41">
        <f t="shared" ref="C21:G21" si="0">SUM(C19:C20)</f>
        <v>109.3152</v>
      </c>
      <c r="D21" s="41">
        <f t="shared" si="0"/>
        <v>109.3152</v>
      </c>
      <c r="E21" s="41">
        <f t="shared" si="0"/>
        <v>116.34039999999999</v>
      </c>
      <c r="F21" s="41">
        <f t="shared" si="0"/>
        <v>105.38300000000001</v>
      </c>
      <c r="G21" s="41">
        <f t="shared" si="0"/>
        <v>144.24</v>
      </c>
      <c r="H21" s="32"/>
      <c r="I21" s="32"/>
      <c r="J21" s="32"/>
      <c r="K21" s="32"/>
    </row>
    <row r="22" spans="1:11" x14ac:dyDescent="0.3">
      <c r="A22" s="43" t="s">
        <v>166</v>
      </c>
      <c r="B22" s="44">
        <f>B21*6</f>
        <v>643.64520000000005</v>
      </c>
      <c r="C22" s="44">
        <f t="shared" ref="C22:G22" si="1">C21*6</f>
        <v>655.89120000000003</v>
      </c>
      <c r="D22" s="44">
        <f t="shared" si="1"/>
        <v>655.89120000000003</v>
      </c>
      <c r="E22" s="44">
        <f t="shared" si="1"/>
        <v>698.04239999999993</v>
      </c>
      <c r="F22" s="44">
        <f t="shared" si="1"/>
        <v>632.298</v>
      </c>
      <c r="G22" s="44">
        <f t="shared" si="1"/>
        <v>865.44</v>
      </c>
      <c r="H22" s="54"/>
      <c r="I22" s="54"/>
      <c r="J22" s="54"/>
      <c r="K22" s="54"/>
    </row>
    <row r="23" spans="1:11" x14ac:dyDescent="0.3">
      <c r="A23" s="32"/>
      <c r="B23" s="32"/>
      <c r="C23" s="32"/>
      <c r="D23" s="32"/>
      <c r="E23" s="32"/>
      <c r="F23" s="32"/>
      <c r="G23" s="32"/>
      <c r="H23" s="32"/>
      <c r="I23" s="32"/>
      <c r="J23" s="32"/>
      <c r="K23" s="32"/>
    </row>
    <row r="24" spans="1:11" x14ac:dyDescent="0.3">
      <c r="A24" s="38" t="s">
        <v>28</v>
      </c>
      <c r="B24" s="47" t="s">
        <v>212</v>
      </c>
      <c r="C24" s="47" t="s">
        <v>1</v>
      </c>
      <c r="D24" s="47" t="s">
        <v>80</v>
      </c>
      <c r="E24" s="32"/>
      <c r="F24" s="32"/>
      <c r="G24" s="32"/>
      <c r="H24" s="32"/>
      <c r="I24" s="32"/>
      <c r="J24" s="32"/>
      <c r="K24" s="32"/>
    </row>
    <row r="25" spans="1:11" x14ac:dyDescent="0.3">
      <c r="A25" s="40" t="s">
        <v>215</v>
      </c>
      <c r="B25" s="41">
        <f>IF($E5&lt;'Jul''10 Actew'!E7,('Bills Jul''10'!$E5*'Jul''10 Actew'!E8/100),('Jul''10 Actew'!E7*'Jul''10 Actew'!E8/100))</f>
        <v>69.071804999999998</v>
      </c>
      <c r="C25" s="41">
        <f>IF($E5&lt;'Jul''10 Actew'!F7,('Bills Jul''10'!$E5*'Jul''10 Actew'!F8/100),('Jul''10 Actew'!F7*'Jul''10 Actew'!F8/100))</f>
        <v>47.635280000000002</v>
      </c>
      <c r="D25" s="55">
        <f>E5*'Jul''10 Actew'!G8/100</f>
        <v>78.451999999999998</v>
      </c>
      <c r="E25" s="32"/>
      <c r="F25" s="32"/>
      <c r="G25" s="32"/>
      <c r="H25" s="32"/>
      <c r="I25" s="32"/>
      <c r="J25" s="32"/>
      <c r="K25" s="32"/>
    </row>
    <row r="26" spans="1:11" x14ac:dyDescent="0.3">
      <c r="A26" s="40" t="s">
        <v>95</v>
      </c>
      <c r="B26" s="41">
        <f>IF($E5&gt;'Jul''10 Actew'!E7,('Bills Jul''10'!$E5-'Jul''10 Actew'!E7)*'Jul''10 Actew'!E9/100,0)</f>
        <v>6.8310550000000001</v>
      </c>
      <c r="C26" s="41">
        <f>IF($E5&gt;'Jul''10 Actew'!F7,('Bills Jul''10'!$E5-'Jul''10 Actew'!F7)*'Jul''10 Actew'!F9/100,0)</f>
        <v>18.166719999999998</v>
      </c>
      <c r="D26" s="55">
        <v>0</v>
      </c>
      <c r="E26" s="32"/>
      <c r="F26" s="32"/>
      <c r="G26" s="32"/>
      <c r="H26" s="32"/>
      <c r="I26" s="32"/>
      <c r="J26" s="32"/>
      <c r="K26" s="32"/>
    </row>
    <row r="27" spans="1:11" x14ac:dyDescent="0.3">
      <c r="A27" s="32" t="s">
        <v>132</v>
      </c>
      <c r="B27" s="41">
        <f>'Jul''10 Actew'!E10*60/100</f>
        <v>35.296800000000005</v>
      </c>
      <c r="C27" s="41">
        <f>'Jul''10 Actew'!F10*60/100</f>
        <v>38.590199999999996</v>
      </c>
      <c r="D27" s="55">
        <f>'Jul''10 Actew'!G10*60/100</f>
        <v>31.765799999999999</v>
      </c>
      <c r="E27" s="32"/>
      <c r="F27" s="32"/>
      <c r="G27" s="32"/>
      <c r="H27" s="32"/>
      <c r="I27" s="32"/>
      <c r="J27" s="32"/>
      <c r="K27" s="32"/>
    </row>
    <row r="28" spans="1:11" x14ac:dyDescent="0.3">
      <c r="A28" s="32" t="s">
        <v>116</v>
      </c>
      <c r="B28" s="41">
        <f>SUM(B25:B27)</f>
        <v>111.19966000000001</v>
      </c>
      <c r="C28" s="42">
        <f>SUM(C25:C27)</f>
        <v>104.39219999999999</v>
      </c>
      <c r="D28" s="55">
        <f>SUM(D25:D27)</f>
        <v>110.2178</v>
      </c>
      <c r="E28" s="32"/>
      <c r="F28" s="32"/>
      <c r="G28" s="32"/>
      <c r="H28" s="32"/>
      <c r="I28" s="32"/>
      <c r="J28" s="32"/>
      <c r="K28" s="32"/>
    </row>
    <row r="29" spans="1:11" x14ac:dyDescent="0.3">
      <c r="A29" s="43" t="s">
        <v>166</v>
      </c>
      <c r="B29" s="44">
        <f>B28*6</f>
        <v>667.19796000000008</v>
      </c>
      <c r="C29" s="56">
        <f>C28*6</f>
        <v>626.3531999999999</v>
      </c>
      <c r="D29" s="56">
        <f>D28*6</f>
        <v>661.30679999999995</v>
      </c>
      <c r="E29" s="54"/>
      <c r="F29" s="54"/>
      <c r="G29" s="54"/>
      <c r="H29" s="54"/>
      <c r="I29" s="54"/>
      <c r="J29" s="54"/>
      <c r="K29" s="54"/>
    </row>
    <row r="30" spans="1:11" x14ac:dyDescent="0.3">
      <c r="A30" s="32"/>
      <c r="B30" s="32"/>
      <c r="C30" s="32"/>
      <c r="D30" s="32"/>
      <c r="E30" s="32"/>
      <c r="F30" s="32"/>
      <c r="G30" s="32"/>
      <c r="H30" s="32"/>
      <c r="I30" s="32"/>
      <c r="J30" s="32"/>
      <c r="K30" s="32"/>
    </row>
    <row r="31" spans="1:11" x14ac:dyDescent="0.3">
      <c r="A31" s="38" t="s">
        <v>29</v>
      </c>
      <c r="B31" s="47" t="s">
        <v>138</v>
      </c>
      <c r="C31" s="47" t="s">
        <v>109</v>
      </c>
      <c r="D31" s="32"/>
      <c r="E31" s="32"/>
      <c r="F31" s="32"/>
      <c r="G31" s="32"/>
      <c r="H31" s="32"/>
      <c r="I31" s="32"/>
      <c r="J31" s="32"/>
      <c r="K31" s="32"/>
    </row>
    <row r="32" spans="1:11" x14ac:dyDescent="0.3">
      <c r="A32" s="40" t="s">
        <v>86</v>
      </c>
      <c r="B32" s="41">
        <f>IF($E5&gt;'Jul''10 Origin'!E9,('Jul''10 Origin'!E9*'Jul''10 Origin'!E10/100),('Bills Jul''10'!$E5*'Jul''10 Origin'!E10/100))</f>
        <v>49.970800000000011</v>
      </c>
      <c r="C32" s="41">
        <f>$E5*'Jul''10 Origin'!F10/100</f>
        <v>79.116399999999999</v>
      </c>
      <c r="D32" s="32"/>
      <c r="E32" s="32"/>
      <c r="F32" s="32"/>
      <c r="G32" s="32"/>
      <c r="H32" s="32"/>
      <c r="I32" s="32"/>
      <c r="J32" s="32"/>
      <c r="K32" s="32"/>
    </row>
    <row r="33" spans="1:11" x14ac:dyDescent="0.3">
      <c r="A33" s="40" t="s">
        <v>78</v>
      </c>
      <c r="B33" s="41">
        <f>IF($E5&gt;'Jul''10 Origin'!E9,('Bills Jul''10'!$E5-'Jul''10 Origin'!E9)*'Jul''10 Origin'!E11/100,0)</f>
        <v>0</v>
      </c>
      <c r="C33" s="32">
        <v>0</v>
      </c>
      <c r="D33" s="32"/>
      <c r="E33" s="32"/>
      <c r="F33" s="32"/>
      <c r="G33" s="32"/>
      <c r="H33" s="32"/>
      <c r="I33" s="32"/>
      <c r="J33" s="32"/>
      <c r="K33" s="32"/>
    </row>
    <row r="34" spans="1:11" x14ac:dyDescent="0.3">
      <c r="A34" s="40" t="s">
        <v>79</v>
      </c>
      <c r="B34" s="41">
        <f>IF($E5&gt;'Jul''10 Origin'!E9,'Jul''10 Origin'!E9*'Jul''10 Origin'!E12/100,'Bills Jul''10'!$E5*'Jul''10 Origin'!E12/100)</f>
        <v>46.767600000000002</v>
      </c>
      <c r="C34" s="32">
        <v>0</v>
      </c>
      <c r="D34" s="32"/>
      <c r="E34" s="32"/>
      <c r="F34" s="32"/>
      <c r="G34" s="32"/>
      <c r="H34" s="32"/>
      <c r="I34" s="32"/>
      <c r="J34" s="32"/>
      <c r="K34" s="32"/>
    </row>
    <row r="35" spans="1:11" x14ac:dyDescent="0.3">
      <c r="A35" s="40" t="s">
        <v>4</v>
      </c>
      <c r="B35" s="41">
        <f>IF($E5&gt;'Jul''10 Origin'!E9,('Bills Jul''10'!E5-'Jul''10 Origin'!E9)*'Jul''10 Origin'!E13/100,0)</f>
        <v>0</v>
      </c>
      <c r="C35" s="32">
        <v>0</v>
      </c>
      <c r="D35" s="32"/>
      <c r="E35" s="32"/>
      <c r="F35" s="32"/>
      <c r="G35" s="32"/>
      <c r="H35" s="32"/>
      <c r="I35" s="32"/>
      <c r="J35" s="32"/>
      <c r="K35" s="32"/>
    </row>
    <row r="36" spans="1:11" x14ac:dyDescent="0.3">
      <c r="A36" s="32" t="s">
        <v>132</v>
      </c>
      <c r="B36" s="41">
        <f>'Jul''10 Origin'!E14*60/100</f>
        <v>25.2516</v>
      </c>
      <c r="C36" s="41">
        <f>'Jul''10 Origin'!F14*60/100</f>
        <v>29.634</v>
      </c>
      <c r="D36" s="32"/>
      <c r="E36" s="32"/>
      <c r="F36" s="32"/>
      <c r="G36" s="32"/>
      <c r="H36" s="32"/>
      <c r="I36" s="32"/>
      <c r="J36" s="32"/>
      <c r="K36" s="32"/>
    </row>
    <row r="37" spans="1:11" x14ac:dyDescent="0.3">
      <c r="A37" s="32" t="s">
        <v>116</v>
      </c>
      <c r="B37" s="57" t="s">
        <v>211</v>
      </c>
      <c r="C37" s="41">
        <f>SUM(C32:C36)</f>
        <v>108.7504</v>
      </c>
      <c r="D37" s="32"/>
      <c r="E37" s="32"/>
      <c r="F37" s="32"/>
      <c r="G37" s="32"/>
      <c r="H37" s="32"/>
      <c r="I37" s="32"/>
      <c r="J37" s="32"/>
      <c r="K37" s="32"/>
    </row>
    <row r="38" spans="1:11" x14ac:dyDescent="0.3">
      <c r="A38" s="43" t="s">
        <v>166</v>
      </c>
      <c r="B38" s="44">
        <f>(B32*2)+(B33*2)+(B34*4)+(B35*4)+(B36*6)</f>
        <v>438.52160000000003</v>
      </c>
      <c r="C38" s="44">
        <f>C37*6</f>
        <v>652.50239999999997</v>
      </c>
      <c r="D38" s="54"/>
      <c r="E38" s="54"/>
      <c r="F38" s="54"/>
      <c r="G38" s="54"/>
      <c r="H38" s="54"/>
      <c r="I38" s="54"/>
      <c r="J38" s="54"/>
      <c r="K38" s="54"/>
    </row>
  </sheetData>
  <sheetProtection password="CC31" sheet="1" objects="1" scenarios="1"/>
  <phoneticPr fontId="6" type="noConversion"/>
  <pageMargins left="0.75" right="0.75" top="1" bottom="1" header="0.5" footer="0.5"/>
  <legacy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3"/>
  <dimension ref="A1:P35"/>
  <sheetViews>
    <sheetView zoomScale="125" workbookViewId="0">
      <selection activeCell="D22" sqref="D22"/>
    </sheetView>
  </sheetViews>
  <sheetFormatPr defaultColWidth="10.84375" defaultRowHeight="13.5" x14ac:dyDescent="0.3"/>
  <cols>
    <col min="1" max="1" width="32.4609375" style="32" customWidth="1"/>
    <col min="2" max="9" width="10" style="32" customWidth="1"/>
    <col min="10" max="10" width="12.84375" style="32" customWidth="1"/>
    <col min="11" max="14" width="10" style="32" customWidth="1"/>
    <col min="15" max="15" width="12.84375" style="32" customWidth="1"/>
    <col min="16" max="16" width="7.4609375" style="32" customWidth="1"/>
    <col min="17" max="16384" width="10.84375" style="32"/>
  </cols>
  <sheetData>
    <row r="1" spans="1:16" x14ac:dyDescent="0.3">
      <c r="A1" s="31" t="s">
        <v>66</v>
      </c>
    </row>
    <row r="2" spans="1:16" x14ac:dyDescent="0.3">
      <c r="A2" s="58"/>
      <c r="B2" s="59"/>
      <c r="C2" s="59"/>
      <c r="D2" s="59"/>
      <c r="E2" s="59"/>
      <c r="F2" s="59"/>
      <c r="G2" s="59"/>
      <c r="H2" s="59"/>
      <c r="I2" s="59"/>
      <c r="J2" s="59"/>
      <c r="K2" s="59"/>
      <c r="L2" s="59"/>
      <c r="M2" s="59"/>
      <c r="N2" s="59"/>
      <c r="O2" s="59"/>
      <c r="P2" s="59"/>
    </row>
    <row r="3" spans="1:16" x14ac:dyDescent="0.3">
      <c r="A3" s="34" t="s">
        <v>283</v>
      </c>
    </row>
    <row r="5" spans="1:16" x14ac:dyDescent="0.3">
      <c r="A5" s="35" t="s">
        <v>276</v>
      </c>
      <c r="B5" s="36" t="s">
        <v>81</v>
      </c>
      <c r="E5" s="51">
        <v>4000</v>
      </c>
    </row>
    <row r="6" spans="1:16" x14ac:dyDescent="0.3">
      <c r="B6" s="37" t="s">
        <v>146</v>
      </c>
      <c r="C6" s="37"/>
      <c r="D6" s="37"/>
      <c r="E6" s="37"/>
      <c r="F6" s="37"/>
      <c r="G6" s="60"/>
      <c r="H6" s="37"/>
      <c r="I6" s="37"/>
      <c r="J6" s="37"/>
      <c r="K6" s="37"/>
      <c r="L6" s="37"/>
    </row>
    <row r="8" spans="1:16" x14ac:dyDescent="0.3">
      <c r="A8" s="38" t="s">
        <v>115</v>
      </c>
      <c r="B8" s="39" t="s">
        <v>133</v>
      </c>
    </row>
    <row r="9" spans="1:16" x14ac:dyDescent="0.3">
      <c r="A9" s="40" t="s">
        <v>215</v>
      </c>
      <c r="B9" s="62">
        <f>IF($E5&lt;'Jul''09 AGL'!E7,('Bills Jul''09'!$E5*'Jul''09 AGL'!E8/100),('Jul''09 AGL'!E7*'Jul''09 AGL'!E8/100))</f>
        <v>68.416700000000006</v>
      </c>
    </row>
    <row r="10" spans="1:16" x14ac:dyDescent="0.3">
      <c r="A10" s="40" t="s">
        <v>95</v>
      </c>
      <c r="B10" s="62">
        <f>IF($E5&gt;'Jul''09 AGL'!E7,('Bills Jul''09'!$E5-'Jul''09 AGL'!E7)*'Jul''09 AGL'!E9/100,0)</f>
        <v>5.1974999999999998</v>
      </c>
    </row>
    <row r="11" spans="1:16" x14ac:dyDescent="0.3">
      <c r="A11" s="32" t="s">
        <v>132</v>
      </c>
      <c r="B11" s="62">
        <f>'Jul''09 AGL'!E10*60/100</f>
        <v>31.825199999999999</v>
      </c>
    </row>
    <row r="12" spans="1:16" x14ac:dyDescent="0.3">
      <c r="A12" s="32" t="s">
        <v>116</v>
      </c>
      <c r="B12" s="62">
        <f>SUM(B9:B11)</f>
        <v>105.43940000000001</v>
      </c>
    </row>
    <row r="13" spans="1:16" x14ac:dyDescent="0.3">
      <c r="A13" s="43" t="s">
        <v>166</v>
      </c>
      <c r="B13" s="44">
        <f>B12*6</f>
        <v>632.63640000000009</v>
      </c>
      <c r="C13" s="54"/>
      <c r="D13" s="54"/>
      <c r="E13" s="54"/>
      <c r="F13" s="54"/>
      <c r="G13" s="54"/>
      <c r="H13" s="54"/>
      <c r="I13" s="54"/>
      <c r="J13" s="54"/>
      <c r="K13" s="54"/>
    </row>
    <row r="15" spans="1:16" x14ac:dyDescent="0.3">
      <c r="A15" s="38" t="s">
        <v>177</v>
      </c>
      <c r="B15" s="47" t="s">
        <v>56</v>
      </c>
      <c r="C15" s="46" t="s">
        <v>102</v>
      </c>
      <c r="D15" s="46" t="s">
        <v>173</v>
      </c>
      <c r="E15" s="46" t="s">
        <v>145</v>
      </c>
      <c r="F15" s="46" t="s">
        <v>131</v>
      </c>
      <c r="G15" s="46"/>
    </row>
    <row r="16" spans="1:16" x14ac:dyDescent="0.3">
      <c r="A16" s="40" t="s">
        <v>205</v>
      </c>
      <c r="B16" s="62">
        <f>$E5*'Jul''09 Country'!E7/100</f>
        <v>71.680000000000007</v>
      </c>
      <c r="C16" s="62">
        <f>$E5*'Jul''09 Country'!F7/100</f>
        <v>71.319999999999993</v>
      </c>
      <c r="D16" s="62">
        <f>$E5*'Jul''09 Country'!G7/100</f>
        <v>71.319999999999993</v>
      </c>
      <c r="E16" s="62">
        <f>$E5*'Jul''09 Country'!H7/100</f>
        <v>75.28</v>
      </c>
      <c r="F16" s="62">
        <f>$E5*'Jul''09 Country'!I7/100</f>
        <v>57.8</v>
      </c>
      <c r="G16" s="62"/>
    </row>
    <row r="17" spans="1:11" x14ac:dyDescent="0.3">
      <c r="A17" s="32" t="s">
        <v>132</v>
      </c>
      <c r="B17" s="62">
        <f>'Jul''09 Country'!E8*60/100</f>
        <v>31.642799999999998</v>
      </c>
      <c r="C17" s="62">
        <f>'Jul''09 Country'!F8*60/100</f>
        <v>34.693800000000003</v>
      </c>
      <c r="D17" s="62">
        <f>'Jul''09 Country'!G8*60/100</f>
        <v>34.693800000000003</v>
      </c>
      <c r="E17" s="62">
        <f>'Jul''09 Country'!H8*60/100</f>
        <v>36.606000000000002</v>
      </c>
      <c r="F17" s="62">
        <f>'Jul''09 Country'!I8*60/100</f>
        <v>39.559200000000004</v>
      </c>
      <c r="G17" s="62"/>
    </row>
    <row r="18" spans="1:11" x14ac:dyDescent="0.3">
      <c r="A18" s="32" t="s">
        <v>116</v>
      </c>
      <c r="B18" s="62">
        <f>SUM(B16:B17)</f>
        <v>103.3228</v>
      </c>
      <c r="C18" s="62">
        <f t="shared" ref="C18:F18" si="0">SUM(C16:C17)</f>
        <v>106.0138</v>
      </c>
      <c r="D18" s="62">
        <f t="shared" si="0"/>
        <v>106.0138</v>
      </c>
      <c r="E18" s="62">
        <f t="shared" si="0"/>
        <v>111.886</v>
      </c>
      <c r="F18" s="62">
        <f t="shared" si="0"/>
        <v>97.359200000000001</v>
      </c>
      <c r="G18" s="62"/>
    </row>
    <row r="19" spans="1:11" x14ac:dyDescent="0.3">
      <c r="A19" s="43" t="s">
        <v>166</v>
      </c>
      <c r="B19" s="44">
        <f>B18*6</f>
        <v>619.93679999999995</v>
      </c>
      <c r="C19" s="44">
        <f t="shared" ref="C19:F19" si="1">C18*6</f>
        <v>636.08280000000002</v>
      </c>
      <c r="D19" s="44">
        <f t="shared" si="1"/>
        <v>636.08280000000002</v>
      </c>
      <c r="E19" s="44">
        <f t="shared" si="1"/>
        <v>671.31600000000003</v>
      </c>
      <c r="F19" s="44">
        <f t="shared" si="1"/>
        <v>584.15520000000004</v>
      </c>
      <c r="G19" s="44"/>
      <c r="H19" s="54"/>
      <c r="I19" s="54"/>
      <c r="J19" s="54"/>
      <c r="K19" s="54"/>
    </row>
    <row r="21" spans="1:11" x14ac:dyDescent="0.3">
      <c r="A21" s="38" t="s">
        <v>28</v>
      </c>
      <c r="B21" s="47" t="s">
        <v>212</v>
      </c>
      <c r="C21" s="47" t="s">
        <v>1</v>
      </c>
      <c r="D21" s="47" t="s">
        <v>80</v>
      </c>
    </row>
    <row r="22" spans="1:11" x14ac:dyDescent="0.3">
      <c r="A22" s="40" t="s">
        <v>215</v>
      </c>
      <c r="B22" s="62">
        <f>IF($E5&lt;'Jul''09 Actew'!E7,('Bills Jul''09'!$E5*'Jul''09 Actew'!E8/100),('Jul''09 Actew'!E7*'Jul''09 Actew'!E8/100))</f>
        <v>64.777185000000003</v>
      </c>
      <c r="C22" s="62">
        <f>IF($E5&lt;'Jul''09 Actew'!F7,('Bills Jul''09'!$E5*'Jul''09 Actew'!F8/100),('Jul''09 Actew'!F7*'Jul''09 Actew'!F8/100))</f>
        <v>45.128160000000001</v>
      </c>
      <c r="D22" s="32">
        <f>E5*'Jul''09 Actew'!G8/100</f>
        <v>77.176000000000002</v>
      </c>
    </row>
    <row r="23" spans="1:11" x14ac:dyDescent="0.3">
      <c r="A23" s="40" t="s">
        <v>95</v>
      </c>
      <c r="B23" s="62">
        <f>IF($E5&gt;'Jul''09 Actew'!E7,('Bills Jul''09'!$E5-'Jul''09 Actew'!E7)*'Jul''09 Actew'!E9/100,0)</f>
        <v>6.8098799999999997</v>
      </c>
      <c r="C23" s="62">
        <f>IF($E5&gt;'Jul''09 Actew'!F7,('Bills Jul''09'!$E5-'Jul''09 Actew'!F7)*'Jul''09 Actew'!F9/100,0)</f>
        <v>18.166719999999998</v>
      </c>
      <c r="D23" s="62">
        <v>0</v>
      </c>
    </row>
    <row r="24" spans="1:11" x14ac:dyDescent="0.3">
      <c r="A24" s="32" t="s">
        <v>132</v>
      </c>
      <c r="B24" s="62">
        <f>'Jul''09 Actew'!E10*60/100</f>
        <v>32.623799999999996</v>
      </c>
      <c r="C24" s="62">
        <f>'Jul''09 Actew'!F10*60/100</f>
        <v>37.613399999999999</v>
      </c>
      <c r="D24" s="32">
        <f>'Jul''09 Actew'!G10*60/100</f>
        <v>30.340199999999999</v>
      </c>
    </row>
    <row r="25" spans="1:11" x14ac:dyDescent="0.3">
      <c r="A25" s="32" t="s">
        <v>116</v>
      </c>
      <c r="B25" s="62">
        <f>SUM(SUM(B22:B24))</f>
        <v>104.21086499999998</v>
      </c>
      <c r="C25" s="62">
        <f>SUM(SUM(C22:C24))</f>
        <v>100.90827999999999</v>
      </c>
      <c r="D25" s="62">
        <f>SUM(SUM(D22:D24))</f>
        <v>107.5162</v>
      </c>
    </row>
    <row r="26" spans="1:11" x14ac:dyDescent="0.3">
      <c r="A26" s="43" t="s">
        <v>166</v>
      </c>
      <c r="B26" s="44">
        <f>B25*6</f>
        <v>625.26518999999985</v>
      </c>
      <c r="C26" s="44">
        <f>C25*6</f>
        <v>605.44967999999994</v>
      </c>
      <c r="D26" s="44">
        <f>D25*6</f>
        <v>645.09719999999993</v>
      </c>
      <c r="E26" s="54"/>
      <c r="F26" s="54"/>
      <c r="G26" s="54"/>
      <c r="H26" s="54"/>
      <c r="I26" s="54"/>
      <c r="J26" s="54"/>
      <c r="K26" s="54"/>
    </row>
    <row r="28" spans="1:11" x14ac:dyDescent="0.3">
      <c r="A28" s="38" t="s">
        <v>29</v>
      </c>
      <c r="B28" s="47" t="s">
        <v>138</v>
      </c>
      <c r="C28" s="47" t="s">
        <v>109</v>
      </c>
    </row>
    <row r="29" spans="1:11" x14ac:dyDescent="0.3">
      <c r="A29" s="40" t="s">
        <v>208</v>
      </c>
      <c r="B29" s="55">
        <f>IF($E5&gt;'Jul''09 Origin'!E9,('Jul''09 Origin'!E9*'Jul''09 Origin'!E10/100),('Bills Jul''09'!$E5*'Jul''09 Origin'!E10/100))</f>
        <v>44.268000000000001</v>
      </c>
      <c r="C29" s="55">
        <f>$E5*'Jul''09 Origin'!F10/100</f>
        <v>77.48</v>
      </c>
    </row>
    <row r="30" spans="1:11" x14ac:dyDescent="0.3">
      <c r="A30" s="40" t="s">
        <v>78</v>
      </c>
      <c r="B30" s="55">
        <f>IF($E5&gt;'Jul''09 Origin'!E9,('Bills Jul''09'!$E5-'Jul''09 Origin'!E9)*'Jul''09 Origin'!E11/100,0)</f>
        <v>0</v>
      </c>
      <c r="C30" s="55">
        <v>0</v>
      </c>
    </row>
    <row r="31" spans="1:11" x14ac:dyDescent="0.3">
      <c r="A31" s="40" t="s">
        <v>79</v>
      </c>
      <c r="B31" s="55">
        <f>IF($E5&gt;'Jul''09 Origin'!E9,'Jul''09 Origin'!E9*'Jul''09 Origin'!E12/100,'Bills Jul''09'!$E5*'Jul''09 Origin'!E12/100)</f>
        <v>41.431999999999995</v>
      </c>
      <c r="C31" s="55">
        <v>0</v>
      </c>
    </row>
    <row r="32" spans="1:11" x14ac:dyDescent="0.3">
      <c r="A32" s="40" t="s">
        <v>4</v>
      </c>
      <c r="B32" s="55">
        <f>IF($E5&gt;'Jul''09 Origin'!E9,('Bills Jul''09'!E5-'Jul''09 Origin'!E9)*'Jul''09 Origin'!E13/100,0)</f>
        <v>0</v>
      </c>
      <c r="C32" s="55">
        <v>0</v>
      </c>
    </row>
    <row r="33" spans="1:11" x14ac:dyDescent="0.3">
      <c r="A33" s="32" t="s">
        <v>132</v>
      </c>
      <c r="B33" s="55">
        <f>'Jul''09 Origin'!E14*60/100</f>
        <v>22.68</v>
      </c>
      <c r="C33" s="55">
        <f>'Jul''09 Origin'!F14*60/100</f>
        <v>29.447999999999997</v>
      </c>
    </row>
    <row r="34" spans="1:11" x14ac:dyDescent="0.3">
      <c r="A34" s="32" t="s">
        <v>116</v>
      </c>
      <c r="B34" s="61" t="s">
        <v>167</v>
      </c>
      <c r="C34" s="55">
        <f>SUM(C29:C33)</f>
        <v>106.928</v>
      </c>
    </row>
    <row r="35" spans="1:11" x14ac:dyDescent="0.3">
      <c r="A35" s="43" t="s">
        <v>166</v>
      </c>
      <c r="B35" s="44">
        <f>(B29*2)+(B30*2)+(B31*4)+(B32*4)+(B33*6)</f>
        <v>390.34399999999994</v>
      </c>
      <c r="C35" s="44">
        <f>C34*6</f>
        <v>641.56799999999998</v>
      </c>
      <c r="D35" s="54"/>
      <c r="E35" s="54"/>
      <c r="F35" s="54"/>
      <c r="G35" s="54"/>
      <c r="H35" s="54"/>
      <c r="I35" s="54"/>
      <c r="J35" s="54"/>
      <c r="K35" s="54"/>
    </row>
  </sheetData>
  <sheetProtection password="93B4" sheet="1" objects="1" scenarios="1"/>
  <phoneticPr fontId="6" type="noConversion"/>
  <pageMargins left="0.75" right="0.75" top="1" bottom="1" header="0.5" footer="0.5"/>
  <legacy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1B50A9-6D6A-BF44-ACCD-CB8CD9C2606D}">
  <sheetPr codeName="Sheet49"/>
  <dimension ref="A1:AK37"/>
  <sheetViews>
    <sheetView zoomScale="140" zoomScaleNormal="140" workbookViewId="0">
      <pane xSplit="7" ySplit="1" topLeftCell="H3" activePane="bottomRight" state="frozen"/>
      <selection pane="topRight" activeCell="H1" sqref="H1"/>
      <selection pane="bottomLeft" activeCell="A2" sqref="A2"/>
      <selection pane="bottomRight" activeCell="N12" sqref="N12"/>
    </sheetView>
  </sheetViews>
  <sheetFormatPr defaultColWidth="11.07421875" defaultRowHeight="13.5" x14ac:dyDescent="0.3"/>
  <cols>
    <col min="1" max="1" width="6.15234375" customWidth="1"/>
    <col min="3" max="3" width="6.3046875" customWidth="1"/>
    <col min="4" max="4" width="24" customWidth="1"/>
    <col min="6" max="6" width="16.15234375" customWidth="1"/>
    <col min="7" max="7" width="16.4609375" customWidth="1"/>
    <col min="51" max="51" width="50.69140625" customWidth="1"/>
    <col min="52" max="52" width="12.15234375" customWidth="1"/>
    <col min="53" max="53" width="10.84375" customWidth="1"/>
    <col min="55" max="55" width="20.4609375" customWidth="1"/>
    <col min="56" max="56" width="88.15234375" customWidth="1"/>
  </cols>
  <sheetData>
    <row r="1" spans="1:37" ht="40.5" x14ac:dyDescent="0.3">
      <c r="A1" s="140" t="s">
        <v>234</v>
      </c>
      <c r="B1" s="140" t="s">
        <v>235</v>
      </c>
      <c r="C1" s="141" t="s">
        <v>236</v>
      </c>
      <c r="D1" s="142" t="s">
        <v>237</v>
      </c>
      <c r="E1" s="140" t="s">
        <v>192</v>
      </c>
      <c r="F1" s="141" t="s">
        <v>239</v>
      </c>
      <c r="G1" s="143" t="s">
        <v>240</v>
      </c>
      <c r="H1" s="144" t="s">
        <v>241</v>
      </c>
      <c r="I1" s="145" t="s">
        <v>242</v>
      </c>
      <c r="J1" s="145" t="s">
        <v>243</v>
      </c>
      <c r="K1" s="145" t="s">
        <v>244</v>
      </c>
      <c r="L1" s="145" t="s">
        <v>245</v>
      </c>
      <c r="M1" s="145" t="s">
        <v>246</v>
      </c>
      <c r="N1" s="146" t="s">
        <v>247</v>
      </c>
      <c r="O1" s="147" t="s">
        <v>248</v>
      </c>
      <c r="P1" s="147" t="s">
        <v>249</v>
      </c>
      <c r="Q1" s="147" t="s">
        <v>226</v>
      </c>
      <c r="R1" s="147" t="s">
        <v>285</v>
      </c>
      <c r="S1" s="147" t="s">
        <v>286</v>
      </c>
      <c r="T1" s="148" t="s">
        <v>287</v>
      </c>
      <c r="U1" s="149" t="s">
        <v>288</v>
      </c>
      <c r="V1" s="149" t="s">
        <v>289</v>
      </c>
      <c r="W1" s="149" t="s">
        <v>290</v>
      </c>
      <c r="X1" s="149" t="s">
        <v>148</v>
      </c>
      <c r="Y1" s="149" t="s">
        <v>149</v>
      </c>
      <c r="Z1" s="150" t="s">
        <v>150</v>
      </c>
      <c r="AA1" s="151" t="s">
        <v>151</v>
      </c>
      <c r="AB1" s="151" t="s">
        <v>152</v>
      </c>
      <c r="AC1" s="151" t="s">
        <v>153</v>
      </c>
      <c r="AD1" s="151" t="s">
        <v>154</v>
      </c>
      <c r="AE1" s="151" t="s">
        <v>267</v>
      </c>
      <c r="AF1" s="152" t="s">
        <v>268</v>
      </c>
      <c r="AG1" s="153" t="s">
        <v>269</v>
      </c>
      <c r="AH1" s="153" t="s">
        <v>270</v>
      </c>
      <c r="AI1" s="153" t="s">
        <v>271</v>
      </c>
      <c r="AJ1" s="154" t="s">
        <v>272</v>
      </c>
    </row>
    <row r="2" spans="1:37" s="1" customFormat="1" x14ac:dyDescent="0.3">
      <c r="A2" s="276">
        <v>2095</v>
      </c>
      <c r="B2" s="284">
        <v>43306</v>
      </c>
      <c r="C2" s="275" t="s">
        <v>334</v>
      </c>
      <c r="D2" s="276" t="s">
        <v>355</v>
      </c>
      <c r="E2" s="274">
        <v>43284</v>
      </c>
      <c r="F2" s="275" t="s">
        <v>133</v>
      </c>
      <c r="G2" s="276" t="s">
        <v>380</v>
      </c>
      <c r="H2" s="301">
        <v>65.8</v>
      </c>
      <c r="I2" s="278" t="s">
        <v>323</v>
      </c>
      <c r="J2" s="279">
        <v>1200</v>
      </c>
      <c r="K2" s="279">
        <v>2400</v>
      </c>
      <c r="L2" s="279">
        <v>5400</v>
      </c>
      <c r="M2" s="279">
        <v>165400</v>
      </c>
      <c r="N2" s="279">
        <v>832000</v>
      </c>
      <c r="O2" s="301">
        <v>3.8090909090909091</v>
      </c>
      <c r="P2" s="301">
        <v>2.9545454545454541</v>
      </c>
      <c r="Q2" s="301">
        <v>2.8636363636363633</v>
      </c>
      <c r="R2" s="301">
        <v>2.7727272727272725</v>
      </c>
      <c r="S2" s="301">
        <v>2.5636363636363635</v>
      </c>
      <c r="T2" s="301">
        <v>2.2999999999999998</v>
      </c>
      <c r="U2" s="283" t="s">
        <v>370</v>
      </c>
      <c r="V2" s="283" t="s">
        <v>370</v>
      </c>
      <c r="W2" s="283" t="s">
        <v>370</v>
      </c>
      <c r="X2" s="283" t="s">
        <v>370</v>
      </c>
      <c r="Y2" s="283" t="s">
        <v>370</v>
      </c>
      <c r="Z2" s="283" t="s">
        <v>370</v>
      </c>
      <c r="AA2" s="283" t="s">
        <v>370</v>
      </c>
      <c r="AB2" s="283" t="s">
        <v>370</v>
      </c>
      <c r="AC2" s="283" t="s">
        <v>370</v>
      </c>
      <c r="AD2" s="283" t="s">
        <v>370</v>
      </c>
      <c r="AE2" s="283" t="s">
        <v>370</v>
      </c>
      <c r="AF2" s="283" t="s">
        <v>370</v>
      </c>
      <c r="AG2" s="281" t="s">
        <v>371</v>
      </c>
      <c r="AH2" s="281"/>
      <c r="AI2" s="281"/>
      <c r="AJ2" s="281"/>
      <c r="AK2" s="275" t="s">
        <v>466</v>
      </c>
    </row>
    <row r="3" spans="1:37" s="1" customFormat="1" x14ac:dyDescent="0.3">
      <c r="A3" s="276">
        <v>1088</v>
      </c>
      <c r="B3" s="284">
        <v>43306</v>
      </c>
      <c r="C3" s="275" t="s">
        <v>334</v>
      </c>
      <c r="D3" s="276" t="s">
        <v>355</v>
      </c>
      <c r="E3" s="274">
        <v>43281</v>
      </c>
      <c r="F3" s="275" t="s">
        <v>328</v>
      </c>
      <c r="G3" s="276" t="s">
        <v>302</v>
      </c>
      <c r="H3" s="301">
        <v>67</v>
      </c>
      <c r="I3" s="278" t="s">
        <v>323</v>
      </c>
      <c r="J3" s="279">
        <v>1200</v>
      </c>
      <c r="K3" s="279">
        <v>2400</v>
      </c>
      <c r="L3" s="279">
        <v>5400</v>
      </c>
      <c r="M3" s="279">
        <v>165400</v>
      </c>
      <c r="N3" s="279">
        <v>832000</v>
      </c>
      <c r="O3" s="301">
        <v>5.5363636363636362</v>
      </c>
      <c r="P3" s="301">
        <v>4.4272727272727268</v>
      </c>
      <c r="Q3" s="301">
        <v>4.3</v>
      </c>
      <c r="R3" s="301">
        <v>4.2</v>
      </c>
      <c r="S3" s="301">
        <v>4</v>
      </c>
      <c r="T3" s="301">
        <v>3.8727272727272721</v>
      </c>
      <c r="U3" s="283" t="s">
        <v>370</v>
      </c>
      <c r="V3" s="283" t="s">
        <v>370</v>
      </c>
      <c r="W3" s="283" t="s">
        <v>370</v>
      </c>
      <c r="X3" s="283" t="s">
        <v>370</v>
      </c>
      <c r="Y3" s="283" t="s">
        <v>370</v>
      </c>
      <c r="Z3" s="283" t="s">
        <v>370</v>
      </c>
      <c r="AA3" s="283" t="s">
        <v>370</v>
      </c>
      <c r="AB3" s="283" t="s">
        <v>370</v>
      </c>
      <c r="AC3" s="283" t="s">
        <v>370</v>
      </c>
      <c r="AD3" s="283" t="s">
        <v>370</v>
      </c>
      <c r="AE3" s="283" t="s">
        <v>370</v>
      </c>
      <c r="AF3" s="283" t="s">
        <v>370</v>
      </c>
      <c r="AG3" s="281" t="s">
        <v>371</v>
      </c>
      <c r="AH3" s="276"/>
      <c r="AI3" s="276"/>
      <c r="AJ3" s="276"/>
      <c r="AK3" s="275" t="s">
        <v>467</v>
      </c>
    </row>
    <row r="4" spans="1:37" s="1" customFormat="1" x14ac:dyDescent="0.3">
      <c r="A4" s="276">
        <v>2103</v>
      </c>
      <c r="B4" s="284">
        <v>43306</v>
      </c>
      <c r="C4" s="282" t="s">
        <v>334</v>
      </c>
      <c r="D4" s="276" t="s">
        <v>355</v>
      </c>
      <c r="E4" s="274">
        <v>43281</v>
      </c>
      <c r="F4" s="275" t="s">
        <v>372</v>
      </c>
      <c r="G4" s="276" t="s">
        <v>380</v>
      </c>
      <c r="H4" s="301">
        <v>59.1</v>
      </c>
      <c r="I4" s="278" t="s">
        <v>323</v>
      </c>
      <c r="J4" s="279">
        <v>1200</v>
      </c>
      <c r="K4" s="279">
        <v>2400</v>
      </c>
      <c r="L4" s="279">
        <v>5400</v>
      </c>
      <c r="M4" s="279">
        <v>165400</v>
      </c>
      <c r="N4" s="279">
        <v>832000</v>
      </c>
      <c r="O4" s="301">
        <v>4.4363636363636356</v>
      </c>
      <c r="P4" s="301">
        <v>2.9363636363636361</v>
      </c>
      <c r="Q4" s="301">
        <v>2.754545454545454</v>
      </c>
      <c r="R4" s="301">
        <v>2.7181818181818183</v>
      </c>
      <c r="S4" s="301">
        <v>2.6090909090909089</v>
      </c>
      <c r="T4" s="301">
        <v>2.1636363636363636</v>
      </c>
      <c r="U4" s="283" t="s">
        <v>370</v>
      </c>
      <c r="V4" s="283" t="s">
        <v>370</v>
      </c>
      <c r="W4" s="283" t="s">
        <v>370</v>
      </c>
      <c r="X4" s="283" t="s">
        <v>370</v>
      </c>
      <c r="Y4" s="283" t="s">
        <v>370</v>
      </c>
      <c r="Z4" s="283" t="s">
        <v>370</v>
      </c>
      <c r="AA4" s="283" t="s">
        <v>370</v>
      </c>
      <c r="AB4" s="283" t="s">
        <v>370</v>
      </c>
      <c r="AC4" s="283" t="s">
        <v>370</v>
      </c>
      <c r="AD4" s="283" t="s">
        <v>370</v>
      </c>
      <c r="AE4" s="283" t="s">
        <v>370</v>
      </c>
      <c r="AF4" s="283" t="s">
        <v>370</v>
      </c>
      <c r="AG4" s="281" t="s">
        <v>371</v>
      </c>
      <c r="AH4" s="281"/>
      <c r="AI4" s="281"/>
      <c r="AJ4" s="281"/>
      <c r="AK4" s="275" t="s">
        <v>468</v>
      </c>
    </row>
    <row r="5" spans="1:37" s="1" customFormat="1" x14ac:dyDescent="0.3">
      <c r="A5" s="276">
        <v>2106</v>
      </c>
      <c r="B5" s="284">
        <v>43306</v>
      </c>
      <c r="C5" s="275" t="s">
        <v>334</v>
      </c>
      <c r="D5" s="276" t="s">
        <v>355</v>
      </c>
      <c r="E5" s="274">
        <v>43281</v>
      </c>
      <c r="F5" s="275" t="s">
        <v>373</v>
      </c>
      <c r="G5" s="276" t="s">
        <v>380</v>
      </c>
      <c r="H5" s="301">
        <v>66.772727272727266</v>
      </c>
      <c r="I5" s="278" t="s">
        <v>323</v>
      </c>
      <c r="J5" s="279">
        <v>1200</v>
      </c>
      <c r="K5" s="279">
        <v>2400</v>
      </c>
      <c r="L5" s="279">
        <v>5400</v>
      </c>
      <c r="M5" s="279">
        <v>165400</v>
      </c>
      <c r="N5" s="279">
        <v>832000</v>
      </c>
      <c r="O5" s="301">
        <v>4.0181818181818176</v>
      </c>
      <c r="P5" s="301">
        <v>2.8272727272727267</v>
      </c>
      <c r="Q5" s="301">
        <v>2.709090909090909</v>
      </c>
      <c r="R5" s="301">
        <v>2.5818181818181816</v>
      </c>
      <c r="S5" s="301">
        <v>2.5090909090909088</v>
      </c>
      <c r="T5" s="301">
        <v>2.2727272727272725</v>
      </c>
      <c r="U5" s="283" t="s">
        <v>370</v>
      </c>
      <c r="V5" s="283" t="s">
        <v>370</v>
      </c>
      <c r="W5" s="283" t="s">
        <v>370</v>
      </c>
      <c r="X5" s="283" t="s">
        <v>370</v>
      </c>
      <c r="Y5" s="283" t="s">
        <v>370</v>
      </c>
      <c r="Z5" s="283" t="s">
        <v>370</v>
      </c>
      <c r="AA5" s="283" t="s">
        <v>370</v>
      </c>
      <c r="AB5" s="283" t="s">
        <v>370</v>
      </c>
      <c r="AC5" s="283" t="s">
        <v>370</v>
      </c>
      <c r="AD5" s="283" t="s">
        <v>370</v>
      </c>
      <c r="AE5" s="283" t="s">
        <v>370</v>
      </c>
      <c r="AF5" s="283" t="s">
        <v>370</v>
      </c>
      <c r="AG5" s="281" t="s">
        <v>371</v>
      </c>
      <c r="AH5" s="276"/>
      <c r="AI5" s="276"/>
      <c r="AJ5" s="276"/>
      <c r="AK5" s="275" t="s">
        <v>472</v>
      </c>
    </row>
    <row r="6" spans="1:37" x14ac:dyDescent="0.3">
      <c r="A6" s="276">
        <v>2149</v>
      </c>
      <c r="B6" s="284">
        <v>43306</v>
      </c>
      <c r="C6" s="253" t="s">
        <v>334</v>
      </c>
      <c r="D6" s="254" t="s">
        <v>355</v>
      </c>
      <c r="E6" s="274">
        <v>43281</v>
      </c>
      <c r="F6" s="253" t="s">
        <v>374</v>
      </c>
      <c r="G6" s="254" t="s">
        <v>380</v>
      </c>
      <c r="H6" s="301">
        <v>67.354545454545459</v>
      </c>
      <c r="I6" s="257" t="s">
        <v>323</v>
      </c>
      <c r="J6" s="258">
        <v>1200</v>
      </c>
      <c r="K6" s="258">
        <v>165400</v>
      </c>
      <c r="L6" s="258">
        <v>165400</v>
      </c>
      <c r="M6" s="258">
        <v>165400</v>
      </c>
      <c r="N6" s="258">
        <v>165400</v>
      </c>
      <c r="O6" s="301">
        <v>4.0727272727272732</v>
      </c>
      <c r="P6" s="301">
        <v>2.6818181818181817</v>
      </c>
      <c r="Q6" s="301">
        <v>2.3909090909090907</v>
      </c>
      <c r="R6" s="301">
        <v>2.3909090909090907</v>
      </c>
      <c r="S6" s="301">
        <v>2.3909090909090907</v>
      </c>
      <c r="T6" s="301">
        <v>2.3909090909090907</v>
      </c>
      <c r="U6" s="296" t="s">
        <v>370</v>
      </c>
      <c r="V6" s="296" t="s">
        <v>370</v>
      </c>
      <c r="W6" s="296" t="s">
        <v>370</v>
      </c>
      <c r="X6" s="296" t="s">
        <v>370</v>
      </c>
      <c r="Y6" s="296" t="s">
        <v>370</v>
      </c>
      <c r="Z6" s="296" t="s">
        <v>370</v>
      </c>
      <c r="AA6" s="296" t="s">
        <v>370</v>
      </c>
      <c r="AB6" s="296" t="s">
        <v>370</v>
      </c>
      <c r="AC6" s="296" t="s">
        <v>370</v>
      </c>
      <c r="AD6" s="296" t="s">
        <v>370</v>
      </c>
      <c r="AE6" s="296" t="s">
        <v>370</v>
      </c>
      <c r="AF6" s="296" t="s">
        <v>370</v>
      </c>
      <c r="AG6" s="260" t="s">
        <v>371</v>
      </c>
      <c r="AH6" s="260"/>
      <c r="AI6" s="260"/>
      <c r="AJ6" s="260"/>
      <c r="AK6" s="261" t="s">
        <v>473</v>
      </c>
    </row>
    <row r="7" spans="1:37" x14ac:dyDescent="0.3">
      <c r="A7" s="276">
        <v>876</v>
      </c>
      <c r="B7" s="284">
        <v>43306</v>
      </c>
      <c r="C7" s="253" t="s">
        <v>334</v>
      </c>
      <c r="D7" s="254" t="s">
        <v>355</v>
      </c>
      <c r="E7" s="274">
        <v>43281</v>
      </c>
      <c r="F7" s="253" t="s">
        <v>327</v>
      </c>
      <c r="G7" s="254" t="s">
        <v>380</v>
      </c>
      <c r="H7" s="301">
        <v>67.999999999999986</v>
      </c>
      <c r="I7" s="257" t="s">
        <v>323</v>
      </c>
      <c r="J7" s="258">
        <v>1200</v>
      </c>
      <c r="K7" s="258">
        <v>2400</v>
      </c>
      <c r="L7" s="258">
        <v>5400</v>
      </c>
      <c r="M7" s="258">
        <v>165400</v>
      </c>
      <c r="N7" s="258">
        <v>165400</v>
      </c>
      <c r="O7" s="301">
        <v>4.2</v>
      </c>
      <c r="P7" s="301">
        <v>2.9999999999999996</v>
      </c>
      <c r="Q7" s="301">
        <v>2.7363636363636359</v>
      </c>
      <c r="R7" s="301">
        <v>2.6363636363636362</v>
      </c>
      <c r="S7" s="301">
        <v>2.5545454545454542</v>
      </c>
      <c r="T7" s="301">
        <v>2.5545454545454542</v>
      </c>
      <c r="U7" s="296" t="s">
        <v>370</v>
      </c>
      <c r="V7" s="296" t="s">
        <v>370</v>
      </c>
      <c r="W7" s="296" t="s">
        <v>370</v>
      </c>
      <c r="X7" s="296" t="s">
        <v>370</v>
      </c>
      <c r="Y7" s="296" t="s">
        <v>370</v>
      </c>
      <c r="Z7" s="296" t="s">
        <v>370</v>
      </c>
      <c r="AA7" s="296" t="s">
        <v>370</v>
      </c>
      <c r="AB7" s="296" t="s">
        <v>370</v>
      </c>
      <c r="AC7" s="296" t="s">
        <v>370</v>
      </c>
      <c r="AD7" s="296" t="s">
        <v>370</v>
      </c>
      <c r="AE7" s="296" t="s">
        <v>370</v>
      </c>
      <c r="AF7" s="296" t="s">
        <v>370</v>
      </c>
      <c r="AG7" s="260" t="s">
        <v>371</v>
      </c>
      <c r="AH7" s="254"/>
      <c r="AI7" s="254"/>
      <c r="AJ7" s="254"/>
      <c r="AK7" s="261" t="s">
        <v>474</v>
      </c>
    </row>
    <row r="8" spans="1:37" s="1" customFormat="1" x14ac:dyDescent="0.3">
      <c r="A8" s="276">
        <v>1092</v>
      </c>
      <c r="B8" s="284">
        <v>43306</v>
      </c>
      <c r="C8" s="282" t="s">
        <v>334</v>
      </c>
      <c r="D8" s="276" t="s">
        <v>355</v>
      </c>
      <c r="E8" s="274">
        <v>43281</v>
      </c>
      <c r="F8" s="275" t="s">
        <v>376</v>
      </c>
      <c r="G8" s="276" t="s">
        <v>380</v>
      </c>
      <c r="H8" s="301">
        <v>52.999999999999993</v>
      </c>
      <c r="I8" s="278" t="s">
        <v>323</v>
      </c>
      <c r="J8" s="279">
        <v>1200</v>
      </c>
      <c r="K8" s="279">
        <v>2400</v>
      </c>
      <c r="L8" s="279">
        <v>5400</v>
      </c>
      <c r="M8" s="279">
        <v>165400</v>
      </c>
      <c r="N8" s="279">
        <v>832000</v>
      </c>
      <c r="O8" s="301">
        <v>5.0818181818181811</v>
      </c>
      <c r="P8" s="301">
        <v>3.3818181818181818</v>
      </c>
      <c r="Q8" s="301">
        <v>3.127272727272727</v>
      </c>
      <c r="R8" s="301">
        <v>3.1</v>
      </c>
      <c r="S8" s="301">
        <v>2.9545454545454541</v>
      </c>
      <c r="T8" s="301">
        <v>1.6818181818181817</v>
      </c>
      <c r="U8" s="283" t="s">
        <v>370</v>
      </c>
      <c r="V8" s="283" t="s">
        <v>370</v>
      </c>
      <c r="W8" s="283" t="s">
        <v>370</v>
      </c>
      <c r="X8" s="283" t="s">
        <v>370</v>
      </c>
      <c r="Y8" s="283" t="s">
        <v>370</v>
      </c>
      <c r="Z8" s="283" t="s">
        <v>370</v>
      </c>
      <c r="AA8" s="283" t="s">
        <v>370</v>
      </c>
      <c r="AB8" s="283" t="s">
        <v>370</v>
      </c>
      <c r="AC8" s="283" t="s">
        <v>370</v>
      </c>
      <c r="AD8" s="283" t="s">
        <v>370</v>
      </c>
      <c r="AE8" s="283" t="s">
        <v>370</v>
      </c>
      <c r="AF8" s="283" t="s">
        <v>370</v>
      </c>
      <c r="AG8" s="281" t="s">
        <v>371</v>
      </c>
      <c r="AH8" s="281"/>
      <c r="AI8" s="281"/>
      <c r="AJ8" s="281"/>
      <c r="AK8" s="275" t="s">
        <v>469</v>
      </c>
    </row>
    <row r="9" spans="1:37" s="1" customFormat="1" x14ac:dyDescent="0.3">
      <c r="A9" s="276"/>
      <c r="B9" s="284">
        <v>43306</v>
      </c>
      <c r="C9" s="282" t="s">
        <v>334</v>
      </c>
      <c r="D9" s="276" t="s">
        <v>355</v>
      </c>
      <c r="E9" s="274">
        <v>43281</v>
      </c>
      <c r="F9" s="275" t="s">
        <v>389</v>
      </c>
      <c r="G9" s="276" t="s">
        <v>380</v>
      </c>
      <c r="H9" s="301">
        <v>53.636363636363633</v>
      </c>
      <c r="I9" s="278" t="s">
        <v>323</v>
      </c>
      <c r="J9" s="279">
        <v>1200</v>
      </c>
      <c r="K9" s="279">
        <v>2400</v>
      </c>
      <c r="L9" s="279">
        <v>5400</v>
      </c>
      <c r="M9" s="279">
        <v>165400</v>
      </c>
      <c r="N9" s="279">
        <v>832000</v>
      </c>
      <c r="O9" s="301">
        <v>7.1818181818181817</v>
      </c>
      <c r="P9" s="301">
        <v>5.9999999999999991</v>
      </c>
      <c r="Q9" s="301">
        <v>5.9727272727272727</v>
      </c>
      <c r="R9" s="301">
        <v>5.9727272727272727</v>
      </c>
      <c r="S9" s="301">
        <v>5.8636363636363633</v>
      </c>
      <c r="T9" s="301">
        <v>5.1909090909090905</v>
      </c>
      <c r="U9" s="283" t="s">
        <v>370</v>
      </c>
      <c r="V9" s="283" t="s">
        <v>370</v>
      </c>
      <c r="W9" s="283" t="s">
        <v>370</v>
      </c>
      <c r="X9" s="283" t="s">
        <v>370</v>
      </c>
      <c r="Y9" s="283" t="s">
        <v>370</v>
      </c>
      <c r="Z9" s="283" t="s">
        <v>370</v>
      </c>
      <c r="AA9" s="283" t="s">
        <v>370</v>
      </c>
      <c r="AB9" s="283" t="s">
        <v>370</v>
      </c>
      <c r="AC9" s="283" t="s">
        <v>370</v>
      </c>
      <c r="AD9" s="283" t="s">
        <v>370</v>
      </c>
      <c r="AE9" s="283" t="s">
        <v>370</v>
      </c>
      <c r="AF9" s="283" t="s">
        <v>370</v>
      </c>
      <c r="AG9" s="281" t="s">
        <v>371</v>
      </c>
      <c r="AH9" s="281"/>
      <c r="AI9" s="281"/>
      <c r="AJ9" s="281"/>
      <c r="AK9" s="275" t="s">
        <v>470</v>
      </c>
    </row>
    <row r="10" spans="1:37" s="1" customFormat="1" x14ac:dyDescent="0.3">
      <c r="A10" s="276"/>
      <c r="B10" s="284">
        <v>43306</v>
      </c>
      <c r="C10" s="282" t="s">
        <v>334</v>
      </c>
      <c r="D10" s="276" t="s">
        <v>355</v>
      </c>
      <c r="E10" s="274">
        <v>43281</v>
      </c>
      <c r="F10" s="275" t="s">
        <v>391</v>
      </c>
      <c r="G10" s="276" t="s">
        <v>380</v>
      </c>
      <c r="H10" s="301">
        <v>63.25454545454545</v>
      </c>
      <c r="I10" s="278" t="s">
        <v>323</v>
      </c>
      <c r="J10" s="279">
        <v>1200</v>
      </c>
      <c r="K10" s="279">
        <v>2400</v>
      </c>
      <c r="L10" s="279">
        <v>5400</v>
      </c>
      <c r="M10" s="279">
        <v>165400</v>
      </c>
      <c r="N10" s="279">
        <v>832000</v>
      </c>
      <c r="O10" s="301">
        <v>4.836363636363636</v>
      </c>
      <c r="P10" s="301">
        <v>2.9727272727272727</v>
      </c>
      <c r="Q10" s="301">
        <v>2.918181818181818</v>
      </c>
      <c r="R10" s="301">
        <v>2.8636363636363633</v>
      </c>
      <c r="S10" s="301">
        <v>2.5909090909090908</v>
      </c>
      <c r="T10" s="301">
        <v>2.1999999999999997</v>
      </c>
      <c r="U10" s="283" t="s">
        <v>370</v>
      </c>
      <c r="V10" s="283" t="s">
        <v>370</v>
      </c>
      <c r="W10" s="283" t="s">
        <v>370</v>
      </c>
      <c r="X10" s="283" t="s">
        <v>370</v>
      </c>
      <c r="Y10" s="283" t="s">
        <v>370</v>
      </c>
      <c r="Z10" s="283" t="s">
        <v>370</v>
      </c>
      <c r="AA10" s="283" t="s">
        <v>370</v>
      </c>
      <c r="AB10" s="283" t="s">
        <v>370</v>
      </c>
      <c r="AC10" s="283" t="s">
        <v>370</v>
      </c>
      <c r="AD10" s="283" t="s">
        <v>370</v>
      </c>
      <c r="AE10" s="283" t="s">
        <v>370</v>
      </c>
      <c r="AF10" s="283" t="s">
        <v>370</v>
      </c>
      <c r="AG10" s="281" t="s">
        <v>371</v>
      </c>
      <c r="AH10" s="281"/>
      <c r="AI10" s="281"/>
      <c r="AJ10" s="281"/>
      <c r="AK10" s="275" t="s">
        <v>428</v>
      </c>
    </row>
    <row r="11" spans="1:37" s="1" customFormat="1" x14ac:dyDescent="0.3">
      <c r="A11" s="276"/>
      <c r="B11" s="284">
        <v>43306</v>
      </c>
      <c r="C11" s="282" t="s">
        <v>334</v>
      </c>
      <c r="D11" s="276" t="s">
        <v>355</v>
      </c>
      <c r="E11" s="274">
        <v>43198</v>
      </c>
      <c r="F11" s="275" t="s">
        <v>393</v>
      </c>
      <c r="G11" s="276" t="s">
        <v>380</v>
      </c>
      <c r="H11" s="301">
        <v>80</v>
      </c>
      <c r="I11" s="278" t="s">
        <v>323</v>
      </c>
      <c r="J11" s="279">
        <v>1200</v>
      </c>
      <c r="K11" s="279">
        <v>2400</v>
      </c>
      <c r="L11" s="279">
        <v>5400</v>
      </c>
      <c r="M11" s="279">
        <v>165400</v>
      </c>
      <c r="N11" s="279">
        <v>832000</v>
      </c>
      <c r="O11" s="301">
        <v>4</v>
      </c>
      <c r="P11" s="301">
        <v>2.8</v>
      </c>
      <c r="Q11" s="301">
        <v>2.5999999999999996</v>
      </c>
      <c r="R11" s="301">
        <v>2.5</v>
      </c>
      <c r="S11" s="301">
        <v>2.4</v>
      </c>
      <c r="T11" s="301">
        <v>2.4</v>
      </c>
      <c r="U11" s="283" t="s">
        <v>370</v>
      </c>
      <c r="V11" s="283" t="s">
        <v>370</v>
      </c>
      <c r="W11" s="283" t="s">
        <v>370</v>
      </c>
      <c r="X11" s="283" t="s">
        <v>370</v>
      </c>
      <c r="Y11" s="283" t="s">
        <v>370</v>
      </c>
      <c r="Z11" s="283" t="s">
        <v>370</v>
      </c>
      <c r="AA11" s="283" t="s">
        <v>370</v>
      </c>
      <c r="AB11" s="283" t="s">
        <v>370</v>
      </c>
      <c r="AC11" s="283" t="s">
        <v>370</v>
      </c>
      <c r="AD11" s="283" t="s">
        <v>370</v>
      </c>
      <c r="AE11" s="283" t="s">
        <v>370</v>
      </c>
      <c r="AF11" s="283" t="s">
        <v>370</v>
      </c>
      <c r="AG11" s="281" t="s">
        <v>371</v>
      </c>
      <c r="AH11" s="281"/>
      <c r="AI11" s="281"/>
      <c r="AJ11" s="281"/>
      <c r="AK11" s="275" t="s">
        <v>394</v>
      </c>
    </row>
    <row r="12" spans="1:37" s="1" customFormat="1" x14ac:dyDescent="0.3">
      <c r="A12" s="276"/>
      <c r="B12" s="284">
        <v>43306</v>
      </c>
      <c r="C12" s="282" t="s">
        <v>334</v>
      </c>
      <c r="D12" s="276" t="s">
        <v>355</v>
      </c>
      <c r="E12" s="274">
        <v>43281</v>
      </c>
      <c r="F12" s="275" t="s">
        <v>395</v>
      </c>
      <c r="G12" s="276" t="s">
        <v>380</v>
      </c>
      <c r="H12" s="301">
        <v>62</v>
      </c>
      <c r="I12" s="278" t="s">
        <v>323</v>
      </c>
      <c r="J12" s="298">
        <v>1258</v>
      </c>
      <c r="K12" s="279">
        <v>1258</v>
      </c>
      <c r="L12" s="279">
        <v>1258</v>
      </c>
      <c r="M12" s="279">
        <v>1258</v>
      </c>
      <c r="N12" s="279">
        <v>1258</v>
      </c>
      <c r="O12" s="301">
        <v>6.6</v>
      </c>
      <c r="P12" s="301">
        <v>5.9999999999999991</v>
      </c>
      <c r="Q12" s="297"/>
      <c r="R12" s="297"/>
      <c r="S12" s="297"/>
      <c r="T12" s="297"/>
      <c r="U12" s="283"/>
      <c r="V12" s="283"/>
      <c r="W12" s="283"/>
      <c r="X12" s="283"/>
      <c r="Y12" s="283"/>
      <c r="Z12" s="283"/>
      <c r="AA12" s="283"/>
      <c r="AB12" s="283"/>
      <c r="AC12" s="283"/>
      <c r="AD12" s="283"/>
      <c r="AE12" s="283"/>
      <c r="AF12" s="283"/>
      <c r="AG12" s="281" t="s">
        <v>371</v>
      </c>
      <c r="AH12" s="281"/>
      <c r="AI12" s="281"/>
      <c r="AJ12" s="281"/>
      <c r="AK12" s="275" t="s">
        <v>471</v>
      </c>
    </row>
    <row r="13" spans="1:37" s="1" customFormat="1" x14ac:dyDescent="0.3">
      <c r="A13" s="276">
        <v>871</v>
      </c>
      <c r="B13" s="284">
        <v>43306</v>
      </c>
      <c r="C13" s="275" t="s">
        <v>334</v>
      </c>
      <c r="D13" s="276" t="s">
        <v>360</v>
      </c>
      <c r="E13" s="274">
        <v>43281</v>
      </c>
      <c r="F13" s="275" t="s">
        <v>397</v>
      </c>
      <c r="G13" s="276" t="s">
        <v>380</v>
      </c>
      <c r="H13" s="301">
        <v>58.754545454545443</v>
      </c>
      <c r="I13" s="278" t="s">
        <v>323</v>
      </c>
      <c r="J13" s="279">
        <v>1200</v>
      </c>
      <c r="K13" s="279">
        <v>2400</v>
      </c>
      <c r="L13" s="279">
        <v>5400</v>
      </c>
      <c r="M13" s="279">
        <v>165400</v>
      </c>
      <c r="N13" s="279">
        <v>832000</v>
      </c>
      <c r="O13" s="301">
        <v>3.8909090909090907</v>
      </c>
      <c r="P13" s="301">
        <v>2.7181818181818183</v>
      </c>
      <c r="Q13" s="301">
        <v>2.6818181818181817</v>
      </c>
      <c r="R13" s="301">
        <v>2.5818181818181816</v>
      </c>
      <c r="S13" s="301">
        <v>2.2909090909090906</v>
      </c>
      <c r="T13" s="301">
        <v>0.5</v>
      </c>
      <c r="U13" s="283" t="s">
        <v>370</v>
      </c>
      <c r="V13" s="283" t="s">
        <v>370</v>
      </c>
      <c r="W13" s="283" t="s">
        <v>370</v>
      </c>
      <c r="X13" s="283" t="s">
        <v>370</v>
      </c>
      <c r="Y13" s="283" t="s">
        <v>370</v>
      </c>
      <c r="Z13" s="283" t="s">
        <v>370</v>
      </c>
      <c r="AA13" s="283" t="s">
        <v>370</v>
      </c>
      <c r="AB13" s="283" t="s">
        <v>370</v>
      </c>
      <c r="AC13" s="283" t="s">
        <v>370</v>
      </c>
      <c r="AD13" s="283" t="s">
        <v>370</v>
      </c>
      <c r="AE13" s="283" t="s">
        <v>370</v>
      </c>
      <c r="AF13" s="283" t="s">
        <v>370</v>
      </c>
      <c r="AG13" s="281" t="s">
        <v>371</v>
      </c>
      <c r="AH13" s="276"/>
      <c r="AI13" s="276"/>
      <c r="AJ13" s="276"/>
      <c r="AK13" s="300" t="s">
        <v>475</v>
      </c>
    </row>
    <row r="14" spans="1:37" s="1" customFormat="1" x14ac:dyDescent="0.3">
      <c r="A14" s="276">
        <v>2108</v>
      </c>
      <c r="B14" s="284">
        <v>43306</v>
      </c>
      <c r="C14" s="275" t="s">
        <v>334</v>
      </c>
      <c r="D14" s="276" t="s">
        <v>360</v>
      </c>
      <c r="E14" s="274">
        <v>43281</v>
      </c>
      <c r="F14" s="275" t="s">
        <v>373</v>
      </c>
      <c r="G14" s="276" t="s">
        <v>380</v>
      </c>
      <c r="H14" s="301">
        <v>66.772727272727266</v>
      </c>
      <c r="I14" s="278" t="s">
        <v>323</v>
      </c>
      <c r="J14" s="299">
        <v>1200</v>
      </c>
      <c r="K14" s="299">
        <v>2400</v>
      </c>
      <c r="L14" s="299">
        <v>5400</v>
      </c>
      <c r="M14" s="299">
        <v>165400</v>
      </c>
      <c r="N14" s="299">
        <v>832000</v>
      </c>
      <c r="O14" s="301">
        <v>4.0181818181818176</v>
      </c>
      <c r="P14" s="301">
        <v>2.8363636363636364</v>
      </c>
      <c r="Q14" s="301">
        <v>2.709090909090909</v>
      </c>
      <c r="R14" s="301">
        <v>2.5818181818181816</v>
      </c>
      <c r="S14" s="301">
        <v>2.5181818181818181</v>
      </c>
      <c r="T14" s="301">
        <v>2.2727272727272725</v>
      </c>
      <c r="U14" s="283" t="s">
        <v>370</v>
      </c>
      <c r="V14" s="283" t="s">
        <v>370</v>
      </c>
      <c r="W14" s="283" t="s">
        <v>370</v>
      </c>
      <c r="X14" s="283" t="s">
        <v>370</v>
      </c>
      <c r="Y14" s="283" t="s">
        <v>370</v>
      </c>
      <c r="Z14" s="283" t="s">
        <v>370</v>
      </c>
      <c r="AA14" s="283" t="s">
        <v>370</v>
      </c>
      <c r="AB14" s="283" t="s">
        <v>370</v>
      </c>
      <c r="AC14" s="283" t="s">
        <v>370</v>
      </c>
      <c r="AD14" s="283" t="s">
        <v>370</v>
      </c>
      <c r="AE14" s="283" t="s">
        <v>370</v>
      </c>
      <c r="AF14" s="283" t="s">
        <v>370</v>
      </c>
      <c r="AG14" s="281" t="s">
        <v>371</v>
      </c>
      <c r="AH14" s="276"/>
      <c r="AI14" s="276"/>
      <c r="AJ14" s="276"/>
      <c r="AK14" s="275" t="s">
        <v>498</v>
      </c>
    </row>
    <row r="15" spans="1:37" s="1" customFormat="1" x14ac:dyDescent="0.3">
      <c r="A15" s="276">
        <v>872</v>
      </c>
      <c r="B15" s="284">
        <v>43306</v>
      </c>
      <c r="C15" s="275" t="s">
        <v>334</v>
      </c>
      <c r="D15" s="276" t="s">
        <v>361</v>
      </c>
      <c r="E15" s="274">
        <v>43281</v>
      </c>
      <c r="F15" s="275" t="s">
        <v>397</v>
      </c>
      <c r="G15" s="276" t="s">
        <v>380</v>
      </c>
      <c r="H15" s="301">
        <v>75.999999999999986</v>
      </c>
      <c r="I15" s="278" t="s">
        <v>323</v>
      </c>
      <c r="J15" s="279">
        <v>2460</v>
      </c>
      <c r="K15" s="279">
        <v>28980</v>
      </c>
      <c r="L15" s="279">
        <v>118320</v>
      </c>
      <c r="M15" s="279">
        <v>118320</v>
      </c>
      <c r="N15" s="279">
        <v>118320</v>
      </c>
      <c r="O15" s="301">
        <v>3.4545454545454541</v>
      </c>
      <c r="P15" s="301">
        <v>2.8</v>
      </c>
      <c r="Q15" s="301">
        <v>2.5818181818181816</v>
      </c>
      <c r="R15" s="301">
        <v>2.5</v>
      </c>
      <c r="S15" s="301">
        <v>0</v>
      </c>
      <c r="T15" s="301">
        <v>0</v>
      </c>
      <c r="U15" s="283" t="s">
        <v>370</v>
      </c>
      <c r="V15" s="283" t="s">
        <v>370</v>
      </c>
      <c r="W15" s="283" t="s">
        <v>370</v>
      </c>
      <c r="X15" s="283" t="s">
        <v>370</v>
      </c>
      <c r="Y15" s="283" t="s">
        <v>370</v>
      </c>
      <c r="Z15" s="283" t="s">
        <v>370</v>
      </c>
      <c r="AA15" s="283" t="s">
        <v>370</v>
      </c>
      <c r="AB15" s="283" t="s">
        <v>370</v>
      </c>
      <c r="AC15" s="283" t="s">
        <v>370</v>
      </c>
      <c r="AD15" s="283" t="s">
        <v>370</v>
      </c>
      <c r="AE15" s="283" t="s">
        <v>370</v>
      </c>
      <c r="AF15" s="283" t="s">
        <v>370</v>
      </c>
      <c r="AG15" s="281" t="s">
        <v>371</v>
      </c>
      <c r="AH15" s="281"/>
      <c r="AI15" s="281"/>
      <c r="AJ15" s="281"/>
      <c r="AK15" s="275" t="s">
        <v>476</v>
      </c>
    </row>
    <row r="16" spans="1:37" s="1" customFormat="1" x14ac:dyDescent="0.3">
      <c r="A16" s="276">
        <v>2109</v>
      </c>
      <c r="B16" s="284">
        <v>43306</v>
      </c>
      <c r="C16" s="275" t="s">
        <v>334</v>
      </c>
      <c r="D16" s="276" t="s">
        <v>361</v>
      </c>
      <c r="E16" s="274">
        <v>43281</v>
      </c>
      <c r="F16" s="275" t="s">
        <v>373</v>
      </c>
      <c r="G16" s="276" t="s">
        <v>380</v>
      </c>
      <c r="H16" s="301">
        <v>81.172727272727272</v>
      </c>
      <c r="I16" s="278" t="s">
        <v>323</v>
      </c>
      <c r="J16" s="279">
        <v>2460</v>
      </c>
      <c r="K16" s="279">
        <v>164700</v>
      </c>
      <c r="L16" s="279">
        <v>822540</v>
      </c>
      <c r="M16" s="279">
        <v>822540</v>
      </c>
      <c r="N16" s="279">
        <v>822540</v>
      </c>
      <c r="O16" s="301">
        <v>3.3545454545454541</v>
      </c>
      <c r="P16" s="301">
        <v>3.0272727272727269</v>
      </c>
      <c r="Q16" s="301">
        <v>2.9272727272727272</v>
      </c>
      <c r="R16" s="301">
        <v>2.7</v>
      </c>
      <c r="S16" s="301">
        <v>0</v>
      </c>
      <c r="T16" s="301">
        <v>0</v>
      </c>
      <c r="U16" s="283" t="s">
        <v>370</v>
      </c>
      <c r="V16" s="283" t="s">
        <v>370</v>
      </c>
      <c r="W16" s="283" t="s">
        <v>370</v>
      </c>
      <c r="X16" s="283" t="s">
        <v>370</v>
      </c>
      <c r="Y16" s="283" t="s">
        <v>370</v>
      </c>
      <c r="Z16" s="283" t="s">
        <v>370</v>
      </c>
      <c r="AA16" s="283" t="s">
        <v>370</v>
      </c>
      <c r="AB16" s="283" t="s">
        <v>370</v>
      </c>
      <c r="AC16" s="283" t="s">
        <v>370</v>
      </c>
      <c r="AD16" s="283" t="s">
        <v>370</v>
      </c>
      <c r="AE16" s="283" t="s">
        <v>370</v>
      </c>
      <c r="AF16" s="283" t="s">
        <v>370</v>
      </c>
      <c r="AG16" s="281" t="s">
        <v>371</v>
      </c>
      <c r="AH16" s="281"/>
      <c r="AI16" s="281"/>
      <c r="AJ16" s="281"/>
      <c r="AK16" s="275" t="s">
        <v>477</v>
      </c>
    </row>
    <row r="17" spans="1:37" s="1" customFormat="1" x14ac:dyDescent="0.3">
      <c r="A17" s="276">
        <v>873</v>
      </c>
      <c r="B17" s="284">
        <v>43306</v>
      </c>
      <c r="C17" s="275" t="s">
        <v>334</v>
      </c>
      <c r="D17" s="276" t="s">
        <v>362</v>
      </c>
      <c r="E17" s="274">
        <v>43281</v>
      </c>
      <c r="F17" s="275" t="s">
        <v>397</v>
      </c>
      <c r="G17" s="276" t="s">
        <v>380</v>
      </c>
      <c r="H17" s="301">
        <v>89.3</v>
      </c>
      <c r="I17" s="278"/>
      <c r="J17" s="279"/>
      <c r="K17" s="279"/>
      <c r="L17" s="279"/>
      <c r="M17" s="279"/>
      <c r="N17" s="279"/>
      <c r="O17" s="301">
        <v>3.1999999999999997</v>
      </c>
      <c r="P17" s="297"/>
      <c r="Q17" s="297"/>
      <c r="R17" s="297"/>
      <c r="S17" s="297"/>
      <c r="T17" s="297"/>
      <c r="U17" s="283" t="s">
        <v>370</v>
      </c>
      <c r="V17" s="283" t="s">
        <v>370</v>
      </c>
      <c r="W17" s="283" t="s">
        <v>370</v>
      </c>
      <c r="X17" s="283" t="s">
        <v>370</v>
      </c>
      <c r="Y17" s="283" t="s">
        <v>370</v>
      </c>
      <c r="Z17" s="283" t="s">
        <v>370</v>
      </c>
      <c r="AA17" s="283" t="s">
        <v>370</v>
      </c>
      <c r="AB17" s="283" t="s">
        <v>370</v>
      </c>
      <c r="AC17" s="283" t="s">
        <v>370</v>
      </c>
      <c r="AD17" s="283" t="s">
        <v>370</v>
      </c>
      <c r="AE17" s="283" t="s">
        <v>370</v>
      </c>
      <c r="AF17" s="283" t="s">
        <v>370</v>
      </c>
      <c r="AG17" s="281" t="s">
        <v>371</v>
      </c>
      <c r="AH17" s="281"/>
      <c r="AI17" s="281"/>
      <c r="AJ17" s="281"/>
      <c r="AK17" s="275" t="s">
        <v>478</v>
      </c>
    </row>
    <row r="18" spans="1:37" s="1" customFormat="1" x14ac:dyDescent="0.3">
      <c r="A18" s="276">
        <v>2110</v>
      </c>
      <c r="B18" s="284">
        <v>43306</v>
      </c>
      <c r="C18" s="275" t="s">
        <v>334</v>
      </c>
      <c r="D18" s="276" t="s">
        <v>363</v>
      </c>
      <c r="E18" s="274">
        <v>43281</v>
      </c>
      <c r="F18" s="275" t="s">
        <v>373</v>
      </c>
      <c r="G18" s="276" t="s">
        <v>380</v>
      </c>
      <c r="H18" s="301">
        <v>82.472727272727269</v>
      </c>
      <c r="I18" s="278" t="s">
        <v>323</v>
      </c>
      <c r="J18" s="279">
        <v>6000</v>
      </c>
      <c r="K18" s="279">
        <v>12000</v>
      </c>
      <c r="L18" s="279">
        <v>84000</v>
      </c>
      <c r="M18" s="279">
        <v>84000</v>
      </c>
      <c r="N18" s="279">
        <v>84000</v>
      </c>
      <c r="O18" s="301">
        <v>2.6909090909090905</v>
      </c>
      <c r="P18" s="301">
        <v>2.4727272727272727</v>
      </c>
      <c r="Q18" s="301">
        <v>2.3636363636363633</v>
      </c>
      <c r="R18" s="301">
        <v>2.3636363636363633</v>
      </c>
      <c r="S18" s="301">
        <v>0</v>
      </c>
      <c r="T18" s="301">
        <v>0</v>
      </c>
      <c r="U18" s="283" t="s">
        <v>370</v>
      </c>
      <c r="V18" s="283" t="s">
        <v>370</v>
      </c>
      <c r="W18" s="283" t="s">
        <v>370</v>
      </c>
      <c r="X18" s="283" t="s">
        <v>370</v>
      </c>
      <c r="Y18" s="283" t="s">
        <v>370</v>
      </c>
      <c r="Z18" s="283" t="s">
        <v>370</v>
      </c>
      <c r="AA18" s="283" t="s">
        <v>370</v>
      </c>
      <c r="AB18" s="283" t="s">
        <v>370</v>
      </c>
      <c r="AC18" s="283" t="s">
        <v>370</v>
      </c>
      <c r="AD18" s="283" t="s">
        <v>370</v>
      </c>
      <c r="AE18" s="283" t="s">
        <v>370</v>
      </c>
      <c r="AF18" s="283" t="s">
        <v>370</v>
      </c>
      <c r="AG18" s="281" t="s">
        <v>371</v>
      </c>
      <c r="AH18" s="281"/>
      <c r="AI18" s="281"/>
      <c r="AJ18" s="281"/>
      <c r="AK18" s="275" t="s">
        <v>479</v>
      </c>
    </row>
    <row r="19" spans="1:37" s="1" customFormat="1" x14ac:dyDescent="0.3">
      <c r="A19" s="276">
        <v>2153</v>
      </c>
      <c r="B19" s="284">
        <v>43306</v>
      </c>
      <c r="C19" s="275" t="s">
        <v>334</v>
      </c>
      <c r="D19" s="276" t="s">
        <v>363</v>
      </c>
      <c r="E19" s="274">
        <v>43281</v>
      </c>
      <c r="F19" s="275" t="s">
        <v>374</v>
      </c>
      <c r="G19" s="276" t="s">
        <v>380</v>
      </c>
      <c r="H19" s="301">
        <v>65.572727272727263</v>
      </c>
      <c r="I19" s="278" t="s">
        <v>348</v>
      </c>
      <c r="J19" s="279">
        <v>1650</v>
      </c>
      <c r="K19" s="279">
        <v>1650</v>
      </c>
      <c r="L19" s="279">
        <v>1650</v>
      </c>
      <c r="M19" s="279">
        <v>1650</v>
      </c>
      <c r="N19" s="279">
        <v>1650</v>
      </c>
      <c r="O19" s="301">
        <v>2.7</v>
      </c>
      <c r="P19" s="301">
        <v>2.3454545454545452</v>
      </c>
      <c r="Q19" s="301">
        <v>2.3454545454545452</v>
      </c>
      <c r="R19" s="301">
        <v>2.3454545454545452</v>
      </c>
      <c r="S19" s="301">
        <v>2.3454545454545452</v>
      </c>
      <c r="T19" s="301">
        <v>2.3454545454545452</v>
      </c>
      <c r="U19" s="283" t="s">
        <v>370</v>
      </c>
      <c r="V19" s="283" t="s">
        <v>370</v>
      </c>
      <c r="W19" s="283" t="s">
        <v>370</v>
      </c>
      <c r="X19" s="283" t="s">
        <v>370</v>
      </c>
      <c r="Y19" s="283" t="s">
        <v>370</v>
      </c>
      <c r="Z19" s="283" t="s">
        <v>370</v>
      </c>
      <c r="AA19" s="283" t="s">
        <v>370</v>
      </c>
      <c r="AB19" s="283" t="s">
        <v>370</v>
      </c>
      <c r="AC19" s="283" t="s">
        <v>370</v>
      </c>
      <c r="AD19" s="283" t="s">
        <v>370</v>
      </c>
      <c r="AE19" s="283" t="s">
        <v>370</v>
      </c>
      <c r="AF19" s="283" t="s">
        <v>370</v>
      </c>
      <c r="AG19" s="281" t="s">
        <v>371</v>
      </c>
      <c r="AH19" s="281"/>
      <c r="AI19" s="281"/>
      <c r="AJ19" s="281"/>
      <c r="AK19" s="275" t="s">
        <v>480</v>
      </c>
    </row>
    <row r="20" spans="1:37" s="1" customFormat="1" x14ac:dyDescent="0.3">
      <c r="A20" s="276">
        <v>2097</v>
      </c>
      <c r="B20" s="284">
        <v>43306</v>
      </c>
      <c r="C20" s="275" t="s">
        <v>334</v>
      </c>
      <c r="D20" s="276" t="s">
        <v>363</v>
      </c>
      <c r="E20" s="274">
        <v>43284</v>
      </c>
      <c r="F20" s="275" t="s">
        <v>133</v>
      </c>
      <c r="G20" s="276" t="s">
        <v>380</v>
      </c>
      <c r="H20" s="301">
        <v>69.881818181818176</v>
      </c>
      <c r="I20" s="278" t="s">
        <v>323</v>
      </c>
      <c r="J20" s="279">
        <v>1650</v>
      </c>
      <c r="K20" s="279">
        <v>2960</v>
      </c>
      <c r="L20" s="279">
        <v>2960</v>
      </c>
      <c r="M20" s="279">
        <v>2960</v>
      </c>
      <c r="N20" s="279">
        <v>2960</v>
      </c>
      <c r="O20" s="301">
        <v>2.4090909090909087</v>
      </c>
      <c r="P20" s="301">
        <v>2.1727272727272728</v>
      </c>
      <c r="Q20" s="301">
        <v>2.0636363636363635</v>
      </c>
      <c r="R20" s="301">
        <v>0</v>
      </c>
      <c r="S20" s="301">
        <v>0</v>
      </c>
      <c r="T20" s="301">
        <v>0</v>
      </c>
      <c r="U20" s="283" t="s">
        <v>370</v>
      </c>
      <c r="V20" s="283" t="s">
        <v>370</v>
      </c>
      <c r="W20" s="283" t="s">
        <v>370</v>
      </c>
      <c r="X20" s="283" t="s">
        <v>370</v>
      </c>
      <c r="Y20" s="283" t="s">
        <v>370</v>
      </c>
      <c r="Z20" s="283" t="s">
        <v>370</v>
      </c>
      <c r="AA20" s="283" t="s">
        <v>370</v>
      </c>
      <c r="AB20" s="283" t="s">
        <v>370</v>
      </c>
      <c r="AC20" s="283" t="s">
        <v>370</v>
      </c>
      <c r="AD20" s="283" t="s">
        <v>370</v>
      </c>
      <c r="AE20" s="283" t="s">
        <v>370</v>
      </c>
      <c r="AF20" s="283" t="s">
        <v>370</v>
      </c>
      <c r="AG20" s="281" t="s">
        <v>371</v>
      </c>
      <c r="AH20" s="281"/>
      <c r="AI20" s="281"/>
      <c r="AJ20" s="281"/>
      <c r="AK20" s="275" t="s">
        <v>481</v>
      </c>
    </row>
    <row r="21" spans="1:37" s="1" customFormat="1" x14ac:dyDescent="0.3">
      <c r="A21" s="276"/>
      <c r="B21" s="284">
        <v>43306</v>
      </c>
      <c r="C21" s="275" t="s">
        <v>334</v>
      </c>
      <c r="D21" s="276" t="s">
        <v>363</v>
      </c>
      <c r="E21" s="274">
        <v>43292</v>
      </c>
      <c r="F21" s="275" t="s">
        <v>327</v>
      </c>
      <c r="G21" s="276" t="s">
        <v>380</v>
      </c>
      <c r="H21" s="301">
        <v>72</v>
      </c>
      <c r="I21" s="278" t="s">
        <v>323</v>
      </c>
      <c r="J21" s="279">
        <v>1650</v>
      </c>
      <c r="K21" s="279">
        <v>2960</v>
      </c>
      <c r="L21" s="279">
        <v>2960</v>
      </c>
      <c r="M21" s="279">
        <v>2960</v>
      </c>
      <c r="N21" s="279">
        <v>2960</v>
      </c>
      <c r="O21" s="301">
        <v>2.4545454545454546</v>
      </c>
      <c r="P21" s="301">
        <v>2.1545454545454543</v>
      </c>
      <c r="Q21" s="301">
        <v>1.9818181818181817</v>
      </c>
      <c r="R21" s="301">
        <v>0</v>
      </c>
      <c r="S21" s="301">
        <v>0</v>
      </c>
      <c r="T21" s="301">
        <v>0</v>
      </c>
      <c r="U21" s="283" t="s">
        <v>370</v>
      </c>
      <c r="V21" s="283" t="s">
        <v>370</v>
      </c>
      <c r="W21" s="283" t="s">
        <v>370</v>
      </c>
      <c r="X21" s="283" t="s">
        <v>370</v>
      </c>
      <c r="Y21" s="283" t="s">
        <v>370</v>
      </c>
      <c r="Z21" s="283" t="s">
        <v>370</v>
      </c>
      <c r="AA21" s="283" t="s">
        <v>370</v>
      </c>
      <c r="AB21" s="283" t="s">
        <v>370</v>
      </c>
      <c r="AC21" s="283" t="s">
        <v>370</v>
      </c>
      <c r="AD21" s="283" t="s">
        <v>370</v>
      </c>
      <c r="AE21" s="283" t="s">
        <v>370</v>
      </c>
      <c r="AF21" s="283" t="s">
        <v>370</v>
      </c>
      <c r="AG21" s="281" t="s">
        <v>371</v>
      </c>
      <c r="AH21" s="281"/>
      <c r="AI21" s="281"/>
      <c r="AJ21" s="281"/>
      <c r="AK21" s="275" t="s">
        <v>482</v>
      </c>
    </row>
    <row r="22" spans="1:37" s="1" customFormat="1" x14ac:dyDescent="0.3">
      <c r="A22" s="276">
        <v>2111</v>
      </c>
      <c r="B22" s="284">
        <v>43306</v>
      </c>
      <c r="C22" s="275" t="s">
        <v>334</v>
      </c>
      <c r="D22" s="276" t="s">
        <v>364</v>
      </c>
      <c r="E22" s="274">
        <v>43281</v>
      </c>
      <c r="F22" s="275" t="s">
        <v>373</v>
      </c>
      <c r="G22" s="276" t="s">
        <v>380</v>
      </c>
      <c r="H22" s="301">
        <v>80.818181818181813</v>
      </c>
      <c r="I22" s="278" t="s">
        <v>323</v>
      </c>
      <c r="J22" s="279">
        <v>6000</v>
      </c>
      <c r="K22" s="279">
        <v>12000</v>
      </c>
      <c r="L22" s="279">
        <v>84000</v>
      </c>
      <c r="M22" s="279">
        <v>84000</v>
      </c>
      <c r="N22" s="279">
        <v>84000</v>
      </c>
      <c r="O22" s="301">
        <v>3.8454545454545457</v>
      </c>
      <c r="P22" s="301">
        <v>3.4181818181818175</v>
      </c>
      <c r="Q22" s="301">
        <v>3.0272727272727269</v>
      </c>
      <c r="R22" s="301">
        <v>2.9999999999999996</v>
      </c>
      <c r="S22" s="301">
        <v>0</v>
      </c>
      <c r="T22" s="301">
        <v>0</v>
      </c>
      <c r="U22" s="283" t="s">
        <v>370</v>
      </c>
      <c r="V22" s="283" t="s">
        <v>370</v>
      </c>
      <c r="W22" s="283" t="s">
        <v>370</v>
      </c>
      <c r="X22" s="283" t="s">
        <v>370</v>
      </c>
      <c r="Y22" s="283" t="s">
        <v>370</v>
      </c>
      <c r="Z22" s="283" t="s">
        <v>370</v>
      </c>
      <c r="AA22" s="283" t="s">
        <v>370</v>
      </c>
      <c r="AB22" s="283" t="s">
        <v>370</v>
      </c>
      <c r="AC22" s="283" t="s">
        <v>370</v>
      </c>
      <c r="AD22" s="283" t="s">
        <v>370</v>
      </c>
      <c r="AE22" s="283" t="s">
        <v>370</v>
      </c>
      <c r="AF22" s="283" t="s">
        <v>370</v>
      </c>
      <c r="AG22" s="281" t="s">
        <v>371</v>
      </c>
      <c r="AH22" s="281"/>
      <c r="AI22" s="281"/>
      <c r="AJ22" s="281"/>
      <c r="AK22" s="275" t="s">
        <v>483</v>
      </c>
    </row>
    <row r="23" spans="1:37" s="1" customFormat="1" x14ac:dyDescent="0.3">
      <c r="A23" s="276">
        <v>2157</v>
      </c>
      <c r="B23" s="284">
        <v>43306</v>
      </c>
      <c r="C23" s="275" t="s">
        <v>334</v>
      </c>
      <c r="D23" s="276" t="s">
        <v>364</v>
      </c>
      <c r="E23" s="274">
        <v>43281</v>
      </c>
      <c r="F23" s="275" t="s">
        <v>374</v>
      </c>
      <c r="G23" s="276" t="s">
        <v>380</v>
      </c>
      <c r="H23" s="301">
        <v>68.081818181818178</v>
      </c>
      <c r="I23" s="278" t="s">
        <v>348</v>
      </c>
      <c r="J23" s="279">
        <v>1650</v>
      </c>
      <c r="K23" s="279">
        <v>1650</v>
      </c>
      <c r="L23" s="279">
        <v>1650</v>
      </c>
      <c r="M23" s="279">
        <v>1650</v>
      </c>
      <c r="N23" s="279">
        <v>1650</v>
      </c>
      <c r="O23" s="301">
        <v>3.9727272727272727</v>
      </c>
      <c r="P23" s="301">
        <v>3.0636363636363635</v>
      </c>
      <c r="Q23" s="301">
        <v>3.0636363636363635</v>
      </c>
      <c r="R23" s="301">
        <v>3.0636363636363635</v>
      </c>
      <c r="S23" s="301">
        <v>3.0636363636363635</v>
      </c>
      <c r="T23" s="301">
        <v>3.0636363636363635</v>
      </c>
      <c r="U23" s="283" t="s">
        <v>370</v>
      </c>
      <c r="V23" s="283" t="s">
        <v>370</v>
      </c>
      <c r="W23" s="283" t="s">
        <v>370</v>
      </c>
      <c r="X23" s="283" t="s">
        <v>370</v>
      </c>
      <c r="Y23" s="283" t="s">
        <v>370</v>
      </c>
      <c r="Z23" s="283" t="s">
        <v>370</v>
      </c>
      <c r="AA23" s="283" t="s">
        <v>370</v>
      </c>
      <c r="AB23" s="283" t="s">
        <v>370</v>
      </c>
      <c r="AC23" s="283" t="s">
        <v>370</v>
      </c>
      <c r="AD23" s="283" t="s">
        <v>370</v>
      </c>
      <c r="AE23" s="283" t="s">
        <v>370</v>
      </c>
      <c r="AF23" s="283" t="s">
        <v>370</v>
      </c>
      <c r="AG23" s="281" t="s">
        <v>371</v>
      </c>
      <c r="AH23" s="281"/>
      <c r="AI23" s="281"/>
      <c r="AJ23" s="281"/>
      <c r="AK23" s="275" t="s">
        <v>484</v>
      </c>
    </row>
    <row r="24" spans="1:37" s="1" customFormat="1" x14ac:dyDescent="0.3">
      <c r="A24" s="276">
        <v>2098</v>
      </c>
      <c r="B24" s="284">
        <v>43306</v>
      </c>
      <c r="C24" s="275" t="s">
        <v>334</v>
      </c>
      <c r="D24" s="276" t="s">
        <v>364</v>
      </c>
      <c r="E24" s="274">
        <v>43284</v>
      </c>
      <c r="F24" s="275" t="s">
        <v>133</v>
      </c>
      <c r="G24" s="276" t="s">
        <v>380</v>
      </c>
      <c r="H24" s="301">
        <v>80.027272727272717</v>
      </c>
      <c r="I24" s="278" t="s">
        <v>323</v>
      </c>
      <c r="J24" s="279">
        <v>1650</v>
      </c>
      <c r="K24" s="279">
        <v>2960</v>
      </c>
      <c r="L24" s="279">
        <v>2960</v>
      </c>
      <c r="M24" s="279">
        <v>2960</v>
      </c>
      <c r="N24" s="279">
        <v>2960</v>
      </c>
      <c r="O24" s="301">
        <v>3.7909090909090906</v>
      </c>
      <c r="P24" s="301">
        <v>3.4454545454545453</v>
      </c>
      <c r="Q24" s="301">
        <v>2.754545454545454</v>
      </c>
      <c r="R24" s="301">
        <v>0</v>
      </c>
      <c r="S24" s="301">
        <v>0</v>
      </c>
      <c r="T24" s="301">
        <v>0</v>
      </c>
      <c r="U24" s="283" t="s">
        <v>370</v>
      </c>
      <c r="V24" s="283" t="s">
        <v>370</v>
      </c>
      <c r="W24" s="283" t="s">
        <v>370</v>
      </c>
      <c r="X24" s="283" t="s">
        <v>370</v>
      </c>
      <c r="Y24" s="283" t="s">
        <v>370</v>
      </c>
      <c r="Z24" s="283" t="s">
        <v>370</v>
      </c>
      <c r="AA24" s="283" t="s">
        <v>370</v>
      </c>
      <c r="AB24" s="283" t="s">
        <v>370</v>
      </c>
      <c r="AC24" s="283" t="s">
        <v>370</v>
      </c>
      <c r="AD24" s="283" t="s">
        <v>370</v>
      </c>
      <c r="AE24" s="283" t="s">
        <v>370</v>
      </c>
      <c r="AF24" s="283" t="s">
        <v>370</v>
      </c>
      <c r="AG24" s="281" t="s">
        <v>371</v>
      </c>
      <c r="AH24" s="281"/>
      <c r="AI24" s="281"/>
      <c r="AJ24" s="281"/>
      <c r="AK24" s="275" t="s">
        <v>485</v>
      </c>
    </row>
    <row r="25" spans="1:37" s="1" customFormat="1" x14ac:dyDescent="0.3">
      <c r="A25" s="276"/>
      <c r="B25" s="284">
        <v>43306</v>
      </c>
      <c r="C25" s="275" t="s">
        <v>334</v>
      </c>
      <c r="D25" s="276" t="s">
        <v>364</v>
      </c>
      <c r="E25" s="274">
        <v>43292</v>
      </c>
      <c r="F25" s="275" t="s">
        <v>327</v>
      </c>
      <c r="G25" s="276" t="s">
        <v>380</v>
      </c>
      <c r="H25" s="301">
        <v>82</v>
      </c>
      <c r="I25" s="278" t="s">
        <v>323</v>
      </c>
      <c r="J25" s="279">
        <v>1650</v>
      </c>
      <c r="K25" s="279">
        <v>2960</v>
      </c>
      <c r="L25" s="279">
        <v>2960</v>
      </c>
      <c r="M25" s="279">
        <v>2960</v>
      </c>
      <c r="N25" s="279">
        <v>2960</v>
      </c>
      <c r="O25" s="301">
        <v>3.4545454545454541</v>
      </c>
      <c r="P25" s="301">
        <v>3.1818181818181817</v>
      </c>
      <c r="Q25" s="301">
        <v>2.5545454545454542</v>
      </c>
      <c r="R25" s="301">
        <v>0</v>
      </c>
      <c r="S25" s="301">
        <v>0</v>
      </c>
      <c r="T25" s="301">
        <v>0</v>
      </c>
      <c r="U25" s="283" t="s">
        <v>370</v>
      </c>
      <c r="V25" s="283" t="s">
        <v>370</v>
      </c>
      <c r="W25" s="283" t="s">
        <v>370</v>
      </c>
      <c r="X25" s="283" t="s">
        <v>370</v>
      </c>
      <c r="Y25" s="283" t="s">
        <v>370</v>
      </c>
      <c r="Z25" s="283" t="s">
        <v>370</v>
      </c>
      <c r="AA25" s="283" t="s">
        <v>370</v>
      </c>
      <c r="AB25" s="283" t="s">
        <v>370</v>
      </c>
      <c r="AC25" s="283" t="s">
        <v>370</v>
      </c>
      <c r="AD25" s="283" t="s">
        <v>370</v>
      </c>
      <c r="AE25" s="283" t="s">
        <v>370</v>
      </c>
      <c r="AF25" s="283" t="s">
        <v>370</v>
      </c>
      <c r="AG25" s="281" t="s">
        <v>371</v>
      </c>
      <c r="AH25" s="281"/>
      <c r="AI25" s="281"/>
      <c r="AJ25" s="281"/>
      <c r="AK25" s="275" t="s">
        <v>486</v>
      </c>
    </row>
    <row r="26" spans="1:37" s="1" customFormat="1" x14ac:dyDescent="0.3">
      <c r="A26" s="276">
        <v>2161</v>
      </c>
      <c r="B26" s="284">
        <v>43306</v>
      </c>
      <c r="C26" s="275" t="s">
        <v>334</v>
      </c>
      <c r="D26" s="276" t="s">
        <v>365</v>
      </c>
      <c r="E26" s="274">
        <v>43281</v>
      </c>
      <c r="F26" s="275" t="s">
        <v>374</v>
      </c>
      <c r="G26" s="276" t="s">
        <v>380</v>
      </c>
      <c r="H26" s="301">
        <v>77.199999999999989</v>
      </c>
      <c r="I26" s="278"/>
      <c r="J26" s="276"/>
      <c r="K26" s="276"/>
      <c r="L26" s="276"/>
      <c r="M26" s="276"/>
      <c r="N26" s="276"/>
      <c r="O26" s="301">
        <v>3.3545454545454541</v>
      </c>
      <c r="P26" s="297" t="s">
        <v>370</v>
      </c>
      <c r="Q26" s="297"/>
      <c r="R26" s="297"/>
      <c r="S26" s="297"/>
      <c r="T26" s="297"/>
      <c r="U26" s="283" t="s">
        <v>370</v>
      </c>
      <c r="V26" s="283" t="s">
        <v>370</v>
      </c>
      <c r="W26" s="283" t="s">
        <v>370</v>
      </c>
      <c r="X26" s="283" t="s">
        <v>370</v>
      </c>
      <c r="Y26" s="283" t="s">
        <v>370</v>
      </c>
      <c r="Z26" s="283" t="s">
        <v>370</v>
      </c>
      <c r="AA26" s="283" t="s">
        <v>370</v>
      </c>
      <c r="AB26" s="283" t="s">
        <v>370</v>
      </c>
      <c r="AC26" s="283" t="s">
        <v>370</v>
      </c>
      <c r="AD26" s="283" t="s">
        <v>370</v>
      </c>
      <c r="AE26" s="283" t="s">
        <v>370</v>
      </c>
      <c r="AF26" s="283" t="s">
        <v>370</v>
      </c>
      <c r="AG26" s="281" t="s">
        <v>371</v>
      </c>
      <c r="AH26" s="281"/>
      <c r="AI26" s="281"/>
      <c r="AJ26" s="281"/>
      <c r="AK26" s="275" t="s">
        <v>487</v>
      </c>
    </row>
    <row r="27" spans="1:37" s="1" customFormat="1" x14ac:dyDescent="0.3">
      <c r="A27" s="276">
        <v>874</v>
      </c>
      <c r="B27" s="284">
        <v>43306</v>
      </c>
      <c r="C27" s="275" t="s">
        <v>334</v>
      </c>
      <c r="D27" s="276" t="s">
        <v>365</v>
      </c>
      <c r="E27" s="274">
        <v>43281</v>
      </c>
      <c r="F27" s="275" t="s">
        <v>327</v>
      </c>
      <c r="G27" s="276" t="s">
        <v>380</v>
      </c>
      <c r="H27" s="301">
        <v>78.209090909090904</v>
      </c>
      <c r="I27" s="278"/>
      <c r="J27" s="279"/>
      <c r="K27" s="279"/>
      <c r="L27" s="279"/>
      <c r="M27" s="279"/>
      <c r="N27" s="279"/>
      <c r="O27" s="301">
        <v>3.1999999999999997</v>
      </c>
      <c r="P27" s="297" t="s">
        <v>370</v>
      </c>
      <c r="Q27" s="297"/>
      <c r="R27" s="297"/>
      <c r="S27" s="297"/>
      <c r="T27" s="297"/>
      <c r="U27" s="283" t="s">
        <v>370</v>
      </c>
      <c r="V27" s="283" t="s">
        <v>370</v>
      </c>
      <c r="W27" s="283" t="s">
        <v>370</v>
      </c>
      <c r="X27" s="283" t="s">
        <v>370</v>
      </c>
      <c r="Y27" s="283" t="s">
        <v>370</v>
      </c>
      <c r="Z27" s="283" t="s">
        <v>370</v>
      </c>
      <c r="AA27" s="283" t="s">
        <v>370</v>
      </c>
      <c r="AB27" s="283" t="s">
        <v>370</v>
      </c>
      <c r="AC27" s="283" t="s">
        <v>370</v>
      </c>
      <c r="AD27" s="283" t="s">
        <v>370</v>
      </c>
      <c r="AE27" s="283" t="s">
        <v>370</v>
      </c>
      <c r="AF27" s="283" t="s">
        <v>370</v>
      </c>
      <c r="AG27" s="281" t="s">
        <v>371</v>
      </c>
      <c r="AH27" s="276"/>
      <c r="AI27" s="276"/>
      <c r="AJ27" s="276"/>
      <c r="AK27" s="275" t="s">
        <v>488</v>
      </c>
    </row>
    <row r="28" spans="1:37" s="1" customFormat="1" x14ac:dyDescent="0.3">
      <c r="A28" s="276">
        <v>2173</v>
      </c>
      <c r="B28" s="284">
        <v>43306</v>
      </c>
      <c r="C28" s="275" t="s">
        <v>334</v>
      </c>
      <c r="D28" s="276" t="s">
        <v>366</v>
      </c>
      <c r="E28" s="274">
        <v>43281</v>
      </c>
      <c r="F28" s="275" t="s">
        <v>374</v>
      </c>
      <c r="G28" s="276" t="s">
        <v>380</v>
      </c>
      <c r="H28" s="301">
        <v>81.563636363636363</v>
      </c>
      <c r="I28" s="278"/>
      <c r="J28" s="276"/>
      <c r="K28" s="276"/>
      <c r="L28" s="276"/>
      <c r="M28" s="276"/>
      <c r="N28" s="276"/>
      <c r="O28" s="301">
        <v>3.3636363636363633</v>
      </c>
      <c r="P28" s="297" t="s">
        <v>370</v>
      </c>
      <c r="Q28" s="297"/>
      <c r="R28" s="297"/>
      <c r="S28" s="297"/>
      <c r="T28" s="297"/>
      <c r="U28" s="283" t="s">
        <v>370</v>
      </c>
      <c r="V28" s="283" t="s">
        <v>370</v>
      </c>
      <c r="W28" s="283" t="s">
        <v>370</v>
      </c>
      <c r="X28" s="283" t="s">
        <v>370</v>
      </c>
      <c r="Y28" s="283" t="s">
        <v>370</v>
      </c>
      <c r="Z28" s="283" t="s">
        <v>370</v>
      </c>
      <c r="AA28" s="283" t="s">
        <v>370</v>
      </c>
      <c r="AB28" s="283" t="s">
        <v>370</v>
      </c>
      <c r="AC28" s="283" t="s">
        <v>370</v>
      </c>
      <c r="AD28" s="283" t="s">
        <v>370</v>
      </c>
      <c r="AE28" s="283" t="s">
        <v>370</v>
      </c>
      <c r="AF28" s="283" t="s">
        <v>370</v>
      </c>
      <c r="AG28" s="281" t="s">
        <v>371</v>
      </c>
      <c r="AH28" s="281"/>
      <c r="AI28" s="281"/>
      <c r="AJ28" s="281"/>
      <c r="AK28" s="275" t="s">
        <v>489</v>
      </c>
    </row>
    <row r="29" spans="1:37" s="1" customFormat="1" x14ac:dyDescent="0.3">
      <c r="A29" s="276">
        <v>2096</v>
      </c>
      <c r="B29" s="284">
        <v>43306</v>
      </c>
      <c r="C29" s="275" t="s">
        <v>334</v>
      </c>
      <c r="D29" s="276" t="s">
        <v>366</v>
      </c>
      <c r="E29" s="274">
        <v>43284</v>
      </c>
      <c r="F29" s="275" t="s">
        <v>133</v>
      </c>
      <c r="G29" s="276" t="s">
        <v>380</v>
      </c>
      <c r="H29" s="301">
        <v>95.809090909090898</v>
      </c>
      <c r="I29" s="278"/>
      <c r="J29" s="276"/>
      <c r="K29" s="276"/>
      <c r="L29" s="276"/>
      <c r="M29" s="276"/>
      <c r="N29" s="276"/>
      <c r="O29" s="301">
        <v>3.2090909090909085</v>
      </c>
      <c r="P29" s="297" t="s">
        <v>370</v>
      </c>
      <c r="Q29" s="297"/>
      <c r="R29" s="297"/>
      <c r="S29" s="297"/>
      <c r="T29" s="297"/>
      <c r="U29" s="283" t="s">
        <v>370</v>
      </c>
      <c r="V29" s="283" t="s">
        <v>370</v>
      </c>
      <c r="W29" s="283" t="s">
        <v>370</v>
      </c>
      <c r="X29" s="283" t="s">
        <v>370</v>
      </c>
      <c r="Y29" s="283" t="s">
        <v>370</v>
      </c>
      <c r="Z29" s="283" t="s">
        <v>370</v>
      </c>
      <c r="AA29" s="283" t="s">
        <v>370</v>
      </c>
      <c r="AB29" s="283" t="s">
        <v>370</v>
      </c>
      <c r="AC29" s="283" t="s">
        <v>370</v>
      </c>
      <c r="AD29" s="283" t="s">
        <v>370</v>
      </c>
      <c r="AE29" s="283" t="s">
        <v>370</v>
      </c>
      <c r="AF29" s="283" t="s">
        <v>370</v>
      </c>
      <c r="AG29" s="281" t="s">
        <v>371</v>
      </c>
      <c r="AH29" s="281"/>
      <c r="AI29" s="281"/>
      <c r="AJ29" s="281"/>
      <c r="AK29" s="275" t="s">
        <v>490</v>
      </c>
    </row>
    <row r="30" spans="1:37" s="1" customFormat="1" x14ac:dyDescent="0.3">
      <c r="A30" s="276"/>
      <c r="B30" s="284">
        <v>43306</v>
      </c>
      <c r="C30" s="275" t="s">
        <v>334</v>
      </c>
      <c r="D30" s="276" t="s">
        <v>366</v>
      </c>
      <c r="E30" s="274">
        <v>43281</v>
      </c>
      <c r="F30" s="275" t="s">
        <v>327</v>
      </c>
      <c r="G30" s="276" t="s">
        <v>380</v>
      </c>
      <c r="H30" s="301">
        <v>78.881818181818176</v>
      </c>
      <c r="I30" s="278"/>
      <c r="J30" s="276"/>
      <c r="K30" s="276"/>
      <c r="L30" s="276"/>
      <c r="M30" s="276"/>
      <c r="N30" s="276"/>
      <c r="O30" s="301">
        <v>3.3545454545454541</v>
      </c>
      <c r="P30" s="297" t="s">
        <v>370</v>
      </c>
      <c r="Q30" s="297"/>
      <c r="R30" s="297"/>
      <c r="S30" s="297"/>
      <c r="T30" s="297"/>
      <c r="U30" s="283" t="s">
        <v>370</v>
      </c>
      <c r="V30" s="283" t="s">
        <v>370</v>
      </c>
      <c r="W30" s="283" t="s">
        <v>370</v>
      </c>
      <c r="X30" s="283" t="s">
        <v>370</v>
      </c>
      <c r="Y30" s="283" t="s">
        <v>370</v>
      </c>
      <c r="Z30" s="283" t="s">
        <v>370</v>
      </c>
      <c r="AA30" s="283" t="s">
        <v>370</v>
      </c>
      <c r="AB30" s="283" t="s">
        <v>370</v>
      </c>
      <c r="AC30" s="283" t="s">
        <v>370</v>
      </c>
      <c r="AD30" s="283" t="s">
        <v>370</v>
      </c>
      <c r="AE30" s="283" t="s">
        <v>370</v>
      </c>
      <c r="AF30" s="283" t="s">
        <v>370</v>
      </c>
      <c r="AG30" s="281" t="s">
        <v>371</v>
      </c>
      <c r="AH30" s="281"/>
      <c r="AI30" s="281"/>
      <c r="AJ30" s="281"/>
      <c r="AK30" s="275" t="s">
        <v>491</v>
      </c>
    </row>
    <row r="31" spans="1:37" s="1" customFormat="1" x14ac:dyDescent="0.3">
      <c r="A31" s="276">
        <v>2177</v>
      </c>
      <c r="B31" s="284">
        <v>43306</v>
      </c>
      <c r="C31" s="275" t="s">
        <v>334</v>
      </c>
      <c r="D31" s="276" t="s">
        <v>367</v>
      </c>
      <c r="E31" s="274">
        <v>43281</v>
      </c>
      <c r="F31" s="275" t="s">
        <v>374</v>
      </c>
      <c r="G31" s="276" t="s">
        <v>380</v>
      </c>
      <c r="H31" s="301">
        <v>84.327272727272728</v>
      </c>
      <c r="I31" s="278"/>
      <c r="J31" s="276"/>
      <c r="K31" s="276"/>
      <c r="L31" s="276"/>
      <c r="M31" s="276"/>
      <c r="N31" s="276"/>
      <c r="O31" s="301">
        <v>3.3090909090909091</v>
      </c>
      <c r="P31" s="297" t="s">
        <v>370</v>
      </c>
      <c r="Q31" s="297"/>
      <c r="R31" s="297"/>
      <c r="S31" s="297"/>
      <c r="T31" s="297"/>
      <c r="U31" s="283" t="s">
        <v>370</v>
      </c>
      <c r="V31" s="283" t="s">
        <v>370</v>
      </c>
      <c r="W31" s="283" t="s">
        <v>370</v>
      </c>
      <c r="X31" s="283" t="s">
        <v>370</v>
      </c>
      <c r="Y31" s="283" t="s">
        <v>370</v>
      </c>
      <c r="Z31" s="283" t="s">
        <v>370</v>
      </c>
      <c r="AA31" s="283" t="s">
        <v>370</v>
      </c>
      <c r="AB31" s="283" t="s">
        <v>370</v>
      </c>
      <c r="AC31" s="283" t="s">
        <v>370</v>
      </c>
      <c r="AD31" s="283" t="s">
        <v>370</v>
      </c>
      <c r="AE31" s="283" t="s">
        <v>370</v>
      </c>
      <c r="AF31" s="283" t="s">
        <v>370</v>
      </c>
      <c r="AG31" s="281" t="s">
        <v>371</v>
      </c>
      <c r="AH31" s="281"/>
      <c r="AI31" s="281"/>
      <c r="AJ31" s="281"/>
      <c r="AK31" s="275" t="s">
        <v>492</v>
      </c>
    </row>
    <row r="32" spans="1:37" s="1" customFormat="1" x14ac:dyDescent="0.3">
      <c r="A32" s="276">
        <v>875</v>
      </c>
      <c r="B32" s="284">
        <v>43306</v>
      </c>
      <c r="C32" s="275" t="s">
        <v>334</v>
      </c>
      <c r="D32" s="276" t="s">
        <v>367</v>
      </c>
      <c r="E32" s="274">
        <v>43281</v>
      </c>
      <c r="F32" s="275" t="s">
        <v>327</v>
      </c>
      <c r="G32" s="276" t="s">
        <v>380</v>
      </c>
      <c r="H32" s="301">
        <v>87.999999999999986</v>
      </c>
      <c r="I32" s="278"/>
      <c r="J32" s="279"/>
      <c r="K32" s="279"/>
      <c r="L32" s="279"/>
      <c r="M32" s="279"/>
      <c r="N32" s="279"/>
      <c r="O32" s="301">
        <v>3.3818181818181818</v>
      </c>
      <c r="P32" s="297" t="s">
        <v>370</v>
      </c>
      <c r="Q32" s="297"/>
      <c r="R32" s="297"/>
      <c r="S32" s="297"/>
      <c r="T32" s="297"/>
      <c r="U32" s="283" t="s">
        <v>370</v>
      </c>
      <c r="V32" s="283" t="s">
        <v>370</v>
      </c>
      <c r="W32" s="283" t="s">
        <v>370</v>
      </c>
      <c r="X32" s="283" t="s">
        <v>370</v>
      </c>
      <c r="Y32" s="283" t="s">
        <v>370</v>
      </c>
      <c r="Z32" s="283" t="s">
        <v>370</v>
      </c>
      <c r="AA32" s="283" t="s">
        <v>370</v>
      </c>
      <c r="AB32" s="283" t="s">
        <v>370</v>
      </c>
      <c r="AC32" s="283" t="s">
        <v>370</v>
      </c>
      <c r="AD32" s="283" t="s">
        <v>370</v>
      </c>
      <c r="AE32" s="283" t="s">
        <v>370</v>
      </c>
      <c r="AF32" s="283" t="s">
        <v>370</v>
      </c>
      <c r="AG32" s="281" t="s">
        <v>371</v>
      </c>
      <c r="AH32" s="276"/>
      <c r="AI32" s="276"/>
      <c r="AJ32" s="276"/>
      <c r="AK32" s="275" t="s">
        <v>493</v>
      </c>
    </row>
    <row r="33" spans="1:37" s="1" customFormat="1" x14ac:dyDescent="0.3">
      <c r="A33" s="276">
        <v>2165</v>
      </c>
      <c r="B33" s="284">
        <v>43306</v>
      </c>
      <c r="C33" s="275" t="s">
        <v>334</v>
      </c>
      <c r="D33" s="276" t="s">
        <v>368</v>
      </c>
      <c r="E33" s="274">
        <v>43281</v>
      </c>
      <c r="F33" s="275" t="s">
        <v>374</v>
      </c>
      <c r="G33" s="276" t="s">
        <v>380</v>
      </c>
      <c r="H33" s="301">
        <v>98.22727272727272</v>
      </c>
      <c r="I33" s="278"/>
      <c r="J33" s="276"/>
      <c r="K33" s="276"/>
      <c r="L33" s="276"/>
      <c r="M33" s="276"/>
      <c r="N33" s="276"/>
      <c r="O33" s="301">
        <v>2.9454545454545453</v>
      </c>
      <c r="P33" s="297" t="s">
        <v>370</v>
      </c>
      <c r="Q33" s="297"/>
      <c r="R33" s="297"/>
      <c r="S33" s="297"/>
      <c r="T33" s="297"/>
      <c r="U33" s="283" t="s">
        <v>370</v>
      </c>
      <c r="V33" s="283" t="s">
        <v>370</v>
      </c>
      <c r="W33" s="283" t="s">
        <v>370</v>
      </c>
      <c r="X33" s="283" t="s">
        <v>370</v>
      </c>
      <c r="Y33" s="283" t="s">
        <v>370</v>
      </c>
      <c r="Z33" s="283" t="s">
        <v>370</v>
      </c>
      <c r="AA33" s="283" t="s">
        <v>370</v>
      </c>
      <c r="AB33" s="283" t="s">
        <v>370</v>
      </c>
      <c r="AC33" s="283" t="s">
        <v>370</v>
      </c>
      <c r="AD33" s="283" t="s">
        <v>370</v>
      </c>
      <c r="AE33" s="283" t="s">
        <v>370</v>
      </c>
      <c r="AF33" s="283" t="s">
        <v>370</v>
      </c>
      <c r="AG33" s="281" t="s">
        <v>371</v>
      </c>
      <c r="AH33" s="281"/>
      <c r="AI33" s="281"/>
      <c r="AJ33" s="281"/>
      <c r="AK33" s="275" t="s">
        <v>494</v>
      </c>
    </row>
    <row r="34" spans="1:37" s="1" customFormat="1" x14ac:dyDescent="0.3">
      <c r="A34" s="276">
        <v>2099</v>
      </c>
      <c r="B34" s="284">
        <v>43306</v>
      </c>
      <c r="C34" s="275" t="s">
        <v>334</v>
      </c>
      <c r="D34" s="276" t="s">
        <v>368</v>
      </c>
      <c r="E34" s="274">
        <v>43284</v>
      </c>
      <c r="F34" s="275" t="s">
        <v>133</v>
      </c>
      <c r="G34" s="276" t="s">
        <v>380</v>
      </c>
      <c r="H34" s="301">
        <v>108.19999999999999</v>
      </c>
      <c r="I34" s="278"/>
      <c r="J34" s="276"/>
      <c r="K34" s="276"/>
      <c r="L34" s="276"/>
      <c r="M34" s="276"/>
      <c r="N34" s="276"/>
      <c r="O34" s="301">
        <v>2.6363636363636362</v>
      </c>
      <c r="P34" s="297" t="s">
        <v>370</v>
      </c>
      <c r="Q34" s="297"/>
      <c r="R34" s="297"/>
      <c r="S34" s="297"/>
      <c r="T34" s="297"/>
      <c r="U34" s="283" t="s">
        <v>370</v>
      </c>
      <c r="V34" s="283" t="s">
        <v>370</v>
      </c>
      <c r="W34" s="283" t="s">
        <v>370</v>
      </c>
      <c r="X34" s="283" t="s">
        <v>370</v>
      </c>
      <c r="Y34" s="283" t="s">
        <v>370</v>
      </c>
      <c r="Z34" s="283" t="s">
        <v>370</v>
      </c>
      <c r="AA34" s="283" t="s">
        <v>370</v>
      </c>
      <c r="AB34" s="283" t="s">
        <v>370</v>
      </c>
      <c r="AC34" s="283" t="s">
        <v>370</v>
      </c>
      <c r="AD34" s="283" t="s">
        <v>370</v>
      </c>
      <c r="AE34" s="283" t="s">
        <v>370</v>
      </c>
      <c r="AF34" s="283" t="s">
        <v>370</v>
      </c>
      <c r="AG34" s="281" t="s">
        <v>371</v>
      </c>
      <c r="AH34" s="281"/>
      <c r="AI34" s="281"/>
      <c r="AJ34" s="281"/>
      <c r="AK34" s="275" t="s">
        <v>495</v>
      </c>
    </row>
    <row r="35" spans="1:37" s="1" customFormat="1" x14ac:dyDescent="0.3">
      <c r="A35" s="276"/>
      <c r="B35" s="284">
        <v>43306</v>
      </c>
      <c r="C35" s="275" t="s">
        <v>334</v>
      </c>
      <c r="D35" s="276" t="s">
        <v>368</v>
      </c>
      <c r="E35" s="274">
        <v>43281</v>
      </c>
      <c r="F35" s="275" t="s">
        <v>373</v>
      </c>
      <c r="G35" s="276" t="s">
        <v>380</v>
      </c>
      <c r="H35" s="301">
        <v>96.463636363636354</v>
      </c>
      <c r="I35" s="278" t="s">
        <v>323</v>
      </c>
      <c r="J35" s="302">
        <v>1650</v>
      </c>
      <c r="K35" s="302">
        <v>2960</v>
      </c>
      <c r="L35" s="302">
        <v>2960</v>
      </c>
      <c r="M35" s="302">
        <v>2960</v>
      </c>
      <c r="N35" s="302">
        <v>2960</v>
      </c>
      <c r="O35" s="301">
        <v>3.836363636363636</v>
      </c>
      <c r="P35" s="301">
        <v>3.0727272727272723</v>
      </c>
      <c r="Q35" s="301">
        <v>2.4545454545454546</v>
      </c>
      <c r="R35" s="301">
        <v>0</v>
      </c>
      <c r="S35" s="301">
        <v>0</v>
      </c>
      <c r="T35" s="301">
        <v>0</v>
      </c>
      <c r="U35" s="283" t="s">
        <v>370</v>
      </c>
      <c r="V35" s="283" t="s">
        <v>370</v>
      </c>
      <c r="W35" s="283" t="s">
        <v>370</v>
      </c>
      <c r="X35" s="283" t="s">
        <v>370</v>
      </c>
      <c r="Y35" s="283" t="s">
        <v>370</v>
      </c>
      <c r="Z35" s="283" t="s">
        <v>370</v>
      </c>
      <c r="AA35" s="283" t="s">
        <v>370</v>
      </c>
      <c r="AB35" s="283" t="s">
        <v>370</v>
      </c>
      <c r="AC35" s="283" t="s">
        <v>370</v>
      </c>
      <c r="AD35" s="283" t="s">
        <v>370</v>
      </c>
      <c r="AE35" s="283" t="s">
        <v>370</v>
      </c>
      <c r="AF35" s="283" t="s">
        <v>370</v>
      </c>
      <c r="AG35" s="281" t="s">
        <v>371</v>
      </c>
      <c r="AH35" s="281"/>
      <c r="AI35" s="281"/>
      <c r="AJ35" s="281"/>
      <c r="AK35" s="275" t="s">
        <v>451</v>
      </c>
    </row>
    <row r="36" spans="1:37" s="1" customFormat="1" x14ac:dyDescent="0.3">
      <c r="A36" s="276"/>
      <c r="B36" s="284">
        <v>43306</v>
      </c>
      <c r="C36" s="275" t="s">
        <v>334</v>
      </c>
      <c r="D36" s="276" t="s">
        <v>368</v>
      </c>
      <c r="E36" s="274">
        <v>43281</v>
      </c>
      <c r="F36" s="275" t="s">
        <v>327</v>
      </c>
      <c r="G36" s="276" t="s">
        <v>380</v>
      </c>
      <c r="H36" s="301">
        <v>97.999999999999986</v>
      </c>
      <c r="I36" s="278"/>
      <c r="J36" s="276"/>
      <c r="K36" s="276"/>
      <c r="L36" s="276"/>
      <c r="M36" s="276"/>
      <c r="N36" s="276"/>
      <c r="O36" s="301">
        <v>2.8</v>
      </c>
      <c r="P36" s="297" t="s">
        <v>370</v>
      </c>
      <c r="Q36" s="297"/>
      <c r="R36" s="297"/>
      <c r="S36" s="297"/>
      <c r="T36" s="297"/>
      <c r="U36" s="283" t="s">
        <v>370</v>
      </c>
      <c r="V36" s="283" t="s">
        <v>370</v>
      </c>
      <c r="W36" s="283" t="s">
        <v>370</v>
      </c>
      <c r="X36" s="283" t="s">
        <v>370</v>
      </c>
      <c r="Y36" s="283" t="s">
        <v>370</v>
      </c>
      <c r="Z36" s="283" t="s">
        <v>370</v>
      </c>
      <c r="AA36" s="283" t="s">
        <v>370</v>
      </c>
      <c r="AB36" s="283" t="s">
        <v>370</v>
      </c>
      <c r="AC36" s="283" t="s">
        <v>370</v>
      </c>
      <c r="AD36" s="283" t="s">
        <v>370</v>
      </c>
      <c r="AE36" s="283" t="s">
        <v>370</v>
      </c>
      <c r="AF36" s="283" t="s">
        <v>370</v>
      </c>
      <c r="AG36" s="281" t="s">
        <v>371</v>
      </c>
      <c r="AH36" s="281"/>
      <c r="AI36" s="281"/>
      <c r="AJ36" s="281"/>
      <c r="AK36" s="275" t="s">
        <v>496</v>
      </c>
    </row>
    <row r="37" spans="1:37" s="1" customFormat="1" x14ac:dyDescent="0.3">
      <c r="A37" s="276">
        <v>2169</v>
      </c>
      <c r="B37" s="284">
        <v>43306</v>
      </c>
      <c r="C37" s="275" t="s">
        <v>334</v>
      </c>
      <c r="D37" s="276" t="s">
        <v>369</v>
      </c>
      <c r="E37" s="274">
        <v>43281</v>
      </c>
      <c r="F37" s="275" t="s">
        <v>374</v>
      </c>
      <c r="G37" s="276" t="s">
        <v>380</v>
      </c>
      <c r="H37" s="301">
        <v>65.545454545454533</v>
      </c>
      <c r="I37" s="278"/>
      <c r="J37" s="276"/>
      <c r="K37" s="276"/>
      <c r="L37" s="276"/>
      <c r="M37" s="276"/>
      <c r="N37" s="276"/>
      <c r="O37" s="301">
        <v>4.5636363636363626</v>
      </c>
      <c r="P37" s="297" t="s">
        <v>370</v>
      </c>
      <c r="Q37" s="297"/>
      <c r="R37" s="297"/>
      <c r="S37" s="297"/>
      <c r="T37" s="297"/>
      <c r="U37" s="283" t="s">
        <v>370</v>
      </c>
      <c r="V37" s="283" t="s">
        <v>370</v>
      </c>
      <c r="W37" s="283" t="s">
        <v>370</v>
      </c>
      <c r="X37" s="283" t="s">
        <v>370</v>
      </c>
      <c r="Y37" s="283" t="s">
        <v>370</v>
      </c>
      <c r="Z37" s="283" t="s">
        <v>370</v>
      </c>
      <c r="AA37" s="283" t="s">
        <v>370</v>
      </c>
      <c r="AB37" s="283" t="s">
        <v>370</v>
      </c>
      <c r="AC37" s="283" t="s">
        <v>370</v>
      </c>
      <c r="AD37" s="283" t="s">
        <v>370</v>
      </c>
      <c r="AE37" s="283" t="s">
        <v>370</v>
      </c>
      <c r="AF37" s="283" t="s">
        <v>370</v>
      </c>
      <c r="AG37" s="281" t="s">
        <v>371</v>
      </c>
      <c r="AH37" s="281"/>
      <c r="AI37" s="281"/>
      <c r="AJ37" s="281"/>
      <c r="AK37" s="275" t="s">
        <v>497</v>
      </c>
    </row>
  </sheetData>
  <sheetProtection algorithmName="SHA-512" hashValue="l19P14PeoxyS9aMT6Y0halAiOjEHSWTBRSqxz/AZzTVzn6yh046mpil7dkkypRVUghkzOzSf/9oquJy1zhbRZg==" saltValue="mjjDFAZTFrcqGZQIR0jzdQ==" spinCount="100000" sheet="1" objects="1" scenarios="1"/>
  <hyperlinks>
    <hyperlink ref="AK13" r:id="rId1" xr:uid="{0FAD19CF-FCD8-DF48-8C50-9687470ED7A5}"/>
  </hyperlinks>
  <pageMargins left="0.75" right="0.75" top="1" bottom="1" header="0.5" footer="0.5"/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280F3E-85FD-E140-BBB8-027FC798686E}">
  <sheetPr codeName="Sheet48"/>
  <dimension ref="A1:AK37"/>
  <sheetViews>
    <sheetView zoomScale="120" zoomScaleNormal="120" workbookViewId="0">
      <selection activeCell="I21" sqref="I21"/>
    </sheetView>
  </sheetViews>
  <sheetFormatPr defaultColWidth="11.07421875" defaultRowHeight="13.5" x14ac:dyDescent="0.3"/>
  <cols>
    <col min="1" max="1" width="6.15234375" customWidth="1"/>
    <col min="3" max="3" width="6.3046875" customWidth="1"/>
    <col min="4" max="4" width="24" customWidth="1"/>
    <col min="6" max="6" width="16.15234375" customWidth="1"/>
    <col min="7" max="7" width="16.4609375" customWidth="1"/>
    <col min="51" max="51" width="50.69140625" customWidth="1"/>
    <col min="52" max="52" width="12.15234375" customWidth="1"/>
    <col min="53" max="53" width="10.84375" customWidth="1"/>
    <col min="55" max="55" width="20.4609375" customWidth="1"/>
    <col min="56" max="56" width="88.15234375" customWidth="1"/>
  </cols>
  <sheetData>
    <row r="1" spans="1:37" ht="40.5" x14ac:dyDescent="0.3">
      <c r="A1" s="140" t="s">
        <v>234</v>
      </c>
      <c r="B1" s="140" t="s">
        <v>235</v>
      </c>
      <c r="C1" s="141" t="s">
        <v>236</v>
      </c>
      <c r="D1" s="142" t="s">
        <v>237</v>
      </c>
      <c r="E1" s="140" t="s">
        <v>192</v>
      </c>
      <c r="F1" s="141" t="s">
        <v>239</v>
      </c>
      <c r="G1" s="143" t="s">
        <v>240</v>
      </c>
      <c r="H1" s="144" t="s">
        <v>241</v>
      </c>
      <c r="I1" s="145" t="s">
        <v>242</v>
      </c>
      <c r="J1" s="145" t="s">
        <v>243</v>
      </c>
      <c r="K1" s="145" t="s">
        <v>244</v>
      </c>
      <c r="L1" s="145" t="s">
        <v>245</v>
      </c>
      <c r="M1" s="145" t="s">
        <v>246</v>
      </c>
      <c r="N1" s="146" t="s">
        <v>247</v>
      </c>
      <c r="O1" s="147" t="s">
        <v>248</v>
      </c>
      <c r="P1" s="147" t="s">
        <v>249</v>
      </c>
      <c r="Q1" s="147" t="s">
        <v>226</v>
      </c>
      <c r="R1" s="147" t="s">
        <v>285</v>
      </c>
      <c r="S1" s="147" t="s">
        <v>286</v>
      </c>
      <c r="T1" s="148" t="s">
        <v>287</v>
      </c>
      <c r="U1" s="149" t="s">
        <v>288</v>
      </c>
      <c r="V1" s="149" t="s">
        <v>289</v>
      </c>
      <c r="W1" s="149" t="s">
        <v>290</v>
      </c>
      <c r="X1" s="149" t="s">
        <v>148</v>
      </c>
      <c r="Y1" s="149" t="s">
        <v>149</v>
      </c>
      <c r="Z1" s="150" t="s">
        <v>150</v>
      </c>
      <c r="AA1" s="151" t="s">
        <v>151</v>
      </c>
      <c r="AB1" s="151" t="s">
        <v>152</v>
      </c>
      <c r="AC1" s="151" t="s">
        <v>153</v>
      </c>
      <c r="AD1" s="151" t="s">
        <v>154</v>
      </c>
      <c r="AE1" s="151" t="s">
        <v>267</v>
      </c>
      <c r="AF1" s="152" t="s">
        <v>268</v>
      </c>
      <c r="AG1" s="153" t="s">
        <v>269</v>
      </c>
      <c r="AH1" s="153" t="s">
        <v>270</v>
      </c>
      <c r="AI1" s="153" t="s">
        <v>271</v>
      </c>
      <c r="AJ1" s="154" t="s">
        <v>272</v>
      </c>
    </row>
    <row r="2" spans="1:37" s="1" customFormat="1" x14ac:dyDescent="0.3">
      <c r="A2" s="276">
        <v>2095</v>
      </c>
      <c r="B2" s="284">
        <v>42946</v>
      </c>
      <c r="C2" s="275" t="s">
        <v>334</v>
      </c>
      <c r="D2" s="276" t="s">
        <v>355</v>
      </c>
      <c r="E2" s="274">
        <v>42928</v>
      </c>
      <c r="F2" s="275" t="s">
        <v>133</v>
      </c>
      <c r="G2" s="276" t="s">
        <v>380</v>
      </c>
      <c r="H2" s="286">
        <v>65.8</v>
      </c>
      <c r="I2" s="278" t="s">
        <v>323</v>
      </c>
      <c r="J2" s="279">
        <v>1200</v>
      </c>
      <c r="K2" s="279">
        <v>2400</v>
      </c>
      <c r="L2" s="279">
        <v>5400</v>
      </c>
      <c r="M2" s="279">
        <v>165400</v>
      </c>
      <c r="N2" s="279">
        <v>832000</v>
      </c>
      <c r="O2" s="286">
        <v>3.1545454545454543</v>
      </c>
      <c r="P2" s="286">
        <v>2.754545454545454</v>
      </c>
      <c r="Q2" s="286">
        <v>2.627272727272727</v>
      </c>
      <c r="R2" s="286">
        <v>2.5363636363636362</v>
      </c>
      <c r="S2" s="286">
        <v>2.3545454545454541</v>
      </c>
      <c r="T2" s="286">
        <v>2.1090909090909089</v>
      </c>
      <c r="U2" s="280" t="s">
        <v>370</v>
      </c>
      <c r="V2" s="280" t="s">
        <v>370</v>
      </c>
      <c r="W2" s="280" t="s">
        <v>370</v>
      </c>
      <c r="X2" s="280" t="s">
        <v>370</v>
      </c>
      <c r="Y2" s="280" t="s">
        <v>370</v>
      </c>
      <c r="Z2" s="280" t="s">
        <v>370</v>
      </c>
      <c r="AA2" s="280" t="s">
        <v>370</v>
      </c>
      <c r="AB2" s="280" t="s">
        <v>370</v>
      </c>
      <c r="AC2" s="280" t="s">
        <v>370</v>
      </c>
      <c r="AD2" s="280" t="s">
        <v>370</v>
      </c>
      <c r="AE2" s="280" t="s">
        <v>370</v>
      </c>
      <c r="AF2" s="280" t="s">
        <v>370</v>
      </c>
      <c r="AG2" s="281" t="s">
        <v>371</v>
      </c>
      <c r="AH2" s="281"/>
      <c r="AI2" s="281"/>
      <c r="AJ2" s="281"/>
      <c r="AK2" s="275" t="s">
        <v>381</v>
      </c>
    </row>
    <row r="3" spans="1:37" s="1" customFormat="1" x14ac:dyDescent="0.3">
      <c r="A3" s="276">
        <v>1088</v>
      </c>
      <c r="B3" s="284">
        <v>42946</v>
      </c>
      <c r="C3" s="275" t="s">
        <v>334</v>
      </c>
      <c r="D3" s="276" t="s">
        <v>355</v>
      </c>
      <c r="E3" s="274">
        <v>42916</v>
      </c>
      <c r="F3" s="275" t="s">
        <v>328</v>
      </c>
      <c r="G3" s="276" t="s">
        <v>302</v>
      </c>
      <c r="H3" s="286">
        <v>44.999999999999993</v>
      </c>
      <c r="I3" s="278" t="s">
        <v>323</v>
      </c>
      <c r="J3" s="279">
        <v>1200</v>
      </c>
      <c r="K3" s="279">
        <v>2400</v>
      </c>
      <c r="L3" s="279">
        <v>5400</v>
      </c>
      <c r="M3" s="279">
        <v>165400</v>
      </c>
      <c r="N3" s="279">
        <v>832000</v>
      </c>
      <c r="O3" s="286">
        <v>3.7999999999999994</v>
      </c>
      <c r="P3" s="286">
        <v>2.8090909090909086</v>
      </c>
      <c r="Q3" s="286">
        <v>2.6818181818181817</v>
      </c>
      <c r="R3" s="286">
        <v>2.5818181818181816</v>
      </c>
      <c r="S3" s="286">
        <v>2.4</v>
      </c>
      <c r="T3" s="286">
        <v>2.1545454545454543</v>
      </c>
      <c r="U3" s="280" t="s">
        <v>370</v>
      </c>
      <c r="V3" s="280" t="s">
        <v>370</v>
      </c>
      <c r="W3" s="280" t="s">
        <v>370</v>
      </c>
      <c r="X3" s="280" t="s">
        <v>370</v>
      </c>
      <c r="Y3" s="280" t="s">
        <v>370</v>
      </c>
      <c r="Z3" s="280" t="s">
        <v>370</v>
      </c>
      <c r="AA3" s="280" t="s">
        <v>370</v>
      </c>
      <c r="AB3" s="280" t="s">
        <v>370</v>
      </c>
      <c r="AC3" s="280" t="s">
        <v>370</v>
      </c>
      <c r="AD3" s="280" t="s">
        <v>370</v>
      </c>
      <c r="AE3" s="280" t="s">
        <v>370</v>
      </c>
      <c r="AF3" s="280" t="s">
        <v>370</v>
      </c>
      <c r="AG3" s="281" t="s">
        <v>371</v>
      </c>
      <c r="AH3" s="276"/>
      <c r="AI3" s="276"/>
      <c r="AJ3" s="276"/>
      <c r="AK3" s="275" t="s">
        <v>445</v>
      </c>
    </row>
    <row r="4" spans="1:37" s="1" customFormat="1" x14ac:dyDescent="0.3">
      <c r="A4" s="276">
        <v>2103</v>
      </c>
      <c r="B4" s="284">
        <v>42946</v>
      </c>
      <c r="C4" s="282" t="s">
        <v>334</v>
      </c>
      <c r="D4" s="276" t="s">
        <v>355</v>
      </c>
      <c r="E4" s="274">
        <v>42735</v>
      </c>
      <c r="F4" s="275" t="s">
        <v>372</v>
      </c>
      <c r="G4" s="276" t="s">
        <v>380</v>
      </c>
      <c r="H4" s="286">
        <v>59.1</v>
      </c>
      <c r="I4" s="278" t="s">
        <v>323</v>
      </c>
      <c r="J4" s="279">
        <v>1200</v>
      </c>
      <c r="K4" s="279">
        <v>2400</v>
      </c>
      <c r="L4" s="279">
        <v>5400</v>
      </c>
      <c r="M4" s="279">
        <v>165400</v>
      </c>
      <c r="N4" s="279">
        <v>832000</v>
      </c>
      <c r="O4" s="286">
        <v>3.9181818181818175</v>
      </c>
      <c r="P4" s="286">
        <v>2.5909090909090908</v>
      </c>
      <c r="Q4" s="286">
        <v>2.4272727272727268</v>
      </c>
      <c r="R4" s="286">
        <v>2.4</v>
      </c>
      <c r="S4" s="286">
        <v>2.2999999999999998</v>
      </c>
      <c r="T4" s="286">
        <v>1.9090909090909089</v>
      </c>
      <c r="U4" s="280" t="s">
        <v>370</v>
      </c>
      <c r="V4" s="280" t="s">
        <v>370</v>
      </c>
      <c r="W4" s="280" t="s">
        <v>370</v>
      </c>
      <c r="X4" s="280" t="s">
        <v>370</v>
      </c>
      <c r="Y4" s="280" t="s">
        <v>370</v>
      </c>
      <c r="Z4" s="280" t="s">
        <v>370</v>
      </c>
      <c r="AA4" s="280" t="s">
        <v>370</v>
      </c>
      <c r="AB4" s="280" t="s">
        <v>370</v>
      </c>
      <c r="AC4" s="280" t="s">
        <v>370</v>
      </c>
      <c r="AD4" s="280" t="s">
        <v>370</v>
      </c>
      <c r="AE4" s="280" t="s">
        <v>370</v>
      </c>
      <c r="AF4" s="280" t="s">
        <v>370</v>
      </c>
      <c r="AG4" s="281" t="s">
        <v>371</v>
      </c>
      <c r="AH4" s="281"/>
      <c r="AI4" s="281"/>
      <c r="AJ4" s="281"/>
      <c r="AK4" s="275" t="s">
        <v>427</v>
      </c>
    </row>
    <row r="5" spans="1:37" s="1" customFormat="1" x14ac:dyDescent="0.3">
      <c r="A5" s="276">
        <v>2106</v>
      </c>
      <c r="B5" s="284">
        <v>42986</v>
      </c>
      <c r="C5" s="275" t="s">
        <v>334</v>
      </c>
      <c r="D5" s="276" t="s">
        <v>355</v>
      </c>
      <c r="E5" s="274">
        <v>42986</v>
      </c>
      <c r="F5" s="275" t="s">
        <v>373</v>
      </c>
      <c r="G5" s="276" t="s">
        <v>380</v>
      </c>
      <c r="H5" s="286">
        <v>60.399999999999991</v>
      </c>
      <c r="I5" s="278" t="s">
        <v>323</v>
      </c>
      <c r="J5" s="279">
        <v>1200</v>
      </c>
      <c r="K5" s="279">
        <v>2400</v>
      </c>
      <c r="L5" s="279">
        <v>5400</v>
      </c>
      <c r="M5" s="279">
        <v>165400</v>
      </c>
      <c r="N5" s="279">
        <v>832000</v>
      </c>
      <c r="O5" s="286">
        <v>3.7818181818181817</v>
      </c>
      <c r="P5" s="286">
        <v>2.6363636363636362</v>
      </c>
      <c r="Q5" s="286">
        <v>2.5181818181818181</v>
      </c>
      <c r="R5" s="286">
        <v>2.418181818181818</v>
      </c>
      <c r="S5" s="286">
        <v>2.3454545454545452</v>
      </c>
      <c r="T5" s="286">
        <v>2.0818181818181816</v>
      </c>
      <c r="U5" s="280" t="s">
        <v>370</v>
      </c>
      <c r="V5" s="280" t="s">
        <v>370</v>
      </c>
      <c r="W5" s="280" t="s">
        <v>370</v>
      </c>
      <c r="X5" s="280" t="s">
        <v>370</v>
      </c>
      <c r="Y5" s="280" t="s">
        <v>370</v>
      </c>
      <c r="Z5" s="280" t="s">
        <v>370</v>
      </c>
      <c r="AA5" s="280" t="s">
        <v>370</v>
      </c>
      <c r="AB5" s="280" t="s">
        <v>370</v>
      </c>
      <c r="AC5" s="280" t="s">
        <v>370</v>
      </c>
      <c r="AD5" s="280" t="s">
        <v>370</v>
      </c>
      <c r="AE5" s="280" t="s">
        <v>370</v>
      </c>
      <c r="AF5" s="280" t="s">
        <v>370</v>
      </c>
      <c r="AG5" s="281" t="s">
        <v>371</v>
      </c>
      <c r="AH5" s="276"/>
      <c r="AI5" s="276"/>
      <c r="AJ5" s="276"/>
      <c r="AK5" s="275" t="s">
        <v>429</v>
      </c>
    </row>
    <row r="6" spans="1:37" x14ac:dyDescent="0.3">
      <c r="A6" s="276">
        <v>2149</v>
      </c>
      <c r="B6" s="284">
        <v>42946</v>
      </c>
      <c r="C6" s="253" t="s">
        <v>334</v>
      </c>
      <c r="D6" s="254" t="s">
        <v>355</v>
      </c>
      <c r="E6" s="274">
        <v>42916</v>
      </c>
      <c r="F6" s="253" t="s">
        <v>374</v>
      </c>
      <c r="G6" s="254" t="s">
        <v>380</v>
      </c>
      <c r="H6" s="286">
        <v>62.04545454545454</v>
      </c>
      <c r="I6" s="257" t="s">
        <v>323</v>
      </c>
      <c r="J6" s="258">
        <v>1200</v>
      </c>
      <c r="K6" s="258">
        <v>165400</v>
      </c>
      <c r="L6" s="258">
        <v>165400</v>
      </c>
      <c r="M6" s="258">
        <v>165400</v>
      </c>
      <c r="N6" s="258">
        <v>165400</v>
      </c>
      <c r="O6" s="286">
        <v>3.754545454545454</v>
      </c>
      <c r="P6" s="286">
        <v>2.4727272727272727</v>
      </c>
      <c r="Q6" s="286">
        <v>2.1999999999999997</v>
      </c>
      <c r="R6" s="287">
        <v>2.1999999999999997</v>
      </c>
      <c r="S6" s="287">
        <v>2.1999999999999997</v>
      </c>
      <c r="T6" s="287">
        <v>2.1999999999999997</v>
      </c>
      <c r="U6" s="259" t="s">
        <v>370</v>
      </c>
      <c r="V6" s="259" t="s">
        <v>370</v>
      </c>
      <c r="W6" s="259" t="s">
        <v>370</v>
      </c>
      <c r="X6" s="259" t="s">
        <v>370</v>
      </c>
      <c r="Y6" s="259" t="s">
        <v>370</v>
      </c>
      <c r="Z6" s="259" t="s">
        <v>370</v>
      </c>
      <c r="AA6" s="259" t="s">
        <v>370</v>
      </c>
      <c r="AB6" s="259" t="s">
        <v>370</v>
      </c>
      <c r="AC6" s="259" t="s">
        <v>370</v>
      </c>
      <c r="AD6" s="259" t="s">
        <v>370</v>
      </c>
      <c r="AE6" s="259" t="s">
        <v>370</v>
      </c>
      <c r="AF6" s="259" t="s">
        <v>370</v>
      </c>
      <c r="AG6" s="260" t="s">
        <v>371</v>
      </c>
      <c r="AH6" s="260"/>
      <c r="AI6" s="260"/>
      <c r="AJ6" s="260"/>
      <c r="AK6" s="261" t="s">
        <v>415</v>
      </c>
    </row>
    <row r="7" spans="1:37" x14ac:dyDescent="0.3">
      <c r="A7" s="276">
        <v>876</v>
      </c>
      <c r="B7" s="284">
        <v>42946</v>
      </c>
      <c r="C7" s="253" t="s">
        <v>334</v>
      </c>
      <c r="D7" s="254" t="s">
        <v>355</v>
      </c>
      <c r="E7" s="274">
        <v>42916</v>
      </c>
      <c r="F7" s="253" t="s">
        <v>327</v>
      </c>
      <c r="G7" s="254" t="s">
        <v>380</v>
      </c>
      <c r="H7" s="286">
        <v>59.999999999999993</v>
      </c>
      <c r="I7" s="257" t="s">
        <v>323</v>
      </c>
      <c r="J7" s="258">
        <v>1200</v>
      </c>
      <c r="K7" s="258">
        <v>2400</v>
      </c>
      <c r="L7" s="258">
        <v>5400</v>
      </c>
      <c r="M7" s="258">
        <v>165400</v>
      </c>
      <c r="N7" s="258">
        <v>165400</v>
      </c>
      <c r="O7" s="286">
        <v>3.9</v>
      </c>
      <c r="P7" s="286">
        <v>2.6636363636363636</v>
      </c>
      <c r="Q7" s="286">
        <v>2.5272727272727269</v>
      </c>
      <c r="R7" s="286">
        <v>2.5090909090909088</v>
      </c>
      <c r="S7" s="286">
        <v>2.4090909090909087</v>
      </c>
      <c r="T7" s="287">
        <v>2.4090909090909087</v>
      </c>
      <c r="U7" s="259" t="s">
        <v>370</v>
      </c>
      <c r="V7" s="259" t="s">
        <v>370</v>
      </c>
      <c r="W7" s="259" t="s">
        <v>370</v>
      </c>
      <c r="X7" s="259" t="s">
        <v>370</v>
      </c>
      <c r="Y7" s="259" t="s">
        <v>370</v>
      </c>
      <c r="Z7" s="259" t="s">
        <v>370</v>
      </c>
      <c r="AA7" s="259" t="s">
        <v>370</v>
      </c>
      <c r="AB7" s="259" t="s">
        <v>370</v>
      </c>
      <c r="AC7" s="259" t="s">
        <v>370</v>
      </c>
      <c r="AD7" s="259" t="s">
        <v>370</v>
      </c>
      <c r="AE7" s="259" t="s">
        <v>370</v>
      </c>
      <c r="AF7" s="259" t="s">
        <v>370</v>
      </c>
      <c r="AG7" s="260" t="s">
        <v>371</v>
      </c>
      <c r="AH7" s="254"/>
      <c r="AI7" s="254"/>
      <c r="AJ7" s="254"/>
      <c r="AK7" s="261" t="s">
        <v>437</v>
      </c>
    </row>
    <row r="8" spans="1:37" s="1" customFormat="1" x14ac:dyDescent="0.3">
      <c r="A8" s="276">
        <v>1092</v>
      </c>
      <c r="B8" s="284">
        <v>42946</v>
      </c>
      <c r="C8" s="282" t="s">
        <v>334</v>
      </c>
      <c r="D8" s="276" t="s">
        <v>355</v>
      </c>
      <c r="E8" s="274">
        <v>42916</v>
      </c>
      <c r="F8" s="275" t="s">
        <v>376</v>
      </c>
      <c r="G8" s="276" t="s">
        <v>380</v>
      </c>
      <c r="H8" s="286">
        <v>52.999999999999993</v>
      </c>
      <c r="I8" s="278" t="s">
        <v>323</v>
      </c>
      <c r="J8" s="279">
        <v>1200</v>
      </c>
      <c r="K8" s="279">
        <v>2400</v>
      </c>
      <c r="L8" s="279">
        <v>5400</v>
      </c>
      <c r="M8" s="279">
        <v>165400</v>
      </c>
      <c r="N8" s="279">
        <v>832000</v>
      </c>
      <c r="O8" s="286">
        <v>3.4090909090909087</v>
      </c>
      <c r="P8" s="286">
        <v>2.2727272727272725</v>
      </c>
      <c r="Q8" s="286">
        <v>2.1</v>
      </c>
      <c r="R8" s="286">
        <v>2.0818181818181816</v>
      </c>
      <c r="S8" s="286">
        <v>1.9818181818181817</v>
      </c>
      <c r="T8" s="286">
        <v>1.1272727272727272</v>
      </c>
      <c r="U8" s="280" t="s">
        <v>370</v>
      </c>
      <c r="V8" s="280" t="s">
        <v>370</v>
      </c>
      <c r="W8" s="280" t="s">
        <v>370</v>
      </c>
      <c r="X8" s="280" t="s">
        <v>370</v>
      </c>
      <c r="Y8" s="280" t="s">
        <v>370</v>
      </c>
      <c r="Z8" s="280" t="s">
        <v>370</v>
      </c>
      <c r="AA8" s="280" t="s">
        <v>370</v>
      </c>
      <c r="AB8" s="280" t="s">
        <v>370</v>
      </c>
      <c r="AC8" s="280" t="s">
        <v>370</v>
      </c>
      <c r="AD8" s="280" t="s">
        <v>370</v>
      </c>
      <c r="AE8" s="280" t="s">
        <v>370</v>
      </c>
      <c r="AF8" s="280" t="s">
        <v>370</v>
      </c>
      <c r="AG8" s="281" t="s">
        <v>371</v>
      </c>
      <c r="AH8" s="281"/>
      <c r="AI8" s="281"/>
      <c r="AJ8" s="281"/>
      <c r="AK8" s="275" t="s">
        <v>444</v>
      </c>
    </row>
    <row r="9" spans="1:37" s="1" customFormat="1" x14ac:dyDescent="0.3">
      <c r="A9" s="276"/>
      <c r="B9" s="284">
        <v>42946</v>
      </c>
      <c r="C9" s="282" t="s">
        <v>334</v>
      </c>
      <c r="D9" s="276" t="s">
        <v>355</v>
      </c>
      <c r="E9" s="274">
        <v>42916</v>
      </c>
      <c r="F9" s="275" t="s">
        <v>389</v>
      </c>
      <c r="G9" s="276" t="s">
        <v>380</v>
      </c>
      <c r="H9" s="286">
        <v>54.454545454545446</v>
      </c>
      <c r="I9" s="278" t="s">
        <v>323</v>
      </c>
      <c r="J9" s="279">
        <v>1200</v>
      </c>
      <c r="K9" s="279">
        <v>2400</v>
      </c>
      <c r="L9" s="279">
        <v>5400</v>
      </c>
      <c r="M9" s="279">
        <v>165400</v>
      </c>
      <c r="N9" s="279">
        <v>832000</v>
      </c>
      <c r="O9" s="286">
        <v>3.9363636363636361</v>
      </c>
      <c r="P9" s="286">
        <v>2.7181818181818183</v>
      </c>
      <c r="Q9" s="286">
        <v>2.5545454545454542</v>
      </c>
      <c r="R9" s="286">
        <v>2.5545454545454542</v>
      </c>
      <c r="S9" s="286">
        <v>2.4545454545454546</v>
      </c>
      <c r="T9" s="286">
        <v>2.1999999999999997</v>
      </c>
      <c r="U9" s="280" t="s">
        <v>370</v>
      </c>
      <c r="V9" s="280" t="s">
        <v>370</v>
      </c>
      <c r="W9" s="280" t="s">
        <v>370</v>
      </c>
      <c r="X9" s="280" t="s">
        <v>370</v>
      </c>
      <c r="Y9" s="280" t="s">
        <v>370</v>
      </c>
      <c r="Z9" s="280" t="s">
        <v>370</v>
      </c>
      <c r="AA9" s="280" t="s">
        <v>370</v>
      </c>
      <c r="AB9" s="280" t="s">
        <v>370</v>
      </c>
      <c r="AC9" s="280" t="s">
        <v>370</v>
      </c>
      <c r="AD9" s="280" t="s">
        <v>370</v>
      </c>
      <c r="AE9" s="280" t="s">
        <v>370</v>
      </c>
      <c r="AF9" s="280" t="s">
        <v>370</v>
      </c>
      <c r="AG9" s="281" t="s">
        <v>371</v>
      </c>
      <c r="AH9" s="281"/>
      <c r="AI9" s="281"/>
      <c r="AJ9" s="281"/>
      <c r="AK9" s="275" t="s">
        <v>446</v>
      </c>
    </row>
    <row r="10" spans="1:37" s="1" customFormat="1" x14ac:dyDescent="0.3">
      <c r="A10" s="276"/>
      <c r="B10" s="284">
        <v>42946</v>
      </c>
      <c r="C10" s="282" t="s">
        <v>334</v>
      </c>
      <c r="D10" s="276" t="s">
        <v>355</v>
      </c>
      <c r="E10" s="274">
        <v>42916</v>
      </c>
      <c r="F10" s="275" t="s">
        <v>391</v>
      </c>
      <c r="G10" s="276" t="s">
        <v>380</v>
      </c>
      <c r="H10" s="286">
        <v>63.25454545454545</v>
      </c>
      <c r="I10" s="278" t="s">
        <v>323</v>
      </c>
      <c r="J10" s="279">
        <v>1200</v>
      </c>
      <c r="K10" s="279">
        <v>2400</v>
      </c>
      <c r="L10" s="279">
        <v>5400</v>
      </c>
      <c r="M10" s="279">
        <v>165400</v>
      </c>
      <c r="N10" s="279">
        <v>832000</v>
      </c>
      <c r="O10" s="286">
        <v>4.836363636363636</v>
      </c>
      <c r="P10" s="286">
        <v>2.9727272727272727</v>
      </c>
      <c r="Q10" s="286">
        <v>2.918181818181818</v>
      </c>
      <c r="R10" s="286">
        <v>2.8636363636363633</v>
      </c>
      <c r="S10" s="286">
        <v>2.5909090909090908</v>
      </c>
      <c r="T10" s="286">
        <v>2.1999999999999997</v>
      </c>
      <c r="U10" s="280" t="s">
        <v>370</v>
      </c>
      <c r="V10" s="280" t="s">
        <v>370</v>
      </c>
      <c r="W10" s="280" t="s">
        <v>370</v>
      </c>
      <c r="X10" s="280" t="s">
        <v>370</v>
      </c>
      <c r="Y10" s="280" t="s">
        <v>370</v>
      </c>
      <c r="Z10" s="280" t="s">
        <v>370</v>
      </c>
      <c r="AA10" s="280" t="s">
        <v>370</v>
      </c>
      <c r="AB10" s="280" t="s">
        <v>370</v>
      </c>
      <c r="AC10" s="280" t="s">
        <v>370</v>
      </c>
      <c r="AD10" s="280" t="s">
        <v>370</v>
      </c>
      <c r="AE10" s="280" t="s">
        <v>370</v>
      </c>
      <c r="AF10" s="280" t="s">
        <v>370</v>
      </c>
      <c r="AG10" s="281" t="s">
        <v>371</v>
      </c>
      <c r="AH10" s="281"/>
      <c r="AI10" s="281"/>
      <c r="AJ10" s="281"/>
      <c r="AK10" s="275" t="s">
        <v>428</v>
      </c>
    </row>
    <row r="11" spans="1:37" s="1" customFormat="1" x14ac:dyDescent="0.3">
      <c r="A11" s="276"/>
      <c r="B11" s="284">
        <v>42946</v>
      </c>
      <c r="C11" s="282" t="s">
        <v>334</v>
      </c>
      <c r="D11" s="276" t="s">
        <v>355</v>
      </c>
      <c r="E11" s="274">
        <v>42833</v>
      </c>
      <c r="F11" s="275" t="s">
        <v>393</v>
      </c>
      <c r="G11" s="276" t="s">
        <v>380</v>
      </c>
      <c r="H11" s="286">
        <v>72.72727272727272</v>
      </c>
      <c r="I11" s="278" t="s">
        <v>323</v>
      </c>
      <c r="J11" s="279">
        <v>1200</v>
      </c>
      <c r="K11" s="279">
        <v>2400</v>
      </c>
      <c r="L11" s="279">
        <v>5400</v>
      </c>
      <c r="M11" s="279">
        <v>165400</v>
      </c>
      <c r="N11" s="279">
        <v>832000</v>
      </c>
      <c r="O11" s="286">
        <v>3.6363636363636362</v>
      </c>
      <c r="P11" s="286">
        <v>2.545454545454545</v>
      </c>
      <c r="Q11" s="286">
        <v>2.3636363636363633</v>
      </c>
      <c r="R11" s="286">
        <v>2.2727272727272725</v>
      </c>
      <c r="S11" s="286">
        <v>2.1818181818181817</v>
      </c>
      <c r="T11" s="287">
        <v>2.1818181818181817</v>
      </c>
      <c r="U11" s="280" t="s">
        <v>370</v>
      </c>
      <c r="V11" s="280" t="s">
        <v>370</v>
      </c>
      <c r="W11" s="280" t="s">
        <v>370</v>
      </c>
      <c r="X11" s="280" t="s">
        <v>370</v>
      </c>
      <c r="Y11" s="280" t="s">
        <v>370</v>
      </c>
      <c r="Z11" s="280" t="s">
        <v>370</v>
      </c>
      <c r="AA11" s="280" t="s">
        <v>370</v>
      </c>
      <c r="AB11" s="280" t="s">
        <v>370</v>
      </c>
      <c r="AC11" s="280" t="s">
        <v>370</v>
      </c>
      <c r="AD11" s="280" t="s">
        <v>370</v>
      </c>
      <c r="AE11" s="280" t="s">
        <v>370</v>
      </c>
      <c r="AF11" s="280" t="s">
        <v>370</v>
      </c>
      <c r="AG11" s="281" t="s">
        <v>371</v>
      </c>
      <c r="AH11" s="281"/>
      <c r="AI11" s="281"/>
      <c r="AJ11" s="281"/>
      <c r="AK11" s="275"/>
    </row>
    <row r="12" spans="1:37" s="1" customFormat="1" x14ac:dyDescent="0.3">
      <c r="A12" s="276"/>
      <c r="B12" s="284">
        <v>42946</v>
      </c>
      <c r="C12" s="282" t="s">
        <v>334</v>
      </c>
      <c r="D12" s="276" t="s">
        <v>355</v>
      </c>
      <c r="E12" s="274">
        <v>42916</v>
      </c>
      <c r="F12" s="275" t="s">
        <v>395</v>
      </c>
      <c r="G12" s="276" t="s">
        <v>380</v>
      </c>
      <c r="H12" s="286">
        <v>75</v>
      </c>
      <c r="I12" s="278" t="s">
        <v>323</v>
      </c>
      <c r="J12" s="279">
        <v>37260</v>
      </c>
      <c r="K12" s="279"/>
      <c r="L12" s="279"/>
      <c r="M12" s="279"/>
      <c r="N12" s="279"/>
      <c r="O12" s="286">
        <v>4</v>
      </c>
      <c r="P12" s="286">
        <v>2.5999999999999996</v>
      </c>
      <c r="Q12" s="283"/>
      <c r="R12" s="283"/>
      <c r="S12" s="283"/>
      <c r="T12" s="283"/>
      <c r="U12" s="280"/>
      <c r="V12" s="280"/>
      <c r="W12" s="280"/>
      <c r="X12" s="280"/>
      <c r="Y12" s="280"/>
      <c r="Z12" s="280"/>
      <c r="AA12" s="280"/>
      <c r="AB12" s="280"/>
      <c r="AC12" s="280"/>
      <c r="AD12" s="280"/>
      <c r="AE12" s="280"/>
      <c r="AF12" s="280"/>
      <c r="AG12" s="281" t="s">
        <v>371</v>
      </c>
      <c r="AH12" s="281"/>
      <c r="AI12" s="281"/>
      <c r="AJ12" s="281"/>
      <c r="AK12" s="275"/>
    </row>
    <row r="13" spans="1:37" s="1" customFormat="1" x14ac:dyDescent="0.3">
      <c r="A13" s="276">
        <v>871</v>
      </c>
      <c r="B13" s="284">
        <v>42946</v>
      </c>
      <c r="C13" s="275" t="s">
        <v>334</v>
      </c>
      <c r="D13" s="276" t="s">
        <v>360</v>
      </c>
      <c r="E13" s="274">
        <v>42916</v>
      </c>
      <c r="F13" s="275" t="s">
        <v>397</v>
      </c>
      <c r="G13" s="276" t="s">
        <v>380</v>
      </c>
      <c r="H13" s="286">
        <v>58.754545454545443</v>
      </c>
      <c r="I13" s="278" t="s">
        <v>323</v>
      </c>
      <c r="J13" s="279">
        <v>1200</v>
      </c>
      <c r="K13" s="279">
        <v>2400</v>
      </c>
      <c r="L13" s="279">
        <v>5400</v>
      </c>
      <c r="M13" s="279">
        <v>165400</v>
      </c>
      <c r="N13" s="279">
        <v>832000</v>
      </c>
      <c r="O13" s="286">
        <v>3.8909090909090907</v>
      </c>
      <c r="P13" s="286">
        <v>2.5818181818181816</v>
      </c>
      <c r="Q13" s="286">
        <v>2.5545454545454542</v>
      </c>
      <c r="R13" s="286">
        <v>2.4727272727272727</v>
      </c>
      <c r="S13" s="286">
        <v>2.2909090909090906</v>
      </c>
      <c r="T13" s="286">
        <v>0.5</v>
      </c>
      <c r="U13" s="280" t="s">
        <v>370</v>
      </c>
      <c r="V13" s="280" t="s">
        <v>370</v>
      </c>
      <c r="W13" s="280" t="s">
        <v>370</v>
      </c>
      <c r="X13" s="280" t="s">
        <v>370</v>
      </c>
      <c r="Y13" s="280" t="s">
        <v>370</v>
      </c>
      <c r="Z13" s="280" t="s">
        <v>370</v>
      </c>
      <c r="AA13" s="280" t="s">
        <v>370</v>
      </c>
      <c r="AB13" s="280" t="s">
        <v>370</v>
      </c>
      <c r="AC13" s="280" t="s">
        <v>370</v>
      </c>
      <c r="AD13" s="280" t="s">
        <v>370</v>
      </c>
      <c r="AE13" s="280" t="s">
        <v>370</v>
      </c>
      <c r="AF13" s="280" t="s">
        <v>370</v>
      </c>
      <c r="AG13" s="281" t="s">
        <v>371</v>
      </c>
      <c r="AH13" s="276"/>
      <c r="AI13" s="276"/>
      <c r="AJ13" s="276"/>
      <c r="AK13" s="275" t="s">
        <v>413</v>
      </c>
    </row>
    <row r="14" spans="1:37" s="1" customFormat="1" x14ac:dyDescent="0.3">
      <c r="A14" s="276">
        <v>2108</v>
      </c>
      <c r="B14" s="284">
        <v>42986</v>
      </c>
      <c r="C14" s="275" t="s">
        <v>334</v>
      </c>
      <c r="D14" s="276" t="s">
        <v>360</v>
      </c>
      <c r="E14" s="274">
        <v>42986</v>
      </c>
      <c r="F14" s="275" t="s">
        <v>373</v>
      </c>
      <c r="G14" s="276" t="s">
        <v>380</v>
      </c>
      <c r="H14" s="286">
        <v>70</v>
      </c>
      <c r="I14" s="278" t="s">
        <v>323</v>
      </c>
      <c r="J14" s="285">
        <v>2460</v>
      </c>
      <c r="K14" s="285">
        <v>164700</v>
      </c>
      <c r="L14" s="285">
        <v>657840</v>
      </c>
      <c r="M14" s="285">
        <v>657840</v>
      </c>
      <c r="N14" s="285">
        <v>657840</v>
      </c>
      <c r="O14" s="286">
        <v>3.5</v>
      </c>
      <c r="P14" s="286">
        <v>3.0454545454545454</v>
      </c>
      <c r="Q14" s="286">
        <v>2.9545454545454541</v>
      </c>
      <c r="R14" s="286">
        <v>2.7818181818181817</v>
      </c>
      <c r="S14" s="286">
        <v>0</v>
      </c>
      <c r="T14" s="286">
        <v>0</v>
      </c>
      <c r="U14" s="280" t="s">
        <v>370</v>
      </c>
      <c r="V14" s="280" t="s">
        <v>370</v>
      </c>
      <c r="W14" s="280" t="s">
        <v>370</v>
      </c>
      <c r="X14" s="280" t="s">
        <v>370</v>
      </c>
      <c r="Y14" s="280" t="s">
        <v>370</v>
      </c>
      <c r="Z14" s="280" t="s">
        <v>370</v>
      </c>
      <c r="AA14" s="280" t="s">
        <v>370</v>
      </c>
      <c r="AB14" s="280" t="s">
        <v>370</v>
      </c>
      <c r="AC14" s="280" t="s">
        <v>370</v>
      </c>
      <c r="AD14" s="280" t="s">
        <v>370</v>
      </c>
      <c r="AE14" s="280" t="s">
        <v>370</v>
      </c>
      <c r="AF14" s="280" t="s">
        <v>370</v>
      </c>
      <c r="AG14" s="281" t="s">
        <v>371</v>
      </c>
      <c r="AH14" s="276"/>
      <c r="AI14" s="276"/>
      <c r="AJ14" s="276"/>
      <c r="AK14" s="275" t="s">
        <v>447</v>
      </c>
    </row>
    <row r="15" spans="1:37" s="1" customFormat="1" x14ac:dyDescent="0.3">
      <c r="A15" s="276">
        <v>872</v>
      </c>
      <c r="B15" s="284">
        <v>42946</v>
      </c>
      <c r="C15" s="275" t="s">
        <v>334</v>
      </c>
      <c r="D15" s="276" t="s">
        <v>361</v>
      </c>
      <c r="E15" s="274">
        <v>42916</v>
      </c>
      <c r="F15" s="275" t="s">
        <v>397</v>
      </c>
      <c r="G15" s="276" t="s">
        <v>380</v>
      </c>
      <c r="H15" s="286">
        <v>75.999999999999986</v>
      </c>
      <c r="I15" s="278" t="s">
        <v>323</v>
      </c>
      <c r="J15" s="279">
        <v>2460</v>
      </c>
      <c r="K15" s="279">
        <v>28980</v>
      </c>
      <c r="L15" s="279">
        <v>118320</v>
      </c>
      <c r="M15" s="279">
        <v>118320</v>
      </c>
      <c r="N15" s="279">
        <v>118320</v>
      </c>
      <c r="O15" s="286">
        <v>3.1818181818181817</v>
      </c>
      <c r="P15" s="286">
        <v>2.627272727272727</v>
      </c>
      <c r="Q15" s="286">
        <v>2.5181818181818181</v>
      </c>
      <c r="R15" s="286">
        <v>2.4545454545454546</v>
      </c>
      <c r="S15" s="286">
        <v>0</v>
      </c>
      <c r="T15" s="286">
        <v>0</v>
      </c>
      <c r="U15" s="280" t="s">
        <v>370</v>
      </c>
      <c r="V15" s="280" t="s">
        <v>370</v>
      </c>
      <c r="W15" s="280" t="s">
        <v>370</v>
      </c>
      <c r="X15" s="280" t="s">
        <v>370</v>
      </c>
      <c r="Y15" s="280" t="s">
        <v>370</v>
      </c>
      <c r="Z15" s="280" t="s">
        <v>370</v>
      </c>
      <c r="AA15" s="280" t="s">
        <v>370</v>
      </c>
      <c r="AB15" s="280" t="s">
        <v>370</v>
      </c>
      <c r="AC15" s="280" t="s">
        <v>370</v>
      </c>
      <c r="AD15" s="280" t="s">
        <v>370</v>
      </c>
      <c r="AE15" s="280" t="s">
        <v>370</v>
      </c>
      <c r="AF15" s="280" t="s">
        <v>370</v>
      </c>
      <c r="AG15" s="281" t="s">
        <v>371</v>
      </c>
      <c r="AH15" s="281"/>
      <c r="AI15" s="281"/>
      <c r="AJ15" s="281"/>
      <c r="AK15" s="275" t="s">
        <v>452</v>
      </c>
    </row>
    <row r="16" spans="1:37" s="1" customFormat="1" x14ac:dyDescent="0.3">
      <c r="A16" s="276">
        <v>2109</v>
      </c>
      <c r="B16" s="284">
        <v>42986</v>
      </c>
      <c r="C16" s="275" t="s">
        <v>334</v>
      </c>
      <c r="D16" s="276" t="s">
        <v>361</v>
      </c>
      <c r="E16" s="274">
        <v>42986</v>
      </c>
      <c r="F16" s="275" t="s">
        <v>373</v>
      </c>
      <c r="G16" s="276" t="s">
        <v>380</v>
      </c>
      <c r="H16" s="286">
        <v>73.199999999999989</v>
      </c>
      <c r="I16" s="278" t="s">
        <v>323</v>
      </c>
      <c r="J16" s="279">
        <v>2460</v>
      </c>
      <c r="K16" s="279">
        <v>164700</v>
      </c>
      <c r="L16" s="279">
        <v>822540</v>
      </c>
      <c r="M16" s="279">
        <v>822540</v>
      </c>
      <c r="N16" s="279">
        <v>822540</v>
      </c>
      <c r="O16" s="286">
        <v>3.0363636363636362</v>
      </c>
      <c r="P16" s="286">
        <v>2.7636363636363632</v>
      </c>
      <c r="Q16" s="286">
        <v>2.6727272727272724</v>
      </c>
      <c r="R16" s="286">
        <v>2.4636363636363634</v>
      </c>
      <c r="S16" s="286">
        <v>0</v>
      </c>
      <c r="T16" s="286">
        <v>0</v>
      </c>
      <c r="U16" s="280" t="s">
        <v>370</v>
      </c>
      <c r="V16" s="280" t="s">
        <v>370</v>
      </c>
      <c r="W16" s="280" t="s">
        <v>370</v>
      </c>
      <c r="X16" s="280" t="s">
        <v>370</v>
      </c>
      <c r="Y16" s="280" t="s">
        <v>370</v>
      </c>
      <c r="Z16" s="280" t="s">
        <v>370</v>
      </c>
      <c r="AA16" s="280" t="s">
        <v>370</v>
      </c>
      <c r="AB16" s="280" t="s">
        <v>370</v>
      </c>
      <c r="AC16" s="280" t="s">
        <v>370</v>
      </c>
      <c r="AD16" s="280" t="s">
        <v>370</v>
      </c>
      <c r="AE16" s="280" t="s">
        <v>370</v>
      </c>
      <c r="AF16" s="280" t="s">
        <v>370</v>
      </c>
      <c r="AG16" s="281" t="s">
        <v>371</v>
      </c>
      <c r="AH16" s="281"/>
      <c r="AI16" s="281"/>
      <c r="AJ16" s="281"/>
      <c r="AK16" s="275" t="s">
        <v>448</v>
      </c>
    </row>
    <row r="17" spans="1:37" s="1" customFormat="1" x14ac:dyDescent="0.3">
      <c r="A17" s="276">
        <v>873</v>
      </c>
      <c r="B17" s="284">
        <v>42946</v>
      </c>
      <c r="C17" s="275" t="s">
        <v>334</v>
      </c>
      <c r="D17" s="276" t="s">
        <v>362</v>
      </c>
      <c r="E17" s="274">
        <v>42916</v>
      </c>
      <c r="F17" s="275" t="s">
        <v>397</v>
      </c>
      <c r="G17" s="276" t="s">
        <v>380</v>
      </c>
      <c r="H17" s="286">
        <v>89.3</v>
      </c>
      <c r="I17" s="278"/>
      <c r="J17" s="279"/>
      <c r="K17" s="279"/>
      <c r="L17" s="279"/>
      <c r="M17" s="279"/>
      <c r="N17" s="279"/>
      <c r="O17" s="286">
        <v>2.9272727272727272</v>
      </c>
      <c r="P17" s="283"/>
      <c r="Q17" s="283"/>
      <c r="R17" s="283"/>
      <c r="S17" s="283"/>
      <c r="T17" s="283"/>
      <c r="U17" s="280" t="s">
        <v>370</v>
      </c>
      <c r="V17" s="280" t="s">
        <v>370</v>
      </c>
      <c r="W17" s="280" t="s">
        <v>370</v>
      </c>
      <c r="X17" s="280" t="s">
        <v>370</v>
      </c>
      <c r="Y17" s="280" t="s">
        <v>370</v>
      </c>
      <c r="Z17" s="280" t="s">
        <v>370</v>
      </c>
      <c r="AA17" s="280" t="s">
        <v>370</v>
      </c>
      <c r="AB17" s="280" t="s">
        <v>370</v>
      </c>
      <c r="AC17" s="280" t="s">
        <v>370</v>
      </c>
      <c r="AD17" s="280" t="s">
        <v>370</v>
      </c>
      <c r="AE17" s="280" t="s">
        <v>370</v>
      </c>
      <c r="AF17" s="280" t="s">
        <v>370</v>
      </c>
      <c r="AG17" s="281" t="s">
        <v>371</v>
      </c>
      <c r="AH17" s="281"/>
      <c r="AI17" s="281"/>
      <c r="AJ17" s="281"/>
      <c r="AK17" s="275"/>
    </row>
    <row r="18" spans="1:37" s="1" customFormat="1" x14ac:dyDescent="0.3">
      <c r="A18" s="276">
        <v>2110</v>
      </c>
      <c r="B18" s="284">
        <v>42986</v>
      </c>
      <c r="C18" s="275" t="s">
        <v>334</v>
      </c>
      <c r="D18" s="276" t="s">
        <v>363</v>
      </c>
      <c r="E18" s="274">
        <v>42986</v>
      </c>
      <c r="F18" s="275" t="s">
        <v>373</v>
      </c>
      <c r="G18" s="276" t="s">
        <v>380</v>
      </c>
      <c r="H18" s="286">
        <v>79.599999999999994</v>
      </c>
      <c r="I18" s="278" t="s">
        <v>323</v>
      </c>
      <c r="J18" s="279">
        <v>6000</v>
      </c>
      <c r="K18" s="279">
        <v>12000</v>
      </c>
      <c r="L18" s="279">
        <v>84000</v>
      </c>
      <c r="M18" s="279">
        <v>84000</v>
      </c>
      <c r="N18" s="279">
        <v>84000</v>
      </c>
      <c r="O18" s="286">
        <v>2.5</v>
      </c>
      <c r="P18" s="286">
        <v>2.3181818181818179</v>
      </c>
      <c r="Q18" s="286">
        <v>2.2636363636363637</v>
      </c>
      <c r="R18" s="286">
        <v>2.2636363636363637</v>
      </c>
      <c r="S18" s="286">
        <v>0</v>
      </c>
      <c r="T18" s="286">
        <v>0</v>
      </c>
      <c r="U18" s="280" t="s">
        <v>370</v>
      </c>
      <c r="V18" s="280" t="s">
        <v>370</v>
      </c>
      <c r="W18" s="280" t="s">
        <v>370</v>
      </c>
      <c r="X18" s="280" t="s">
        <v>370</v>
      </c>
      <c r="Y18" s="280" t="s">
        <v>370</v>
      </c>
      <c r="Z18" s="280" t="s">
        <v>370</v>
      </c>
      <c r="AA18" s="280" t="s">
        <v>370</v>
      </c>
      <c r="AB18" s="280" t="s">
        <v>370</v>
      </c>
      <c r="AC18" s="280" t="s">
        <v>370</v>
      </c>
      <c r="AD18" s="280" t="s">
        <v>370</v>
      </c>
      <c r="AE18" s="280" t="s">
        <v>370</v>
      </c>
      <c r="AF18" s="280" t="s">
        <v>370</v>
      </c>
      <c r="AG18" s="281" t="s">
        <v>371</v>
      </c>
      <c r="AH18" s="281"/>
      <c r="AI18" s="281"/>
      <c r="AJ18" s="281"/>
      <c r="AK18" s="275" t="s">
        <v>449</v>
      </c>
    </row>
    <row r="19" spans="1:37" s="1" customFormat="1" x14ac:dyDescent="0.3">
      <c r="A19" s="276">
        <v>2153</v>
      </c>
      <c r="B19" s="284">
        <v>42946</v>
      </c>
      <c r="C19" s="275" t="s">
        <v>334</v>
      </c>
      <c r="D19" s="276" t="s">
        <v>363</v>
      </c>
      <c r="E19" s="274">
        <v>42916</v>
      </c>
      <c r="F19" s="275" t="s">
        <v>374</v>
      </c>
      <c r="G19" s="276" t="s">
        <v>380</v>
      </c>
      <c r="H19" s="286">
        <v>58.809090909090905</v>
      </c>
      <c r="I19" s="278" t="s">
        <v>348</v>
      </c>
      <c r="J19" s="279">
        <v>1650</v>
      </c>
      <c r="K19" s="279">
        <v>1650</v>
      </c>
      <c r="L19" s="279">
        <v>1650</v>
      </c>
      <c r="M19" s="279">
        <v>1650</v>
      </c>
      <c r="N19" s="279">
        <v>1650</v>
      </c>
      <c r="O19" s="286">
        <v>2.418181818181818</v>
      </c>
      <c r="P19" s="286">
        <v>2.1</v>
      </c>
      <c r="Q19" s="286">
        <v>2.1</v>
      </c>
      <c r="R19" s="286">
        <v>2.1</v>
      </c>
      <c r="S19" s="286">
        <v>2.1</v>
      </c>
      <c r="T19" s="286">
        <v>2.1</v>
      </c>
      <c r="U19" s="280" t="s">
        <v>370</v>
      </c>
      <c r="V19" s="280" t="s">
        <v>370</v>
      </c>
      <c r="W19" s="280" t="s">
        <v>370</v>
      </c>
      <c r="X19" s="280" t="s">
        <v>370</v>
      </c>
      <c r="Y19" s="280" t="s">
        <v>370</v>
      </c>
      <c r="Z19" s="280" t="s">
        <v>370</v>
      </c>
      <c r="AA19" s="280" t="s">
        <v>370</v>
      </c>
      <c r="AB19" s="280" t="s">
        <v>370</v>
      </c>
      <c r="AC19" s="280" t="s">
        <v>370</v>
      </c>
      <c r="AD19" s="280" t="s">
        <v>370</v>
      </c>
      <c r="AE19" s="280" t="s">
        <v>370</v>
      </c>
      <c r="AF19" s="280" t="s">
        <v>370</v>
      </c>
      <c r="AG19" s="281" t="s">
        <v>371</v>
      </c>
      <c r="AH19" s="281"/>
      <c r="AI19" s="281"/>
      <c r="AJ19" s="281"/>
      <c r="AK19" s="275" t="s">
        <v>430</v>
      </c>
    </row>
    <row r="20" spans="1:37" s="1" customFormat="1" x14ac:dyDescent="0.3">
      <c r="A20" s="276">
        <v>2097</v>
      </c>
      <c r="B20" s="284">
        <v>42946</v>
      </c>
      <c r="C20" s="275" t="s">
        <v>334</v>
      </c>
      <c r="D20" s="276" t="s">
        <v>363</v>
      </c>
      <c r="E20" s="274">
        <v>42928</v>
      </c>
      <c r="F20" s="275" t="s">
        <v>133</v>
      </c>
      <c r="G20" s="276" t="s">
        <v>380</v>
      </c>
      <c r="H20" s="286">
        <v>64.172727272727272</v>
      </c>
      <c r="I20" s="278" t="s">
        <v>323</v>
      </c>
      <c r="J20" s="279">
        <v>1650</v>
      </c>
      <c r="K20" s="279">
        <v>2960</v>
      </c>
      <c r="L20" s="279">
        <v>2960</v>
      </c>
      <c r="M20" s="279">
        <v>2960</v>
      </c>
      <c r="N20" s="279">
        <v>2960</v>
      </c>
      <c r="O20" s="286">
        <v>2.2181818181818178</v>
      </c>
      <c r="P20" s="286">
        <v>2</v>
      </c>
      <c r="Q20" s="286">
        <v>1.8909090909090909</v>
      </c>
      <c r="R20" s="286">
        <v>0</v>
      </c>
      <c r="S20" s="286">
        <v>0</v>
      </c>
      <c r="T20" s="286">
        <v>0</v>
      </c>
      <c r="U20" s="280" t="s">
        <v>370</v>
      </c>
      <c r="V20" s="280" t="s">
        <v>370</v>
      </c>
      <c r="W20" s="280" t="s">
        <v>370</v>
      </c>
      <c r="X20" s="280" t="s">
        <v>370</v>
      </c>
      <c r="Y20" s="280" t="s">
        <v>370</v>
      </c>
      <c r="Z20" s="280" t="s">
        <v>370</v>
      </c>
      <c r="AA20" s="280" t="s">
        <v>370</v>
      </c>
      <c r="AB20" s="280" t="s">
        <v>370</v>
      </c>
      <c r="AC20" s="280" t="s">
        <v>370</v>
      </c>
      <c r="AD20" s="280" t="s">
        <v>370</v>
      </c>
      <c r="AE20" s="280" t="s">
        <v>370</v>
      </c>
      <c r="AF20" s="280" t="s">
        <v>370</v>
      </c>
      <c r="AG20" s="281" t="s">
        <v>371</v>
      </c>
      <c r="AH20" s="281"/>
      <c r="AI20" s="281"/>
      <c r="AJ20" s="281"/>
      <c r="AK20" s="275" t="s">
        <v>423</v>
      </c>
    </row>
    <row r="21" spans="1:37" s="1" customFormat="1" x14ac:dyDescent="0.3">
      <c r="A21" s="276"/>
      <c r="B21" s="284">
        <v>42946</v>
      </c>
      <c r="C21" s="275" t="s">
        <v>334</v>
      </c>
      <c r="D21" s="276" t="s">
        <v>363</v>
      </c>
      <c r="E21" s="274">
        <v>42916</v>
      </c>
      <c r="F21" s="275" t="s">
        <v>327</v>
      </c>
      <c r="G21" s="276" t="s">
        <v>380</v>
      </c>
      <c r="H21" s="286">
        <v>64.854545454545459</v>
      </c>
      <c r="I21" s="278" t="s">
        <v>323</v>
      </c>
      <c r="J21" s="279">
        <v>1650</v>
      </c>
      <c r="K21" s="279">
        <v>2960</v>
      </c>
      <c r="L21" s="279">
        <v>2960</v>
      </c>
      <c r="M21" s="279">
        <v>2960</v>
      </c>
      <c r="N21" s="279">
        <v>2960</v>
      </c>
      <c r="O21" s="286">
        <v>2.1363636363636362</v>
      </c>
      <c r="P21" s="286">
        <v>1.918181818181818</v>
      </c>
      <c r="Q21" s="286">
        <v>1.7999999999999998</v>
      </c>
      <c r="R21" s="286">
        <v>0</v>
      </c>
      <c r="S21" s="286">
        <v>0</v>
      </c>
      <c r="T21" s="286">
        <v>0</v>
      </c>
      <c r="U21" s="280" t="s">
        <v>370</v>
      </c>
      <c r="V21" s="280" t="s">
        <v>370</v>
      </c>
      <c r="W21" s="280" t="s">
        <v>370</v>
      </c>
      <c r="X21" s="280" t="s">
        <v>370</v>
      </c>
      <c r="Y21" s="280" t="s">
        <v>370</v>
      </c>
      <c r="Z21" s="280" t="s">
        <v>370</v>
      </c>
      <c r="AA21" s="280" t="s">
        <v>370</v>
      </c>
      <c r="AB21" s="280" t="s">
        <v>370</v>
      </c>
      <c r="AC21" s="280" t="s">
        <v>370</v>
      </c>
      <c r="AD21" s="280" t="s">
        <v>370</v>
      </c>
      <c r="AE21" s="280" t="s">
        <v>370</v>
      </c>
      <c r="AF21" s="280" t="s">
        <v>370</v>
      </c>
      <c r="AG21" s="281" t="s">
        <v>371</v>
      </c>
      <c r="AH21" s="281"/>
      <c r="AI21" s="281"/>
      <c r="AJ21" s="281"/>
      <c r="AK21" s="275" t="s">
        <v>438</v>
      </c>
    </row>
    <row r="22" spans="1:37" s="1" customFormat="1" x14ac:dyDescent="0.3">
      <c r="A22" s="276">
        <v>2111</v>
      </c>
      <c r="B22" s="284">
        <v>42986</v>
      </c>
      <c r="C22" s="275" t="s">
        <v>334</v>
      </c>
      <c r="D22" s="276" t="s">
        <v>364</v>
      </c>
      <c r="E22" s="274">
        <v>42986</v>
      </c>
      <c r="F22" s="275" t="s">
        <v>373</v>
      </c>
      <c r="G22" s="276" t="s">
        <v>380</v>
      </c>
      <c r="H22" s="286">
        <v>76.400000000000006</v>
      </c>
      <c r="I22" s="278" t="s">
        <v>323</v>
      </c>
      <c r="J22" s="279">
        <v>6000</v>
      </c>
      <c r="K22" s="279">
        <v>12000</v>
      </c>
      <c r="L22" s="279">
        <v>84000</v>
      </c>
      <c r="M22" s="279">
        <v>84000</v>
      </c>
      <c r="N22" s="279">
        <v>84000</v>
      </c>
      <c r="O22" s="286">
        <v>3.6363636363636362</v>
      </c>
      <c r="P22" s="286">
        <v>3.2363636363636363</v>
      </c>
      <c r="Q22" s="286">
        <v>2.8818181818181814</v>
      </c>
      <c r="R22" s="286">
        <v>2.8818181818181814</v>
      </c>
      <c r="S22" s="286">
        <v>0</v>
      </c>
      <c r="T22" s="286">
        <v>0</v>
      </c>
      <c r="U22" s="280" t="s">
        <v>370</v>
      </c>
      <c r="V22" s="280" t="s">
        <v>370</v>
      </c>
      <c r="W22" s="280" t="s">
        <v>370</v>
      </c>
      <c r="X22" s="280" t="s">
        <v>370</v>
      </c>
      <c r="Y22" s="280" t="s">
        <v>370</v>
      </c>
      <c r="Z22" s="280" t="s">
        <v>370</v>
      </c>
      <c r="AA22" s="280" t="s">
        <v>370</v>
      </c>
      <c r="AB22" s="280" t="s">
        <v>370</v>
      </c>
      <c r="AC22" s="280" t="s">
        <v>370</v>
      </c>
      <c r="AD22" s="280" t="s">
        <v>370</v>
      </c>
      <c r="AE22" s="280" t="s">
        <v>370</v>
      </c>
      <c r="AF22" s="280" t="s">
        <v>370</v>
      </c>
      <c r="AG22" s="281" t="s">
        <v>371</v>
      </c>
      <c r="AH22" s="281"/>
      <c r="AI22" s="281"/>
      <c r="AJ22" s="281"/>
      <c r="AK22" s="275" t="s">
        <v>450</v>
      </c>
    </row>
    <row r="23" spans="1:37" s="1" customFormat="1" x14ac:dyDescent="0.3">
      <c r="A23" s="276">
        <v>2157</v>
      </c>
      <c r="B23" s="284">
        <v>42946</v>
      </c>
      <c r="C23" s="275" t="s">
        <v>334</v>
      </c>
      <c r="D23" s="276" t="s">
        <v>364</v>
      </c>
      <c r="E23" s="274">
        <v>42916</v>
      </c>
      <c r="F23" s="275" t="s">
        <v>374</v>
      </c>
      <c r="G23" s="276" t="s">
        <v>380</v>
      </c>
      <c r="H23" s="286">
        <v>62.463636363636354</v>
      </c>
      <c r="I23" s="278" t="s">
        <v>348</v>
      </c>
      <c r="J23" s="279">
        <v>1650</v>
      </c>
      <c r="K23" s="279">
        <v>1650</v>
      </c>
      <c r="L23" s="279">
        <v>1650</v>
      </c>
      <c r="M23" s="279">
        <v>1650</v>
      </c>
      <c r="N23" s="279">
        <v>1650</v>
      </c>
      <c r="O23" s="286">
        <v>3.5818181818181816</v>
      </c>
      <c r="P23" s="286">
        <v>2.7454545454545451</v>
      </c>
      <c r="Q23" s="286">
        <v>2.7454545454545451</v>
      </c>
      <c r="R23" s="286">
        <v>2.7454545454545451</v>
      </c>
      <c r="S23" s="286">
        <v>2.7454545454545451</v>
      </c>
      <c r="T23" s="286">
        <v>2.7454545454545451</v>
      </c>
      <c r="U23" s="280" t="s">
        <v>370</v>
      </c>
      <c r="V23" s="280" t="s">
        <v>370</v>
      </c>
      <c r="W23" s="280" t="s">
        <v>370</v>
      </c>
      <c r="X23" s="280" t="s">
        <v>370</v>
      </c>
      <c r="Y23" s="280" t="s">
        <v>370</v>
      </c>
      <c r="Z23" s="280" t="s">
        <v>370</v>
      </c>
      <c r="AA23" s="280" t="s">
        <v>370</v>
      </c>
      <c r="AB23" s="280" t="s">
        <v>370</v>
      </c>
      <c r="AC23" s="280" t="s">
        <v>370</v>
      </c>
      <c r="AD23" s="280" t="s">
        <v>370</v>
      </c>
      <c r="AE23" s="280" t="s">
        <v>370</v>
      </c>
      <c r="AF23" s="280" t="s">
        <v>370</v>
      </c>
      <c r="AG23" s="281" t="s">
        <v>371</v>
      </c>
      <c r="AH23" s="281"/>
      <c r="AI23" s="281"/>
      <c r="AJ23" s="281"/>
      <c r="AK23" s="275" t="s">
        <v>431</v>
      </c>
    </row>
    <row r="24" spans="1:37" s="1" customFormat="1" x14ac:dyDescent="0.3">
      <c r="A24" s="276">
        <v>2098</v>
      </c>
      <c r="B24" s="284">
        <v>42946</v>
      </c>
      <c r="C24" s="275" t="s">
        <v>334</v>
      </c>
      <c r="D24" s="276" t="s">
        <v>364</v>
      </c>
      <c r="E24" s="274">
        <v>42928</v>
      </c>
      <c r="F24" s="275" t="s">
        <v>133</v>
      </c>
      <c r="G24" s="276" t="s">
        <v>380</v>
      </c>
      <c r="H24" s="286">
        <v>73.490909090909085</v>
      </c>
      <c r="I24" s="278" t="s">
        <v>323</v>
      </c>
      <c r="J24" s="279">
        <v>1650</v>
      </c>
      <c r="K24" s="279">
        <v>2960</v>
      </c>
      <c r="L24" s="279">
        <v>2960</v>
      </c>
      <c r="M24" s="279">
        <v>2960</v>
      </c>
      <c r="N24" s="279">
        <v>2960</v>
      </c>
      <c r="O24" s="286">
        <v>3.4818181818181815</v>
      </c>
      <c r="P24" s="286">
        <v>3.1636363636363636</v>
      </c>
      <c r="Q24" s="286">
        <v>2.5272727272727269</v>
      </c>
      <c r="R24" s="286">
        <v>0</v>
      </c>
      <c r="S24" s="286">
        <v>0</v>
      </c>
      <c r="T24" s="286">
        <v>0</v>
      </c>
      <c r="U24" s="280" t="s">
        <v>370</v>
      </c>
      <c r="V24" s="280" t="s">
        <v>370</v>
      </c>
      <c r="W24" s="280" t="s">
        <v>370</v>
      </c>
      <c r="X24" s="280" t="s">
        <v>370</v>
      </c>
      <c r="Y24" s="280" t="s">
        <v>370</v>
      </c>
      <c r="Z24" s="280" t="s">
        <v>370</v>
      </c>
      <c r="AA24" s="280" t="s">
        <v>370</v>
      </c>
      <c r="AB24" s="280" t="s">
        <v>370</v>
      </c>
      <c r="AC24" s="280" t="s">
        <v>370</v>
      </c>
      <c r="AD24" s="280" t="s">
        <v>370</v>
      </c>
      <c r="AE24" s="280" t="s">
        <v>370</v>
      </c>
      <c r="AF24" s="280" t="s">
        <v>370</v>
      </c>
      <c r="AG24" s="281" t="s">
        <v>371</v>
      </c>
      <c r="AH24" s="281"/>
      <c r="AI24" s="281"/>
      <c r="AJ24" s="281"/>
      <c r="AK24" s="275" t="s">
        <v>424</v>
      </c>
    </row>
    <row r="25" spans="1:37" s="1" customFormat="1" x14ac:dyDescent="0.3">
      <c r="A25" s="276"/>
      <c r="B25" s="284">
        <v>42946</v>
      </c>
      <c r="C25" s="275" t="s">
        <v>334</v>
      </c>
      <c r="D25" s="276" t="s">
        <v>364</v>
      </c>
      <c r="E25" s="274">
        <v>42916</v>
      </c>
      <c r="F25" s="275" t="s">
        <v>327</v>
      </c>
      <c r="G25" s="276" t="s">
        <v>380</v>
      </c>
      <c r="H25" s="286">
        <v>69.281818181818167</v>
      </c>
      <c r="I25" s="278" t="s">
        <v>323</v>
      </c>
      <c r="J25" s="279">
        <v>1650</v>
      </c>
      <c r="K25" s="279">
        <v>2960</v>
      </c>
      <c r="L25" s="279">
        <v>2960</v>
      </c>
      <c r="M25" s="279">
        <v>2960</v>
      </c>
      <c r="N25" s="279">
        <v>2960</v>
      </c>
      <c r="O25" s="286">
        <v>3.1818181818181817</v>
      </c>
      <c r="P25" s="286">
        <v>2.9454545454545453</v>
      </c>
      <c r="Q25" s="286">
        <v>2.3545454545454541</v>
      </c>
      <c r="R25" s="286">
        <v>0</v>
      </c>
      <c r="S25" s="286">
        <v>0</v>
      </c>
      <c r="T25" s="286">
        <v>0</v>
      </c>
      <c r="U25" s="280" t="s">
        <v>370</v>
      </c>
      <c r="V25" s="280" t="s">
        <v>370</v>
      </c>
      <c r="W25" s="280" t="s">
        <v>370</v>
      </c>
      <c r="X25" s="280" t="s">
        <v>370</v>
      </c>
      <c r="Y25" s="280" t="s">
        <v>370</v>
      </c>
      <c r="Z25" s="280" t="s">
        <v>370</v>
      </c>
      <c r="AA25" s="280" t="s">
        <v>370</v>
      </c>
      <c r="AB25" s="280" t="s">
        <v>370</v>
      </c>
      <c r="AC25" s="280" t="s">
        <v>370</v>
      </c>
      <c r="AD25" s="280" t="s">
        <v>370</v>
      </c>
      <c r="AE25" s="280" t="s">
        <v>370</v>
      </c>
      <c r="AF25" s="280" t="s">
        <v>370</v>
      </c>
      <c r="AG25" s="281" t="s">
        <v>371</v>
      </c>
      <c r="AH25" s="281"/>
      <c r="AI25" s="281"/>
      <c r="AJ25" s="281"/>
      <c r="AK25" s="275" t="s">
        <v>439</v>
      </c>
    </row>
    <row r="26" spans="1:37" s="1" customFormat="1" x14ac:dyDescent="0.3">
      <c r="A26" s="276">
        <v>2161</v>
      </c>
      <c r="B26" s="284">
        <v>42946</v>
      </c>
      <c r="C26" s="275" t="s">
        <v>334</v>
      </c>
      <c r="D26" s="276" t="s">
        <v>365</v>
      </c>
      <c r="E26" s="274">
        <v>42916</v>
      </c>
      <c r="F26" s="275" t="s">
        <v>374</v>
      </c>
      <c r="G26" s="276" t="s">
        <v>380</v>
      </c>
      <c r="H26" s="286">
        <v>71.218181818181819</v>
      </c>
      <c r="I26" s="278"/>
      <c r="J26" s="276"/>
      <c r="K26" s="276"/>
      <c r="L26" s="276"/>
      <c r="M26" s="276"/>
      <c r="N26" s="276"/>
      <c r="O26" s="286">
        <v>3.0636363636363635</v>
      </c>
      <c r="P26" s="280" t="s">
        <v>370</v>
      </c>
      <c r="Q26" s="280"/>
      <c r="R26" s="280"/>
      <c r="S26" s="280"/>
      <c r="T26" s="280"/>
      <c r="U26" s="280" t="s">
        <v>370</v>
      </c>
      <c r="V26" s="280" t="s">
        <v>370</v>
      </c>
      <c r="W26" s="280" t="s">
        <v>370</v>
      </c>
      <c r="X26" s="280" t="s">
        <v>370</v>
      </c>
      <c r="Y26" s="280" t="s">
        <v>370</v>
      </c>
      <c r="Z26" s="280" t="s">
        <v>370</v>
      </c>
      <c r="AA26" s="280" t="s">
        <v>370</v>
      </c>
      <c r="AB26" s="280" t="s">
        <v>370</v>
      </c>
      <c r="AC26" s="280" t="s">
        <v>370</v>
      </c>
      <c r="AD26" s="280" t="s">
        <v>370</v>
      </c>
      <c r="AE26" s="280" t="s">
        <v>370</v>
      </c>
      <c r="AF26" s="280" t="s">
        <v>370</v>
      </c>
      <c r="AG26" s="281" t="s">
        <v>371</v>
      </c>
      <c r="AH26" s="281"/>
      <c r="AI26" s="281"/>
      <c r="AJ26" s="281"/>
      <c r="AK26" s="275" t="s">
        <v>432</v>
      </c>
    </row>
    <row r="27" spans="1:37" s="1" customFormat="1" x14ac:dyDescent="0.3">
      <c r="A27" s="276">
        <v>874</v>
      </c>
      <c r="B27" s="284">
        <v>42946</v>
      </c>
      <c r="C27" s="275" t="s">
        <v>334</v>
      </c>
      <c r="D27" s="276" t="s">
        <v>365</v>
      </c>
      <c r="E27" s="274">
        <v>42916</v>
      </c>
      <c r="F27" s="275" t="s">
        <v>327</v>
      </c>
      <c r="G27" s="276" t="s">
        <v>380</v>
      </c>
      <c r="H27" s="286">
        <v>72.609090909090909</v>
      </c>
      <c r="I27" s="278"/>
      <c r="J27" s="279"/>
      <c r="K27" s="279"/>
      <c r="L27" s="279"/>
      <c r="M27" s="279"/>
      <c r="N27" s="279"/>
      <c r="O27" s="286">
        <v>3.1</v>
      </c>
      <c r="P27" s="280" t="s">
        <v>370</v>
      </c>
      <c r="Q27" s="280"/>
      <c r="R27" s="280"/>
      <c r="S27" s="280"/>
      <c r="T27" s="280"/>
      <c r="U27" s="280" t="s">
        <v>370</v>
      </c>
      <c r="V27" s="280" t="s">
        <v>370</v>
      </c>
      <c r="W27" s="280" t="s">
        <v>370</v>
      </c>
      <c r="X27" s="280" t="s">
        <v>370</v>
      </c>
      <c r="Y27" s="280" t="s">
        <v>370</v>
      </c>
      <c r="Z27" s="280" t="s">
        <v>370</v>
      </c>
      <c r="AA27" s="280" t="s">
        <v>370</v>
      </c>
      <c r="AB27" s="280" t="s">
        <v>370</v>
      </c>
      <c r="AC27" s="280" t="s">
        <v>370</v>
      </c>
      <c r="AD27" s="280" t="s">
        <v>370</v>
      </c>
      <c r="AE27" s="280" t="s">
        <v>370</v>
      </c>
      <c r="AF27" s="280" t="s">
        <v>370</v>
      </c>
      <c r="AG27" s="281" t="s">
        <v>371</v>
      </c>
      <c r="AH27" s="276"/>
      <c r="AI27" s="276"/>
      <c r="AJ27" s="276"/>
      <c r="AK27" s="275" t="s">
        <v>440</v>
      </c>
    </row>
    <row r="28" spans="1:37" s="1" customFormat="1" x14ac:dyDescent="0.3">
      <c r="A28" s="276">
        <v>2173</v>
      </c>
      <c r="B28" s="284">
        <v>42946</v>
      </c>
      <c r="C28" s="275" t="s">
        <v>334</v>
      </c>
      <c r="D28" s="276" t="s">
        <v>366</v>
      </c>
      <c r="E28" s="274">
        <v>42916</v>
      </c>
      <c r="F28" s="275" t="s">
        <v>374</v>
      </c>
      <c r="G28" s="276" t="s">
        <v>380</v>
      </c>
      <c r="H28" s="286">
        <v>76.22727272727272</v>
      </c>
      <c r="I28" s="278"/>
      <c r="J28" s="276"/>
      <c r="K28" s="276"/>
      <c r="L28" s="276"/>
      <c r="M28" s="276"/>
      <c r="N28" s="276"/>
      <c r="O28" s="286">
        <v>3.0636363636363635</v>
      </c>
      <c r="P28" s="280" t="s">
        <v>370</v>
      </c>
      <c r="Q28" s="280"/>
      <c r="R28" s="280"/>
      <c r="S28" s="280"/>
      <c r="T28" s="280"/>
      <c r="U28" s="280" t="s">
        <v>370</v>
      </c>
      <c r="V28" s="280" t="s">
        <v>370</v>
      </c>
      <c r="W28" s="280" t="s">
        <v>370</v>
      </c>
      <c r="X28" s="280" t="s">
        <v>370</v>
      </c>
      <c r="Y28" s="280" t="s">
        <v>370</v>
      </c>
      <c r="Z28" s="280" t="s">
        <v>370</v>
      </c>
      <c r="AA28" s="280" t="s">
        <v>370</v>
      </c>
      <c r="AB28" s="280" t="s">
        <v>370</v>
      </c>
      <c r="AC28" s="280" t="s">
        <v>370</v>
      </c>
      <c r="AD28" s="280" t="s">
        <v>370</v>
      </c>
      <c r="AE28" s="280" t="s">
        <v>370</v>
      </c>
      <c r="AF28" s="280" t="s">
        <v>370</v>
      </c>
      <c r="AG28" s="281" t="s">
        <v>371</v>
      </c>
      <c r="AH28" s="281"/>
      <c r="AI28" s="281"/>
      <c r="AJ28" s="281"/>
      <c r="AK28" s="275" t="s">
        <v>433</v>
      </c>
    </row>
    <row r="29" spans="1:37" s="1" customFormat="1" x14ac:dyDescent="0.3">
      <c r="A29" s="276">
        <v>2096</v>
      </c>
      <c r="B29" s="284">
        <v>42946</v>
      </c>
      <c r="C29" s="275" t="s">
        <v>334</v>
      </c>
      <c r="D29" s="276" t="s">
        <v>366</v>
      </c>
      <c r="E29" s="274">
        <v>42928</v>
      </c>
      <c r="F29" s="275" t="s">
        <v>133</v>
      </c>
      <c r="G29" s="276" t="s">
        <v>380</v>
      </c>
      <c r="H29" s="286">
        <v>87.98181818181817</v>
      </c>
      <c r="I29" s="278"/>
      <c r="J29" s="276"/>
      <c r="K29" s="276"/>
      <c r="L29" s="276"/>
      <c r="M29" s="276"/>
      <c r="N29" s="276"/>
      <c r="O29" s="286">
        <v>2.9545454545454541</v>
      </c>
      <c r="P29" s="280" t="s">
        <v>370</v>
      </c>
      <c r="Q29" s="280"/>
      <c r="R29" s="280"/>
      <c r="S29" s="280"/>
      <c r="T29" s="280"/>
      <c r="U29" s="280" t="s">
        <v>370</v>
      </c>
      <c r="V29" s="280" t="s">
        <v>370</v>
      </c>
      <c r="W29" s="280" t="s">
        <v>370</v>
      </c>
      <c r="X29" s="280" t="s">
        <v>370</v>
      </c>
      <c r="Y29" s="280" t="s">
        <v>370</v>
      </c>
      <c r="Z29" s="280" t="s">
        <v>370</v>
      </c>
      <c r="AA29" s="280" t="s">
        <v>370</v>
      </c>
      <c r="AB29" s="280" t="s">
        <v>370</v>
      </c>
      <c r="AC29" s="280" t="s">
        <v>370</v>
      </c>
      <c r="AD29" s="280" t="s">
        <v>370</v>
      </c>
      <c r="AE29" s="280" t="s">
        <v>370</v>
      </c>
      <c r="AF29" s="280" t="s">
        <v>370</v>
      </c>
      <c r="AG29" s="281" t="s">
        <v>371</v>
      </c>
      <c r="AH29" s="281"/>
      <c r="AI29" s="281"/>
      <c r="AJ29" s="281"/>
      <c r="AK29" s="275" t="s">
        <v>425</v>
      </c>
    </row>
    <row r="30" spans="1:37" s="1" customFormat="1" x14ac:dyDescent="0.3">
      <c r="A30" s="276"/>
      <c r="B30" s="284">
        <v>42946</v>
      </c>
      <c r="C30" s="275" t="s">
        <v>334</v>
      </c>
      <c r="D30" s="276" t="s">
        <v>366</v>
      </c>
      <c r="E30" s="274">
        <v>42916</v>
      </c>
      <c r="F30" s="275" t="s">
        <v>327</v>
      </c>
      <c r="G30" s="276" t="s">
        <v>380</v>
      </c>
      <c r="H30" s="286">
        <v>72</v>
      </c>
      <c r="I30" s="278"/>
      <c r="J30" s="276"/>
      <c r="K30" s="276"/>
      <c r="L30" s="276"/>
      <c r="M30" s="276"/>
      <c r="N30" s="276"/>
      <c r="O30" s="286">
        <v>2.8818181818181814</v>
      </c>
      <c r="P30" s="280" t="s">
        <v>370</v>
      </c>
      <c r="Q30" s="280"/>
      <c r="R30" s="280"/>
      <c r="S30" s="280"/>
      <c r="T30" s="280"/>
      <c r="U30" s="280" t="s">
        <v>370</v>
      </c>
      <c r="V30" s="280" t="s">
        <v>370</v>
      </c>
      <c r="W30" s="280" t="s">
        <v>370</v>
      </c>
      <c r="X30" s="280" t="s">
        <v>370</v>
      </c>
      <c r="Y30" s="280" t="s">
        <v>370</v>
      </c>
      <c r="Z30" s="280" t="s">
        <v>370</v>
      </c>
      <c r="AA30" s="280" t="s">
        <v>370</v>
      </c>
      <c r="AB30" s="280" t="s">
        <v>370</v>
      </c>
      <c r="AC30" s="280" t="s">
        <v>370</v>
      </c>
      <c r="AD30" s="280" t="s">
        <v>370</v>
      </c>
      <c r="AE30" s="280" t="s">
        <v>370</v>
      </c>
      <c r="AF30" s="280" t="s">
        <v>370</v>
      </c>
      <c r="AG30" s="281" t="s">
        <v>371</v>
      </c>
      <c r="AH30" s="281"/>
      <c r="AI30" s="281"/>
      <c r="AJ30" s="281"/>
      <c r="AK30" s="275" t="s">
        <v>441</v>
      </c>
    </row>
    <row r="31" spans="1:37" s="1" customFormat="1" x14ac:dyDescent="0.3">
      <c r="A31" s="276">
        <v>2177</v>
      </c>
      <c r="B31" s="284">
        <v>42946</v>
      </c>
      <c r="C31" s="275" t="s">
        <v>334</v>
      </c>
      <c r="D31" s="276" t="s">
        <v>367</v>
      </c>
      <c r="E31" s="274">
        <v>42916</v>
      </c>
      <c r="F31" s="275" t="s">
        <v>374</v>
      </c>
      <c r="G31" s="276" t="s">
        <v>380</v>
      </c>
      <c r="H31" s="286">
        <v>81.872727272727275</v>
      </c>
      <c r="I31" s="278"/>
      <c r="J31" s="276"/>
      <c r="K31" s="276"/>
      <c r="L31" s="276"/>
      <c r="M31" s="276"/>
      <c r="N31" s="276"/>
      <c r="O31" s="286">
        <v>3.0636363636363635</v>
      </c>
      <c r="P31" s="280" t="s">
        <v>370</v>
      </c>
      <c r="Q31" s="280"/>
      <c r="R31" s="280"/>
      <c r="S31" s="280"/>
      <c r="T31" s="280"/>
      <c r="U31" s="280" t="s">
        <v>370</v>
      </c>
      <c r="V31" s="280" t="s">
        <v>370</v>
      </c>
      <c r="W31" s="280" t="s">
        <v>370</v>
      </c>
      <c r="X31" s="280" t="s">
        <v>370</v>
      </c>
      <c r="Y31" s="280" t="s">
        <v>370</v>
      </c>
      <c r="Z31" s="280" t="s">
        <v>370</v>
      </c>
      <c r="AA31" s="280" t="s">
        <v>370</v>
      </c>
      <c r="AB31" s="280" t="s">
        <v>370</v>
      </c>
      <c r="AC31" s="280" t="s">
        <v>370</v>
      </c>
      <c r="AD31" s="280" t="s">
        <v>370</v>
      </c>
      <c r="AE31" s="280" t="s">
        <v>370</v>
      </c>
      <c r="AF31" s="280" t="s">
        <v>370</v>
      </c>
      <c r="AG31" s="281" t="s">
        <v>371</v>
      </c>
      <c r="AH31" s="281"/>
      <c r="AI31" s="281"/>
      <c r="AJ31" s="281"/>
      <c r="AK31" s="275" t="s">
        <v>434</v>
      </c>
    </row>
    <row r="32" spans="1:37" s="1" customFormat="1" x14ac:dyDescent="0.3">
      <c r="A32" s="276">
        <v>875</v>
      </c>
      <c r="B32" s="284">
        <v>42946</v>
      </c>
      <c r="C32" s="275" t="s">
        <v>334</v>
      </c>
      <c r="D32" s="276" t="s">
        <v>367</v>
      </c>
      <c r="E32" s="274">
        <v>42916</v>
      </c>
      <c r="F32" s="275" t="s">
        <v>327</v>
      </c>
      <c r="G32" s="276" t="s">
        <v>380</v>
      </c>
      <c r="H32" s="286">
        <v>83.018181818181802</v>
      </c>
      <c r="I32" s="278"/>
      <c r="J32" s="279"/>
      <c r="K32" s="279"/>
      <c r="L32" s="279"/>
      <c r="M32" s="279"/>
      <c r="N32" s="279"/>
      <c r="O32" s="286">
        <v>3.1</v>
      </c>
      <c r="P32" s="280" t="s">
        <v>370</v>
      </c>
      <c r="Q32" s="280"/>
      <c r="R32" s="280"/>
      <c r="S32" s="280"/>
      <c r="T32" s="280"/>
      <c r="U32" s="280" t="s">
        <v>370</v>
      </c>
      <c r="V32" s="280" t="s">
        <v>370</v>
      </c>
      <c r="W32" s="280" t="s">
        <v>370</v>
      </c>
      <c r="X32" s="280" t="s">
        <v>370</v>
      </c>
      <c r="Y32" s="280" t="s">
        <v>370</v>
      </c>
      <c r="Z32" s="280" t="s">
        <v>370</v>
      </c>
      <c r="AA32" s="280" t="s">
        <v>370</v>
      </c>
      <c r="AB32" s="280" t="s">
        <v>370</v>
      </c>
      <c r="AC32" s="280" t="s">
        <v>370</v>
      </c>
      <c r="AD32" s="280" t="s">
        <v>370</v>
      </c>
      <c r="AE32" s="280" t="s">
        <v>370</v>
      </c>
      <c r="AF32" s="280" t="s">
        <v>370</v>
      </c>
      <c r="AG32" s="281" t="s">
        <v>371</v>
      </c>
      <c r="AH32" s="276"/>
      <c r="AI32" s="276"/>
      <c r="AJ32" s="276"/>
      <c r="AK32" s="275" t="s">
        <v>442</v>
      </c>
    </row>
    <row r="33" spans="1:37" s="1" customFormat="1" x14ac:dyDescent="0.3">
      <c r="A33" s="276">
        <v>2165</v>
      </c>
      <c r="B33" s="284">
        <v>42946</v>
      </c>
      <c r="C33" s="275" t="s">
        <v>334</v>
      </c>
      <c r="D33" s="276" t="s">
        <v>368</v>
      </c>
      <c r="E33" s="274">
        <v>42916</v>
      </c>
      <c r="F33" s="275" t="s">
        <v>374</v>
      </c>
      <c r="G33" s="276" t="s">
        <v>380</v>
      </c>
      <c r="H33" s="286">
        <v>86.927272727272722</v>
      </c>
      <c r="I33" s="278"/>
      <c r="J33" s="276"/>
      <c r="K33" s="276"/>
      <c r="L33" s="276"/>
      <c r="M33" s="276"/>
      <c r="N33" s="276"/>
      <c r="O33" s="286">
        <v>2.5909090909090908</v>
      </c>
      <c r="P33" s="280" t="s">
        <v>370</v>
      </c>
      <c r="Q33" s="280"/>
      <c r="R33" s="280"/>
      <c r="S33" s="280"/>
      <c r="T33" s="280"/>
      <c r="U33" s="280" t="s">
        <v>370</v>
      </c>
      <c r="V33" s="280" t="s">
        <v>370</v>
      </c>
      <c r="W33" s="280" t="s">
        <v>370</v>
      </c>
      <c r="X33" s="280" t="s">
        <v>370</v>
      </c>
      <c r="Y33" s="280" t="s">
        <v>370</v>
      </c>
      <c r="Z33" s="280" t="s">
        <v>370</v>
      </c>
      <c r="AA33" s="280" t="s">
        <v>370</v>
      </c>
      <c r="AB33" s="280" t="s">
        <v>370</v>
      </c>
      <c r="AC33" s="280" t="s">
        <v>370</v>
      </c>
      <c r="AD33" s="280" t="s">
        <v>370</v>
      </c>
      <c r="AE33" s="280" t="s">
        <v>370</v>
      </c>
      <c r="AF33" s="280" t="s">
        <v>370</v>
      </c>
      <c r="AG33" s="281" t="s">
        <v>371</v>
      </c>
      <c r="AH33" s="281"/>
      <c r="AI33" s="281"/>
      <c r="AJ33" s="281"/>
      <c r="AK33" s="275" t="s">
        <v>435</v>
      </c>
    </row>
    <row r="34" spans="1:37" s="1" customFormat="1" x14ac:dyDescent="0.3">
      <c r="A34" s="276">
        <v>2099</v>
      </c>
      <c r="B34" s="284">
        <v>42946</v>
      </c>
      <c r="C34" s="275" t="s">
        <v>334</v>
      </c>
      <c r="D34" s="276" t="s">
        <v>368</v>
      </c>
      <c r="E34" s="274">
        <v>42928</v>
      </c>
      <c r="F34" s="275" t="s">
        <v>133</v>
      </c>
      <c r="G34" s="276" t="s">
        <v>380</v>
      </c>
      <c r="H34" s="286">
        <v>99.36363636363636</v>
      </c>
      <c r="I34" s="278"/>
      <c r="J34" s="276"/>
      <c r="K34" s="276"/>
      <c r="L34" s="276"/>
      <c r="M34" s="276"/>
      <c r="N34" s="276"/>
      <c r="O34" s="286">
        <v>2.418181818181818</v>
      </c>
      <c r="P34" s="280" t="s">
        <v>370</v>
      </c>
      <c r="Q34" s="280"/>
      <c r="R34" s="280"/>
      <c r="S34" s="280"/>
      <c r="T34" s="280"/>
      <c r="U34" s="280" t="s">
        <v>370</v>
      </c>
      <c r="V34" s="280" t="s">
        <v>370</v>
      </c>
      <c r="W34" s="280" t="s">
        <v>370</v>
      </c>
      <c r="X34" s="280" t="s">
        <v>370</v>
      </c>
      <c r="Y34" s="280" t="s">
        <v>370</v>
      </c>
      <c r="Z34" s="280" t="s">
        <v>370</v>
      </c>
      <c r="AA34" s="280" t="s">
        <v>370</v>
      </c>
      <c r="AB34" s="280" t="s">
        <v>370</v>
      </c>
      <c r="AC34" s="280" t="s">
        <v>370</v>
      </c>
      <c r="AD34" s="280" t="s">
        <v>370</v>
      </c>
      <c r="AE34" s="280" t="s">
        <v>370</v>
      </c>
      <c r="AF34" s="280" t="s">
        <v>370</v>
      </c>
      <c r="AG34" s="281" t="s">
        <v>371</v>
      </c>
      <c r="AH34" s="281"/>
      <c r="AI34" s="281"/>
      <c r="AJ34" s="281"/>
      <c r="AK34" s="275" t="s">
        <v>426</v>
      </c>
    </row>
    <row r="35" spans="1:37" s="1" customFormat="1" x14ac:dyDescent="0.3">
      <c r="A35" s="276"/>
      <c r="B35" s="284">
        <v>42986</v>
      </c>
      <c r="C35" s="275" t="s">
        <v>334</v>
      </c>
      <c r="D35" s="276" t="s">
        <v>368</v>
      </c>
      <c r="E35" s="274">
        <v>42986</v>
      </c>
      <c r="F35" s="275" t="s">
        <v>373</v>
      </c>
      <c r="G35" s="276" t="s">
        <v>380</v>
      </c>
      <c r="H35" s="286">
        <v>97.1</v>
      </c>
      <c r="I35" s="278"/>
      <c r="J35" s="276"/>
      <c r="K35" s="276"/>
      <c r="L35" s="276"/>
      <c r="M35" s="276"/>
      <c r="N35" s="276"/>
      <c r="O35" s="286">
        <v>2.5181818181818181</v>
      </c>
      <c r="P35" s="280" t="s">
        <v>370</v>
      </c>
      <c r="Q35" s="280"/>
      <c r="R35" s="280"/>
      <c r="S35" s="280"/>
      <c r="T35" s="280"/>
      <c r="U35" s="280" t="s">
        <v>370</v>
      </c>
      <c r="V35" s="280" t="s">
        <v>370</v>
      </c>
      <c r="W35" s="280" t="s">
        <v>370</v>
      </c>
      <c r="X35" s="280" t="s">
        <v>370</v>
      </c>
      <c r="Y35" s="280" t="s">
        <v>370</v>
      </c>
      <c r="Z35" s="280" t="s">
        <v>370</v>
      </c>
      <c r="AA35" s="280" t="s">
        <v>370</v>
      </c>
      <c r="AB35" s="280" t="s">
        <v>370</v>
      </c>
      <c r="AC35" s="280" t="s">
        <v>370</v>
      </c>
      <c r="AD35" s="280" t="s">
        <v>370</v>
      </c>
      <c r="AE35" s="280" t="s">
        <v>370</v>
      </c>
      <c r="AF35" s="280" t="s">
        <v>370</v>
      </c>
      <c r="AG35" s="281" t="s">
        <v>371</v>
      </c>
      <c r="AH35" s="281"/>
      <c r="AI35" s="281"/>
      <c r="AJ35" s="281"/>
      <c r="AK35" s="275" t="s">
        <v>451</v>
      </c>
    </row>
    <row r="36" spans="1:37" s="1" customFormat="1" x14ac:dyDescent="0.3">
      <c r="A36" s="276"/>
      <c r="B36" s="284">
        <v>42946</v>
      </c>
      <c r="C36" s="275" t="s">
        <v>334</v>
      </c>
      <c r="D36" s="276" t="s">
        <v>368</v>
      </c>
      <c r="E36" s="274">
        <v>42916</v>
      </c>
      <c r="F36" s="275" t="s">
        <v>327</v>
      </c>
      <c r="G36" s="276" t="s">
        <v>380</v>
      </c>
      <c r="H36" s="286">
        <v>97.999999999999986</v>
      </c>
      <c r="I36" s="278"/>
      <c r="J36" s="276"/>
      <c r="K36" s="276"/>
      <c r="L36" s="276"/>
      <c r="M36" s="276"/>
      <c r="N36" s="276"/>
      <c r="O36" s="286">
        <v>2.4818181818181815</v>
      </c>
      <c r="P36" s="280" t="s">
        <v>370</v>
      </c>
      <c r="Q36" s="280"/>
      <c r="R36" s="280"/>
      <c r="S36" s="280"/>
      <c r="T36" s="280"/>
      <c r="U36" s="280" t="s">
        <v>370</v>
      </c>
      <c r="V36" s="280" t="s">
        <v>370</v>
      </c>
      <c r="W36" s="280" t="s">
        <v>370</v>
      </c>
      <c r="X36" s="280" t="s">
        <v>370</v>
      </c>
      <c r="Y36" s="280" t="s">
        <v>370</v>
      </c>
      <c r="Z36" s="280" t="s">
        <v>370</v>
      </c>
      <c r="AA36" s="280" t="s">
        <v>370</v>
      </c>
      <c r="AB36" s="280" t="s">
        <v>370</v>
      </c>
      <c r="AC36" s="280" t="s">
        <v>370</v>
      </c>
      <c r="AD36" s="280" t="s">
        <v>370</v>
      </c>
      <c r="AE36" s="280" t="s">
        <v>370</v>
      </c>
      <c r="AF36" s="280" t="s">
        <v>370</v>
      </c>
      <c r="AG36" s="281" t="s">
        <v>371</v>
      </c>
      <c r="AH36" s="281"/>
      <c r="AI36" s="281"/>
      <c r="AJ36" s="281"/>
      <c r="AK36" s="275" t="s">
        <v>443</v>
      </c>
    </row>
    <row r="37" spans="1:37" s="1" customFormat="1" x14ac:dyDescent="0.3">
      <c r="A37" s="276">
        <v>2169</v>
      </c>
      <c r="B37" s="284">
        <v>42946</v>
      </c>
      <c r="C37" s="275" t="s">
        <v>334</v>
      </c>
      <c r="D37" s="276" t="s">
        <v>369</v>
      </c>
      <c r="E37" s="274">
        <v>42916</v>
      </c>
      <c r="F37" s="275" t="s">
        <v>374</v>
      </c>
      <c r="G37" s="276" t="s">
        <v>380</v>
      </c>
      <c r="H37" s="286">
        <v>63.636363636363633</v>
      </c>
      <c r="I37" s="278"/>
      <c r="J37" s="276"/>
      <c r="K37" s="276"/>
      <c r="L37" s="276"/>
      <c r="M37" s="276"/>
      <c r="N37" s="276"/>
      <c r="O37" s="286">
        <v>4.2363636363636363</v>
      </c>
      <c r="P37" s="280" t="s">
        <v>370</v>
      </c>
      <c r="Q37" s="280"/>
      <c r="R37" s="280"/>
      <c r="S37" s="280"/>
      <c r="T37" s="280"/>
      <c r="U37" s="280" t="s">
        <v>370</v>
      </c>
      <c r="V37" s="280" t="s">
        <v>370</v>
      </c>
      <c r="W37" s="280" t="s">
        <v>370</v>
      </c>
      <c r="X37" s="280" t="s">
        <v>370</v>
      </c>
      <c r="Y37" s="280" t="s">
        <v>370</v>
      </c>
      <c r="Z37" s="280" t="s">
        <v>370</v>
      </c>
      <c r="AA37" s="280" t="s">
        <v>370</v>
      </c>
      <c r="AB37" s="280" t="s">
        <v>370</v>
      </c>
      <c r="AC37" s="280" t="s">
        <v>370</v>
      </c>
      <c r="AD37" s="280" t="s">
        <v>370</v>
      </c>
      <c r="AE37" s="280" t="s">
        <v>370</v>
      </c>
      <c r="AF37" s="280" t="s">
        <v>370</v>
      </c>
      <c r="AG37" s="281" t="s">
        <v>371</v>
      </c>
      <c r="AH37" s="281"/>
      <c r="AI37" s="281"/>
      <c r="AJ37" s="281"/>
      <c r="AK37" s="275" t="s">
        <v>436</v>
      </c>
    </row>
  </sheetData>
  <sheetProtection algorithmName="SHA-512" hashValue="d+XwySlAe3XtrHZZQenNHYXIAVTvE9HMF5zzg7jO1sD1vUzhokKuzNO05jr5d3AnPw5Gmy3yCi1s9Nj7RE2Afg==" saltValue="THXYqNbqt/Dss2te+8bRfw==" spinCount="100000" sheet="1" objects="1" scenarios="1"/>
  <pageMargins left="0.75" right="0.75" top="1" bottom="1" header="0.5" footer="0.5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9E634D-D2A8-284E-ADF2-38330440502D}">
  <sheetPr codeName="Sheet14"/>
  <dimension ref="A1:AK39"/>
  <sheetViews>
    <sheetView zoomScale="120" zoomScaleNormal="120" workbookViewId="0">
      <selection activeCell="I21" sqref="I21"/>
    </sheetView>
  </sheetViews>
  <sheetFormatPr defaultColWidth="11.07421875" defaultRowHeight="13.5" x14ac:dyDescent="0.3"/>
  <cols>
    <col min="1" max="1" width="6.15234375" customWidth="1"/>
    <col min="3" max="3" width="6.3046875" customWidth="1"/>
    <col min="4" max="4" width="24" customWidth="1"/>
    <col min="6" max="6" width="16.15234375" customWidth="1"/>
    <col min="7" max="7" width="16.4609375" customWidth="1"/>
    <col min="51" max="51" width="50.69140625" customWidth="1"/>
    <col min="52" max="52" width="12.15234375" customWidth="1"/>
    <col min="53" max="53" width="10.84375" customWidth="1"/>
    <col min="55" max="55" width="20.4609375" customWidth="1"/>
    <col min="56" max="56" width="88.15234375" customWidth="1"/>
  </cols>
  <sheetData>
    <row r="1" spans="1:37" ht="40.5" x14ac:dyDescent="0.3">
      <c r="A1" s="140" t="s">
        <v>234</v>
      </c>
      <c r="B1" s="140" t="s">
        <v>235</v>
      </c>
      <c r="C1" s="141" t="s">
        <v>236</v>
      </c>
      <c r="D1" s="142" t="s">
        <v>237</v>
      </c>
      <c r="E1" s="140" t="s">
        <v>192</v>
      </c>
      <c r="F1" s="141" t="s">
        <v>239</v>
      </c>
      <c r="G1" s="143" t="s">
        <v>240</v>
      </c>
      <c r="H1" s="144" t="s">
        <v>241</v>
      </c>
      <c r="I1" s="145" t="s">
        <v>242</v>
      </c>
      <c r="J1" s="145" t="s">
        <v>243</v>
      </c>
      <c r="K1" s="145" t="s">
        <v>244</v>
      </c>
      <c r="L1" s="145" t="s">
        <v>245</v>
      </c>
      <c r="M1" s="145" t="s">
        <v>246</v>
      </c>
      <c r="N1" s="146" t="s">
        <v>247</v>
      </c>
      <c r="O1" s="147" t="s">
        <v>248</v>
      </c>
      <c r="P1" s="147" t="s">
        <v>249</v>
      </c>
      <c r="Q1" s="147" t="s">
        <v>226</v>
      </c>
      <c r="R1" s="147" t="s">
        <v>285</v>
      </c>
      <c r="S1" s="147" t="s">
        <v>286</v>
      </c>
      <c r="T1" s="148" t="s">
        <v>287</v>
      </c>
      <c r="U1" s="149" t="s">
        <v>288</v>
      </c>
      <c r="V1" s="149" t="s">
        <v>289</v>
      </c>
      <c r="W1" s="149" t="s">
        <v>290</v>
      </c>
      <c r="X1" s="149" t="s">
        <v>148</v>
      </c>
      <c r="Y1" s="149" t="s">
        <v>149</v>
      </c>
      <c r="Z1" s="150" t="s">
        <v>150</v>
      </c>
      <c r="AA1" s="151" t="s">
        <v>151</v>
      </c>
      <c r="AB1" s="151" t="s">
        <v>152</v>
      </c>
      <c r="AC1" s="151" t="s">
        <v>153</v>
      </c>
      <c r="AD1" s="151" t="s">
        <v>154</v>
      </c>
      <c r="AE1" s="151" t="s">
        <v>267</v>
      </c>
      <c r="AF1" s="152" t="s">
        <v>268</v>
      </c>
      <c r="AG1" s="153" t="s">
        <v>269</v>
      </c>
      <c r="AH1" s="153" t="s">
        <v>270</v>
      </c>
      <c r="AI1" s="153" t="s">
        <v>271</v>
      </c>
      <c r="AJ1" s="154" t="s">
        <v>272</v>
      </c>
    </row>
    <row r="2" spans="1:37" x14ac:dyDescent="0.3">
      <c r="A2" s="251">
        <v>2095</v>
      </c>
      <c r="B2" s="252">
        <v>42560</v>
      </c>
      <c r="C2" s="253" t="s">
        <v>334</v>
      </c>
      <c r="D2" s="254" t="s">
        <v>355</v>
      </c>
      <c r="E2" s="255">
        <v>42551</v>
      </c>
      <c r="F2" s="253" t="s">
        <v>133</v>
      </c>
      <c r="G2" s="254" t="s">
        <v>380</v>
      </c>
      <c r="H2" s="256">
        <v>65.999999999999986</v>
      </c>
      <c r="I2" s="257" t="s">
        <v>323</v>
      </c>
      <c r="J2" s="258">
        <v>1200</v>
      </c>
      <c r="K2" s="258">
        <v>2400</v>
      </c>
      <c r="L2" s="258">
        <v>5400</v>
      </c>
      <c r="M2" s="258">
        <v>165400</v>
      </c>
      <c r="N2" s="258">
        <v>832000</v>
      </c>
      <c r="O2" s="259">
        <v>3.1545454545454543</v>
      </c>
      <c r="P2" s="259">
        <v>2.9818181818181815</v>
      </c>
      <c r="Q2" s="259">
        <v>2.8272727272727267</v>
      </c>
      <c r="R2" s="259">
        <v>2.8090909090909086</v>
      </c>
      <c r="S2" s="259">
        <v>2.6909090909090905</v>
      </c>
      <c r="T2" s="259">
        <v>2.4090909090909087</v>
      </c>
      <c r="U2" s="259" t="s">
        <v>370</v>
      </c>
      <c r="V2" s="259" t="s">
        <v>370</v>
      </c>
      <c r="W2" s="259" t="s">
        <v>370</v>
      </c>
      <c r="X2" s="259" t="s">
        <v>370</v>
      </c>
      <c r="Y2" s="259" t="s">
        <v>370</v>
      </c>
      <c r="Z2" s="259" t="s">
        <v>370</v>
      </c>
      <c r="AA2" s="259" t="s">
        <v>370</v>
      </c>
      <c r="AB2" s="259" t="s">
        <v>370</v>
      </c>
      <c r="AC2" s="259" t="s">
        <v>370</v>
      </c>
      <c r="AD2" s="259" t="s">
        <v>370</v>
      </c>
      <c r="AE2" s="259" t="s">
        <v>370</v>
      </c>
      <c r="AF2" s="259" t="s">
        <v>370</v>
      </c>
      <c r="AG2" s="260" t="s">
        <v>371</v>
      </c>
      <c r="AH2" s="260"/>
      <c r="AI2" s="260"/>
      <c r="AJ2" s="260"/>
      <c r="AK2" s="261" t="s">
        <v>381</v>
      </c>
    </row>
    <row r="3" spans="1:37" x14ac:dyDescent="0.3">
      <c r="A3" s="251">
        <v>1088</v>
      </c>
      <c r="B3" s="252">
        <v>42560</v>
      </c>
      <c r="C3" s="253" t="s">
        <v>334</v>
      </c>
      <c r="D3" s="254" t="s">
        <v>355</v>
      </c>
      <c r="E3" s="255">
        <v>42551</v>
      </c>
      <c r="F3" s="253" t="s">
        <v>328</v>
      </c>
      <c r="G3" s="254" t="s">
        <v>302</v>
      </c>
      <c r="H3" s="256">
        <v>79.5</v>
      </c>
      <c r="I3" s="257" t="s">
        <v>323</v>
      </c>
      <c r="J3" s="258">
        <v>1200</v>
      </c>
      <c r="K3" s="258">
        <v>2400</v>
      </c>
      <c r="L3" s="258">
        <v>5400</v>
      </c>
      <c r="M3" s="258">
        <v>165400</v>
      </c>
      <c r="N3" s="258">
        <v>832000</v>
      </c>
      <c r="O3" s="259">
        <v>3.7999999999999994</v>
      </c>
      <c r="P3" s="259">
        <v>2.3727272727272726</v>
      </c>
      <c r="Q3" s="259">
        <v>2.336363636363636</v>
      </c>
      <c r="R3" s="259">
        <v>2.2999999999999998</v>
      </c>
      <c r="S3" s="259">
        <v>2.2818181818181813</v>
      </c>
      <c r="T3" s="259">
        <v>2.1545454545454543</v>
      </c>
      <c r="U3" s="259" t="s">
        <v>370</v>
      </c>
      <c r="V3" s="259" t="s">
        <v>370</v>
      </c>
      <c r="W3" s="259" t="s">
        <v>370</v>
      </c>
      <c r="X3" s="259" t="s">
        <v>370</v>
      </c>
      <c r="Y3" s="259" t="s">
        <v>370</v>
      </c>
      <c r="Z3" s="259" t="s">
        <v>370</v>
      </c>
      <c r="AA3" s="259" t="s">
        <v>370</v>
      </c>
      <c r="AB3" s="259" t="s">
        <v>370</v>
      </c>
      <c r="AC3" s="259" t="s">
        <v>370</v>
      </c>
      <c r="AD3" s="259" t="s">
        <v>370</v>
      </c>
      <c r="AE3" s="259" t="s">
        <v>370</v>
      </c>
      <c r="AF3" s="259" t="s">
        <v>370</v>
      </c>
      <c r="AG3" s="260" t="s">
        <v>371</v>
      </c>
      <c r="AH3" s="254"/>
      <c r="AI3" s="254"/>
      <c r="AJ3" s="254"/>
      <c r="AK3" s="261" t="s">
        <v>382</v>
      </c>
    </row>
    <row r="4" spans="1:37" x14ac:dyDescent="0.3">
      <c r="A4" s="251">
        <v>2103</v>
      </c>
      <c r="B4" s="252">
        <v>42560</v>
      </c>
      <c r="C4" s="262" t="s">
        <v>334</v>
      </c>
      <c r="D4" s="254" t="s">
        <v>355</v>
      </c>
      <c r="E4" s="255">
        <v>42369</v>
      </c>
      <c r="F4" s="253" t="s">
        <v>372</v>
      </c>
      <c r="G4" s="254" t="s">
        <v>380</v>
      </c>
      <c r="H4" s="256">
        <v>59.1</v>
      </c>
      <c r="I4" s="257" t="s">
        <v>323</v>
      </c>
      <c r="J4" s="258">
        <v>1200</v>
      </c>
      <c r="K4" s="258">
        <v>2400</v>
      </c>
      <c r="L4" s="258">
        <v>5400</v>
      </c>
      <c r="M4" s="258">
        <v>165400</v>
      </c>
      <c r="N4" s="258">
        <v>832000</v>
      </c>
      <c r="O4" s="259">
        <v>4.0099999999999989</v>
      </c>
      <c r="P4" s="259">
        <v>2.65</v>
      </c>
      <c r="Q4" s="259">
        <v>2.4899999999999998</v>
      </c>
      <c r="R4" s="259">
        <v>2.46</v>
      </c>
      <c r="S4" s="259">
        <v>2.3499999999999996</v>
      </c>
      <c r="T4" s="259">
        <v>1.95</v>
      </c>
      <c r="U4" s="259" t="s">
        <v>370</v>
      </c>
      <c r="V4" s="259" t="s">
        <v>370</v>
      </c>
      <c r="W4" s="259" t="s">
        <v>370</v>
      </c>
      <c r="X4" s="259" t="s">
        <v>370</v>
      </c>
      <c r="Y4" s="259" t="s">
        <v>370</v>
      </c>
      <c r="Z4" s="259" t="s">
        <v>370</v>
      </c>
      <c r="AA4" s="259" t="s">
        <v>370</v>
      </c>
      <c r="AB4" s="259" t="s">
        <v>370</v>
      </c>
      <c r="AC4" s="259" t="s">
        <v>370</v>
      </c>
      <c r="AD4" s="259" t="s">
        <v>370</v>
      </c>
      <c r="AE4" s="259" t="s">
        <v>370</v>
      </c>
      <c r="AF4" s="259" t="s">
        <v>370</v>
      </c>
      <c r="AG4" s="260" t="s">
        <v>371</v>
      </c>
      <c r="AH4" s="260"/>
      <c r="AI4" s="260"/>
      <c r="AJ4" s="260"/>
      <c r="AK4" s="261" t="s">
        <v>383</v>
      </c>
    </row>
    <row r="5" spans="1:37" x14ac:dyDescent="0.3">
      <c r="A5" s="251">
        <v>2106</v>
      </c>
      <c r="B5" s="252">
        <v>42560</v>
      </c>
      <c r="C5" s="253" t="s">
        <v>334</v>
      </c>
      <c r="D5" s="254" t="s">
        <v>355</v>
      </c>
      <c r="E5" s="255">
        <v>42551</v>
      </c>
      <c r="F5" s="253" t="s">
        <v>373</v>
      </c>
      <c r="G5" s="254" t="s">
        <v>380</v>
      </c>
      <c r="H5" s="256">
        <v>60.399999999999991</v>
      </c>
      <c r="I5" s="257" t="s">
        <v>323</v>
      </c>
      <c r="J5" s="258">
        <v>1200</v>
      </c>
      <c r="K5" s="258">
        <v>2400</v>
      </c>
      <c r="L5" s="258">
        <v>5400</v>
      </c>
      <c r="M5" s="258">
        <v>165400</v>
      </c>
      <c r="N5" s="258">
        <v>832000</v>
      </c>
      <c r="O5" s="259">
        <v>3.7818181818181817</v>
      </c>
      <c r="P5" s="259">
        <v>2.6363636363636362</v>
      </c>
      <c r="Q5" s="259">
        <v>2.5181818181818181</v>
      </c>
      <c r="R5" s="259">
        <v>2.418181818181818</v>
      </c>
      <c r="S5" s="259">
        <v>2.3454545454545452</v>
      </c>
      <c r="T5" s="259">
        <v>2.0818181818181816</v>
      </c>
      <c r="U5" s="259" t="s">
        <v>370</v>
      </c>
      <c r="V5" s="259" t="s">
        <v>370</v>
      </c>
      <c r="W5" s="259" t="s">
        <v>370</v>
      </c>
      <c r="X5" s="259" t="s">
        <v>370</v>
      </c>
      <c r="Y5" s="259" t="s">
        <v>370</v>
      </c>
      <c r="Z5" s="259" t="s">
        <v>370</v>
      </c>
      <c r="AA5" s="259" t="s">
        <v>370</v>
      </c>
      <c r="AB5" s="259" t="s">
        <v>370</v>
      </c>
      <c r="AC5" s="259" t="s">
        <v>370</v>
      </c>
      <c r="AD5" s="259" t="s">
        <v>370</v>
      </c>
      <c r="AE5" s="259" t="s">
        <v>370</v>
      </c>
      <c r="AF5" s="259" t="s">
        <v>370</v>
      </c>
      <c r="AG5" s="260" t="s">
        <v>371</v>
      </c>
      <c r="AH5" s="254"/>
      <c r="AI5" s="254"/>
      <c r="AJ5" s="254"/>
      <c r="AK5" s="261" t="s">
        <v>384</v>
      </c>
    </row>
    <row r="6" spans="1:37" x14ac:dyDescent="0.3">
      <c r="A6" s="251">
        <v>2149</v>
      </c>
      <c r="B6" s="252">
        <v>42560</v>
      </c>
      <c r="C6" s="253" t="s">
        <v>334</v>
      </c>
      <c r="D6" s="254" t="s">
        <v>355</v>
      </c>
      <c r="E6" s="274">
        <v>42565</v>
      </c>
      <c r="F6" s="253" t="s">
        <v>374</v>
      </c>
      <c r="G6" s="254" t="s">
        <v>380</v>
      </c>
      <c r="H6" s="256">
        <v>59.1</v>
      </c>
      <c r="I6" s="257" t="s">
        <v>323</v>
      </c>
      <c r="J6" s="258">
        <v>1200</v>
      </c>
      <c r="K6" s="258">
        <v>165400</v>
      </c>
      <c r="L6" s="258">
        <v>165400</v>
      </c>
      <c r="M6" s="258">
        <v>165400</v>
      </c>
      <c r="N6" s="258">
        <v>165400</v>
      </c>
      <c r="O6" s="259">
        <v>3.5</v>
      </c>
      <c r="P6" s="259">
        <v>2.09</v>
      </c>
      <c r="Q6" s="259">
        <v>1.82</v>
      </c>
      <c r="R6" s="263">
        <v>1.82</v>
      </c>
      <c r="S6" s="263">
        <v>1.82</v>
      </c>
      <c r="T6" s="263">
        <v>1.82</v>
      </c>
      <c r="U6" s="259" t="s">
        <v>370</v>
      </c>
      <c r="V6" s="259" t="s">
        <v>370</v>
      </c>
      <c r="W6" s="259" t="s">
        <v>370</v>
      </c>
      <c r="X6" s="259" t="s">
        <v>370</v>
      </c>
      <c r="Y6" s="259" t="s">
        <v>370</v>
      </c>
      <c r="Z6" s="259" t="s">
        <v>370</v>
      </c>
      <c r="AA6" s="259" t="s">
        <v>370</v>
      </c>
      <c r="AB6" s="259" t="s">
        <v>370</v>
      </c>
      <c r="AC6" s="259" t="s">
        <v>370</v>
      </c>
      <c r="AD6" s="259" t="s">
        <v>370</v>
      </c>
      <c r="AE6" s="259" t="s">
        <v>370</v>
      </c>
      <c r="AF6" s="259" t="s">
        <v>370</v>
      </c>
      <c r="AG6" s="260" t="s">
        <v>371</v>
      </c>
      <c r="AH6" s="260"/>
      <c r="AI6" s="260"/>
      <c r="AJ6" s="260"/>
      <c r="AK6" s="261" t="s">
        <v>415</v>
      </c>
    </row>
    <row r="7" spans="1:37" x14ac:dyDescent="0.3">
      <c r="A7" s="251">
        <v>876</v>
      </c>
      <c r="B7" s="252">
        <v>42560</v>
      </c>
      <c r="C7" s="253" t="s">
        <v>334</v>
      </c>
      <c r="D7" s="254" t="s">
        <v>355</v>
      </c>
      <c r="E7" s="255">
        <v>42551</v>
      </c>
      <c r="F7" s="253" t="s">
        <v>327</v>
      </c>
      <c r="G7" s="254" t="s">
        <v>380</v>
      </c>
      <c r="H7" s="256">
        <v>64.8</v>
      </c>
      <c r="I7" s="257" t="s">
        <v>323</v>
      </c>
      <c r="J7" s="258">
        <v>1200</v>
      </c>
      <c r="K7" s="258">
        <v>2400</v>
      </c>
      <c r="L7" s="258">
        <v>5400</v>
      </c>
      <c r="M7" s="258">
        <v>165400</v>
      </c>
      <c r="N7" s="258">
        <v>165400</v>
      </c>
      <c r="O7" s="259">
        <v>4.1545454545454543</v>
      </c>
      <c r="P7" s="259">
        <v>2.8545454545454545</v>
      </c>
      <c r="Q7" s="259">
        <v>2.7</v>
      </c>
      <c r="R7" s="259">
        <v>2.6545454545454543</v>
      </c>
      <c r="S7" s="259">
        <v>2.5999999999999996</v>
      </c>
      <c r="T7" s="263">
        <v>2.5999999999999996</v>
      </c>
      <c r="U7" s="259" t="s">
        <v>370</v>
      </c>
      <c r="V7" s="259" t="s">
        <v>370</v>
      </c>
      <c r="W7" s="259" t="s">
        <v>370</v>
      </c>
      <c r="X7" s="259" t="s">
        <v>370</v>
      </c>
      <c r="Y7" s="259" t="s">
        <v>370</v>
      </c>
      <c r="Z7" s="259" t="s">
        <v>370</v>
      </c>
      <c r="AA7" s="259" t="s">
        <v>370</v>
      </c>
      <c r="AB7" s="259" t="s">
        <v>370</v>
      </c>
      <c r="AC7" s="259" t="s">
        <v>370</v>
      </c>
      <c r="AD7" s="259" t="s">
        <v>370</v>
      </c>
      <c r="AE7" s="259" t="s">
        <v>370</v>
      </c>
      <c r="AF7" s="259" t="s">
        <v>370</v>
      </c>
      <c r="AG7" s="260" t="s">
        <v>371</v>
      </c>
      <c r="AH7" s="254"/>
      <c r="AI7" s="254"/>
      <c r="AJ7" s="254"/>
      <c r="AK7" s="261" t="s">
        <v>385</v>
      </c>
    </row>
    <row r="8" spans="1:37" x14ac:dyDescent="0.3">
      <c r="A8" s="251">
        <v>1965</v>
      </c>
      <c r="B8" s="252">
        <v>42560</v>
      </c>
      <c r="C8" s="253" t="s">
        <v>334</v>
      </c>
      <c r="D8" s="254" t="s">
        <v>355</v>
      </c>
      <c r="E8" s="255">
        <v>42551</v>
      </c>
      <c r="F8" s="253" t="s">
        <v>340</v>
      </c>
      <c r="G8" s="254" t="s">
        <v>380</v>
      </c>
      <c r="H8" s="256">
        <v>42.999999999999993</v>
      </c>
      <c r="I8" s="257" t="s">
        <v>323</v>
      </c>
      <c r="J8" s="258">
        <v>1200</v>
      </c>
      <c r="K8" s="258">
        <v>2400</v>
      </c>
      <c r="L8" s="258">
        <v>5400</v>
      </c>
      <c r="M8" s="258">
        <v>165400</v>
      </c>
      <c r="N8" s="258">
        <v>832000</v>
      </c>
      <c r="O8" s="259">
        <v>4.4545454545454541</v>
      </c>
      <c r="P8" s="259">
        <v>2.9</v>
      </c>
      <c r="Q8" s="259">
        <v>2.8545454545454545</v>
      </c>
      <c r="R8" s="259">
        <v>2.8545454545454545</v>
      </c>
      <c r="S8" s="259">
        <v>2.8</v>
      </c>
      <c r="T8" s="259">
        <v>2.5999999999999996</v>
      </c>
      <c r="U8" s="259" t="s">
        <v>370</v>
      </c>
      <c r="V8" s="259" t="s">
        <v>370</v>
      </c>
      <c r="W8" s="259" t="s">
        <v>370</v>
      </c>
      <c r="X8" s="259" t="s">
        <v>370</v>
      </c>
      <c r="Y8" s="259" t="s">
        <v>370</v>
      </c>
      <c r="Z8" s="259" t="s">
        <v>370</v>
      </c>
      <c r="AA8" s="259" t="s">
        <v>370</v>
      </c>
      <c r="AB8" s="259" t="s">
        <v>370</v>
      </c>
      <c r="AC8" s="259" t="s">
        <v>370</v>
      </c>
      <c r="AD8" s="259" t="s">
        <v>370</v>
      </c>
      <c r="AE8" s="259" t="s">
        <v>370</v>
      </c>
      <c r="AF8" s="259" t="s">
        <v>370</v>
      </c>
      <c r="AG8" s="260" t="s">
        <v>371</v>
      </c>
      <c r="AH8" s="260"/>
      <c r="AI8" s="260"/>
      <c r="AJ8" s="260"/>
      <c r="AK8" s="261" t="s">
        <v>386</v>
      </c>
    </row>
    <row r="9" spans="1:37" x14ac:dyDescent="0.3">
      <c r="A9" s="251">
        <v>2105</v>
      </c>
      <c r="B9" s="252">
        <v>42560</v>
      </c>
      <c r="C9" s="253" t="s">
        <v>334</v>
      </c>
      <c r="D9" s="254" t="s">
        <v>355</v>
      </c>
      <c r="E9" s="255">
        <v>42551</v>
      </c>
      <c r="F9" s="253" t="s">
        <v>375</v>
      </c>
      <c r="G9" s="254" t="s">
        <v>380</v>
      </c>
      <c r="H9" s="256">
        <v>42.999999999999993</v>
      </c>
      <c r="I9" s="257" t="s">
        <v>323</v>
      </c>
      <c r="J9" s="258">
        <v>1200</v>
      </c>
      <c r="K9" s="258">
        <v>2400</v>
      </c>
      <c r="L9" s="258">
        <v>5400</v>
      </c>
      <c r="M9" s="258">
        <v>165400</v>
      </c>
      <c r="N9" s="258">
        <v>832000</v>
      </c>
      <c r="O9" s="259">
        <v>4.4545454545454541</v>
      </c>
      <c r="P9" s="259">
        <v>2.9</v>
      </c>
      <c r="Q9" s="259">
        <v>2.8545454545454545</v>
      </c>
      <c r="R9" s="259">
        <v>2.8545454545454545</v>
      </c>
      <c r="S9" s="259">
        <v>2.8</v>
      </c>
      <c r="T9" s="259">
        <v>2.5999999999999996</v>
      </c>
      <c r="U9" s="259" t="s">
        <v>370</v>
      </c>
      <c r="V9" s="259" t="s">
        <v>370</v>
      </c>
      <c r="W9" s="259" t="s">
        <v>370</v>
      </c>
      <c r="X9" s="259" t="s">
        <v>370</v>
      </c>
      <c r="Y9" s="259" t="s">
        <v>370</v>
      </c>
      <c r="Z9" s="259" t="s">
        <v>370</v>
      </c>
      <c r="AA9" s="259" t="s">
        <v>370</v>
      </c>
      <c r="AB9" s="259" t="s">
        <v>370</v>
      </c>
      <c r="AC9" s="259" t="s">
        <v>370</v>
      </c>
      <c r="AD9" s="259" t="s">
        <v>370</v>
      </c>
      <c r="AE9" s="259" t="s">
        <v>370</v>
      </c>
      <c r="AF9" s="259" t="s">
        <v>370</v>
      </c>
      <c r="AG9" s="260" t="s">
        <v>371</v>
      </c>
      <c r="AH9" s="260"/>
      <c r="AI9" s="260"/>
      <c r="AJ9" s="260"/>
      <c r="AK9" s="261" t="s">
        <v>387</v>
      </c>
    </row>
    <row r="10" spans="1:37" x14ac:dyDescent="0.3">
      <c r="A10" s="251">
        <v>1092</v>
      </c>
      <c r="B10" s="252">
        <v>42560</v>
      </c>
      <c r="C10" s="262" t="s">
        <v>334</v>
      </c>
      <c r="D10" s="254" t="s">
        <v>355</v>
      </c>
      <c r="E10" s="255">
        <v>42551</v>
      </c>
      <c r="F10" s="253" t="s">
        <v>376</v>
      </c>
      <c r="G10" s="254" t="s">
        <v>380</v>
      </c>
      <c r="H10" s="256">
        <v>52.999999999999993</v>
      </c>
      <c r="I10" s="257" t="s">
        <v>323</v>
      </c>
      <c r="J10" s="258">
        <v>1200</v>
      </c>
      <c r="K10" s="258">
        <v>2400</v>
      </c>
      <c r="L10" s="258">
        <v>5400</v>
      </c>
      <c r="M10" s="258">
        <v>165400</v>
      </c>
      <c r="N10" s="258">
        <v>832000</v>
      </c>
      <c r="O10" s="259">
        <v>3.4090909090909087</v>
      </c>
      <c r="P10" s="259">
        <v>2.2727272727272725</v>
      </c>
      <c r="Q10" s="259">
        <v>2.1</v>
      </c>
      <c r="R10" s="259">
        <v>2.0818181818181816</v>
      </c>
      <c r="S10" s="259">
        <v>1.9818181818181817</v>
      </c>
      <c r="T10" s="259">
        <v>1.1272727272727272</v>
      </c>
      <c r="U10" s="259" t="s">
        <v>370</v>
      </c>
      <c r="V10" s="259" t="s">
        <v>370</v>
      </c>
      <c r="W10" s="259" t="s">
        <v>370</v>
      </c>
      <c r="X10" s="259" t="s">
        <v>370</v>
      </c>
      <c r="Y10" s="259" t="s">
        <v>370</v>
      </c>
      <c r="Z10" s="259" t="s">
        <v>370</v>
      </c>
      <c r="AA10" s="259" t="s">
        <v>370</v>
      </c>
      <c r="AB10" s="259" t="s">
        <v>370</v>
      </c>
      <c r="AC10" s="259" t="s">
        <v>370</v>
      </c>
      <c r="AD10" s="259" t="s">
        <v>370</v>
      </c>
      <c r="AE10" s="259" t="s">
        <v>370</v>
      </c>
      <c r="AF10" s="259" t="s">
        <v>370</v>
      </c>
      <c r="AG10" s="260" t="s">
        <v>371</v>
      </c>
      <c r="AH10" s="260"/>
      <c r="AI10" s="260"/>
      <c r="AJ10" s="260"/>
      <c r="AK10" s="261" t="s">
        <v>388</v>
      </c>
    </row>
    <row r="11" spans="1:37" x14ac:dyDescent="0.3">
      <c r="A11" s="251"/>
      <c r="B11" s="252">
        <v>42560</v>
      </c>
      <c r="C11" s="262" t="s">
        <v>334</v>
      </c>
      <c r="D11" s="254" t="s">
        <v>355</v>
      </c>
      <c r="E11" s="255">
        <v>42551</v>
      </c>
      <c r="F11" s="253" t="s">
        <v>389</v>
      </c>
      <c r="G11" s="254" t="s">
        <v>380</v>
      </c>
      <c r="H11" s="256">
        <v>54.999999999999993</v>
      </c>
      <c r="I11" s="257" t="s">
        <v>323</v>
      </c>
      <c r="J11" s="258">
        <v>1200</v>
      </c>
      <c r="K11" s="258">
        <v>2400</v>
      </c>
      <c r="L11" s="258">
        <v>5400</v>
      </c>
      <c r="M11" s="258">
        <v>165400</v>
      </c>
      <c r="N11" s="258">
        <v>832000</v>
      </c>
      <c r="O11" s="259">
        <v>4</v>
      </c>
      <c r="P11" s="259">
        <v>2.8</v>
      </c>
      <c r="Q11" s="259">
        <v>2.6545454545454543</v>
      </c>
      <c r="R11" s="259">
        <v>2.6545454545454543</v>
      </c>
      <c r="S11" s="259">
        <v>2.5</v>
      </c>
      <c r="T11" s="259">
        <v>2.1999999999999997</v>
      </c>
      <c r="U11" s="259" t="s">
        <v>370</v>
      </c>
      <c r="V11" s="259" t="s">
        <v>370</v>
      </c>
      <c r="W11" s="259" t="s">
        <v>370</v>
      </c>
      <c r="X11" s="259" t="s">
        <v>370</v>
      </c>
      <c r="Y11" s="259" t="s">
        <v>370</v>
      </c>
      <c r="Z11" s="259" t="s">
        <v>370</v>
      </c>
      <c r="AA11" s="259" t="s">
        <v>370</v>
      </c>
      <c r="AB11" s="259" t="s">
        <v>370</v>
      </c>
      <c r="AC11" s="259" t="s">
        <v>370</v>
      </c>
      <c r="AD11" s="259" t="s">
        <v>370</v>
      </c>
      <c r="AE11" s="259" t="s">
        <v>370</v>
      </c>
      <c r="AF11" s="259" t="s">
        <v>370</v>
      </c>
      <c r="AG11" s="260" t="s">
        <v>371</v>
      </c>
      <c r="AH11" s="260"/>
      <c r="AI11" s="260"/>
      <c r="AJ11" s="260"/>
      <c r="AK11" s="261" t="s">
        <v>390</v>
      </c>
    </row>
    <row r="12" spans="1:37" x14ac:dyDescent="0.3">
      <c r="A12" s="251"/>
      <c r="B12" s="252">
        <v>42560</v>
      </c>
      <c r="C12" s="262" t="s">
        <v>334</v>
      </c>
      <c r="D12" s="254" t="s">
        <v>355</v>
      </c>
      <c r="E12" s="255">
        <v>42551</v>
      </c>
      <c r="F12" s="253" t="s">
        <v>391</v>
      </c>
      <c r="G12" s="254" t="s">
        <v>380</v>
      </c>
      <c r="H12" s="256">
        <v>63.25454545454545</v>
      </c>
      <c r="I12" s="257" t="s">
        <v>323</v>
      </c>
      <c r="J12" s="258">
        <v>1200</v>
      </c>
      <c r="K12" s="258">
        <v>2400</v>
      </c>
      <c r="L12" s="258">
        <v>5400</v>
      </c>
      <c r="M12" s="258">
        <v>165400</v>
      </c>
      <c r="N12" s="258">
        <v>832000</v>
      </c>
      <c r="O12" s="259">
        <v>4.836363636363636</v>
      </c>
      <c r="P12" s="259">
        <v>2.9727272727272727</v>
      </c>
      <c r="Q12" s="259">
        <v>2.918181818181818</v>
      </c>
      <c r="R12" s="259">
        <v>2.8636363636363633</v>
      </c>
      <c r="S12" s="259">
        <v>2.5909090909090908</v>
      </c>
      <c r="T12" s="259">
        <v>2.1999999999999997</v>
      </c>
      <c r="U12" s="259" t="s">
        <v>370</v>
      </c>
      <c r="V12" s="259" t="s">
        <v>370</v>
      </c>
      <c r="W12" s="259" t="s">
        <v>370</v>
      </c>
      <c r="X12" s="259" t="s">
        <v>370</v>
      </c>
      <c r="Y12" s="259" t="s">
        <v>370</v>
      </c>
      <c r="Z12" s="259" t="s">
        <v>370</v>
      </c>
      <c r="AA12" s="259" t="s">
        <v>370</v>
      </c>
      <c r="AB12" s="259" t="s">
        <v>370</v>
      </c>
      <c r="AC12" s="259" t="s">
        <v>370</v>
      </c>
      <c r="AD12" s="259" t="s">
        <v>370</v>
      </c>
      <c r="AE12" s="259" t="s">
        <v>370</v>
      </c>
      <c r="AF12" s="259" t="s">
        <v>370</v>
      </c>
      <c r="AG12" s="260" t="s">
        <v>371</v>
      </c>
      <c r="AH12" s="260"/>
      <c r="AI12" s="260"/>
      <c r="AJ12" s="260"/>
      <c r="AK12" s="261" t="s">
        <v>392</v>
      </c>
    </row>
    <row r="13" spans="1:37" x14ac:dyDescent="0.3">
      <c r="A13" s="251"/>
      <c r="B13" s="252">
        <v>42560</v>
      </c>
      <c r="C13" s="262" t="s">
        <v>334</v>
      </c>
      <c r="D13" s="254" t="s">
        <v>355</v>
      </c>
      <c r="E13" s="255">
        <v>42468</v>
      </c>
      <c r="F13" s="253" t="s">
        <v>393</v>
      </c>
      <c r="G13" s="254" t="s">
        <v>380</v>
      </c>
      <c r="H13" s="256">
        <v>80</v>
      </c>
      <c r="I13" s="257" t="s">
        <v>323</v>
      </c>
      <c r="J13" s="258">
        <v>1200</v>
      </c>
      <c r="K13" s="258">
        <v>2400</v>
      </c>
      <c r="L13" s="258">
        <v>5400</v>
      </c>
      <c r="M13" s="258">
        <v>165400</v>
      </c>
      <c r="N13" s="258">
        <v>832000</v>
      </c>
      <c r="O13" s="259">
        <v>4</v>
      </c>
      <c r="P13" s="259">
        <v>2.8</v>
      </c>
      <c r="Q13" s="259">
        <v>2.5999999999999996</v>
      </c>
      <c r="R13" s="259">
        <v>2.5</v>
      </c>
      <c r="S13" s="259">
        <v>2.4</v>
      </c>
      <c r="T13" s="263">
        <v>2.4</v>
      </c>
      <c r="U13" s="259" t="s">
        <v>370</v>
      </c>
      <c r="V13" s="259" t="s">
        <v>370</v>
      </c>
      <c r="W13" s="259" t="s">
        <v>370</v>
      </c>
      <c r="X13" s="259" t="s">
        <v>370</v>
      </c>
      <c r="Y13" s="259" t="s">
        <v>370</v>
      </c>
      <c r="Z13" s="259" t="s">
        <v>370</v>
      </c>
      <c r="AA13" s="259" t="s">
        <v>370</v>
      </c>
      <c r="AB13" s="259" t="s">
        <v>370</v>
      </c>
      <c r="AC13" s="259" t="s">
        <v>370</v>
      </c>
      <c r="AD13" s="259" t="s">
        <v>370</v>
      </c>
      <c r="AE13" s="259" t="s">
        <v>370</v>
      </c>
      <c r="AF13" s="259" t="s">
        <v>370</v>
      </c>
      <c r="AG13" s="260" t="s">
        <v>371</v>
      </c>
      <c r="AH13" s="260"/>
      <c r="AI13" s="260"/>
      <c r="AJ13" s="260"/>
      <c r="AK13" s="261" t="s">
        <v>394</v>
      </c>
    </row>
    <row r="14" spans="1:37" x14ac:dyDescent="0.3">
      <c r="A14" s="251"/>
      <c r="B14" s="264">
        <v>42564</v>
      </c>
      <c r="C14" s="262" t="s">
        <v>334</v>
      </c>
      <c r="D14" s="254" t="s">
        <v>355</v>
      </c>
      <c r="E14" s="255">
        <v>42551</v>
      </c>
      <c r="F14" s="253" t="s">
        <v>395</v>
      </c>
      <c r="G14" s="254" t="s">
        <v>380</v>
      </c>
      <c r="H14" s="256">
        <v>72</v>
      </c>
      <c r="I14" s="257" t="s">
        <v>323</v>
      </c>
      <c r="J14" s="258">
        <v>37260</v>
      </c>
      <c r="K14" s="258"/>
      <c r="L14" s="258"/>
      <c r="M14" s="258"/>
      <c r="N14" s="258"/>
      <c r="O14" s="259">
        <v>3.9</v>
      </c>
      <c r="P14" s="259">
        <v>2.7</v>
      </c>
      <c r="Q14" s="259"/>
      <c r="R14" s="259"/>
      <c r="S14" s="259"/>
      <c r="T14" s="259"/>
      <c r="U14" s="259"/>
      <c r="V14" s="259"/>
      <c r="W14" s="259"/>
      <c r="X14" s="259"/>
      <c r="Y14" s="259"/>
      <c r="Z14" s="259"/>
      <c r="AA14" s="259"/>
      <c r="AB14" s="259"/>
      <c r="AC14" s="259"/>
      <c r="AD14" s="259"/>
      <c r="AE14" s="259"/>
      <c r="AF14" s="259"/>
      <c r="AG14" s="260" t="s">
        <v>371</v>
      </c>
      <c r="AH14" s="260"/>
      <c r="AI14" s="260"/>
      <c r="AJ14" s="260"/>
      <c r="AK14" s="261" t="s">
        <v>396</v>
      </c>
    </row>
    <row r="15" spans="1:37" x14ac:dyDescent="0.3">
      <c r="A15" s="251">
        <v>871</v>
      </c>
      <c r="B15" s="264">
        <v>42564</v>
      </c>
      <c r="C15" s="253" t="s">
        <v>334</v>
      </c>
      <c r="D15" s="254" t="s">
        <v>360</v>
      </c>
      <c r="E15" s="255">
        <v>42551</v>
      </c>
      <c r="F15" s="253" t="s">
        <v>397</v>
      </c>
      <c r="G15" s="254" t="s">
        <v>380</v>
      </c>
      <c r="H15" s="256">
        <v>58.754545454545443</v>
      </c>
      <c r="I15" s="257" t="s">
        <v>323</v>
      </c>
      <c r="J15" s="258">
        <v>1200</v>
      </c>
      <c r="K15" s="258">
        <v>2400</v>
      </c>
      <c r="L15" s="258">
        <v>5400</v>
      </c>
      <c r="M15" s="258">
        <v>165400</v>
      </c>
      <c r="N15" s="258">
        <v>832000</v>
      </c>
      <c r="O15" s="259">
        <v>3.8909090909090907</v>
      </c>
      <c r="P15" s="259">
        <v>2.5818181818181816</v>
      </c>
      <c r="Q15" s="259">
        <v>2.545454545454545</v>
      </c>
      <c r="R15" s="259">
        <v>2.4727272727272727</v>
      </c>
      <c r="S15" s="259">
        <v>2.2909090909090906</v>
      </c>
      <c r="T15" s="259">
        <v>0.5</v>
      </c>
      <c r="U15" s="259" t="s">
        <v>370</v>
      </c>
      <c r="V15" s="259" t="s">
        <v>370</v>
      </c>
      <c r="W15" s="259" t="s">
        <v>370</v>
      </c>
      <c r="X15" s="259" t="s">
        <v>370</v>
      </c>
      <c r="Y15" s="259" t="s">
        <v>370</v>
      </c>
      <c r="Z15" s="259" t="s">
        <v>370</v>
      </c>
      <c r="AA15" s="259" t="s">
        <v>370</v>
      </c>
      <c r="AB15" s="259" t="s">
        <v>370</v>
      </c>
      <c r="AC15" s="259" t="s">
        <v>370</v>
      </c>
      <c r="AD15" s="259" t="s">
        <v>370</v>
      </c>
      <c r="AE15" s="259" t="s">
        <v>370</v>
      </c>
      <c r="AF15" s="259" t="s">
        <v>370</v>
      </c>
      <c r="AG15" s="260" t="s">
        <v>371</v>
      </c>
      <c r="AH15" s="254"/>
      <c r="AI15" s="254"/>
      <c r="AJ15" s="254"/>
      <c r="AK15" t="s">
        <v>413</v>
      </c>
    </row>
    <row r="16" spans="1:37" x14ac:dyDescent="0.3">
      <c r="A16" s="251">
        <v>2108</v>
      </c>
      <c r="B16" s="264">
        <v>42564</v>
      </c>
      <c r="C16" s="253" t="s">
        <v>334</v>
      </c>
      <c r="D16" s="254" t="s">
        <v>360</v>
      </c>
      <c r="E16" s="255">
        <v>42551</v>
      </c>
      <c r="F16" s="253" t="s">
        <v>373</v>
      </c>
      <c r="G16" s="254" t="s">
        <v>380</v>
      </c>
      <c r="H16" s="256">
        <v>60.29999999999999</v>
      </c>
      <c r="I16" s="257" t="s">
        <v>323</v>
      </c>
      <c r="J16" s="258">
        <v>1200</v>
      </c>
      <c r="K16" s="258">
        <v>2400</v>
      </c>
      <c r="L16" s="258">
        <v>5400</v>
      </c>
      <c r="M16" s="258">
        <v>165400</v>
      </c>
      <c r="N16" s="258">
        <v>832000</v>
      </c>
      <c r="O16" s="259">
        <v>4.1363636363636358</v>
      </c>
      <c r="P16" s="259">
        <v>2.7636363636363632</v>
      </c>
      <c r="Q16" s="259">
        <v>2.6454545454545455</v>
      </c>
      <c r="R16" s="259">
        <v>2.545454545454545</v>
      </c>
      <c r="S16" s="259">
        <v>2.4363636363636365</v>
      </c>
      <c r="T16" s="259">
        <v>2.1181818181818182</v>
      </c>
      <c r="U16" s="259" t="s">
        <v>370</v>
      </c>
      <c r="V16" s="259" t="s">
        <v>370</v>
      </c>
      <c r="W16" s="259" t="s">
        <v>370</v>
      </c>
      <c r="X16" s="259" t="s">
        <v>370</v>
      </c>
      <c r="Y16" s="259" t="s">
        <v>370</v>
      </c>
      <c r="Z16" s="259" t="s">
        <v>370</v>
      </c>
      <c r="AA16" s="259" t="s">
        <v>370</v>
      </c>
      <c r="AB16" s="259" t="s">
        <v>370</v>
      </c>
      <c r="AC16" s="259" t="s">
        <v>370</v>
      </c>
      <c r="AD16" s="259" t="s">
        <v>370</v>
      </c>
      <c r="AE16" s="259" t="s">
        <v>370</v>
      </c>
      <c r="AF16" s="259" t="s">
        <v>370</v>
      </c>
      <c r="AG16" s="260" t="s">
        <v>371</v>
      </c>
      <c r="AH16" s="254"/>
      <c r="AI16" s="254"/>
      <c r="AJ16" s="254"/>
      <c r="AK16" t="s">
        <v>398</v>
      </c>
    </row>
    <row r="17" spans="1:37" x14ac:dyDescent="0.3">
      <c r="A17" s="251">
        <v>872</v>
      </c>
      <c r="B17" s="264">
        <v>42564</v>
      </c>
      <c r="C17" s="253" t="s">
        <v>334</v>
      </c>
      <c r="D17" s="254" t="s">
        <v>361</v>
      </c>
      <c r="E17" s="255">
        <v>42551</v>
      </c>
      <c r="F17" s="253" t="s">
        <v>397</v>
      </c>
      <c r="G17" s="254" t="s">
        <v>380</v>
      </c>
      <c r="H17" s="256">
        <v>81.354545454545445</v>
      </c>
      <c r="I17" s="257" t="s">
        <v>323</v>
      </c>
      <c r="J17" s="258">
        <v>2460</v>
      </c>
      <c r="K17" s="258">
        <v>28980</v>
      </c>
      <c r="L17" s="258">
        <v>118320</v>
      </c>
      <c r="M17" s="258">
        <v>118320</v>
      </c>
      <c r="N17" s="258">
        <v>118320</v>
      </c>
      <c r="O17" s="259">
        <v>3.1545454545454543</v>
      </c>
      <c r="P17" s="259">
        <v>2.627272727272727</v>
      </c>
      <c r="Q17" s="259">
        <v>2.5363636363636362</v>
      </c>
      <c r="R17" s="259">
        <v>2.5090909090909088</v>
      </c>
      <c r="S17" s="259">
        <v>0</v>
      </c>
      <c r="T17" s="259">
        <v>0</v>
      </c>
      <c r="U17" s="259" t="s">
        <v>370</v>
      </c>
      <c r="V17" s="259" t="s">
        <v>370</v>
      </c>
      <c r="W17" s="259" t="s">
        <v>370</v>
      </c>
      <c r="X17" s="259" t="s">
        <v>370</v>
      </c>
      <c r="Y17" s="259" t="s">
        <v>370</v>
      </c>
      <c r="Z17" s="259" t="s">
        <v>370</v>
      </c>
      <c r="AA17" s="259" t="s">
        <v>370</v>
      </c>
      <c r="AB17" s="259" t="s">
        <v>370</v>
      </c>
      <c r="AC17" s="259" t="s">
        <v>370</v>
      </c>
      <c r="AD17" s="259" t="s">
        <v>370</v>
      </c>
      <c r="AE17" s="259" t="s">
        <v>370</v>
      </c>
      <c r="AF17" s="259" t="s">
        <v>370</v>
      </c>
      <c r="AG17" s="260" t="s">
        <v>371</v>
      </c>
      <c r="AH17" s="260"/>
      <c r="AI17" s="260"/>
      <c r="AJ17" s="260"/>
      <c r="AK17" t="s">
        <v>398</v>
      </c>
    </row>
    <row r="18" spans="1:37" x14ac:dyDescent="0.3">
      <c r="A18" s="251">
        <v>2109</v>
      </c>
      <c r="B18" s="252">
        <v>42560</v>
      </c>
      <c r="C18" s="253" t="s">
        <v>334</v>
      </c>
      <c r="D18" s="254" t="s">
        <v>361</v>
      </c>
      <c r="E18" s="255">
        <v>42467</v>
      </c>
      <c r="F18" s="253" t="s">
        <v>373</v>
      </c>
      <c r="G18" s="254" t="s">
        <v>380</v>
      </c>
      <c r="H18" s="256">
        <v>73.199999999999989</v>
      </c>
      <c r="I18" s="257" t="s">
        <v>323</v>
      </c>
      <c r="J18" s="258">
        <v>2460</v>
      </c>
      <c r="K18" s="258">
        <v>164700</v>
      </c>
      <c r="L18" s="258">
        <v>822540</v>
      </c>
      <c r="M18" s="258">
        <v>822540</v>
      </c>
      <c r="N18" s="258">
        <v>822540</v>
      </c>
      <c r="O18" s="259">
        <v>3.0363636363636362</v>
      </c>
      <c r="P18" s="259">
        <v>3.0909090909090904</v>
      </c>
      <c r="Q18" s="259">
        <v>2.6727272727272724</v>
      </c>
      <c r="R18" s="259">
        <v>2.4636363636363634</v>
      </c>
      <c r="S18" s="259">
        <v>0</v>
      </c>
      <c r="T18" s="259">
        <v>0</v>
      </c>
      <c r="U18" s="259" t="s">
        <v>370</v>
      </c>
      <c r="V18" s="259" t="s">
        <v>370</v>
      </c>
      <c r="W18" s="259" t="s">
        <v>370</v>
      </c>
      <c r="X18" s="259" t="s">
        <v>370</v>
      </c>
      <c r="Y18" s="259" t="s">
        <v>370</v>
      </c>
      <c r="Z18" s="259" t="s">
        <v>370</v>
      </c>
      <c r="AA18" s="259" t="s">
        <v>370</v>
      </c>
      <c r="AB18" s="259" t="s">
        <v>370</v>
      </c>
      <c r="AC18" s="259" t="s">
        <v>370</v>
      </c>
      <c r="AD18" s="259" t="s">
        <v>370</v>
      </c>
      <c r="AE18" s="259" t="s">
        <v>370</v>
      </c>
      <c r="AF18" s="259" t="s">
        <v>370</v>
      </c>
      <c r="AG18" s="260" t="s">
        <v>371</v>
      </c>
      <c r="AH18" s="260"/>
      <c r="AI18" s="260"/>
      <c r="AJ18" s="260"/>
      <c r="AK18" s="261" t="s">
        <v>399</v>
      </c>
    </row>
    <row r="19" spans="1:37" x14ac:dyDescent="0.3">
      <c r="A19" s="251">
        <v>873</v>
      </c>
      <c r="B19" s="264">
        <v>42564</v>
      </c>
      <c r="C19" s="253" t="s">
        <v>334</v>
      </c>
      <c r="D19" s="254" t="s">
        <v>362</v>
      </c>
      <c r="E19" s="255">
        <v>42551</v>
      </c>
      <c r="F19" s="253" t="s">
        <v>397</v>
      </c>
      <c r="G19" s="254" t="s">
        <v>380</v>
      </c>
      <c r="H19" s="256">
        <v>87.490909090909085</v>
      </c>
      <c r="I19" s="257"/>
      <c r="J19" s="258"/>
      <c r="K19" s="258"/>
      <c r="L19" s="258"/>
      <c r="M19" s="258"/>
      <c r="N19" s="258"/>
      <c r="O19" s="259">
        <v>2.8909090909090907</v>
      </c>
      <c r="P19" s="259"/>
      <c r="Q19" s="259"/>
      <c r="R19" s="259"/>
      <c r="S19" s="259"/>
      <c r="T19" s="259"/>
      <c r="U19" s="259" t="s">
        <v>370</v>
      </c>
      <c r="V19" s="259" t="s">
        <v>370</v>
      </c>
      <c r="W19" s="259" t="s">
        <v>370</v>
      </c>
      <c r="X19" s="259" t="s">
        <v>370</v>
      </c>
      <c r="Y19" s="259" t="s">
        <v>370</v>
      </c>
      <c r="Z19" s="259" t="s">
        <v>370</v>
      </c>
      <c r="AA19" s="259" t="s">
        <v>370</v>
      </c>
      <c r="AB19" s="259" t="s">
        <v>370</v>
      </c>
      <c r="AC19" s="259" t="s">
        <v>370</v>
      </c>
      <c r="AD19" s="259" t="s">
        <v>370</v>
      </c>
      <c r="AE19" s="259" t="s">
        <v>370</v>
      </c>
      <c r="AF19" s="259" t="s">
        <v>370</v>
      </c>
      <c r="AG19" s="260" t="s">
        <v>371</v>
      </c>
      <c r="AH19" s="260"/>
      <c r="AI19" s="260"/>
      <c r="AJ19" s="260"/>
      <c r="AK19" t="s">
        <v>398</v>
      </c>
    </row>
    <row r="20" spans="1:37" x14ac:dyDescent="0.3">
      <c r="A20" s="251">
        <v>2110</v>
      </c>
      <c r="B20" s="252">
        <v>42560</v>
      </c>
      <c r="C20" s="253" t="s">
        <v>334</v>
      </c>
      <c r="D20" s="254" t="s">
        <v>363</v>
      </c>
      <c r="E20" s="255">
        <v>42467</v>
      </c>
      <c r="F20" s="253" t="s">
        <v>373</v>
      </c>
      <c r="G20" s="254" t="s">
        <v>380</v>
      </c>
      <c r="H20" s="256">
        <v>79.599999999999994</v>
      </c>
      <c r="I20" s="257" t="s">
        <v>323</v>
      </c>
      <c r="J20" s="258">
        <v>6000</v>
      </c>
      <c r="K20" s="258">
        <v>12000</v>
      </c>
      <c r="L20" s="258">
        <v>84000</v>
      </c>
      <c r="M20" s="258">
        <v>84000</v>
      </c>
      <c r="N20" s="258">
        <v>84000</v>
      </c>
      <c r="O20" s="259">
        <v>2.5</v>
      </c>
      <c r="P20" s="259">
        <v>2.3181818181818179</v>
      </c>
      <c r="Q20" s="259">
        <v>2.2636363636363637</v>
      </c>
      <c r="R20" s="259">
        <v>2.2636363636363637</v>
      </c>
      <c r="S20" s="259">
        <v>0</v>
      </c>
      <c r="T20" s="259">
        <v>0</v>
      </c>
      <c r="U20" s="259" t="s">
        <v>370</v>
      </c>
      <c r="V20" s="259" t="s">
        <v>370</v>
      </c>
      <c r="W20" s="259" t="s">
        <v>370</v>
      </c>
      <c r="X20" s="259" t="s">
        <v>370</v>
      </c>
      <c r="Y20" s="259" t="s">
        <v>370</v>
      </c>
      <c r="Z20" s="259" t="s">
        <v>370</v>
      </c>
      <c r="AA20" s="259" t="s">
        <v>370</v>
      </c>
      <c r="AB20" s="259" t="s">
        <v>370</v>
      </c>
      <c r="AC20" s="259" t="s">
        <v>370</v>
      </c>
      <c r="AD20" s="259" t="s">
        <v>370</v>
      </c>
      <c r="AE20" s="259" t="s">
        <v>370</v>
      </c>
      <c r="AF20" s="259" t="s">
        <v>370</v>
      </c>
      <c r="AG20" s="260" t="s">
        <v>371</v>
      </c>
      <c r="AH20" s="260"/>
      <c r="AI20" s="260"/>
      <c r="AJ20" s="260"/>
      <c r="AK20" s="261" t="s">
        <v>400</v>
      </c>
    </row>
    <row r="21" spans="1:37" x14ac:dyDescent="0.3">
      <c r="A21" s="251">
        <v>2153</v>
      </c>
      <c r="B21" s="252">
        <v>42560</v>
      </c>
      <c r="C21" s="253" t="s">
        <v>334</v>
      </c>
      <c r="D21" s="254" t="s">
        <v>363</v>
      </c>
      <c r="E21" s="274">
        <v>42565</v>
      </c>
      <c r="F21" s="275" t="s">
        <v>374</v>
      </c>
      <c r="G21" s="276" t="s">
        <v>380</v>
      </c>
      <c r="H21" s="277">
        <v>54.518181818181816</v>
      </c>
      <c r="I21" s="278" t="s">
        <v>348</v>
      </c>
      <c r="J21" s="279">
        <v>1650</v>
      </c>
      <c r="K21" s="279">
        <v>1650</v>
      </c>
      <c r="L21" s="279">
        <v>1650</v>
      </c>
      <c r="M21" s="279">
        <v>1650</v>
      </c>
      <c r="N21" s="279">
        <v>1650</v>
      </c>
      <c r="O21" s="280">
        <v>2.09</v>
      </c>
      <c r="P21" s="280">
        <v>1.77</v>
      </c>
      <c r="Q21" s="280">
        <v>1.77</v>
      </c>
      <c r="R21" s="280">
        <v>1.77</v>
      </c>
      <c r="S21" s="280">
        <v>1.77</v>
      </c>
      <c r="T21" s="280">
        <v>1.77</v>
      </c>
      <c r="U21" s="259" t="s">
        <v>370</v>
      </c>
      <c r="V21" s="259" t="s">
        <v>370</v>
      </c>
      <c r="W21" s="259" t="s">
        <v>370</v>
      </c>
      <c r="X21" s="259" t="s">
        <v>370</v>
      </c>
      <c r="Y21" s="259" t="s">
        <v>370</v>
      </c>
      <c r="Z21" s="259" t="s">
        <v>370</v>
      </c>
      <c r="AA21" s="259" t="s">
        <v>370</v>
      </c>
      <c r="AB21" s="259" t="s">
        <v>370</v>
      </c>
      <c r="AC21" s="259" t="s">
        <v>370</v>
      </c>
      <c r="AD21" s="259" t="s">
        <v>370</v>
      </c>
      <c r="AE21" s="259" t="s">
        <v>370</v>
      </c>
      <c r="AF21" s="259" t="s">
        <v>370</v>
      </c>
      <c r="AG21" s="260" t="s">
        <v>371</v>
      </c>
      <c r="AH21" s="260"/>
      <c r="AI21" s="260"/>
      <c r="AJ21" s="260"/>
      <c r="AK21" s="261" t="s">
        <v>416</v>
      </c>
    </row>
    <row r="22" spans="1:37" x14ac:dyDescent="0.3">
      <c r="A22" s="251">
        <v>2097</v>
      </c>
      <c r="B22" s="252">
        <v>42560</v>
      </c>
      <c r="C22" s="253" t="s">
        <v>334</v>
      </c>
      <c r="D22" s="254" t="s">
        <v>363</v>
      </c>
      <c r="E22" s="255">
        <v>42551</v>
      </c>
      <c r="F22" s="253" t="s">
        <v>133</v>
      </c>
      <c r="G22" s="254" t="s">
        <v>380</v>
      </c>
      <c r="H22" s="256">
        <v>64.172727272727272</v>
      </c>
      <c r="I22" s="257" t="s">
        <v>323</v>
      </c>
      <c r="J22" s="258">
        <v>1650</v>
      </c>
      <c r="K22" s="258">
        <v>2960</v>
      </c>
      <c r="L22" s="258">
        <v>2960</v>
      </c>
      <c r="M22" s="258">
        <v>2960</v>
      </c>
      <c r="N22" s="258">
        <v>2960</v>
      </c>
      <c r="O22" s="259">
        <v>2.2181818181818178</v>
      </c>
      <c r="P22" s="259">
        <v>2</v>
      </c>
      <c r="Q22" s="259">
        <v>1.8909090909090909</v>
      </c>
      <c r="R22" s="259">
        <v>0</v>
      </c>
      <c r="S22" s="259">
        <v>0</v>
      </c>
      <c r="T22" s="259">
        <v>0</v>
      </c>
      <c r="U22" s="259" t="s">
        <v>370</v>
      </c>
      <c r="V22" s="259" t="s">
        <v>370</v>
      </c>
      <c r="W22" s="259" t="s">
        <v>370</v>
      </c>
      <c r="X22" s="259" t="s">
        <v>370</v>
      </c>
      <c r="Y22" s="259" t="s">
        <v>370</v>
      </c>
      <c r="Z22" s="259" t="s">
        <v>370</v>
      </c>
      <c r="AA22" s="259" t="s">
        <v>370</v>
      </c>
      <c r="AB22" s="259" t="s">
        <v>370</v>
      </c>
      <c r="AC22" s="259" t="s">
        <v>370</v>
      </c>
      <c r="AD22" s="259" t="s">
        <v>370</v>
      </c>
      <c r="AE22" s="259" t="s">
        <v>370</v>
      </c>
      <c r="AF22" s="259" t="s">
        <v>370</v>
      </c>
      <c r="AG22" s="260" t="s">
        <v>371</v>
      </c>
      <c r="AH22" s="260"/>
      <c r="AI22" s="260"/>
      <c r="AJ22" s="260"/>
      <c r="AK22" s="261" t="s">
        <v>401</v>
      </c>
    </row>
    <row r="23" spans="1:37" x14ac:dyDescent="0.3">
      <c r="A23" s="251"/>
      <c r="B23" s="252">
        <v>42560</v>
      </c>
      <c r="C23" s="253" t="s">
        <v>334</v>
      </c>
      <c r="D23" s="254" t="s">
        <v>363</v>
      </c>
      <c r="E23" s="255">
        <v>42551</v>
      </c>
      <c r="F23" s="253" t="s">
        <v>327</v>
      </c>
      <c r="G23" s="254" t="s">
        <v>380</v>
      </c>
      <c r="H23" s="256">
        <v>64.854545454545459</v>
      </c>
      <c r="I23" s="257" t="s">
        <v>323</v>
      </c>
      <c r="J23" s="258">
        <v>1650</v>
      </c>
      <c r="K23" s="258">
        <v>2960</v>
      </c>
      <c r="L23" s="258">
        <v>2960</v>
      </c>
      <c r="M23" s="258">
        <v>2960</v>
      </c>
      <c r="N23" s="258">
        <v>2960</v>
      </c>
      <c r="O23" s="259">
        <v>2.1363636363636362</v>
      </c>
      <c r="P23" s="259">
        <v>1.918181818181818</v>
      </c>
      <c r="Q23" s="259">
        <v>1.7999999999999998</v>
      </c>
      <c r="R23" s="259">
        <v>0</v>
      </c>
      <c r="S23" s="259">
        <v>0</v>
      </c>
      <c r="T23" s="259">
        <v>0</v>
      </c>
      <c r="U23" s="259" t="s">
        <v>370</v>
      </c>
      <c r="V23" s="259" t="s">
        <v>370</v>
      </c>
      <c r="W23" s="259" t="s">
        <v>370</v>
      </c>
      <c r="X23" s="259" t="s">
        <v>370</v>
      </c>
      <c r="Y23" s="259" t="s">
        <v>370</v>
      </c>
      <c r="Z23" s="259" t="s">
        <v>370</v>
      </c>
      <c r="AA23" s="259" t="s">
        <v>370</v>
      </c>
      <c r="AB23" s="259" t="s">
        <v>370</v>
      </c>
      <c r="AC23" s="259" t="s">
        <v>370</v>
      </c>
      <c r="AD23" s="259" t="s">
        <v>370</v>
      </c>
      <c r="AE23" s="259" t="s">
        <v>370</v>
      </c>
      <c r="AF23" s="259" t="s">
        <v>370</v>
      </c>
      <c r="AG23" s="260" t="s">
        <v>371</v>
      </c>
      <c r="AH23" s="260"/>
      <c r="AI23" s="260"/>
      <c r="AJ23" s="260"/>
      <c r="AK23" s="261" t="s">
        <v>402</v>
      </c>
    </row>
    <row r="24" spans="1:37" x14ac:dyDescent="0.3">
      <c r="A24" s="251">
        <v>2111</v>
      </c>
      <c r="B24" s="252">
        <v>42560</v>
      </c>
      <c r="C24" s="253" t="s">
        <v>334</v>
      </c>
      <c r="D24" s="254" t="s">
        <v>364</v>
      </c>
      <c r="E24" s="255">
        <v>42467</v>
      </c>
      <c r="F24" s="253" t="s">
        <v>373</v>
      </c>
      <c r="G24" s="254" t="s">
        <v>380</v>
      </c>
      <c r="H24" s="256">
        <v>76.400000000000006</v>
      </c>
      <c r="I24" s="257" t="s">
        <v>323</v>
      </c>
      <c r="J24" s="258">
        <v>6000</v>
      </c>
      <c r="K24" s="258">
        <v>12000</v>
      </c>
      <c r="L24" s="258">
        <v>84000</v>
      </c>
      <c r="M24" s="258">
        <v>84000</v>
      </c>
      <c r="N24" s="258">
        <v>84000</v>
      </c>
      <c r="O24" s="259">
        <v>3.6363636363636362</v>
      </c>
      <c r="P24" s="259">
        <v>3.2363636363636363</v>
      </c>
      <c r="Q24" s="259">
        <v>2.8818181818181814</v>
      </c>
      <c r="R24" s="259">
        <v>2.8818181818181814</v>
      </c>
      <c r="S24" s="259">
        <v>0</v>
      </c>
      <c r="T24" s="259">
        <v>0</v>
      </c>
      <c r="U24" s="259" t="s">
        <v>370</v>
      </c>
      <c r="V24" s="259" t="s">
        <v>370</v>
      </c>
      <c r="W24" s="259" t="s">
        <v>370</v>
      </c>
      <c r="X24" s="259" t="s">
        <v>370</v>
      </c>
      <c r="Y24" s="259" t="s">
        <v>370</v>
      </c>
      <c r="Z24" s="259" t="s">
        <v>370</v>
      </c>
      <c r="AA24" s="259" t="s">
        <v>370</v>
      </c>
      <c r="AB24" s="259" t="s">
        <v>370</v>
      </c>
      <c r="AC24" s="259" t="s">
        <v>370</v>
      </c>
      <c r="AD24" s="259" t="s">
        <v>370</v>
      </c>
      <c r="AE24" s="259" t="s">
        <v>370</v>
      </c>
      <c r="AF24" s="259" t="s">
        <v>370</v>
      </c>
      <c r="AG24" s="260" t="s">
        <v>371</v>
      </c>
      <c r="AH24" s="260"/>
      <c r="AI24" s="260"/>
      <c r="AJ24" s="260"/>
      <c r="AK24" s="261" t="s">
        <v>403</v>
      </c>
    </row>
    <row r="25" spans="1:37" x14ac:dyDescent="0.3">
      <c r="A25" s="251">
        <v>2157</v>
      </c>
      <c r="B25" s="252">
        <v>42560</v>
      </c>
      <c r="C25" s="253" t="s">
        <v>334</v>
      </c>
      <c r="D25" s="254" t="s">
        <v>364</v>
      </c>
      <c r="E25" s="274">
        <v>42565</v>
      </c>
      <c r="F25" s="253" t="s">
        <v>374</v>
      </c>
      <c r="G25" s="254" t="s">
        <v>380</v>
      </c>
      <c r="H25" s="256">
        <v>62.290909090909082</v>
      </c>
      <c r="I25" s="257" t="s">
        <v>348</v>
      </c>
      <c r="J25" s="258">
        <v>1650</v>
      </c>
      <c r="K25" s="258">
        <v>1650</v>
      </c>
      <c r="L25" s="258">
        <v>1650</v>
      </c>
      <c r="M25" s="258">
        <v>1650</v>
      </c>
      <c r="N25" s="258">
        <v>1650</v>
      </c>
      <c r="O25" s="259">
        <v>3.21</v>
      </c>
      <c r="P25" s="259">
        <v>2.37</v>
      </c>
      <c r="Q25" s="259">
        <v>2.37</v>
      </c>
      <c r="R25" s="259">
        <v>2.37</v>
      </c>
      <c r="S25" s="259">
        <v>2.37</v>
      </c>
      <c r="T25" s="259">
        <v>2.37</v>
      </c>
      <c r="U25" s="259" t="s">
        <v>370</v>
      </c>
      <c r="V25" s="259" t="s">
        <v>370</v>
      </c>
      <c r="W25" s="259" t="s">
        <v>370</v>
      </c>
      <c r="X25" s="259" t="s">
        <v>370</v>
      </c>
      <c r="Y25" s="259" t="s">
        <v>370</v>
      </c>
      <c r="Z25" s="259" t="s">
        <v>370</v>
      </c>
      <c r="AA25" s="259" t="s">
        <v>370</v>
      </c>
      <c r="AB25" s="259" t="s">
        <v>370</v>
      </c>
      <c r="AC25" s="259" t="s">
        <v>370</v>
      </c>
      <c r="AD25" s="259" t="s">
        <v>370</v>
      </c>
      <c r="AE25" s="259" t="s">
        <v>370</v>
      </c>
      <c r="AF25" s="259" t="s">
        <v>370</v>
      </c>
      <c r="AG25" s="260" t="s">
        <v>371</v>
      </c>
      <c r="AH25" s="260"/>
      <c r="AI25" s="260"/>
      <c r="AJ25" s="260"/>
      <c r="AK25" s="261" t="s">
        <v>417</v>
      </c>
    </row>
    <row r="26" spans="1:37" x14ac:dyDescent="0.3">
      <c r="A26" s="251">
        <v>2098</v>
      </c>
      <c r="B26" s="252">
        <v>42560</v>
      </c>
      <c r="C26" s="253" t="s">
        <v>334</v>
      </c>
      <c r="D26" s="254" t="s">
        <v>364</v>
      </c>
      <c r="E26" s="255">
        <v>42551</v>
      </c>
      <c r="F26" s="253" t="s">
        <v>133</v>
      </c>
      <c r="G26" s="254" t="s">
        <v>380</v>
      </c>
      <c r="H26" s="256">
        <v>73.490909090909085</v>
      </c>
      <c r="I26" s="257" t="s">
        <v>323</v>
      </c>
      <c r="J26" s="258">
        <v>1650</v>
      </c>
      <c r="K26" s="258">
        <v>2960</v>
      </c>
      <c r="L26" s="258">
        <v>2960</v>
      </c>
      <c r="M26" s="258">
        <v>2960</v>
      </c>
      <c r="N26" s="258">
        <v>2960</v>
      </c>
      <c r="O26" s="259">
        <v>3.4818181818181815</v>
      </c>
      <c r="P26" s="259">
        <v>3.1636363636363636</v>
      </c>
      <c r="Q26" s="259">
        <v>2.5272727272727269</v>
      </c>
      <c r="R26" s="259">
        <v>0</v>
      </c>
      <c r="S26" s="259">
        <v>0</v>
      </c>
      <c r="T26" s="259">
        <v>0</v>
      </c>
      <c r="U26" s="259" t="s">
        <v>370</v>
      </c>
      <c r="V26" s="259" t="s">
        <v>370</v>
      </c>
      <c r="W26" s="259" t="s">
        <v>370</v>
      </c>
      <c r="X26" s="259" t="s">
        <v>370</v>
      </c>
      <c r="Y26" s="259" t="s">
        <v>370</v>
      </c>
      <c r="Z26" s="259" t="s">
        <v>370</v>
      </c>
      <c r="AA26" s="259" t="s">
        <v>370</v>
      </c>
      <c r="AB26" s="259" t="s">
        <v>370</v>
      </c>
      <c r="AC26" s="259" t="s">
        <v>370</v>
      </c>
      <c r="AD26" s="259" t="s">
        <v>370</v>
      </c>
      <c r="AE26" s="259" t="s">
        <v>370</v>
      </c>
      <c r="AF26" s="259" t="s">
        <v>370</v>
      </c>
      <c r="AG26" s="260" t="s">
        <v>371</v>
      </c>
      <c r="AH26" s="260"/>
      <c r="AI26" s="260"/>
      <c r="AJ26" s="260"/>
      <c r="AK26" s="261" t="s">
        <v>404</v>
      </c>
    </row>
    <row r="27" spans="1:37" x14ac:dyDescent="0.3">
      <c r="A27" s="251"/>
      <c r="B27" s="252">
        <v>42560</v>
      </c>
      <c r="C27" s="253" t="s">
        <v>334</v>
      </c>
      <c r="D27" s="254" t="s">
        <v>364</v>
      </c>
      <c r="E27" s="255">
        <v>42551</v>
      </c>
      <c r="F27" s="253" t="s">
        <v>327</v>
      </c>
      <c r="G27" s="254" t="s">
        <v>380</v>
      </c>
      <c r="H27" s="256">
        <v>69.281818181818167</v>
      </c>
      <c r="I27" s="257" t="s">
        <v>323</v>
      </c>
      <c r="J27" s="258">
        <v>1650</v>
      </c>
      <c r="K27" s="258">
        <v>2960</v>
      </c>
      <c r="L27" s="258">
        <v>2960</v>
      </c>
      <c r="M27" s="258">
        <v>2960</v>
      </c>
      <c r="N27" s="258">
        <v>2960</v>
      </c>
      <c r="O27" s="259">
        <v>3.1818181818181817</v>
      </c>
      <c r="P27" s="259">
        <v>2.9454545454545453</v>
      </c>
      <c r="Q27" s="259">
        <v>2.3545454545454541</v>
      </c>
      <c r="R27" s="259">
        <v>0</v>
      </c>
      <c r="S27" s="259">
        <v>0</v>
      </c>
      <c r="T27" s="259">
        <v>0</v>
      </c>
      <c r="U27" s="259" t="s">
        <v>370</v>
      </c>
      <c r="V27" s="259" t="s">
        <v>370</v>
      </c>
      <c r="W27" s="259" t="s">
        <v>370</v>
      </c>
      <c r="X27" s="259" t="s">
        <v>370</v>
      </c>
      <c r="Y27" s="259" t="s">
        <v>370</v>
      </c>
      <c r="Z27" s="259" t="s">
        <v>370</v>
      </c>
      <c r="AA27" s="259" t="s">
        <v>370</v>
      </c>
      <c r="AB27" s="259" t="s">
        <v>370</v>
      </c>
      <c r="AC27" s="259" t="s">
        <v>370</v>
      </c>
      <c r="AD27" s="259" t="s">
        <v>370</v>
      </c>
      <c r="AE27" s="259" t="s">
        <v>370</v>
      </c>
      <c r="AF27" s="259" t="s">
        <v>370</v>
      </c>
      <c r="AG27" s="260" t="s">
        <v>371</v>
      </c>
      <c r="AH27" s="260"/>
      <c r="AI27" s="260"/>
      <c r="AJ27" s="260"/>
      <c r="AK27" s="261" t="s">
        <v>405</v>
      </c>
    </row>
    <row r="28" spans="1:37" x14ac:dyDescent="0.3">
      <c r="A28" s="251">
        <v>2161</v>
      </c>
      <c r="B28" s="252">
        <v>42560</v>
      </c>
      <c r="C28" s="253" t="s">
        <v>334</v>
      </c>
      <c r="D28" s="254" t="s">
        <v>365</v>
      </c>
      <c r="E28" s="274">
        <v>42565</v>
      </c>
      <c r="F28" s="253" t="s">
        <v>374</v>
      </c>
      <c r="G28" s="254" t="s">
        <v>380</v>
      </c>
      <c r="H28" s="256">
        <v>70.900000000000006</v>
      </c>
      <c r="I28" s="257"/>
      <c r="J28" s="254"/>
      <c r="K28" s="254"/>
      <c r="L28" s="254"/>
      <c r="M28" s="254"/>
      <c r="N28" s="254"/>
      <c r="O28" s="259">
        <v>2.68</v>
      </c>
      <c r="P28" s="259" t="s">
        <v>370</v>
      </c>
      <c r="Q28" s="259"/>
      <c r="R28" s="259"/>
      <c r="S28" s="259"/>
      <c r="T28" s="259"/>
      <c r="U28" s="259" t="s">
        <v>370</v>
      </c>
      <c r="V28" s="259" t="s">
        <v>370</v>
      </c>
      <c r="W28" s="259" t="s">
        <v>370</v>
      </c>
      <c r="X28" s="259" t="s">
        <v>370</v>
      </c>
      <c r="Y28" s="259" t="s">
        <v>370</v>
      </c>
      <c r="Z28" s="259" t="s">
        <v>370</v>
      </c>
      <c r="AA28" s="259" t="s">
        <v>370</v>
      </c>
      <c r="AB28" s="259" t="s">
        <v>370</v>
      </c>
      <c r="AC28" s="259" t="s">
        <v>370</v>
      </c>
      <c r="AD28" s="259" t="s">
        <v>370</v>
      </c>
      <c r="AE28" s="259" t="s">
        <v>370</v>
      </c>
      <c r="AF28" s="259" t="s">
        <v>370</v>
      </c>
      <c r="AG28" s="260" t="s">
        <v>371</v>
      </c>
      <c r="AH28" s="260"/>
      <c r="AI28" s="260"/>
      <c r="AJ28" s="260"/>
      <c r="AK28" s="261" t="s">
        <v>418</v>
      </c>
    </row>
    <row r="29" spans="1:37" x14ac:dyDescent="0.3">
      <c r="A29" s="251">
        <v>874</v>
      </c>
      <c r="B29" s="252">
        <v>42560</v>
      </c>
      <c r="C29" s="253" t="s">
        <v>334</v>
      </c>
      <c r="D29" s="254" t="s">
        <v>365</v>
      </c>
      <c r="E29" s="255">
        <v>42551</v>
      </c>
      <c r="F29" s="253" t="s">
        <v>327</v>
      </c>
      <c r="G29" s="254" t="s">
        <v>380</v>
      </c>
      <c r="H29" s="256">
        <v>72.609090909090909</v>
      </c>
      <c r="I29" s="257"/>
      <c r="J29" s="258"/>
      <c r="K29" s="258"/>
      <c r="L29" s="258"/>
      <c r="M29" s="258"/>
      <c r="N29" s="258"/>
      <c r="O29" s="259">
        <v>3.1</v>
      </c>
      <c r="P29" s="259" t="s">
        <v>370</v>
      </c>
      <c r="Q29" s="259"/>
      <c r="R29" s="259"/>
      <c r="S29" s="259"/>
      <c r="T29" s="259"/>
      <c r="U29" s="259" t="s">
        <v>370</v>
      </c>
      <c r="V29" s="259" t="s">
        <v>370</v>
      </c>
      <c r="W29" s="259" t="s">
        <v>370</v>
      </c>
      <c r="X29" s="259" t="s">
        <v>370</v>
      </c>
      <c r="Y29" s="259" t="s">
        <v>370</v>
      </c>
      <c r="Z29" s="259" t="s">
        <v>370</v>
      </c>
      <c r="AA29" s="259" t="s">
        <v>370</v>
      </c>
      <c r="AB29" s="259" t="s">
        <v>370</v>
      </c>
      <c r="AC29" s="259" t="s">
        <v>370</v>
      </c>
      <c r="AD29" s="259" t="s">
        <v>370</v>
      </c>
      <c r="AE29" s="259" t="s">
        <v>370</v>
      </c>
      <c r="AF29" s="259" t="s">
        <v>370</v>
      </c>
      <c r="AG29" s="260" t="s">
        <v>371</v>
      </c>
      <c r="AH29" s="254"/>
      <c r="AI29" s="254"/>
      <c r="AJ29" s="254"/>
      <c r="AK29" s="261" t="s">
        <v>406</v>
      </c>
    </row>
    <row r="30" spans="1:37" x14ac:dyDescent="0.3">
      <c r="A30" s="251">
        <v>2173</v>
      </c>
      <c r="B30" s="252">
        <v>42560</v>
      </c>
      <c r="C30" s="253" t="s">
        <v>334</v>
      </c>
      <c r="D30" s="254" t="s">
        <v>366</v>
      </c>
      <c r="E30" s="274">
        <v>42565</v>
      </c>
      <c r="F30" s="253" t="s">
        <v>374</v>
      </c>
      <c r="G30" s="254" t="s">
        <v>380</v>
      </c>
      <c r="H30" s="256">
        <v>75.900000000000006</v>
      </c>
      <c r="I30" s="257"/>
      <c r="J30" s="254"/>
      <c r="K30" s="254"/>
      <c r="L30" s="254"/>
      <c r="M30" s="254"/>
      <c r="N30" s="254"/>
      <c r="O30" s="259">
        <v>2.68</v>
      </c>
      <c r="P30" s="259" t="s">
        <v>370</v>
      </c>
      <c r="Q30" s="259"/>
      <c r="R30" s="259"/>
      <c r="S30" s="259"/>
      <c r="T30" s="259"/>
      <c r="U30" s="259" t="s">
        <v>370</v>
      </c>
      <c r="V30" s="259" t="s">
        <v>370</v>
      </c>
      <c r="W30" s="259" t="s">
        <v>370</v>
      </c>
      <c r="X30" s="259" t="s">
        <v>370</v>
      </c>
      <c r="Y30" s="259" t="s">
        <v>370</v>
      </c>
      <c r="Z30" s="259" t="s">
        <v>370</v>
      </c>
      <c r="AA30" s="259" t="s">
        <v>370</v>
      </c>
      <c r="AB30" s="259" t="s">
        <v>370</v>
      </c>
      <c r="AC30" s="259" t="s">
        <v>370</v>
      </c>
      <c r="AD30" s="259" t="s">
        <v>370</v>
      </c>
      <c r="AE30" s="259" t="s">
        <v>370</v>
      </c>
      <c r="AF30" s="259" t="s">
        <v>370</v>
      </c>
      <c r="AG30" s="260" t="s">
        <v>371</v>
      </c>
      <c r="AH30" s="260"/>
      <c r="AI30" s="260"/>
      <c r="AJ30" s="260"/>
      <c r="AK30" s="261" t="s">
        <v>422</v>
      </c>
    </row>
    <row r="31" spans="1:37" x14ac:dyDescent="0.3">
      <c r="A31" s="251">
        <v>2096</v>
      </c>
      <c r="B31" s="252">
        <v>42560</v>
      </c>
      <c r="C31" s="253" t="s">
        <v>334</v>
      </c>
      <c r="D31" s="254" t="s">
        <v>366</v>
      </c>
      <c r="E31" s="255">
        <v>42551</v>
      </c>
      <c r="F31" s="253" t="s">
        <v>133</v>
      </c>
      <c r="G31" s="254" t="s">
        <v>380</v>
      </c>
      <c r="H31" s="256">
        <v>87.98181818181817</v>
      </c>
      <c r="I31" s="257"/>
      <c r="J31" s="254"/>
      <c r="K31" s="254"/>
      <c r="L31" s="254"/>
      <c r="M31" s="254"/>
      <c r="N31" s="254"/>
      <c r="O31" s="259">
        <v>2.9545454545454541</v>
      </c>
      <c r="P31" s="259" t="s">
        <v>370</v>
      </c>
      <c r="Q31" s="259"/>
      <c r="R31" s="259"/>
      <c r="S31" s="259"/>
      <c r="T31" s="259"/>
      <c r="U31" s="259" t="s">
        <v>370</v>
      </c>
      <c r="V31" s="259" t="s">
        <v>370</v>
      </c>
      <c r="W31" s="259" t="s">
        <v>370</v>
      </c>
      <c r="X31" s="259" t="s">
        <v>370</v>
      </c>
      <c r="Y31" s="259" t="s">
        <v>370</v>
      </c>
      <c r="Z31" s="259" t="s">
        <v>370</v>
      </c>
      <c r="AA31" s="259" t="s">
        <v>370</v>
      </c>
      <c r="AB31" s="259" t="s">
        <v>370</v>
      </c>
      <c r="AC31" s="259" t="s">
        <v>370</v>
      </c>
      <c r="AD31" s="259" t="s">
        <v>370</v>
      </c>
      <c r="AE31" s="259" t="s">
        <v>370</v>
      </c>
      <c r="AF31" s="259" t="s">
        <v>370</v>
      </c>
      <c r="AG31" s="260" t="s">
        <v>371</v>
      </c>
      <c r="AH31" s="260"/>
      <c r="AI31" s="260"/>
      <c r="AJ31" s="260"/>
      <c r="AK31" s="261" t="s">
        <v>407</v>
      </c>
    </row>
    <row r="32" spans="1:37" x14ac:dyDescent="0.3">
      <c r="A32" s="251"/>
      <c r="B32" s="252">
        <v>42560</v>
      </c>
      <c r="C32" s="253" t="s">
        <v>334</v>
      </c>
      <c r="D32" s="254" t="s">
        <v>366</v>
      </c>
      <c r="E32" s="255">
        <v>42551</v>
      </c>
      <c r="F32" s="253" t="s">
        <v>327</v>
      </c>
      <c r="G32" s="254" t="s">
        <v>380</v>
      </c>
      <c r="H32" s="256">
        <v>65</v>
      </c>
      <c r="I32" s="257"/>
      <c r="J32" s="254"/>
      <c r="K32" s="254"/>
      <c r="L32" s="254"/>
      <c r="M32" s="254"/>
      <c r="N32" s="254"/>
      <c r="O32" s="259">
        <v>2.6545454545454543</v>
      </c>
      <c r="P32" s="259" t="s">
        <v>370</v>
      </c>
      <c r="Q32" s="259"/>
      <c r="R32" s="259"/>
      <c r="S32" s="259"/>
      <c r="T32" s="259"/>
      <c r="U32" s="259" t="s">
        <v>370</v>
      </c>
      <c r="V32" s="259" t="s">
        <v>370</v>
      </c>
      <c r="W32" s="259" t="s">
        <v>370</v>
      </c>
      <c r="X32" s="259" t="s">
        <v>370</v>
      </c>
      <c r="Y32" s="259" t="s">
        <v>370</v>
      </c>
      <c r="Z32" s="259" t="s">
        <v>370</v>
      </c>
      <c r="AA32" s="259" t="s">
        <v>370</v>
      </c>
      <c r="AB32" s="259" t="s">
        <v>370</v>
      </c>
      <c r="AC32" s="259" t="s">
        <v>370</v>
      </c>
      <c r="AD32" s="259" t="s">
        <v>370</v>
      </c>
      <c r="AE32" s="259" t="s">
        <v>370</v>
      </c>
      <c r="AF32" s="259" t="s">
        <v>370</v>
      </c>
      <c r="AG32" s="260" t="s">
        <v>371</v>
      </c>
      <c r="AH32" s="260"/>
      <c r="AI32" s="260"/>
      <c r="AJ32" s="260"/>
      <c r="AK32" s="261" t="s">
        <v>408</v>
      </c>
    </row>
    <row r="33" spans="1:37" x14ac:dyDescent="0.3">
      <c r="A33" s="251">
        <v>2177</v>
      </c>
      <c r="B33" s="252">
        <v>42560</v>
      </c>
      <c r="C33" s="253" t="s">
        <v>334</v>
      </c>
      <c r="D33" s="254" t="s">
        <v>367</v>
      </c>
      <c r="E33" s="274">
        <v>42565</v>
      </c>
      <c r="F33" s="253" t="s">
        <v>374</v>
      </c>
      <c r="G33" s="254" t="s">
        <v>380</v>
      </c>
      <c r="H33" s="256">
        <v>81.400000000000006</v>
      </c>
      <c r="I33" s="257"/>
      <c r="J33" s="254"/>
      <c r="K33" s="254"/>
      <c r="L33" s="254"/>
      <c r="M33" s="254"/>
      <c r="N33" s="254"/>
      <c r="O33" s="259">
        <v>2.68</v>
      </c>
      <c r="P33" s="259" t="s">
        <v>370</v>
      </c>
      <c r="Q33" s="259"/>
      <c r="R33" s="259"/>
      <c r="S33" s="259"/>
      <c r="T33" s="259"/>
      <c r="U33" s="259" t="s">
        <v>370</v>
      </c>
      <c r="V33" s="259" t="s">
        <v>370</v>
      </c>
      <c r="W33" s="259" t="s">
        <v>370</v>
      </c>
      <c r="X33" s="259" t="s">
        <v>370</v>
      </c>
      <c r="Y33" s="259" t="s">
        <v>370</v>
      </c>
      <c r="Z33" s="259" t="s">
        <v>370</v>
      </c>
      <c r="AA33" s="259" t="s">
        <v>370</v>
      </c>
      <c r="AB33" s="259" t="s">
        <v>370</v>
      </c>
      <c r="AC33" s="259" t="s">
        <v>370</v>
      </c>
      <c r="AD33" s="259" t="s">
        <v>370</v>
      </c>
      <c r="AE33" s="259" t="s">
        <v>370</v>
      </c>
      <c r="AF33" s="259" t="s">
        <v>370</v>
      </c>
      <c r="AG33" s="260" t="s">
        <v>371</v>
      </c>
      <c r="AH33" s="260"/>
      <c r="AI33" s="260"/>
      <c r="AJ33" s="260"/>
      <c r="AK33" s="261" t="s">
        <v>419</v>
      </c>
    </row>
    <row r="34" spans="1:37" x14ac:dyDescent="0.3">
      <c r="A34" s="251">
        <v>875</v>
      </c>
      <c r="B34" s="252">
        <v>42560</v>
      </c>
      <c r="C34" s="253" t="s">
        <v>334</v>
      </c>
      <c r="D34" s="254" t="s">
        <v>367</v>
      </c>
      <c r="E34" s="255">
        <v>42551</v>
      </c>
      <c r="F34" s="253" t="s">
        <v>327</v>
      </c>
      <c r="G34" s="254" t="s">
        <v>380</v>
      </c>
      <c r="H34" s="256">
        <v>83.018181818181802</v>
      </c>
      <c r="I34" s="257"/>
      <c r="J34" s="258"/>
      <c r="K34" s="258"/>
      <c r="L34" s="258"/>
      <c r="M34" s="258"/>
      <c r="N34" s="258"/>
      <c r="O34" s="259">
        <v>3.1</v>
      </c>
      <c r="P34" s="259" t="s">
        <v>370</v>
      </c>
      <c r="Q34" s="259"/>
      <c r="R34" s="259"/>
      <c r="S34" s="259"/>
      <c r="T34" s="259"/>
      <c r="U34" s="259" t="s">
        <v>370</v>
      </c>
      <c r="V34" s="259" t="s">
        <v>370</v>
      </c>
      <c r="W34" s="259" t="s">
        <v>370</v>
      </c>
      <c r="X34" s="259" t="s">
        <v>370</v>
      </c>
      <c r="Y34" s="259" t="s">
        <v>370</v>
      </c>
      <c r="Z34" s="259" t="s">
        <v>370</v>
      </c>
      <c r="AA34" s="259" t="s">
        <v>370</v>
      </c>
      <c r="AB34" s="259" t="s">
        <v>370</v>
      </c>
      <c r="AC34" s="259" t="s">
        <v>370</v>
      </c>
      <c r="AD34" s="259" t="s">
        <v>370</v>
      </c>
      <c r="AE34" s="259" t="s">
        <v>370</v>
      </c>
      <c r="AF34" s="259" t="s">
        <v>370</v>
      </c>
      <c r="AG34" s="260" t="s">
        <v>371</v>
      </c>
      <c r="AH34" s="254"/>
      <c r="AI34" s="254"/>
      <c r="AJ34" s="254"/>
      <c r="AK34" s="261" t="s">
        <v>409</v>
      </c>
    </row>
    <row r="35" spans="1:37" x14ac:dyDescent="0.3">
      <c r="A35" s="251">
        <v>2165</v>
      </c>
      <c r="B35" s="252">
        <v>42560</v>
      </c>
      <c r="C35" s="253" t="s">
        <v>334</v>
      </c>
      <c r="D35" s="254" t="s">
        <v>368</v>
      </c>
      <c r="E35" s="274">
        <v>42565</v>
      </c>
      <c r="F35" s="253" t="s">
        <v>374</v>
      </c>
      <c r="G35" s="254" t="s">
        <v>380</v>
      </c>
      <c r="H35" s="256">
        <v>86.4</v>
      </c>
      <c r="I35" s="257"/>
      <c r="J35" s="254"/>
      <c r="K35" s="254"/>
      <c r="L35" s="254"/>
      <c r="M35" s="254"/>
      <c r="N35" s="254"/>
      <c r="O35" s="259">
        <v>2.2200000000000002</v>
      </c>
      <c r="P35" s="259" t="s">
        <v>370</v>
      </c>
      <c r="Q35" s="259"/>
      <c r="R35" s="259"/>
      <c r="S35" s="259"/>
      <c r="T35" s="259"/>
      <c r="U35" s="259" t="s">
        <v>370</v>
      </c>
      <c r="V35" s="259" t="s">
        <v>370</v>
      </c>
      <c r="W35" s="259" t="s">
        <v>370</v>
      </c>
      <c r="X35" s="259" t="s">
        <v>370</v>
      </c>
      <c r="Y35" s="259" t="s">
        <v>370</v>
      </c>
      <c r="Z35" s="259" t="s">
        <v>370</v>
      </c>
      <c r="AA35" s="259" t="s">
        <v>370</v>
      </c>
      <c r="AB35" s="259" t="s">
        <v>370</v>
      </c>
      <c r="AC35" s="259" t="s">
        <v>370</v>
      </c>
      <c r="AD35" s="259" t="s">
        <v>370</v>
      </c>
      <c r="AE35" s="259" t="s">
        <v>370</v>
      </c>
      <c r="AF35" s="259" t="s">
        <v>370</v>
      </c>
      <c r="AG35" s="260" t="s">
        <v>371</v>
      </c>
      <c r="AH35" s="260"/>
      <c r="AI35" s="260"/>
      <c r="AJ35" s="260"/>
      <c r="AK35" s="261" t="s">
        <v>420</v>
      </c>
    </row>
    <row r="36" spans="1:37" x14ac:dyDescent="0.3">
      <c r="A36" s="251">
        <v>2099</v>
      </c>
      <c r="B36" s="252">
        <v>42560</v>
      </c>
      <c r="C36" s="253" t="s">
        <v>334</v>
      </c>
      <c r="D36" s="254" t="s">
        <v>368</v>
      </c>
      <c r="E36" s="255">
        <v>42551</v>
      </c>
      <c r="F36" s="253" t="s">
        <v>133</v>
      </c>
      <c r="G36" s="254" t="s">
        <v>380</v>
      </c>
      <c r="H36" s="256">
        <v>99.36363636363636</v>
      </c>
      <c r="I36" s="257"/>
      <c r="J36" s="254"/>
      <c r="K36" s="254"/>
      <c r="L36" s="254"/>
      <c r="M36" s="254"/>
      <c r="N36" s="254"/>
      <c r="O36" s="259">
        <v>2.418181818181818</v>
      </c>
      <c r="P36" s="259" t="s">
        <v>370</v>
      </c>
      <c r="Q36" s="259"/>
      <c r="R36" s="259"/>
      <c r="S36" s="259"/>
      <c r="T36" s="259"/>
      <c r="U36" s="259" t="s">
        <v>370</v>
      </c>
      <c r="V36" s="259" t="s">
        <v>370</v>
      </c>
      <c r="W36" s="259" t="s">
        <v>370</v>
      </c>
      <c r="X36" s="259" t="s">
        <v>370</v>
      </c>
      <c r="Y36" s="259" t="s">
        <v>370</v>
      </c>
      <c r="Z36" s="259" t="s">
        <v>370</v>
      </c>
      <c r="AA36" s="259" t="s">
        <v>370</v>
      </c>
      <c r="AB36" s="259" t="s">
        <v>370</v>
      </c>
      <c r="AC36" s="259" t="s">
        <v>370</v>
      </c>
      <c r="AD36" s="259" t="s">
        <v>370</v>
      </c>
      <c r="AE36" s="259" t="s">
        <v>370</v>
      </c>
      <c r="AF36" s="259" t="s">
        <v>370</v>
      </c>
      <c r="AG36" s="260" t="s">
        <v>371</v>
      </c>
      <c r="AH36" s="260"/>
      <c r="AI36" s="260"/>
      <c r="AJ36" s="260"/>
      <c r="AK36" s="261" t="s">
        <v>410</v>
      </c>
    </row>
    <row r="37" spans="1:37" x14ac:dyDescent="0.3">
      <c r="A37" s="251"/>
      <c r="B37" s="252">
        <v>42560</v>
      </c>
      <c r="C37" s="253" t="s">
        <v>334</v>
      </c>
      <c r="D37" s="254" t="s">
        <v>368</v>
      </c>
      <c r="E37" s="255">
        <v>42467</v>
      </c>
      <c r="F37" s="253" t="s">
        <v>373</v>
      </c>
      <c r="G37" s="254" t="s">
        <v>380</v>
      </c>
      <c r="H37" s="256">
        <v>97.1</v>
      </c>
      <c r="I37" s="257"/>
      <c r="J37" s="254"/>
      <c r="K37" s="254"/>
      <c r="L37" s="254"/>
      <c r="M37" s="254"/>
      <c r="N37" s="254"/>
      <c r="O37" s="259">
        <v>2.5181818181818181</v>
      </c>
      <c r="P37" s="259" t="s">
        <v>370</v>
      </c>
      <c r="Q37" s="259"/>
      <c r="R37" s="259"/>
      <c r="S37" s="259"/>
      <c r="T37" s="259"/>
      <c r="U37" s="259" t="s">
        <v>370</v>
      </c>
      <c r="V37" s="259" t="s">
        <v>370</v>
      </c>
      <c r="W37" s="259" t="s">
        <v>370</v>
      </c>
      <c r="X37" s="259" t="s">
        <v>370</v>
      </c>
      <c r="Y37" s="259" t="s">
        <v>370</v>
      </c>
      <c r="Z37" s="259" t="s">
        <v>370</v>
      </c>
      <c r="AA37" s="259" t="s">
        <v>370</v>
      </c>
      <c r="AB37" s="259" t="s">
        <v>370</v>
      </c>
      <c r="AC37" s="259" t="s">
        <v>370</v>
      </c>
      <c r="AD37" s="259" t="s">
        <v>370</v>
      </c>
      <c r="AE37" s="259" t="s">
        <v>370</v>
      </c>
      <c r="AF37" s="259" t="s">
        <v>370</v>
      </c>
      <c r="AG37" s="260" t="s">
        <v>371</v>
      </c>
      <c r="AH37" s="260"/>
      <c r="AI37" s="260"/>
      <c r="AJ37" s="260"/>
      <c r="AK37" s="261" t="s">
        <v>411</v>
      </c>
    </row>
    <row r="38" spans="1:37" x14ac:dyDescent="0.3">
      <c r="A38" s="251"/>
      <c r="B38" s="252">
        <v>42560</v>
      </c>
      <c r="C38" s="253" t="s">
        <v>334</v>
      </c>
      <c r="D38" s="254" t="s">
        <v>368</v>
      </c>
      <c r="E38" s="255">
        <v>42551</v>
      </c>
      <c r="F38" s="253" t="s">
        <v>327</v>
      </c>
      <c r="G38" s="254" t="s">
        <v>380</v>
      </c>
      <c r="H38" s="256">
        <v>87</v>
      </c>
      <c r="I38" s="257"/>
      <c r="J38" s="254"/>
      <c r="K38" s="254"/>
      <c r="L38" s="254"/>
      <c r="M38" s="254"/>
      <c r="N38" s="254"/>
      <c r="O38" s="259">
        <v>2.2545454545454544</v>
      </c>
      <c r="P38" s="259" t="s">
        <v>370</v>
      </c>
      <c r="Q38" s="259"/>
      <c r="R38" s="259"/>
      <c r="S38" s="259"/>
      <c r="T38" s="259"/>
      <c r="U38" s="259" t="s">
        <v>370</v>
      </c>
      <c r="V38" s="259" t="s">
        <v>370</v>
      </c>
      <c r="W38" s="259" t="s">
        <v>370</v>
      </c>
      <c r="X38" s="259" t="s">
        <v>370</v>
      </c>
      <c r="Y38" s="259" t="s">
        <v>370</v>
      </c>
      <c r="Z38" s="259" t="s">
        <v>370</v>
      </c>
      <c r="AA38" s="259" t="s">
        <v>370</v>
      </c>
      <c r="AB38" s="259" t="s">
        <v>370</v>
      </c>
      <c r="AC38" s="259" t="s">
        <v>370</v>
      </c>
      <c r="AD38" s="259" t="s">
        <v>370</v>
      </c>
      <c r="AE38" s="259" t="s">
        <v>370</v>
      </c>
      <c r="AF38" s="259" t="s">
        <v>370</v>
      </c>
      <c r="AG38" s="260" t="s">
        <v>371</v>
      </c>
      <c r="AH38" s="260"/>
      <c r="AI38" s="260"/>
      <c r="AJ38" s="260"/>
      <c r="AK38" s="261" t="s">
        <v>412</v>
      </c>
    </row>
    <row r="39" spans="1:37" x14ac:dyDescent="0.3">
      <c r="A39" s="251">
        <v>2169</v>
      </c>
      <c r="B39" s="252">
        <v>42560</v>
      </c>
      <c r="C39" s="253" t="s">
        <v>334</v>
      </c>
      <c r="D39" s="254" t="s">
        <v>369</v>
      </c>
      <c r="E39" s="274">
        <v>42565</v>
      </c>
      <c r="F39" s="253" t="s">
        <v>374</v>
      </c>
      <c r="G39" s="254" t="s">
        <v>380</v>
      </c>
      <c r="H39" s="256">
        <v>63.6</v>
      </c>
      <c r="I39" s="257"/>
      <c r="J39" s="254"/>
      <c r="K39" s="254"/>
      <c r="L39" s="254"/>
      <c r="M39" s="254"/>
      <c r="N39" s="254"/>
      <c r="O39" s="259">
        <v>3.86</v>
      </c>
      <c r="P39" s="259" t="s">
        <v>370</v>
      </c>
      <c r="Q39" s="259"/>
      <c r="R39" s="259"/>
      <c r="S39" s="259"/>
      <c r="T39" s="259"/>
      <c r="U39" s="259" t="s">
        <v>370</v>
      </c>
      <c r="V39" s="259" t="s">
        <v>370</v>
      </c>
      <c r="W39" s="259" t="s">
        <v>370</v>
      </c>
      <c r="X39" s="259" t="s">
        <v>370</v>
      </c>
      <c r="Y39" s="259" t="s">
        <v>370</v>
      </c>
      <c r="Z39" s="259" t="s">
        <v>370</v>
      </c>
      <c r="AA39" s="259" t="s">
        <v>370</v>
      </c>
      <c r="AB39" s="259" t="s">
        <v>370</v>
      </c>
      <c r="AC39" s="259" t="s">
        <v>370</v>
      </c>
      <c r="AD39" s="259" t="s">
        <v>370</v>
      </c>
      <c r="AE39" s="259" t="s">
        <v>370</v>
      </c>
      <c r="AF39" s="259" t="s">
        <v>370</v>
      </c>
      <c r="AG39" s="260" t="s">
        <v>371</v>
      </c>
      <c r="AH39" s="260"/>
      <c r="AI39" s="260"/>
      <c r="AJ39" s="260"/>
      <c r="AK39" s="261" t="s">
        <v>421</v>
      </c>
    </row>
  </sheetData>
  <sheetProtection algorithmName="SHA-512" hashValue="YxjT3a2ZWFGSeF7ofS1jFVNLWK0FgDdSqyUmmse737YIr6F5J62t7v0Yij3D7Sk9hCcyfGFr55t0HW0UaqLUxg==" saltValue="D4Y/F5Z8f7nevlJf9nLnAg==" spinCount="100000" sheet="1" objects="1" scenarios="1"/>
  <hyperlinks>
    <hyperlink ref="AK2" r:id="rId1" xr:uid="{F0FBE0C7-DF1C-384F-942E-FCB1E47A03D9}"/>
    <hyperlink ref="AK4" r:id="rId2" xr:uid="{59F999EA-96C2-8840-80CB-50163542D423}"/>
    <hyperlink ref="AK3" r:id="rId3" xr:uid="{A0420EE3-EF0E-3741-9557-E2D22939FFF5}"/>
    <hyperlink ref="AK8" r:id="rId4" xr:uid="{7F02E3D2-1758-2345-9B33-048D4E064B72}"/>
    <hyperlink ref="AK9" r:id="rId5" xr:uid="{E21AA1DB-645A-AC4C-8296-FD7F98605970}"/>
    <hyperlink ref="AK5" r:id="rId6" xr:uid="{6B776437-A8C9-A24C-8796-6BB6E684E45F}"/>
    <hyperlink ref="AK11" r:id="rId7" xr:uid="{05925526-800A-5F4B-97CD-6684E4DD16AC}"/>
    <hyperlink ref="AK12" r:id="rId8" xr:uid="{D55A65EF-9595-4340-8855-61B68A9360D9}"/>
    <hyperlink ref="AK7" r:id="rId9" xr:uid="{0D29CD3A-C9C1-C74A-B9E6-88C1E1097E7A}"/>
    <hyperlink ref="AK10" r:id="rId10" xr:uid="{7D62CB05-A471-5E4E-8C82-F09FBF213041}"/>
    <hyperlink ref="AK13" r:id="rId11" xr:uid="{55BB58E1-CA6D-794B-BCCA-97F97959F9C5}"/>
    <hyperlink ref="AK22" r:id="rId12" xr:uid="{07E5FA53-8039-D446-A594-86FD6BF776BA}"/>
    <hyperlink ref="AK26" r:id="rId13" xr:uid="{C7C8A8A0-B5ED-8E4A-B5F4-58FB7D90B9B4}"/>
    <hyperlink ref="AK31" r:id="rId14" xr:uid="{394353EA-248C-1647-8238-5CD1612697A1}"/>
    <hyperlink ref="AK36" r:id="rId15" xr:uid="{D49A3158-2253-9644-9B1B-EF7545792CEC}"/>
    <hyperlink ref="AK20" r:id="rId16" xr:uid="{440448F0-2990-9849-9132-D509F88B3C35}"/>
    <hyperlink ref="AK23" r:id="rId17" xr:uid="{6E3C7597-82CA-8B4B-B2D2-56AA1D86E5A9}"/>
    <hyperlink ref="AK24" r:id="rId18" xr:uid="{422FF0E6-B92E-C149-BA5B-AEF68585C333}"/>
    <hyperlink ref="AK27" r:id="rId19" xr:uid="{1694C23A-7A0A-EF43-94FE-85104E24DC82}"/>
    <hyperlink ref="AK29" r:id="rId20" xr:uid="{C0A09B4A-A0FB-3C42-990A-D3CE245425BA}"/>
    <hyperlink ref="AK32" r:id="rId21" xr:uid="{A189F996-035A-BE44-9772-E3EC579A268C}"/>
    <hyperlink ref="AK34" r:id="rId22" xr:uid="{07E2D5BF-6EDC-554A-A98A-5BDFB0FDF0B8}"/>
    <hyperlink ref="AK37" r:id="rId23" xr:uid="{99728E6D-232C-BF41-93FE-FE40C91CC5DD}"/>
    <hyperlink ref="AK38" r:id="rId24" xr:uid="{195225C1-F06C-E845-AA31-E601D49CCFC7}"/>
    <hyperlink ref="AK18" r:id="rId25" xr:uid="{6831EFB2-EF63-D345-B9CE-71960B8F0E08}"/>
  </hyperlinks>
  <pageMargins left="0.75" right="0.75" top="1" bottom="1" header="0.5" footer="0.5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4BC740-7631-E543-9D03-EF05258F6CB7}">
  <sheetPr codeName="Sheet15"/>
  <dimension ref="A1:AJ30"/>
  <sheetViews>
    <sheetView zoomScale="120" zoomScaleNormal="120" workbookViewId="0">
      <selection activeCell="A20" sqref="A20:XFD20"/>
    </sheetView>
  </sheetViews>
  <sheetFormatPr defaultColWidth="11.07421875" defaultRowHeight="13.5" x14ac:dyDescent="0.3"/>
  <cols>
    <col min="1" max="1" width="6.15234375" customWidth="1"/>
    <col min="3" max="3" width="6.3046875" customWidth="1"/>
    <col min="4" max="4" width="24" customWidth="1"/>
    <col min="6" max="6" width="16.15234375" customWidth="1"/>
    <col min="7" max="7" width="16.4609375" customWidth="1"/>
    <col min="51" max="51" width="50.69140625" customWidth="1"/>
    <col min="52" max="52" width="12.15234375" customWidth="1"/>
    <col min="53" max="53" width="10.84375" customWidth="1"/>
    <col min="55" max="55" width="20.4609375" customWidth="1"/>
    <col min="56" max="56" width="88.15234375" customWidth="1"/>
  </cols>
  <sheetData>
    <row r="1" spans="1:36" ht="40.5" x14ac:dyDescent="0.3">
      <c r="A1" s="140" t="s">
        <v>234</v>
      </c>
      <c r="B1" s="140" t="s">
        <v>235</v>
      </c>
      <c r="C1" s="141" t="s">
        <v>236</v>
      </c>
      <c r="D1" s="142" t="s">
        <v>237</v>
      </c>
      <c r="E1" s="140" t="s">
        <v>192</v>
      </c>
      <c r="F1" s="141" t="s">
        <v>239</v>
      </c>
      <c r="G1" s="143" t="s">
        <v>240</v>
      </c>
      <c r="H1" s="144" t="s">
        <v>241</v>
      </c>
      <c r="I1" s="145" t="s">
        <v>242</v>
      </c>
      <c r="J1" s="145" t="s">
        <v>243</v>
      </c>
      <c r="K1" s="145" t="s">
        <v>244</v>
      </c>
      <c r="L1" s="145" t="s">
        <v>245</v>
      </c>
      <c r="M1" s="145" t="s">
        <v>246</v>
      </c>
      <c r="N1" s="146" t="s">
        <v>247</v>
      </c>
      <c r="O1" s="147" t="s">
        <v>248</v>
      </c>
      <c r="P1" s="147" t="s">
        <v>249</v>
      </c>
      <c r="Q1" s="147" t="s">
        <v>226</v>
      </c>
      <c r="R1" s="147" t="s">
        <v>285</v>
      </c>
      <c r="S1" s="147" t="s">
        <v>286</v>
      </c>
      <c r="T1" s="148" t="s">
        <v>287</v>
      </c>
      <c r="U1" s="149" t="s">
        <v>288</v>
      </c>
      <c r="V1" s="149" t="s">
        <v>289</v>
      </c>
      <c r="W1" s="149" t="s">
        <v>290</v>
      </c>
      <c r="X1" s="149" t="s">
        <v>148</v>
      </c>
      <c r="Y1" s="149" t="s">
        <v>149</v>
      </c>
      <c r="Z1" s="150" t="s">
        <v>150</v>
      </c>
      <c r="AA1" s="151" t="s">
        <v>151</v>
      </c>
      <c r="AB1" s="151" t="s">
        <v>152</v>
      </c>
      <c r="AC1" s="151" t="s">
        <v>153</v>
      </c>
      <c r="AD1" s="151" t="s">
        <v>154</v>
      </c>
      <c r="AE1" s="151" t="s">
        <v>267</v>
      </c>
      <c r="AF1" s="152" t="s">
        <v>268</v>
      </c>
      <c r="AG1" s="153" t="s">
        <v>269</v>
      </c>
      <c r="AH1" s="153" t="s">
        <v>270</v>
      </c>
      <c r="AI1" s="153" t="s">
        <v>271</v>
      </c>
      <c r="AJ1" s="154" t="s">
        <v>272</v>
      </c>
    </row>
    <row r="2" spans="1:36" x14ac:dyDescent="0.3">
      <c r="A2" s="155">
        <v>2095</v>
      </c>
      <c r="B2" s="232">
        <v>42202</v>
      </c>
      <c r="C2" s="157" t="s">
        <v>303</v>
      </c>
      <c r="D2" s="233" t="s">
        <v>355</v>
      </c>
      <c r="E2" s="241">
        <v>42185</v>
      </c>
      <c r="F2" s="157" t="s">
        <v>356</v>
      </c>
      <c r="G2" s="236" t="s">
        <v>302</v>
      </c>
      <c r="H2" s="234">
        <v>65.999999999999986</v>
      </c>
      <c r="I2" s="160" t="s">
        <v>347</v>
      </c>
      <c r="J2" s="162">
        <v>1200</v>
      </c>
      <c r="K2" s="162">
        <v>2400</v>
      </c>
      <c r="L2" s="162">
        <v>5400</v>
      </c>
      <c r="M2" s="162">
        <v>165400</v>
      </c>
      <c r="N2" s="162">
        <v>832000</v>
      </c>
      <c r="O2" s="235">
        <v>3.1545454545454543</v>
      </c>
      <c r="P2" s="235">
        <v>2.9818181818181815</v>
      </c>
      <c r="Q2" s="235">
        <v>2.8272727272727267</v>
      </c>
      <c r="R2" s="235">
        <v>2.8090909090909086</v>
      </c>
      <c r="S2" s="235">
        <v>2.6909090909090905</v>
      </c>
      <c r="T2" s="235">
        <v>2.4090909090909087</v>
      </c>
      <c r="U2" s="235" t="s">
        <v>370</v>
      </c>
      <c r="V2" s="235" t="s">
        <v>370</v>
      </c>
      <c r="W2" s="235" t="s">
        <v>370</v>
      </c>
      <c r="X2" s="235" t="s">
        <v>370</v>
      </c>
      <c r="Y2" s="235" t="s">
        <v>370</v>
      </c>
      <c r="Z2" s="235" t="s">
        <v>370</v>
      </c>
      <c r="AA2" s="235" t="s">
        <v>370</v>
      </c>
      <c r="AB2" s="235" t="s">
        <v>370</v>
      </c>
      <c r="AC2" s="235" t="s">
        <v>370</v>
      </c>
      <c r="AD2" s="235" t="s">
        <v>370</v>
      </c>
      <c r="AE2" s="235" t="s">
        <v>370</v>
      </c>
      <c r="AF2" s="235" t="s">
        <v>370</v>
      </c>
      <c r="AG2" s="161" t="s">
        <v>315</v>
      </c>
      <c r="AH2" s="161"/>
      <c r="AI2" s="161"/>
      <c r="AJ2" s="161"/>
    </row>
    <row r="3" spans="1:36" x14ac:dyDescent="0.3">
      <c r="A3" s="155">
        <v>1088</v>
      </c>
      <c r="B3" s="232">
        <v>42202</v>
      </c>
      <c r="C3" s="157" t="s">
        <v>303</v>
      </c>
      <c r="D3" s="233" t="s">
        <v>355</v>
      </c>
      <c r="E3" s="241">
        <v>42185</v>
      </c>
      <c r="F3" s="157" t="s">
        <v>305</v>
      </c>
      <c r="G3" s="236" t="s">
        <v>302</v>
      </c>
      <c r="H3" s="234">
        <v>79.5</v>
      </c>
      <c r="I3" s="160" t="s">
        <v>347</v>
      </c>
      <c r="J3" s="162">
        <v>1200</v>
      </c>
      <c r="K3" s="162">
        <v>2400</v>
      </c>
      <c r="L3" s="162">
        <v>5400</v>
      </c>
      <c r="M3" s="162">
        <v>165400</v>
      </c>
      <c r="N3" s="162">
        <v>832000</v>
      </c>
      <c r="O3" s="235">
        <v>4.2181818181818178</v>
      </c>
      <c r="P3" s="235">
        <v>2.7363636363636359</v>
      </c>
      <c r="Q3" s="235">
        <v>2.5909090909090908</v>
      </c>
      <c r="R3" s="235">
        <v>2.5909090909090908</v>
      </c>
      <c r="S3" s="235">
        <v>2.4909090909090907</v>
      </c>
      <c r="T3" s="235">
        <v>2.1545454545454543</v>
      </c>
      <c r="U3" s="235" t="s">
        <v>370</v>
      </c>
      <c r="V3" s="235" t="s">
        <v>370</v>
      </c>
      <c r="W3" s="235" t="s">
        <v>370</v>
      </c>
      <c r="X3" s="235" t="s">
        <v>370</v>
      </c>
      <c r="Y3" s="235" t="s">
        <v>370</v>
      </c>
      <c r="Z3" s="235" t="s">
        <v>370</v>
      </c>
      <c r="AA3" s="235" t="s">
        <v>370</v>
      </c>
      <c r="AB3" s="235" t="s">
        <v>370</v>
      </c>
      <c r="AC3" s="235" t="s">
        <v>370</v>
      </c>
      <c r="AD3" s="235" t="s">
        <v>370</v>
      </c>
      <c r="AE3" s="235" t="s">
        <v>370</v>
      </c>
      <c r="AF3" s="235" t="s">
        <v>370</v>
      </c>
      <c r="AG3" s="161" t="s">
        <v>315</v>
      </c>
      <c r="AH3" s="158"/>
      <c r="AI3" s="158"/>
      <c r="AJ3" s="158"/>
    </row>
    <row r="4" spans="1:36" x14ac:dyDescent="0.3">
      <c r="A4" s="155">
        <v>2103</v>
      </c>
      <c r="B4" s="232">
        <v>42202</v>
      </c>
      <c r="C4" s="207" t="s">
        <v>334</v>
      </c>
      <c r="D4" s="233" t="s">
        <v>355</v>
      </c>
      <c r="E4" s="241">
        <v>42185</v>
      </c>
      <c r="F4" s="157" t="s">
        <v>357</v>
      </c>
      <c r="G4" s="236" t="s">
        <v>302</v>
      </c>
      <c r="H4" s="234">
        <v>59.1</v>
      </c>
      <c r="I4" s="160" t="s">
        <v>347</v>
      </c>
      <c r="J4" s="162">
        <v>1200</v>
      </c>
      <c r="K4" s="162">
        <v>2400</v>
      </c>
      <c r="L4" s="162">
        <v>5400</v>
      </c>
      <c r="M4" s="162">
        <v>165400</v>
      </c>
      <c r="N4" s="162">
        <v>832000</v>
      </c>
      <c r="O4" s="235">
        <v>3.1090909090909089</v>
      </c>
      <c r="P4" s="235">
        <v>2.0545454545454542</v>
      </c>
      <c r="Q4" s="235">
        <v>1.9272727272727272</v>
      </c>
      <c r="R4" s="235">
        <v>1.8999999999999997</v>
      </c>
      <c r="S4" s="235">
        <v>1.8181818181818181</v>
      </c>
      <c r="T4" s="235">
        <v>1.5090909090909088</v>
      </c>
      <c r="U4" s="235" t="s">
        <v>370</v>
      </c>
      <c r="V4" s="235" t="s">
        <v>370</v>
      </c>
      <c r="W4" s="235" t="s">
        <v>370</v>
      </c>
      <c r="X4" s="235" t="s">
        <v>370</v>
      </c>
      <c r="Y4" s="235" t="s">
        <v>370</v>
      </c>
      <c r="Z4" s="235" t="s">
        <v>370</v>
      </c>
      <c r="AA4" s="235" t="s">
        <v>370</v>
      </c>
      <c r="AB4" s="235" t="s">
        <v>370</v>
      </c>
      <c r="AC4" s="235" t="s">
        <v>370</v>
      </c>
      <c r="AD4" s="235" t="s">
        <v>370</v>
      </c>
      <c r="AE4" s="235" t="s">
        <v>370</v>
      </c>
      <c r="AF4" s="235" t="s">
        <v>370</v>
      </c>
      <c r="AG4" s="161" t="s">
        <v>371</v>
      </c>
      <c r="AH4" s="161"/>
      <c r="AI4" s="161"/>
      <c r="AJ4" s="161"/>
    </row>
    <row r="5" spans="1:36" x14ac:dyDescent="0.3">
      <c r="A5" s="155">
        <v>2106</v>
      </c>
      <c r="B5" s="232">
        <v>42202</v>
      </c>
      <c r="C5" s="157" t="s">
        <v>303</v>
      </c>
      <c r="D5" s="233" t="s">
        <v>355</v>
      </c>
      <c r="E5" s="213">
        <v>42214</v>
      </c>
      <c r="F5" s="157" t="s">
        <v>308</v>
      </c>
      <c r="G5" s="236" t="s">
        <v>302</v>
      </c>
      <c r="H5" s="234">
        <v>59.3</v>
      </c>
      <c r="I5" s="160" t="s">
        <v>347</v>
      </c>
      <c r="J5" s="162">
        <v>1200</v>
      </c>
      <c r="K5" s="162">
        <v>2400</v>
      </c>
      <c r="L5" s="162">
        <v>5400</v>
      </c>
      <c r="M5" s="162">
        <v>165400</v>
      </c>
      <c r="N5" s="162">
        <v>832000</v>
      </c>
      <c r="O5" s="235">
        <v>4.07</v>
      </c>
      <c r="P5" s="235">
        <v>2.72</v>
      </c>
      <c r="Q5" s="235">
        <v>2.6</v>
      </c>
      <c r="R5" s="235">
        <v>2.5</v>
      </c>
      <c r="S5" s="235">
        <v>2.4</v>
      </c>
      <c r="T5" s="235">
        <v>2.08</v>
      </c>
      <c r="U5" s="235" t="s">
        <v>370</v>
      </c>
      <c r="V5" s="235" t="s">
        <v>370</v>
      </c>
      <c r="W5" s="235" t="s">
        <v>370</v>
      </c>
      <c r="X5" s="235" t="s">
        <v>370</v>
      </c>
      <c r="Y5" s="235" t="s">
        <v>370</v>
      </c>
      <c r="Z5" s="235" t="s">
        <v>370</v>
      </c>
      <c r="AA5" s="235" t="s">
        <v>370</v>
      </c>
      <c r="AB5" s="235" t="s">
        <v>370</v>
      </c>
      <c r="AC5" s="235" t="s">
        <v>370</v>
      </c>
      <c r="AD5" s="235" t="s">
        <v>370</v>
      </c>
      <c r="AE5" s="235" t="s">
        <v>370</v>
      </c>
      <c r="AF5" s="235" t="s">
        <v>370</v>
      </c>
      <c r="AG5" s="161" t="s">
        <v>315</v>
      </c>
      <c r="AH5" s="158"/>
      <c r="AI5" s="158"/>
      <c r="AJ5" s="158"/>
    </row>
    <row r="6" spans="1:36" x14ac:dyDescent="0.3">
      <c r="A6" s="155">
        <v>2149</v>
      </c>
      <c r="B6" s="232">
        <v>42202</v>
      </c>
      <c r="C6" s="157" t="s">
        <v>303</v>
      </c>
      <c r="D6" s="233" t="s">
        <v>355</v>
      </c>
      <c r="E6" s="241">
        <v>42185</v>
      </c>
      <c r="F6" s="157" t="s">
        <v>309</v>
      </c>
      <c r="G6" s="236" t="s">
        <v>302</v>
      </c>
      <c r="H6" s="234">
        <v>61.036363636363632</v>
      </c>
      <c r="I6" s="160" t="s">
        <v>323</v>
      </c>
      <c r="J6" s="162">
        <v>1200</v>
      </c>
      <c r="K6" s="162">
        <v>2400</v>
      </c>
      <c r="L6" s="162">
        <v>165400</v>
      </c>
      <c r="M6" s="162">
        <v>832000</v>
      </c>
      <c r="N6" s="162">
        <v>832000</v>
      </c>
      <c r="O6" s="235">
        <v>3.6818181818181812</v>
      </c>
      <c r="P6" s="235">
        <v>2.5090909090909088</v>
      </c>
      <c r="Q6" s="235">
        <v>2.418181818181818</v>
      </c>
      <c r="R6" s="235">
        <v>2.127272727272727</v>
      </c>
      <c r="S6" s="235">
        <v>2.0272727272727269</v>
      </c>
      <c r="T6" s="244">
        <v>2.0272727272727269</v>
      </c>
      <c r="U6" s="235" t="s">
        <v>370</v>
      </c>
      <c r="V6" s="235" t="s">
        <v>370</v>
      </c>
      <c r="W6" s="235" t="s">
        <v>370</v>
      </c>
      <c r="X6" s="235" t="s">
        <v>370</v>
      </c>
      <c r="Y6" s="235" t="s">
        <v>370</v>
      </c>
      <c r="Z6" s="235" t="s">
        <v>370</v>
      </c>
      <c r="AA6" s="235" t="s">
        <v>370</v>
      </c>
      <c r="AB6" s="235" t="s">
        <v>370</v>
      </c>
      <c r="AC6" s="235" t="s">
        <v>370</v>
      </c>
      <c r="AD6" s="235" t="s">
        <v>370</v>
      </c>
      <c r="AE6" s="235" t="s">
        <v>370</v>
      </c>
      <c r="AF6" s="235" t="s">
        <v>370</v>
      </c>
      <c r="AG6" s="161" t="s">
        <v>315</v>
      </c>
      <c r="AH6" s="161"/>
      <c r="AI6" s="161"/>
      <c r="AJ6" s="161"/>
    </row>
    <row r="7" spans="1:36" x14ac:dyDescent="0.3">
      <c r="A7" s="155">
        <v>876</v>
      </c>
      <c r="B7" s="232">
        <v>42202</v>
      </c>
      <c r="C7" s="157" t="s">
        <v>303</v>
      </c>
      <c r="D7" s="233" t="s">
        <v>355</v>
      </c>
      <c r="E7" s="241">
        <v>42185</v>
      </c>
      <c r="F7" s="242" t="s">
        <v>310</v>
      </c>
      <c r="G7" s="236" t="s">
        <v>302</v>
      </c>
      <c r="H7" s="234">
        <v>64.8</v>
      </c>
      <c r="I7" s="160" t="s">
        <v>347</v>
      </c>
      <c r="J7" s="162">
        <v>1200</v>
      </c>
      <c r="K7" s="162">
        <v>2400</v>
      </c>
      <c r="L7" s="162">
        <v>5400</v>
      </c>
      <c r="M7" s="162">
        <v>165400</v>
      </c>
      <c r="N7" s="162">
        <v>165400</v>
      </c>
      <c r="O7" s="235">
        <v>4.1500000000000004</v>
      </c>
      <c r="P7" s="235">
        <v>2.85</v>
      </c>
      <c r="Q7" s="235">
        <v>2.7</v>
      </c>
      <c r="R7" s="235">
        <v>2.65</v>
      </c>
      <c r="S7" s="235">
        <v>2.6</v>
      </c>
      <c r="T7" s="244">
        <v>2.6</v>
      </c>
      <c r="U7" s="235" t="s">
        <v>370</v>
      </c>
      <c r="V7" s="235" t="s">
        <v>370</v>
      </c>
      <c r="W7" s="235" t="s">
        <v>370</v>
      </c>
      <c r="X7" s="235" t="s">
        <v>370</v>
      </c>
      <c r="Y7" s="235" t="s">
        <v>370</v>
      </c>
      <c r="Z7" s="235" t="s">
        <v>370</v>
      </c>
      <c r="AA7" s="235" t="s">
        <v>370</v>
      </c>
      <c r="AB7" s="235" t="s">
        <v>370</v>
      </c>
      <c r="AC7" s="235" t="s">
        <v>370</v>
      </c>
      <c r="AD7" s="235" t="s">
        <v>370</v>
      </c>
      <c r="AE7" s="235" t="s">
        <v>370</v>
      </c>
      <c r="AF7" s="235" t="s">
        <v>370</v>
      </c>
      <c r="AG7" s="161" t="s">
        <v>315</v>
      </c>
      <c r="AH7" s="158"/>
      <c r="AI7" s="158"/>
      <c r="AJ7" s="158"/>
    </row>
    <row r="8" spans="1:36" x14ac:dyDescent="0.3">
      <c r="A8" s="155">
        <v>1965</v>
      </c>
      <c r="B8" s="232">
        <v>42202</v>
      </c>
      <c r="C8" s="157" t="s">
        <v>303</v>
      </c>
      <c r="D8" s="233" t="s">
        <v>355</v>
      </c>
      <c r="E8" s="213">
        <v>42203</v>
      </c>
      <c r="F8" s="242" t="s">
        <v>340</v>
      </c>
      <c r="G8" s="236" t="s">
        <v>302</v>
      </c>
      <c r="H8" s="234">
        <v>43</v>
      </c>
      <c r="I8" s="160" t="s">
        <v>347</v>
      </c>
      <c r="J8" s="162">
        <v>1200</v>
      </c>
      <c r="K8" s="162">
        <v>2400</v>
      </c>
      <c r="L8" s="162">
        <v>5400</v>
      </c>
      <c r="M8" s="162">
        <v>165400</v>
      </c>
      <c r="N8" s="162">
        <v>832000</v>
      </c>
      <c r="O8" s="235">
        <v>4.45</v>
      </c>
      <c r="P8" s="235">
        <v>2.9</v>
      </c>
      <c r="Q8" s="235">
        <v>2.85</v>
      </c>
      <c r="R8" s="235">
        <v>2.85</v>
      </c>
      <c r="S8" s="235">
        <v>2.8</v>
      </c>
      <c r="T8" s="235">
        <v>2.6</v>
      </c>
      <c r="U8" s="235" t="s">
        <v>370</v>
      </c>
      <c r="V8" s="235" t="s">
        <v>370</v>
      </c>
      <c r="W8" s="235" t="s">
        <v>370</v>
      </c>
      <c r="X8" s="235" t="s">
        <v>370</v>
      </c>
      <c r="Y8" s="235" t="s">
        <v>370</v>
      </c>
      <c r="Z8" s="235" t="s">
        <v>370</v>
      </c>
      <c r="AA8" s="235" t="s">
        <v>370</v>
      </c>
      <c r="AB8" s="235" t="s">
        <v>370</v>
      </c>
      <c r="AC8" s="235" t="s">
        <v>370</v>
      </c>
      <c r="AD8" s="235" t="s">
        <v>370</v>
      </c>
      <c r="AE8" s="235" t="s">
        <v>370</v>
      </c>
      <c r="AF8" s="235" t="s">
        <v>370</v>
      </c>
      <c r="AG8" s="161" t="s">
        <v>315</v>
      </c>
      <c r="AH8" s="161"/>
      <c r="AI8" s="161"/>
      <c r="AJ8" s="161"/>
    </row>
    <row r="9" spans="1:36" x14ac:dyDescent="0.3">
      <c r="A9" s="155">
        <v>2105</v>
      </c>
      <c r="B9" s="232">
        <v>42202</v>
      </c>
      <c r="C9" s="157" t="s">
        <v>303</v>
      </c>
      <c r="D9" s="233" t="s">
        <v>355</v>
      </c>
      <c r="E9" s="213">
        <v>42203</v>
      </c>
      <c r="F9" s="242" t="s">
        <v>358</v>
      </c>
      <c r="G9" s="236" t="s">
        <v>302</v>
      </c>
      <c r="H9" s="234">
        <v>43</v>
      </c>
      <c r="I9" s="160" t="s">
        <v>347</v>
      </c>
      <c r="J9" s="162">
        <v>1200</v>
      </c>
      <c r="K9" s="162">
        <v>2400</v>
      </c>
      <c r="L9" s="162">
        <v>5400</v>
      </c>
      <c r="M9" s="162">
        <v>165400</v>
      </c>
      <c r="N9" s="162">
        <v>832000</v>
      </c>
      <c r="O9" s="235">
        <v>4.45</v>
      </c>
      <c r="P9" s="235">
        <v>2.9</v>
      </c>
      <c r="Q9" s="235">
        <v>2.85</v>
      </c>
      <c r="R9" s="235">
        <v>2.85</v>
      </c>
      <c r="S9" s="235">
        <v>2.8</v>
      </c>
      <c r="T9" s="235">
        <v>2.6</v>
      </c>
      <c r="U9" s="235" t="s">
        <v>370</v>
      </c>
      <c r="V9" s="235" t="s">
        <v>370</v>
      </c>
      <c r="W9" s="235" t="s">
        <v>370</v>
      </c>
      <c r="X9" s="235" t="s">
        <v>370</v>
      </c>
      <c r="Y9" s="235" t="s">
        <v>370</v>
      </c>
      <c r="Z9" s="235" t="s">
        <v>370</v>
      </c>
      <c r="AA9" s="235" t="s">
        <v>370</v>
      </c>
      <c r="AB9" s="235" t="s">
        <v>370</v>
      </c>
      <c r="AC9" s="235" t="s">
        <v>370</v>
      </c>
      <c r="AD9" s="235" t="s">
        <v>370</v>
      </c>
      <c r="AE9" s="235" t="s">
        <v>370</v>
      </c>
      <c r="AF9" s="235" t="s">
        <v>370</v>
      </c>
      <c r="AG9" s="161" t="s">
        <v>315</v>
      </c>
      <c r="AH9" s="161"/>
      <c r="AI9" s="161"/>
      <c r="AJ9" s="161"/>
    </row>
    <row r="10" spans="1:36" x14ac:dyDescent="0.3">
      <c r="A10" s="155">
        <v>1092</v>
      </c>
      <c r="B10" s="232">
        <v>42202</v>
      </c>
      <c r="C10" s="207" t="s">
        <v>334</v>
      </c>
      <c r="D10" s="233" t="s">
        <v>355</v>
      </c>
      <c r="E10" s="243">
        <v>42192</v>
      </c>
      <c r="F10" s="242" t="s">
        <v>359</v>
      </c>
      <c r="G10" s="236" t="s">
        <v>302</v>
      </c>
      <c r="H10" s="234">
        <v>60.22727272727272</v>
      </c>
      <c r="I10" s="160" t="s">
        <v>347</v>
      </c>
      <c r="J10" s="162">
        <v>1200</v>
      </c>
      <c r="K10" s="162">
        <v>2400</v>
      </c>
      <c r="L10" s="162">
        <v>5400</v>
      </c>
      <c r="M10" s="162">
        <v>165400</v>
      </c>
      <c r="N10" s="162">
        <v>832000</v>
      </c>
      <c r="O10" s="235">
        <v>3.8818181818181809</v>
      </c>
      <c r="P10" s="235">
        <v>2.5818181818181816</v>
      </c>
      <c r="Q10" s="235">
        <v>2.3909090909090907</v>
      </c>
      <c r="R10" s="235">
        <v>2.3636363636363633</v>
      </c>
      <c r="S10" s="235">
        <v>2.2545454545454544</v>
      </c>
      <c r="T10" s="235">
        <v>1.2818181818181817</v>
      </c>
      <c r="U10" s="235" t="s">
        <v>370</v>
      </c>
      <c r="V10" s="235" t="s">
        <v>370</v>
      </c>
      <c r="W10" s="235" t="s">
        <v>370</v>
      </c>
      <c r="X10" s="235" t="s">
        <v>370</v>
      </c>
      <c r="Y10" s="235" t="s">
        <v>370</v>
      </c>
      <c r="Z10" s="235" t="s">
        <v>370</v>
      </c>
      <c r="AA10" s="235" t="s">
        <v>370</v>
      </c>
      <c r="AB10" s="235" t="s">
        <v>370</v>
      </c>
      <c r="AC10" s="235" t="s">
        <v>370</v>
      </c>
      <c r="AD10" s="235" t="s">
        <v>370</v>
      </c>
      <c r="AE10" s="235" t="s">
        <v>370</v>
      </c>
      <c r="AF10" s="235" t="s">
        <v>370</v>
      </c>
      <c r="AG10" s="161" t="s">
        <v>371</v>
      </c>
      <c r="AH10" s="161"/>
      <c r="AI10" s="161"/>
      <c r="AJ10" s="161"/>
    </row>
    <row r="11" spans="1:36" x14ac:dyDescent="0.3">
      <c r="A11" s="155">
        <v>871</v>
      </c>
      <c r="B11" s="232">
        <v>42202</v>
      </c>
      <c r="C11" s="157" t="s">
        <v>303</v>
      </c>
      <c r="D11" s="233" t="s">
        <v>360</v>
      </c>
      <c r="E11" s="241">
        <v>42185</v>
      </c>
      <c r="F11" s="242" t="s">
        <v>311</v>
      </c>
      <c r="G11" s="236" t="s">
        <v>302</v>
      </c>
      <c r="H11" s="234">
        <v>71.809090909090898</v>
      </c>
      <c r="I11" s="160" t="s">
        <v>347</v>
      </c>
      <c r="J11" s="162">
        <v>1200</v>
      </c>
      <c r="K11" s="162">
        <v>2400</v>
      </c>
      <c r="L11" s="162">
        <v>5400</v>
      </c>
      <c r="M11" s="162">
        <v>165400</v>
      </c>
      <c r="N11" s="162">
        <v>832000</v>
      </c>
      <c r="O11" s="235">
        <v>3.9818181818181815</v>
      </c>
      <c r="P11" s="235">
        <v>2.6545454545454543</v>
      </c>
      <c r="Q11" s="235">
        <v>2.5909090909090908</v>
      </c>
      <c r="R11" s="235">
        <v>2.5</v>
      </c>
      <c r="S11" s="235">
        <v>2.4090909090909087</v>
      </c>
      <c r="T11" s="235">
        <v>0.53636363636363626</v>
      </c>
      <c r="U11" s="235" t="s">
        <v>370</v>
      </c>
      <c r="V11" s="235" t="s">
        <v>370</v>
      </c>
      <c r="W11" s="235" t="s">
        <v>370</v>
      </c>
      <c r="X11" s="235" t="s">
        <v>370</v>
      </c>
      <c r="Y11" s="235" t="s">
        <v>370</v>
      </c>
      <c r="Z11" s="235" t="s">
        <v>370</v>
      </c>
      <c r="AA11" s="235" t="s">
        <v>370</v>
      </c>
      <c r="AB11" s="235" t="s">
        <v>370</v>
      </c>
      <c r="AC11" s="235" t="s">
        <v>370</v>
      </c>
      <c r="AD11" s="235" t="s">
        <v>370</v>
      </c>
      <c r="AE11" s="235" t="s">
        <v>370</v>
      </c>
      <c r="AF11" s="235" t="s">
        <v>370</v>
      </c>
      <c r="AG11" s="161" t="s">
        <v>315</v>
      </c>
      <c r="AH11" s="158"/>
      <c r="AI11" s="158"/>
      <c r="AJ11" s="158"/>
    </row>
    <row r="12" spans="1:36" x14ac:dyDescent="0.3">
      <c r="A12" s="155">
        <v>2108</v>
      </c>
      <c r="B12" s="232">
        <v>42202</v>
      </c>
      <c r="C12" s="157" t="s">
        <v>303</v>
      </c>
      <c r="D12" s="233" t="s">
        <v>360</v>
      </c>
      <c r="E12" s="213">
        <v>42214</v>
      </c>
      <c r="F12" s="157" t="s">
        <v>308</v>
      </c>
      <c r="G12" s="236" t="s">
        <v>302</v>
      </c>
      <c r="H12" s="234">
        <v>57.827272727272721</v>
      </c>
      <c r="I12" s="160" t="s">
        <v>347</v>
      </c>
      <c r="J12" s="162">
        <v>1200</v>
      </c>
      <c r="K12" s="162">
        <v>2400</v>
      </c>
      <c r="L12" s="162">
        <v>5400</v>
      </c>
      <c r="M12" s="162">
        <v>165400</v>
      </c>
      <c r="N12" s="162">
        <v>832000</v>
      </c>
      <c r="O12" s="235">
        <v>3.9909090909090903</v>
      </c>
      <c r="P12" s="235">
        <v>2.6727272727272724</v>
      </c>
      <c r="Q12" s="235">
        <v>2.5545454545454542</v>
      </c>
      <c r="R12" s="235">
        <v>2.4545454545454546</v>
      </c>
      <c r="S12" s="235">
        <v>2.3545454545454541</v>
      </c>
      <c r="T12" s="235">
        <v>2.0363636363636366</v>
      </c>
      <c r="U12" s="235" t="s">
        <v>370</v>
      </c>
      <c r="V12" s="235" t="s">
        <v>370</v>
      </c>
      <c r="W12" s="235" t="s">
        <v>370</v>
      </c>
      <c r="X12" s="235" t="s">
        <v>370</v>
      </c>
      <c r="Y12" s="235" t="s">
        <v>370</v>
      </c>
      <c r="Z12" s="235" t="s">
        <v>370</v>
      </c>
      <c r="AA12" s="235" t="s">
        <v>370</v>
      </c>
      <c r="AB12" s="235" t="s">
        <v>370</v>
      </c>
      <c r="AC12" s="235" t="s">
        <v>370</v>
      </c>
      <c r="AD12" s="235" t="s">
        <v>370</v>
      </c>
      <c r="AE12" s="235" t="s">
        <v>370</v>
      </c>
      <c r="AF12" s="235" t="s">
        <v>370</v>
      </c>
      <c r="AG12" s="161" t="s">
        <v>315</v>
      </c>
      <c r="AH12" s="158"/>
      <c r="AI12" s="158"/>
      <c r="AJ12" s="158"/>
    </row>
    <row r="13" spans="1:36" x14ac:dyDescent="0.3">
      <c r="A13" s="155">
        <v>872</v>
      </c>
      <c r="B13" s="232">
        <v>42202</v>
      </c>
      <c r="C13" s="157" t="s">
        <v>303</v>
      </c>
      <c r="D13" s="233" t="s">
        <v>361</v>
      </c>
      <c r="E13" s="241">
        <v>42185</v>
      </c>
      <c r="F13" s="242" t="s">
        <v>311</v>
      </c>
      <c r="G13" s="236" t="s">
        <v>302</v>
      </c>
      <c r="H13" s="234">
        <v>81.354545454545445</v>
      </c>
      <c r="I13" s="160" t="s">
        <v>347</v>
      </c>
      <c r="J13" s="162">
        <v>2460</v>
      </c>
      <c r="K13" s="162">
        <v>28980</v>
      </c>
      <c r="L13" s="162">
        <v>118320</v>
      </c>
      <c r="M13" s="162">
        <v>118320</v>
      </c>
      <c r="N13" s="162">
        <v>118320</v>
      </c>
      <c r="O13" s="235">
        <v>3.1545454545454543</v>
      </c>
      <c r="P13" s="235">
        <v>2.627272727272727</v>
      </c>
      <c r="Q13" s="235">
        <v>2.5363636363636362</v>
      </c>
      <c r="R13" s="235">
        <v>2.5090909090909088</v>
      </c>
      <c r="S13" s="235">
        <v>0</v>
      </c>
      <c r="T13" s="235">
        <v>0</v>
      </c>
      <c r="U13" s="235" t="s">
        <v>370</v>
      </c>
      <c r="V13" s="235" t="s">
        <v>370</v>
      </c>
      <c r="W13" s="235" t="s">
        <v>370</v>
      </c>
      <c r="X13" s="235" t="s">
        <v>370</v>
      </c>
      <c r="Y13" s="235" t="s">
        <v>370</v>
      </c>
      <c r="Z13" s="235" t="s">
        <v>370</v>
      </c>
      <c r="AA13" s="235" t="s">
        <v>370</v>
      </c>
      <c r="AB13" s="235" t="s">
        <v>370</v>
      </c>
      <c r="AC13" s="235" t="s">
        <v>370</v>
      </c>
      <c r="AD13" s="235" t="s">
        <v>370</v>
      </c>
      <c r="AE13" s="235" t="s">
        <v>370</v>
      </c>
      <c r="AF13" s="235" t="s">
        <v>370</v>
      </c>
      <c r="AG13" s="161" t="s">
        <v>315</v>
      </c>
      <c r="AH13" s="161"/>
      <c r="AI13" s="161"/>
      <c r="AJ13" s="161"/>
    </row>
    <row r="14" spans="1:36" x14ac:dyDescent="0.3">
      <c r="A14" s="155">
        <v>2109</v>
      </c>
      <c r="B14" s="232">
        <v>42202</v>
      </c>
      <c r="C14" s="157" t="s">
        <v>303</v>
      </c>
      <c r="D14" s="233" t="s">
        <v>361</v>
      </c>
      <c r="E14" s="213">
        <v>42214</v>
      </c>
      <c r="F14" s="157" t="s">
        <v>308</v>
      </c>
      <c r="G14" s="236" t="s">
        <v>302</v>
      </c>
      <c r="H14" s="234">
        <v>72</v>
      </c>
      <c r="I14" s="160" t="s">
        <v>347</v>
      </c>
      <c r="J14" s="162">
        <v>2460</v>
      </c>
      <c r="K14" s="162">
        <v>164700</v>
      </c>
      <c r="L14" s="162">
        <v>822540</v>
      </c>
      <c r="M14" s="162">
        <v>822540</v>
      </c>
      <c r="N14" s="162">
        <v>822540</v>
      </c>
      <c r="O14" s="235">
        <v>2.99</v>
      </c>
      <c r="P14" s="235">
        <v>2.72</v>
      </c>
      <c r="Q14" s="235">
        <v>2.63</v>
      </c>
      <c r="R14" s="235">
        <v>2.42</v>
      </c>
      <c r="S14" s="235">
        <v>0</v>
      </c>
      <c r="T14" s="235">
        <v>0</v>
      </c>
      <c r="U14" s="235" t="s">
        <v>370</v>
      </c>
      <c r="V14" s="235" t="s">
        <v>370</v>
      </c>
      <c r="W14" s="235" t="s">
        <v>370</v>
      </c>
      <c r="X14" s="235" t="s">
        <v>370</v>
      </c>
      <c r="Y14" s="235" t="s">
        <v>370</v>
      </c>
      <c r="Z14" s="235" t="s">
        <v>370</v>
      </c>
      <c r="AA14" s="235" t="s">
        <v>370</v>
      </c>
      <c r="AB14" s="235" t="s">
        <v>370</v>
      </c>
      <c r="AC14" s="235" t="s">
        <v>370</v>
      </c>
      <c r="AD14" s="235" t="s">
        <v>370</v>
      </c>
      <c r="AE14" s="235" t="s">
        <v>370</v>
      </c>
      <c r="AF14" s="235" t="s">
        <v>370</v>
      </c>
      <c r="AG14" s="161" t="s">
        <v>315</v>
      </c>
      <c r="AH14" s="161"/>
      <c r="AI14" s="161"/>
      <c r="AJ14" s="161"/>
    </row>
    <row r="15" spans="1:36" x14ac:dyDescent="0.3">
      <c r="A15" s="155">
        <v>873</v>
      </c>
      <c r="B15" s="232">
        <v>42202</v>
      </c>
      <c r="C15" s="157" t="s">
        <v>303</v>
      </c>
      <c r="D15" s="233" t="s">
        <v>362</v>
      </c>
      <c r="E15" s="241">
        <v>42185</v>
      </c>
      <c r="F15" s="242" t="s">
        <v>311</v>
      </c>
      <c r="G15" s="236" t="s">
        <v>302</v>
      </c>
      <c r="H15" s="234">
        <v>87.490909090909085</v>
      </c>
      <c r="I15" s="160"/>
      <c r="J15" s="162"/>
      <c r="K15" s="162"/>
      <c r="L15" s="162"/>
      <c r="M15" s="162"/>
      <c r="N15" s="162"/>
      <c r="O15" s="235">
        <v>2.8909090909090907</v>
      </c>
      <c r="P15" s="235" t="s">
        <v>370</v>
      </c>
      <c r="Q15" s="235" t="s">
        <v>370</v>
      </c>
      <c r="R15" s="235" t="s">
        <v>370</v>
      </c>
      <c r="S15" s="235" t="s">
        <v>370</v>
      </c>
      <c r="T15" s="235" t="s">
        <v>370</v>
      </c>
      <c r="U15" s="235" t="s">
        <v>370</v>
      </c>
      <c r="V15" s="235" t="s">
        <v>370</v>
      </c>
      <c r="W15" s="235" t="s">
        <v>370</v>
      </c>
      <c r="X15" s="235" t="s">
        <v>370</v>
      </c>
      <c r="Y15" s="235" t="s">
        <v>370</v>
      </c>
      <c r="Z15" s="235" t="s">
        <v>370</v>
      </c>
      <c r="AA15" s="235" t="s">
        <v>370</v>
      </c>
      <c r="AB15" s="235" t="s">
        <v>370</v>
      </c>
      <c r="AC15" s="235" t="s">
        <v>370</v>
      </c>
      <c r="AD15" s="235" t="s">
        <v>370</v>
      </c>
      <c r="AE15" s="235" t="s">
        <v>370</v>
      </c>
      <c r="AF15" s="235" t="s">
        <v>370</v>
      </c>
      <c r="AG15" s="161" t="s">
        <v>315</v>
      </c>
      <c r="AH15" s="161"/>
      <c r="AI15" s="161"/>
      <c r="AJ15" s="161"/>
    </row>
    <row r="16" spans="1:36" x14ac:dyDescent="0.3">
      <c r="A16" s="155">
        <v>2110</v>
      </c>
      <c r="B16" s="232">
        <v>42202</v>
      </c>
      <c r="C16" s="157" t="s">
        <v>303</v>
      </c>
      <c r="D16" s="233" t="s">
        <v>363</v>
      </c>
      <c r="E16" s="213">
        <v>42214</v>
      </c>
      <c r="F16" s="157" t="s">
        <v>308</v>
      </c>
      <c r="G16" s="236" t="s">
        <v>302</v>
      </c>
      <c r="H16" s="234">
        <v>75.499999999999986</v>
      </c>
      <c r="I16" s="160" t="s">
        <v>347</v>
      </c>
      <c r="J16" s="162">
        <v>6000</v>
      </c>
      <c r="K16" s="162">
        <v>12000</v>
      </c>
      <c r="L16" s="162">
        <v>84000</v>
      </c>
      <c r="M16" s="162">
        <v>84000</v>
      </c>
      <c r="N16" s="162">
        <v>84000</v>
      </c>
      <c r="O16" s="235">
        <v>2.3727272727272726</v>
      </c>
      <c r="P16" s="235">
        <v>2.1999999999999997</v>
      </c>
      <c r="Q16" s="235">
        <v>2.1545454545454543</v>
      </c>
      <c r="R16" s="235">
        <v>2.1545454545454543</v>
      </c>
      <c r="S16" s="235">
        <v>0</v>
      </c>
      <c r="T16" s="235">
        <v>0</v>
      </c>
      <c r="U16" s="235" t="s">
        <v>370</v>
      </c>
      <c r="V16" s="235" t="s">
        <v>370</v>
      </c>
      <c r="W16" s="235" t="s">
        <v>370</v>
      </c>
      <c r="X16" s="235" t="s">
        <v>370</v>
      </c>
      <c r="Y16" s="235" t="s">
        <v>370</v>
      </c>
      <c r="Z16" s="235" t="s">
        <v>370</v>
      </c>
      <c r="AA16" s="235" t="s">
        <v>370</v>
      </c>
      <c r="AB16" s="235" t="s">
        <v>370</v>
      </c>
      <c r="AC16" s="235" t="s">
        <v>370</v>
      </c>
      <c r="AD16" s="235" t="s">
        <v>370</v>
      </c>
      <c r="AE16" s="235" t="s">
        <v>370</v>
      </c>
      <c r="AF16" s="235" t="s">
        <v>370</v>
      </c>
      <c r="AG16" s="161" t="s">
        <v>315</v>
      </c>
      <c r="AH16" s="161"/>
      <c r="AI16" s="161"/>
      <c r="AJ16" s="161"/>
    </row>
    <row r="17" spans="1:36" x14ac:dyDescent="0.3">
      <c r="A17" s="155">
        <v>2153</v>
      </c>
      <c r="B17" s="232">
        <v>42202</v>
      </c>
      <c r="C17" s="157" t="s">
        <v>303</v>
      </c>
      <c r="D17" s="233" t="s">
        <v>363</v>
      </c>
      <c r="E17" s="241">
        <v>42185</v>
      </c>
      <c r="F17" s="157" t="s">
        <v>309</v>
      </c>
      <c r="G17" s="236" t="s">
        <v>302</v>
      </c>
      <c r="H17" s="234">
        <v>54.518181818181816</v>
      </c>
      <c r="I17" s="160" t="s">
        <v>348</v>
      </c>
      <c r="J17" s="162">
        <v>1650</v>
      </c>
      <c r="K17" s="162">
        <v>2960</v>
      </c>
      <c r="L17" s="162">
        <v>2960</v>
      </c>
      <c r="M17" s="162">
        <v>2960</v>
      </c>
      <c r="N17" s="162">
        <v>2960</v>
      </c>
      <c r="O17" s="235">
        <v>2.1636363636363636</v>
      </c>
      <c r="P17" s="235">
        <v>1.9363636363636361</v>
      </c>
      <c r="Q17" s="235">
        <v>1.8181818181818181</v>
      </c>
      <c r="R17" s="235">
        <v>0</v>
      </c>
      <c r="S17" s="235">
        <v>0</v>
      </c>
      <c r="T17" s="235">
        <v>0</v>
      </c>
      <c r="U17" s="235" t="s">
        <v>370</v>
      </c>
      <c r="V17" s="235" t="s">
        <v>370</v>
      </c>
      <c r="W17" s="235" t="s">
        <v>370</v>
      </c>
      <c r="X17" s="235" t="s">
        <v>370</v>
      </c>
      <c r="Y17" s="235" t="s">
        <v>370</v>
      </c>
      <c r="Z17" s="235" t="s">
        <v>370</v>
      </c>
      <c r="AA17" s="235" t="s">
        <v>370</v>
      </c>
      <c r="AB17" s="235" t="s">
        <v>370</v>
      </c>
      <c r="AC17" s="235" t="s">
        <v>370</v>
      </c>
      <c r="AD17" s="235" t="s">
        <v>370</v>
      </c>
      <c r="AE17" s="235" t="s">
        <v>370</v>
      </c>
      <c r="AF17" s="235" t="s">
        <v>370</v>
      </c>
      <c r="AG17" s="161" t="s">
        <v>315</v>
      </c>
      <c r="AH17" s="161"/>
      <c r="AI17" s="161"/>
      <c r="AJ17" s="161"/>
    </row>
    <row r="18" spans="1:36" x14ac:dyDescent="0.3">
      <c r="A18" s="155">
        <v>2097</v>
      </c>
      <c r="B18" s="232">
        <v>42202</v>
      </c>
      <c r="C18" s="157" t="s">
        <v>303</v>
      </c>
      <c r="D18" s="233" t="s">
        <v>363</v>
      </c>
      <c r="E18" s="241">
        <v>42185</v>
      </c>
      <c r="F18" s="157" t="s">
        <v>356</v>
      </c>
      <c r="G18" s="236" t="s">
        <v>302</v>
      </c>
      <c r="H18" s="234">
        <v>82.354545454545445</v>
      </c>
      <c r="I18" s="160" t="s">
        <v>347</v>
      </c>
      <c r="J18" s="162">
        <v>1650</v>
      </c>
      <c r="K18" s="162">
        <v>2960</v>
      </c>
      <c r="L18" s="162">
        <v>2960</v>
      </c>
      <c r="M18" s="162">
        <v>2960</v>
      </c>
      <c r="N18" s="162">
        <v>2960</v>
      </c>
      <c r="O18" s="235">
        <v>2.2181818181818178</v>
      </c>
      <c r="P18" s="235">
        <v>2</v>
      </c>
      <c r="Q18" s="235">
        <v>1.8909090909090909</v>
      </c>
      <c r="R18" s="235">
        <v>0</v>
      </c>
      <c r="S18" s="235">
        <v>0</v>
      </c>
      <c r="T18" s="235">
        <v>0</v>
      </c>
      <c r="U18" s="235" t="s">
        <v>370</v>
      </c>
      <c r="V18" s="235" t="s">
        <v>370</v>
      </c>
      <c r="W18" s="235" t="s">
        <v>370</v>
      </c>
      <c r="X18" s="235" t="s">
        <v>370</v>
      </c>
      <c r="Y18" s="235" t="s">
        <v>370</v>
      </c>
      <c r="Z18" s="235" t="s">
        <v>370</v>
      </c>
      <c r="AA18" s="235" t="s">
        <v>370</v>
      </c>
      <c r="AB18" s="235" t="s">
        <v>370</v>
      </c>
      <c r="AC18" s="235" t="s">
        <v>370</v>
      </c>
      <c r="AD18" s="235" t="s">
        <v>370</v>
      </c>
      <c r="AE18" s="235" t="s">
        <v>370</v>
      </c>
      <c r="AF18" s="235" t="s">
        <v>370</v>
      </c>
      <c r="AG18" s="161" t="s">
        <v>315</v>
      </c>
      <c r="AH18" s="161"/>
      <c r="AI18" s="161"/>
      <c r="AJ18" s="161"/>
    </row>
    <row r="19" spans="1:36" x14ac:dyDescent="0.3">
      <c r="A19" s="155">
        <v>2111</v>
      </c>
      <c r="B19" s="232">
        <v>42202</v>
      </c>
      <c r="C19" s="157" t="s">
        <v>303</v>
      </c>
      <c r="D19" s="233" t="s">
        <v>364</v>
      </c>
      <c r="E19" s="213">
        <v>42214</v>
      </c>
      <c r="F19" s="157" t="s">
        <v>308</v>
      </c>
      <c r="G19" s="236" t="s">
        <v>302</v>
      </c>
      <c r="H19" s="234">
        <v>72.5</v>
      </c>
      <c r="I19" s="160" t="s">
        <v>347</v>
      </c>
      <c r="J19" s="162">
        <v>6000</v>
      </c>
      <c r="K19" s="162">
        <v>12000</v>
      </c>
      <c r="L19" s="162">
        <v>84000</v>
      </c>
      <c r="M19" s="162">
        <v>84000</v>
      </c>
      <c r="N19" s="162">
        <v>84000</v>
      </c>
      <c r="O19" s="235">
        <v>3.4545454545454541</v>
      </c>
      <c r="P19" s="235">
        <v>3.0727272727272723</v>
      </c>
      <c r="Q19" s="235">
        <v>2.7272727272727271</v>
      </c>
      <c r="R19" s="235">
        <v>2.7272727272727271</v>
      </c>
      <c r="S19" s="235">
        <v>0</v>
      </c>
      <c r="T19" s="235">
        <v>0</v>
      </c>
      <c r="U19" s="235" t="s">
        <v>370</v>
      </c>
      <c r="V19" s="235" t="s">
        <v>370</v>
      </c>
      <c r="W19" s="235" t="s">
        <v>370</v>
      </c>
      <c r="X19" s="235" t="s">
        <v>370</v>
      </c>
      <c r="Y19" s="235" t="s">
        <v>370</v>
      </c>
      <c r="Z19" s="235" t="s">
        <v>370</v>
      </c>
      <c r="AA19" s="235" t="s">
        <v>370</v>
      </c>
      <c r="AB19" s="235" t="s">
        <v>370</v>
      </c>
      <c r="AC19" s="235" t="s">
        <v>370</v>
      </c>
      <c r="AD19" s="235" t="s">
        <v>370</v>
      </c>
      <c r="AE19" s="235" t="s">
        <v>370</v>
      </c>
      <c r="AF19" s="235" t="s">
        <v>370</v>
      </c>
      <c r="AG19" s="161" t="s">
        <v>315</v>
      </c>
      <c r="AH19" s="161"/>
      <c r="AI19" s="161"/>
      <c r="AJ19" s="161"/>
    </row>
    <row r="20" spans="1:36" x14ac:dyDescent="0.3">
      <c r="A20" s="155">
        <v>2157</v>
      </c>
      <c r="B20" s="232">
        <v>42202</v>
      </c>
      <c r="C20" s="157" t="s">
        <v>303</v>
      </c>
      <c r="D20" s="233" t="s">
        <v>364</v>
      </c>
      <c r="E20" s="241">
        <v>42185</v>
      </c>
      <c r="F20" s="157" t="s">
        <v>309</v>
      </c>
      <c r="G20" s="236" t="s">
        <v>302</v>
      </c>
      <c r="H20" s="234">
        <v>62.290909090909082</v>
      </c>
      <c r="I20" s="160" t="s">
        <v>348</v>
      </c>
      <c r="J20" s="162">
        <v>1650</v>
      </c>
      <c r="K20" s="162">
        <v>2960</v>
      </c>
      <c r="L20" s="162">
        <v>2960</v>
      </c>
      <c r="M20" s="162">
        <v>2960</v>
      </c>
      <c r="N20" s="162">
        <v>2960</v>
      </c>
      <c r="O20" s="235">
        <v>3.2090909090909085</v>
      </c>
      <c r="P20" s="235">
        <v>2.9727272727272727</v>
      </c>
      <c r="Q20" s="235">
        <v>2.3818181818181818</v>
      </c>
      <c r="R20" s="235">
        <v>0</v>
      </c>
      <c r="S20" s="235">
        <v>0</v>
      </c>
      <c r="T20" s="235">
        <v>0</v>
      </c>
      <c r="U20" s="235" t="s">
        <v>370</v>
      </c>
      <c r="V20" s="235" t="s">
        <v>370</v>
      </c>
      <c r="W20" s="235" t="s">
        <v>370</v>
      </c>
      <c r="X20" s="235" t="s">
        <v>370</v>
      </c>
      <c r="Y20" s="235" t="s">
        <v>370</v>
      </c>
      <c r="Z20" s="235" t="s">
        <v>370</v>
      </c>
      <c r="AA20" s="235" t="s">
        <v>370</v>
      </c>
      <c r="AB20" s="235" t="s">
        <v>370</v>
      </c>
      <c r="AC20" s="235" t="s">
        <v>370</v>
      </c>
      <c r="AD20" s="235" t="s">
        <v>370</v>
      </c>
      <c r="AE20" s="235" t="s">
        <v>370</v>
      </c>
      <c r="AF20" s="235" t="s">
        <v>370</v>
      </c>
      <c r="AG20" s="161" t="s">
        <v>315</v>
      </c>
      <c r="AH20" s="161"/>
      <c r="AI20" s="161"/>
      <c r="AJ20" s="161"/>
    </row>
    <row r="21" spans="1:36" x14ac:dyDescent="0.3">
      <c r="A21" s="155">
        <v>2098</v>
      </c>
      <c r="B21" s="232">
        <v>42202</v>
      </c>
      <c r="C21" s="157" t="s">
        <v>303</v>
      </c>
      <c r="D21" s="233" t="s">
        <v>364</v>
      </c>
      <c r="E21" s="241">
        <v>42185</v>
      </c>
      <c r="F21" s="157" t="s">
        <v>356</v>
      </c>
      <c r="G21" s="236" t="s">
        <v>302</v>
      </c>
      <c r="H21" s="234">
        <v>73.490909090909085</v>
      </c>
      <c r="I21" s="160" t="s">
        <v>347</v>
      </c>
      <c r="J21" s="162">
        <v>1650</v>
      </c>
      <c r="K21" s="162">
        <v>2960</v>
      </c>
      <c r="L21" s="162">
        <v>2960</v>
      </c>
      <c r="M21" s="162">
        <v>2960</v>
      </c>
      <c r="N21" s="162">
        <v>2960</v>
      </c>
      <c r="O21" s="235">
        <v>3.4818181818181815</v>
      </c>
      <c r="P21" s="235">
        <v>3.1636363636363636</v>
      </c>
      <c r="Q21" s="235">
        <v>2.5272727272727269</v>
      </c>
      <c r="R21" s="235">
        <v>0</v>
      </c>
      <c r="S21" s="235">
        <v>0</v>
      </c>
      <c r="T21" s="235">
        <v>0</v>
      </c>
      <c r="U21" s="235" t="s">
        <v>370</v>
      </c>
      <c r="V21" s="235" t="s">
        <v>370</v>
      </c>
      <c r="W21" s="235" t="s">
        <v>370</v>
      </c>
      <c r="X21" s="235" t="s">
        <v>370</v>
      </c>
      <c r="Y21" s="235" t="s">
        <v>370</v>
      </c>
      <c r="Z21" s="235" t="s">
        <v>370</v>
      </c>
      <c r="AA21" s="235" t="s">
        <v>370</v>
      </c>
      <c r="AB21" s="235" t="s">
        <v>370</v>
      </c>
      <c r="AC21" s="235" t="s">
        <v>370</v>
      </c>
      <c r="AD21" s="235" t="s">
        <v>370</v>
      </c>
      <c r="AE21" s="235" t="s">
        <v>370</v>
      </c>
      <c r="AF21" s="235" t="s">
        <v>370</v>
      </c>
      <c r="AG21" s="161" t="s">
        <v>315</v>
      </c>
      <c r="AH21" s="161"/>
      <c r="AI21" s="161"/>
      <c r="AJ21" s="161"/>
    </row>
    <row r="22" spans="1:36" x14ac:dyDescent="0.3">
      <c r="A22" s="155">
        <v>2161</v>
      </c>
      <c r="B22" s="232">
        <v>42202</v>
      </c>
      <c r="C22" s="157" t="s">
        <v>303</v>
      </c>
      <c r="D22" s="233" t="s">
        <v>365</v>
      </c>
      <c r="E22" s="241">
        <v>42185</v>
      </c>
      <c r="F22" s="157" t="s">
        <v>309</v>
      </c>
      <c r="G22" s="236" t="s">
        <v>302</v>
      </c>
      <c r="H22" s="234">
        <v>71.036363636363632</v>
      </c>
      <c r="I22" s="160"/>
      <c r="J22" s="158"/>
      <c r="K22" s="158"/>
      <c r="L22" s="158"/>
      <c r="M22" s="158"/>
      <c r="N22" s="158"/>
      <c r="O22" s="235">
        <v>2.6909090909090905</v>
      </c>
      <c r="P22" s="235" t="s">
        <v>370</v>
      </c>
      <c r="Q22" s="235" t="s">
        <v>370</v>
      </c>
      <c r="R22" s="235" t="s">
        <v>370</v>
      </c>
      <c r="S22" s="235" t="s">
        <v>370</v>
      </c>
      <c r="T22" s="235" t="s">
        <v>370</v>
      </c>
      <c r="U22" s="235" t="s">
        <v>370</v>
      </c>
      <c r="V22" s="235" t="s">
        <v>370</v>
      </c>
      <c r="W22" s="235" t="s">
        <v>370</v>
      </c>
      <c r="X22" s="235" t="s">
        <v>370</v>
      </c>
      <c r="Y22" s="235" t="s">
        <v>370</v>
      </c>
      <c r="Z22" s="235" t="s">
        <v>370</v>
      </c>
      <c r="AA22" s="235" t="s">
        <v>370</v>
      </c>
      <c r="AB22" s="235" t="s">
        <v>370</v>
      </c>
      <c r="AC22" s="235" t="s">
        <v>370</v>
      </c>
      <c r="AD22" s="235" t="s">
        <v>370</v>
      </c>
      <c r="AE22" s="235" t="s">
        <v>370</v>
      </c>
      <c r="AF22" s="235" t="s">
        <v>370</v>
      </c>
      <c r="AG22" s="161" t="s">
        <v>315</v>
      </c>
      <c r="AH22" s="161"/>
      <c r="AI22" s="161"/>
      <c r="AJ22" s="161"/>
    </row>
    <row r="23" spans="1:36" x14ac:dyDescent="0.3">
      <c r="A23" s="155">
        <v>874</v>
      </c>
      <c r="B23" s="232">
        <v>42202</v>
      </c>
      <c r="C23" s="157" t="s">
        <v>303</v>
      </c>
      <c r="D23" s="233" t="s">
        <v>365</v>
      </c>
      <c r="E23" s="214">
        <v>42185</v>
      </c>
      <c r="F23" s="242" t="s">
        <v>310</v>
      </c>
      <c r="G23" s="236" t="s">
        <v>302</v>
      </c>
      <c r="H23" s="234">
        <v>72.61</v>
      </c>
      <c r="I23" s="160"/>
      <c r="J23" s="162"/>
      <c r="K23" s="162"/>
      <c r="L23" s="162"/>
      <c r="M23" s="162"/>
      <c r="N23" s="162"/>
      <c r="O23" s="235">
        <v>3.1</v>
      </c>
      <c r="P23" s="235" t="s">
        <v>370</v>
      </c>
      <c r="Q23" s="235" t="s">
        <v>370</v>
      </c>
      <c r="R23" s="235" t="s">
        <v>370</v>
      </c>
      <c r="S23" s="235" t="s">
        <v>370</v>
      </c>
      <c r="T23" s="235" t="s">
        <v>370</v>
      </c>
      <c r="U23" s="235" t="s">
        <v>370</v>
      </c>
      <c r="V23" s="235" t="s">
        <v>370</v>
      </c>
      <c r="W23" s="235" t="s">
        <v>370</v>
      </c>
      <c r="X23" s="235" t="s">
        <v>370</v>
      </c>
      <c r="Y23" s="235" t="s">
        <v>370</v>
      </c>
      <c r="Z23" s="235" t="s">
        <v>370</v>
      </c>
      <c r="AA23" s="235" t="s">
        <v>370</v>
      </c>
      <c r="AB23" s="235" t="s">
        <v>370</v>
      </c>
      <c r="AC23" s="235" t="s">
        <v>370</v>
      </c>
      <c r="AD23" s="235" t="s">
        <v>370</v>
      </c>
      <c r="AE23" s="235" t="s">
        <v>370</v>
      </c>
      <c r="AF23" s="235" t="s">
        <v>370</v>
      </c>
      <c r="AG23" s="161" t="s">
        <v>315</v>
      </c>
      <c r="AH23" s="158"/>
      <c r="AI23" s="158"/>
      <c r="AJ23" s="158"/>
    </row>
    <row r="24" spans="1:36" x14ac:dyDescent="0.3">
      <c r="A24" s="155">
        <v>2173</v>
      </c>
      <c r="B24" s="232">
        <v>42202</v>
      </c>
      <c r="C24" s="157" t="s">
        <v>303</v>
      </c>
      <c r="D24" s="233" t="s">
        <v>366</v>
      </c>
      <c r="E24" s="241">
        <v>42185</v>
      </c>
      <c r="F24" s="157" t="s">
        <v>309</v>
      </c>
      <c r="G24" s="236" t="s">
        <v>302</v>
      </c>
      <c r="H24" s="234">
        <v>75.954545454545439</v>
      </c>
      <c r="I24" s="160"/>
      <c r="J24" s="158"/>
      <c r="K24" s="158"/>
      <c r="L24" s="158"/>
      <c r="M24" s="158"/>
      <c r="N24" s="158"/>
      <c r="O24" s="235">
        <v>2.7272727272727271</v>
      </c>
      <c r="P24" s="235" t="s">
        <v>370</v>
      </c>
      <c r="Q24" s="235" t="s">
        <v>370</v>
      </c>
      <c r="R24" s="235" t="s">
        <v>370</v>
      </c>
      <c r="S24" s="235" t="s">
        <v>370</v>
      </c>
      <c r="T24" s="235" t="s">
        <v>370</v>
      </c>
      <c r="U24" s="235" t="s">
        <v>370</v>
      </c>
      <c r="V24" s="235" t="s">
        <v>370</v>
      </c>
      <c r="W24" s="235" t="s">
        <v>370</v>
      </c>
      <c r="X24" s="235" t="s">
        <v>370</v>
      </c>
      <c r="Y24" s="235" t="s">
        <v>370</v>
      </c>
      <c r="Z24" s="235" t="s">
        <v>370</v>
      </c>
      <c r="AA24" s="235" t="s">
        <v>370</v>
      </c>
      <c r="AB24" s="235" t="s">
        <v>370</v>
      </c>
      <c r="AC24" s="235" t="s">
        <v>370</v>
      </c>
      <c r="AD24" s="235" t="s">
        <v>370</v>
      </c>
      <c r="AE24" s="235" t="s">
        <v>370</v>
      </c>
      <c r="AF24" s="235" t="s">
        <v>370</v>
      </c>
      <c r="AG24" s="161" t="s">
        <v>315</v>
      </c>
      <c r="AH24" s="161"/>
      <c r="AI24" s="161"/>
      <c r="AJ24" s="161"/>
    </row>
    <row r="25" spans="1:36" x14ac:dyDescent="0.3">
      <c r="A25" s="155">
        <v>2096</v>
      </c>
      <c r="B25" s="232">
        <v>42202</v>
      </c>
      <c r="C25" s="157" t="s">
        <v>303</v>
      </c>
      <c r="D25" s="233" t="s">
        <v>366</v>
      </c>
      <c r="E25" s="241">
        <v>42185</v>
      </c>
      <c r="F25" s="157" t="s">
        <v>356</v>
      </c>
      <c r="G25" s="236" t="s">
        <v>302</v>
      </c>
      <c r="H25" s="234">
        <v>87.98181818181817</v>
      </c>
      <c r="I25" s="160"/>
      <c r="J25" s="158"/>
      <c r="K25" s="158"/>
      <c r="L25" s="158"/>
      <c r="M25" s="158"/>
      <c r="N25" s="158"/>
      <c r="O25" s="235">
        <v>2.9545454545454541</v>
      </c>
      <c r="P25" s="235" t="s">
        <v>370</v>
      </c>
      <c r="Q25" s="235" t="s">
        <v>370</v>
      </c>
      <c r="R25" s="235" t="s">
        <v>370</v>
      </c>
      <c r="S25" s="235" t="s">
        <v>370</v>
      </c>
      <c r="T25" s="235" t="s">
        <v>370</v>
      </c>
      <c r="U25" s="235" t="s">
        <v>370</v>
      </c>
      <c r="V25" s="235" t="s">
        <v>370</v>
      </c>
      <c r="W25" s="235" t="s">
        <v>370</v>
      </c>
      <c r="X25" s="235" t="s">
        <v>370</v>
      </c>
      <c r="Y25" s="235" t="s">
        <v>370</v>
      </c>
      <c r="Z25" s="235" t="s">
        <v>370</v>
      </c>
      <c r="AA25" s="235" t="s">
        <v>370</v>
      </c>
      <c r="AB25" s="235" t="s">
        <v>370</v>
      </c>
      <c r="AC25" s="235" t="s">
        <v>370</v>
      </c>
      <c r="AD25" s="235" t="s">
        <v>370</v>
      </c>
      <c r="AE25" s="235" t="s">
        <v>370</v>
      </c>
      <c r="AF25" s="235" t="s">
        <v>370</v>
      </c>
      <c r="AG25" s="161" t="s">
        <v>315</v>
      </c>
      <c r="AH25" s="161"/>
      <c r="AI25" s="161"/>
      <c r="AJ25" s="161"/>
    </row>
    <row r="26" spans="1:36" x14ac:dyDescent="0.3">
      <c r="A26" s="155">
        <v>2177</v>
      </c>
      <c r="B26" s="232">
        <v>42202</v>
      </c>
      <c r="C26" s="157" t="s">
        <v>303</v>
      </c>
      <c r="D26" s="233" t="s">
        <v>367</v>
      </c>
      <c r="E26" s="241">
        <v>42185</v>
      </c>
      <c r="F26" s="157" t="s">
        <v>309</v>
      </c>
      <c r="G26" s="236" t="s">
        <v>302</v>
      </c>
      <c r="H26" s="234">
        <v>81.536363636363632</v>
      </c>
      <c r="I26" s="160"/>
      <c r="J26" s="158"/>
      <c r="K26" s="158"/>
      <c r="L26" s="158"/>
      <c r="M26" s="158"/>
      <c r="N26" s="158"/>
      <c r="O26" s="235">
        <v>2.8</v>
      </c>
      <c r="P26" s="235" t="s">
        <v>370</v>
      </c>
      <c r="Q26" s="235" t="s">
        <v>370</v>
      </c>
      <c r="R26" s="235" t="s">
        <v>370</v>
      </c>
      <c r="S26" s="235" t="s">
        <v>370</v>
      </c>
      <c r="T26" s="235" t="s">
        <v>370</v>
      </c>
      <c r="U26" s="235" t="s">
        <v>370</v>
      </c>
      <c r="V26" s="235" t="s">
        <v>370</v>
      </c>
      <c r="W26" s="235" t="s">
        <v>370</v>
      </c>
      <c r="X26" s="235" t="s">
        <v>370</v>
      </c>
      <c r="Y26" s="235" t="s">
        <v>370</v>
      </c>
      <c r="Z26" s="235" t="s">
        <v>370</v>
      </c>
      <c r="AA26" s="235" t="s">
        <v>370</v>
      </c>
      <c r="AB26" s="235" t="s">
        <v>370</v>
      </c>
      <c r="AC26" s="235" t="s">
        <v>370</v>
      </c>
      <c r="AD26" s="235" t="s">
        <v>370</v>
      </c>
      <c r="AE26" s="235" t="s">
        <v>370</v>
      </c>
      <c r="AF26" s="235" t="s">
        <v>370</v>
      </c>
      <c r="AG26" s="161" t="s">
        <v>315</v>
      </c>
      <c r="AH26" s="161"/>
      <c r="AI26" s="161"/>
      <c r="AJ26" s="161"/>
    </row>
    <row r="27" spans="1:36" x14ac:dyDescent="0.3">
      <c r="A27" s="155">
        <v>875</v>
      </c>
      <c r="B27" s="232">
        <v>42202</v>
      </c>
      <c r="C27" s="157" t="s">
        <v>303</v>
      </c>
      <c r="D27" s="233" t="s">
        <v>367</v>
      </c>
      <c r="E27" s="214">
        <v>42185</v>
      </c>
      <c r="F27" s="242" t="s">
        <v>310</v>
      </c>
      <c r="G27" s="236" t="s">
        <v>302</v>
      </c>
      <c r="H27" s="234">
        <v>83.02</v>
      </c>
      <c r="I27" s="160"/>
      <c r="J27" s="162"/>
      <c r="K27" s="162"/>
      <c r="L27" s="162"/>
      <c r="M27" s="162"/>
      <c r="N27" s="162"/>
      <c r="O27" s="235">
        <v>3.1</v>
      </c>
      <c r="P27" s="235" t="s">
        <v>370</v>
      </c>
      <c r="Q27" s="235" t="s">
        <v>370</v>
      </c>
      <c r="R27" s="235" t="s">
        <v>370</v>
      </c>
      <c r="S27" s="235" t="s">
        <v>370</v>
      </c>
      <c r="T27" s="235" t="s">
        <v>370</v>
      </c>
      <c r="U27" s="235" t="s">
        <v>370</v>
      </c>
      <c r="V27" s="235" t="s">
        <v>370</v>
      </c>
      <c r="W27" s="235" t="s">
        <v>370</v>
      </c>
      <c r="X27" s="235" t="s">
        <v>370</v>
      </c>
      <c r="Y27" s="235" t="s">
        <v>370</v>
      </c>
      <c r="Z27" s="235" t="s">
        <v>370</v>
      </c>
      <c r="AA27" s="235" t="s">
        <v>370</v>
      </c>
      <c r="AB27" s="235" t="s">
        <v>370</v>
      </c>
      <c r="AC27" s="235" t="s">
        <v>370</v>
      </c>
      <c r="AD27" s="235" t="s">
        <v>370</v>
      </c>
      <c r="AE27" s="235" t="s">
        <v>370</v>
      </c>
      <c r="AF27" s="235" t="s">
        <v>370</v>
      </c>
      <c r="AG27" s="161" t="s">
        <v>315</v>
      </c>
      <c r="AH27" s="158"/>
      <c r="AI27" s="158"/>
      <c r="AJ27" s="158"/>
    </row>
    <row r="28" spans="1:36" x14ac:dyDescent="0.3">
      <c r="A28" s="155">
        <v>2165</v>
      </c>
      <c r="B28" s="232">
        <v>42202</v>
      </c>
      <c r="C28" s="157" t="s">
        <v>303</v>
      </c>
      <c r="D28" s="233" t="s">
        <v>368</v>
      </c>
      <c r="E28" s="241">
        <v>42185</v>
      </c>
      <c r="F28" s="157" t="s">
        <v>309</v>
      </c>
      <c r="G28" s="236" t="s">
        <v>302</v>
      </c>
      <c r="H28" s="234">
        <v>86.590909090909079</v>
      </c>
      <c r="I28" s="160"/>
      <c r="J28" s="158"/>
      <c r="K28" s="158"/>
      <c r="L28" s="158"/>
      <c r="M28" s="158"/>
      <c r="N28" s="158"/>
      <c r="O28" s="235">
        <v>2.2727272727272725</v>
      </c>
      <c r="P28" s="235" t="s">
        <v>370</v>
      </c>
      <c r="Q28" s="235" t="s">
        <v>370</v>
      </c>
      <c r="R28" s="235" t="s">
        <v>370</v>
      </c>
      <c r="S28" s="235" t="s">
        <v>370</v>
      </c>
      <c r="T28" s="235" t="s">
        <v>370</v>
      </c>
      <c r="U28" s="235" t="s">
        <v>370</v>
      </c>
      <c r="V28" s="235" t="s">
        <v>370</v>
      </c>
      <c r="W28" s="235" t="s">
        <v>370</v>
      </c>
      <c r="X28" s="235" t="s">
        <v>370</v>
      </c>
      <c r="Y28" s="235" t="s">
        <v>370</v>
      </c>
      <c r="Z28" s="235" t="s">
        <v>370</v>
      </c>
      <c r="AA28" s="235" t="s">
        <v>370</v>
      </c>
      <c r="AB28" s="235" t="s">
        <v>370</v>
      </c>
      <c r="AC28" s="235" t="s">
        <v>370</v>
      </c>
      <c r="AD28" s="235" t="s">
        <v>370</v>
      </c>
      <c r="AE28" s="235" t="s">
        <v>370</v>
      </c>
      <c r="AF28" s="235" t="s">
        <v>370</v>
      </c>
      <c r="AG28" s="161" t="s">
        <v>315</v>
      </c>
      <c r="AH28" s="161"/>
      <c r="AI28" s="161"/>
      <c r="AJ28" s="161"/>
    </row>
    <row r="29" spans="1:36" x14ac:dyDescent="0.3">
      <c r="A29" s="155">
        <v>2099</v>
      </c>
      <c r="B29" s="232">
        <v>42202</v>
      </c>
      <c r="C29" s="157" t="s">
        <v>303</v>
      </c>
      <c r="D29" s="233" t="s">
        <v>368</v>
      </c>
      <c r="E29" s="241">
        <v>42185</v>
      </c>
      <c r="F29" s="157" t="s">
        <v>356</v>
      </c>
      <c r="G29" s="236" t="s">
        <v>302</v>
      </c>
      <c r="H29" s="234">
        <v>99.36363636363636</v>
      </c>
      <c r="I29" s="160"/>
      <c r="J29" s="158"/>
      <c r="K29" s="158"/>
      <c r="L29" s="158"/>
      <c r="M29" s="158"/>
      <c r="N29" s="158"/>
      <c r="O29" s="235">
        <v>2.418181818181818</v>
      </c>
      <c r="P29" s="235" t="s">
        <v>370</v>
      </c>
      <c r="Q29" s="235" t="s">
        <v>370</v>
      </c>
      <c r="R29" s="235" t="s">
        <v>370</v>
      </c>
      <c r="S29" s="235" t="s">
        <v>370</v>
      </c>
      <c r="T29" s="235" t="s">
        <v>370</v>
      </c>
      <c r="U29" s="235" t="s">
        <v>370</v>
      </c>
      <c r="V29" s="235" t="s">
        <v>370</v>
      </c>
      <c r="W29" s="235" t="s">
        <v>370</v>
      </c>
      <c r="X29" s="235" t="s">
        <v>370</v>
      </c>
      <c r="Y29" s="235" t="s">
        <v>370</v>
      </c>
      <c r="Z29" s="235" t="s">
        <v>370</v>
      </c>
      <c r="AA29" s="235" t="s">
        <v>370</v>
      </c>
      <c r="AB29" s="235" t="s">
        <v>370</v>
      </c>
      <c r="AC29" s="235" t="s">
        <v>370</v>
      </c>
      <c r="AD29" s="235" t="s">
        <v>370</v>
      </c>
      <c r="AE29" s="235" t="s">
        <v>370</v>
      </c>
      <c r="AF29" s="235" t="s">
        <v>370</v>
      </c>
      <c r="AG29" s="161" t="s">
        <v>315</v>
      </c>
      <c r="AH29" s="161"/>
      <c r="AI29" s="161"/>
      <c r="AJ29" s="161"/>
    </row>
    <row r="30" spans="1:36" x14ac:dyDescent="0.3">
      <c r="A30" s="155">
        <v>2169</v>
      </c>
      <c r="B30" s="232">
        <v>42202</v>
      </c>
      <c r="C30" s="157" t="s">
        <v>303</v>
      </c>
      <c r="D30" s="233" t="s">
        <v>369</v>
      </c>
      <c r="E30" s="241">
        <v>42185</v>
      </c>
      <c r="F30" s="157" t="s">
        <v>309</v>
      </c>
      <c r="G30" s="236" t="s">
        <v>302</v>
      </c>
      <c r="H30" s="234">
        <v>64.009090909090901</v>
      </c>
      <c r="I30" s="160"/>
      <c r="J30" s="158"/>
      <c r="K30" s="158"/>
      <c r="L30" s="158"/>
      <c r="M30" s="158"/>
      <c r="N30" s="158"/>
      <c r="O30" s="235">
        <v>3.9272727272727272</v>
      </c>
      <c r="P30" s="235" t="s">
        <v>370</v>
      </c>
      <c r="Q30" s="235" t="s">
        <v>370</v>
      </c>
      <c r="R30" s="235" t="s">
        <v>370</v>
      </c>
      <c r="S30" s="235" t="s">
        <v>370</v>
      </c>
      <c r="T30" s="235" t="s">
        <v>370</v>
      </c>
      <c r="U30" s="235" t="s">
        <v>370</v>
      </c>
      <c r="V30" s="235" t="s">
        <v>370</v>
      </c>
      <c r="W30" s="235" t="s">
        <v>370</v>
      </c>
      <c r="X30" s="235" t="s">
        <v>370</v>
      </c>
      <c r="Y30" s="235" t="s">
        <v>370</v>
      </c>
      <c r="Z30" s="235" t="s">
        <v>370</v>
      </c>
      <c r="AA30" s="235" t="s">
        <v>370</v>
      </c>
      <c r="AB30" s="235" t="s">
        <v>370</v>
      </c>
      <c r="AC30" s="235" t="s">
        <v>370</v>
      </c>
      <c r="AD30" s="235" t="s">
        <v>370</v>
      </c>
      <c r="AE30" s="235" t="s">
        <v>370</v>
      </c>
      <c r="AF30" s="235" t="s">
        <v>370</v>
      </c>
      <c r="AG30" s="161" t="s">
        <v>315</v>
      </c>
      <c r="AH30" s="161"/>
      <c r="AI30" s="161"/>
      <c r="AJ30" s="161"/>
    </row>
  </sheetData>
  <sheetProtection algorithmName="SHA-512" hashValue="NKys4NSYSaHMP0l/xrcAx3M8r2pwTHyU1+yhUXokXiu97hgSrEN3pR5+x58pYquhR5e1qGVMJq2miIvN15+aLQ==" saltValue="perTgfCZ5zinjhkGVBXVrg==" spinCount="100000" sheet="1" objects="1" scenarios="1"/>
  <pageMargins left="0.75" right="0.75" top="1" bottom="1" header="0.5" footer="0.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3F76F3-228F-5B43-8398-419C3E9B2DC6}">
  <sheetPr codeName="Sheet50"/>
  <dimension ref="A1:AUU9444"/>
  <sheetViews>
    <sheetView zoomScaleNormal="100" workbookViewId="0">
      <selection activeCell="A8" sqref="A8:A18"/>
    </sheetView>
  </sheetViews>
  <sheetFormatPr defaultColWidth="10.84375" defaultRowHeight="13.5" x14ac:dyDescent="0.3"/>
  <cols>
    <col min="1" max="1" width="20.4609375" style="249" customWidth="1"/>
    <col min="2" max="2" width="30.84375" style="249" bestFit="1" customWidth="1"/>
    <col min="3" max="3" width="12.4609375" style="249" customWidth="1"/>
    <col min="4" max="11" width="12.15234375" style="249" customWidth="1"/>
    <col min="12" max="12" width="12.15234375" style="249" hidden="1" customWidth="1"/>
    <col min="13" max="13" width="12.15234375" style="249" customWidth="1"/>
    <col min="14" max="17" width="12.15234375" customWidth="1"/>
    <col min="18" max="19" width="10.69140625" customWidth="1"/>
    <col min="20" max="23" width="12.15234375" customWidth="1"/>
    <col min="24" max="1243" width="11.07421875" customWidth="1"/>
    <col min="1244" max="16384" width="10.84375" style="249"/>
  </cols>
  <sheetData>
    <row r="1" spans="1:26" customFormat="1" x14ac:dyDescent="0.3">
      <c r="A1" s="293" t="s">
        <v>321</v>
      </c>
      <c r="B1" s="293"/>
      <c r="C1" s="293"/>
      <c r="D1" s="293"/>
      <c r="E1" s="293"/>
      <c r="F1" s="293"/>
      <c r="G1" s="293"/>
      <c r="H1" s="293"/>
      <c r="I1" s="293"/>
      <c r="J1" s="293"/>
      <c r="K1" s="293"/>
      <c r="L1" s="293"/>
      <c r="M1" s="293"/>
      <c r="N1" s="293"/>
      <c r="O1" s="293"/>
      <c r="P1" s="293"/>
      <c r="Q1" s="293"/>
      <c r="R1" s="293"/>
      <c r="S1" s="293"/>
      <c r="T1" s="293"/>
      <c r="U1" s="293"/>
      <c r="V1" s="293"/>
      <c r="W1" s="293"/>
      <c r="X1" s="293"/>
      <c r="Y1" s="293"/>
      <c r="Z1" s="293"/>
    </row>
    <row r="2" spans="1:26" customFormat="1" x14ac:dyDescent="0.3">
      <c r="A2" s="294" t="s">
        <v>198</v>
      </c>
      <c r="B2" s="293"/>
      <c r="C2" s="293"/>
      <c r="D2" s="293"/>
      <c r="E2" s="293"/>
      <c r="F2" s="293"/>
      <c r="G2" s="293"/>
      <c r="H2" s="293"/>
      <c r="I2" s="293"/>
      <c r="J2" s="293"/>
      <c r="K2" s="293"/>
      <c r="L2" s="293"/>
      <c r="M2" s="293"/>
      <c r="N2" s="293"/>
      <c r="O2" s="293"/>
      <c r="P2" s="293"/>
      <c r="Q2" s="293"/>
      <c r="R2" s="293"/>
      <c r="S2" s="293"/>
      <c r="T2" s="293"/>
      <c r="U2" s="293"/>
      <c r="V2" s="293"/>
      <c r="W2" s="293"/>
      <c r="X2" s="293"/>
      <c r="Y2" s="293"/>
      <c r="Z2" s="293"/>
    </row>
    <row r="3" spans="1:26" customFormat="1" ht="14" thickBot="1" x14ac:dyDescent="0.35">
      <c r="A3" s="293"/>
      <c r="B3" s="293"/>
      <c r="C3" s="293"/>
      <c r="D3" s="293"/>
      <c r="E3" s="293"/>
      <c r="F3" s="293"/>
      <c r="G3" s="293"/>
      <c r="H3" s="293"/>
      <c r="I3" s="293"/>
      <c r="J3" s="293"/>
      <c r="K3" s="293"/>
      <c r="L3" s="293"/>
      <c r="M3" s="293"/>
      <c r="N3" s="293"/>
      <c r="O3" s="293"/>
      <c r="P3" s="293"/>
      <c r="Q3" s="293"/>
      <c r="R3" s="293"/>
      <c r="S3" s="293"/>
      <c r="T3" s="293"/>
      <c r="U3" s="293"/>
      <c r="V3" s="293"/>
      <c r="W3" s="293"/>
      <c r="X3" s="293"/>
      <c r="Y3" s="293"/>
      <c r="Z3" s="293"/>
    </row>
    <row r="4" spans="1:26" ht="14" x14ac:dyDescent="0.3">
      <c r="A4" s="166" t="s">
        <v>199</v>
      </c>
      <c r="B4" s="167"/>
      <c r="C4" s="168"/>
      <c r="D4" s="168"/>
      <c r="E4" s="168"/>
      <c r="F4" s="168"/>
      <c r="G4" s="168"/>
      <c r="H4" s="168"/>
      <c r="I4" s="168"/>
      <c r="J4" s="168"/>
      <c r="K4" s="168"/>
      <c r="L4" s="168"/>
      <c r="M4" s="169"/>
      <c r="N4" s="292"/>
      <c r="O4" s="292"/>
      <c r="P4" s="292"/>
      <c r="Q4" s="292"/>
      <c r="R4" s="292"/>
      <c r="S4" s="292"/>
      <c r="T4" s="292"/>
      <c r="U4" s="292"/>
      <c r="V4" s="292"/>
      <c r="W4" s="292"/>
      <c r="X4" s="292"/>
      <c r="Y4" s="292"/>
      <c r="Z4" s="292"/>
    </row>
    <row r="5" spans="1:26" ht="14" x14ac:dyDescent="0.3">
      <c r="A5" s="170" t="s">
        <v>378</v>
      </c>
      <c r="B5" s="96"/>
      <c r="C5" s="187">
        <v>4000</v>
      </c>
      <c r="D5" s="171"/>
      <c r="E5" s="96"/>
      <c r="F5" s="96"/>
      <c r="G5" s="96"/>
      <c r="H5" s="96"/>
      <c r="I5" s="96"/>
      <c r="J5" s="96"/>
      <c r="K5" s="96"/>
      <c r="L5" s="96"/>
      <c r="M5" s="172"/>
      <c r="N5" s="292"/>
      <c r="O5" s="292"/>
      <c r="P5" s="292"/>
      <c r="Q5" s="292"/>
      <c r="R5" s="292"/>
      <c r="S5" s="292"/>
      <c r="T5" s="292"/>
      <c r="U5" s="292"/>
      <c r="V5" s="292"/>
      <c r="W5" s="292"/>
      <c r="X5" s="292"/>
      <c r="Y5" s="292"/>
      <c r="Z5" s="292"/>
    </row>
    <row r="6" spans="1:26" ht="14" x14ac:dyDescent="0.3">
      <c r="A6" s="170"/>
      <c r="B6" s="96"/>
      <c r="C6" s="96"/>
      <c r="D6" s="96"/>
      <c r="E6" s="96"/>
      <c r="F6" s="96"/>
      <c r="G6" s="96"/>
      <c r="H6" s="96"/>
      <c r="I6" s="96"/>
      <c r="J6" s="96"/>
      <c r="K6" s="96"/>
      <c r="L6" s="96"/>
      <c r="M6" s="172"/>
      <c r="N6" s="292"/>
      <c r="O6" s="292"/>
      <c r="P6" s="292"/>
      <c r="Q6" s="292"/>
      <c r="R6" s="292"/>
      <c r="S6" s="292"/>
      <c r="T6" s="292"/>
      <c r="U6" s="292"/>
      <c r="V6" s="292"/>
      <c r="W6" s="292"/>
      <c r="X6" s="292"/>
      <c r="Y6" s="292"/>
      <c r="Z6" s="292"/>
    </row>
    <row r="7" spans="1:26" ht="28" x14ac:dyDescent="0.3">
      <c r="A7" s="265" t="s">
        <v>239</v>
      </c>
      <c r="B7" s="266" t="s">
        <v>200</v>
      </c>
      <c r="C7" s="266" t="s">
        <v>192</v>
      </c>
      <c r="D7" s="266" t="s">
        <v>196</v>
      </c>
      <c r="E7" s="266" t="s">
        <v>201</v>
      </c>
      <c r="F7" s="266" t="s">
        <v>202</v>
      </c>
      <c r="G7" s="266" t="s">
        <v>193</v>
      </c>
      <c r="H7" s="266" t="s">
        <v>194</v>
      </c>
      <c r="I7" s="266" t="s">
        <v>195</v>
      </c>
      <c r="J7" s="266" t="s">
        <v>203</v>
      </c>
      <c r="K7" s="266" t="s">
        <v>51</v>
      </c>
      <c r="L7" s="269" t="s">
        <v>197</v>
      </c>
      <c r="M7" s="268" t="s">
        <v>324</v>
      </c>
      <c r="N7" s="292"/>
      <c r="O7" s="292"/>
      <c r="P7" s="292"/>
      <c r="Q7" s="292"/>
      <c r="R7" s="292"/>
      <c r="S7" s="292"/>
      <c r="T7" s="292"/>
      <c r="U7" s="292"/>
      <c r="V7" s="292"/>
      <c r="W7" s="292"/>
      <c r="X7" s="292"/>
      <c r="Y7" s="292"/>
      <c r="Z7" s="292"/>
    </row>
    <row r="8" spans="1:26" ht="25" customHeight="1" x14ac:dyDescent="0.3">
      <c r="A8" s="173" t="str">
        <f>'Tariffs 2022'!F2</f>
        <v>AGL</v>
      </c>
      <c r="B8" s="171" t="str">
        <f>'Tariffs 2022'!D2</f>
        <v>Jemena Coastal Network</v>
      </c>
      <c r="C8" s="174">
        <f>'Tariffs 2022'!E2</f>
        <v>43284</v>
      </c>
      <c r="D8" s="175">
        <f>60*'Tariffs 2022'!H2/100</f>
        <v>39.479999999999997</v>
      </c>
      <c r="E8" s="175">
        <f>IF($C$5&gt;='Tariffs 2022'!J2,('Tariffs 2022'!J2*'Tariffs 2022'!O2/100),($C$5*'Tariffs 2022'!O2/100))</f>
        <v>45.709090909090911</v>
      </c>
      <c r="F8" s="175">
        <f>IF($C$5&lt;'Tariffs 2022'!J2,0,IF(($C$5-'Tariffs 2022'!J2)&lt;='Tariffs 2022'!K2,(($C$5-'Tariffs 2022'!J2)*'Tariffs 2022'!P2/100),(('Tariffs 2022'!K2-'Tariffs 2022'!J2)*'Tariffs 2022'!P2/100)))</f>
        <v>35.454545454545453</v>
      </c>
      <c r="G8" s="175">
        <f>IF($C$5&lt;'Tariffs 2022'!K2,0,IF(($C$5-'Tariffs 2022'!K2)&lt;='Tariffs 2022'!L2,(($C$5-'Tariffs 2022'!K2)*'Tariffs 2022'!Q2/100),(('Tariffs 2022'!L2-'Tariffs 2022'!K2)*'Tariffs 2022'!Q2/100)))</f>
        <v>45.818181818181813</v>
      </c>
      <c r="H8" s="175">
        <f>IF($C$5&lt;'Tariffs 2022'!L2,0,IF(($C$5-'Tariffs 2022'!L2)&lt;='Tariffs 2022'!M2,(($C$5-'Tariffs 2022'!L2)*'Tariffs 2022'!R2/100),(('Tariffs 2022'!M2-'Tariffs 2022'!L2)*'Tariffs 2022'!R2/100)))</f>
        <v>0</v>
      </c>
      <c r="I8" s="175">
        <f>IF($C$5&lt;'Tariffs 2022'!M2,0,IF(($C$5-'Tariffs 2022'!M2)&lt;='Tariffs 2022'!N2,(($C$5-'Tariffs 2022'!M2)*'Tariffs 2022'!S2/100),(('Tariffs 2022'!N2-'Tariffs 2022'!M2)*'Tariffs 2022'!S2/100)))</f>
        <v>0</v>
      </c>
      <c r="J8" s="175">
        <v>0</v>
      </c>
      <c r="K8" s="175">
        <f>SUM(D8:J8)</f>
        <v>166.46181818181816</v>
      </c>
      <c r="L8" s="270">
        <f>K8*6</f>
        <v>998.77090909090896</v>
      </c>
      <c r="M8" s="176">
        <f>L8*1.1</f>
        <v>1098.6479999999999</v>
      </c>
      <c r="N8" s="292"/>
      <c r="O8" s="292"/>
      <c r="P8" s="292"/>
      <c r="Q8" s="292"/>
      <c r="R8" s="292"/>
      <c r="S8" s="292"/>
      <c r="T8" s="292"/>
      <c r="U8" s="292"/>
      <c r="V8" s="292"/>
      <c r="W8" s="292"/>
      <c r="X8" s="292"/>
      <c r="Y8" s="292"/>
      <c r="Z8" s="292"/>
    </row>
    <row r="9" spans="1:26" ht="25" customHeight="1" x14ac:dyDescent="0.3">
      <c r="A9" s="173" t="str">
        <f>'Tariffs 2022'!F3</f>
        <v>Covau</v>
      </c>
      <c r="B9" s="171" t="str">
        <f>'Tariffs 2022'!D3</f>
        <v>Jemena Coastal Network</v>
      </c>
      <c r="C9" s="174">
        <f>'Tariffs 2022'!E3</f>
        <v>43281</v>
      </c>
      <c r="D9" s="175">
        <f>60*'Tariffs 2022'!H3/100</f>
        <v>40.200000000000003</v>
      </c>
      <c r="E9" s="175">
        <f>IF($C$5&gt;='Tariffs 2022'!J3,('Tariffs 2022'!J3*'Tariffs 2022'!O3/100),($C$5*'Tariffs 2022'!O3/100))</f>
        <v>66.436363636363637</v>
      </c>
      <c r="F9" s="175">
        <f>IF($C$5&lt;'Tariffs 2022'!J3,0,IF(($C$5-'Tariffs 2022'!J3)&lt;='Tariffs 2022'!K3,(($C$5-'Tariffs 2022'!J3)*'Tariffs 2022'!P3/100),(('Tariffs 2022'!K3-'Tariffs 2022'!J3)*'Tariffs 2022'!P3/100)))</f>
        <v>53.127272727272718</v>
      </c>
      <c r="G9" s="175">
        <f>IF($C$5&lt;'Tariffs 2022'!K3,0,IF(($C$5-'Tariffs 2022'!K3)&lt;='Tariffs 2022'!L3,(($C$5-'Tariffs 2022'!K3)*'Tariffs 2022'!Q3/100),(('Tariffs 2022'!L3-'Tariffs 2022'!K3)*'Tariffs 2022'!Q3/100)))</f>
        <v>68.8</v>
      </c>
      <c r="H9" s="175">
        <f>IF($C$5&lt;'Tariffs 2022'!L3,0,IF(($C$5-'Tariffs 2022'!L3)&lt;='Tariffs 2022'!M3,(($C$5-'Tariffs 2022'!L3)*'Tariffs 2022'!R3/100),(('Tariffs 2022'!M3-'Tariffs 2022'!L3)*'Tariffs 2022'!R3/100)))</f>
        <v>0</v>
      </c>
      <c r="I9" s="175">
        <f>IF($C$5&lt;'Tariffs 2022'!M3,0,IF(($C$5-'Tariffs 2022'!M3)&lt;='Tariffs 2022'!N3,(($C$5-'Tariffs 2022'!M3)*'Tariffs 2022'!S3/100),(('Tariffs 2022'!N3-'Tariffs 2022'!M3)*'Tariffs 2022'!S3/100)))</f>
        <v>0</v>
      </c>
      <c r="J9" s="175">
        <f>IF(($C$5&lt;'Tariffs 2022'!N3),(0),($C$5-'Tariffs 2022'!N3)*'Tariffs 2022'!T3/100)</f>
        <v>0</v>
      </c>
      <c r="K9" s="175">
        <f t="shared" ref="K9:K24" si="0">SUM(D9:J9)</f>
        <v>228.56363636363636</v>
      </c>
      <c r="L9" s="270">
        <f t="shared" ref="L9:L24" si="1">K9*6</f>
        <v>1371.3818181818183</v>
      </c>
      <c r="M9" s="176">
        <f t="shared" ref="M9:M43" si="2">L9*1.1</f>
        <v>1508.5200000000002</v>
      </c>
      <c r="N9" s="292"/>
      <c r="O9" s="292"/>
      <c r="P9" s="292"/>
      <c r="Q9" s="292"/>
      <c r="R9" s="292"/>
      <c r="S9" s="292"/>
      <c r="T9" s="292"/>
      <c r="U9" s="292"/>
      <c r="V9" s="292"/>
      <c r="W9" s="292"/>
      <c r="X9" s="292"/>
      <c r="Y9" s="292"/>
      <c r="Z9" s="292"/>
    </row>
    <row r="10" spans="1:26" ht="25" customHeight="1" x14ac:dyDescent="0.3">
      <c r="A10" s="173" t="str">
        <f>'Tariffs 2022'!F4</f>
        <v>Alinta Energy</v>
      </c>
      <c r="B10" s="171" t="str">
        <f>'Tariffs 2022'!D4</f>
        <v>Jemena Coastal Network</v>
      </c>
      <c r="C10" s="174">
        <f>'Tariffs 2022'!E4</f>
        <v>43281</v>
      </c>
      <c r="D10" s="175">
        <f>60*'Tariffs 2022'!H4/100</f>
        <v>35.46</v>
      </c>
      <c r="E10" s="175">
        <f>IF($C$5&gt;='Tariffs 2022'!J4,('Tariffs 2022'!J4*'Tariffs 2022'!O4/100),($C$5*'Tariffs 2022'!O4/100))</f>
        <v>53.236363636363627</v>
      </c>
      <c r="F10" s="175">
        <f>IF($C$5&lt;'Tariffs 2022'!J4,0,IF(($C$5-'Tariffs 2022'!J4)&lt;='Tariffs 2022'!K4,(($C$5-'Tariffs 2022'!J4)*'Tariffs 2022'!P4/100),(('Tariffs 2022'!K4-'Tariffs 2022'!J4)*'Tariffs 2022'!P4/100)))</f>
        <v>35.236363636363627</v>
      </c>
      <c r="G10" s="175">
        <f>IF($C$5&lt;'Tariffs 2022'!K4,0,IF(($C$5-'Tariffs 2022'!K4)&lt;='Tariffs 2022'!L4,(($C$5-'Tariffs 2022'!K4)*'Tariffs 2022'!Q4/100),(('Tariffs 2022'!L4-'Tariffs 2022'!K4)*'Tariffs 2022'!Q4/100)))</f>
        <v>44.072727272727263</v>
      </c>
      <c r="H10" s="175">
        <v>0</v>
      </c>
      <c r="I10" s="175">
        <v>0</v>
      </c>
      <c r="J10" s="175">
        <f>IF(($C$5&lt;'Tariffs 2022'!N4),(0),($C$5-'Tariffs 2022'!N4)*'Tariffs 2022'!R4/100)</f>
        <v>0</v>
      </c>
      <c r="K10" s="175">
        <f t="shared" si="0"/>
        <v>168.00545454545451</v>
      </c>
      <c r="L10" s="270">
        <f t="shared" si="1"/>
        <v>1008.032727272727</v>
      </c>
      <c r="M10" s="176">
        <f t="shared" si="2"/>
        <v>1108.8359999999998</v>
      </c>
      <c r="N10" s="292"/>
      <c r="O10" s="292"/>
      <c r="P10" s="292"/>
      <c r="Q10" s="292"/>
      <c r="R10" s="292"/>
      <c r="S10" s="292"/>
      <c r="T10" s="292"/>
      <c r="U10" s="292"/>
      <c r="V10" s="292"/>
      <c r="W10" s="292"/>
      <c r="X10" s="292"/>
      <c r="Y10" s="292"/>
      <c r="Z10" s="292"/>
    </row>
    <row r="11" spans="1:26" ht="25" customHeight="1" x14ac:dyDescent="0.3">
      <c r="A11" s="173" t="str">
        <f>'Tariffs 2022'!F5</f>
        <v>EnergyAustralia</v>
      </c>
      <c r="B11" s="171" t="str">
        <f>'Tariffs 2022'!D5</f>
        <v>Jemena Coastal Network</v>
      </c>
      <c r="C11" s="174">
        <f>'Tariffs 2022'!E5</f>
        <v>43281</v>
      </c>
      <c r="D11" s="175">
        <f>60*'Tariffs 2022'!H5/100</f>
        <v>40.063636363636363</v>
      </c>
      <c r="E11" s="175">
        <f>IF($C$5&gt;='Tariffs 2022'!J5,('Tariffs 2022'!J5*'Tariffs 2022'!O5/100),($C$5*'Tariffs 2022'!O5/100))</f>
        <v>48.218181818181812</v>
      </c>
      <c r="F11" s="175">
        <f>IF($C$5&lt;'Tariffs 2022'!J5,0,IF(($C$5-'Tariffs 2022'!J5)&lt;='Tariffs 2022'!K5,(($C$5-'Tariffs 2022'!J5)*'Tariffs 2022'!P5/100),(('Tariffs 2022'!K5-'Tariffs 2022'!J5)*'Tariffs 2022'!P5/100)))</f>
        <v>33.927272727272722</v>
      </c>
      <c r="G11" s="175">
        <f>IF($C$5&lt;'Tariffs 2022'!K5,0,IF(($C$5-'Tariffs 2022'!K5)&lt;='Tariffs 2022'!L5,(($C$5-'Tariffs 2022'!K5)*'Tariffs 2022'!Q5/100),(('Tariffs 2022'!L5-'Tariffs 2022'!K5)*'Tariffs 2022'!Q5/100)))</f>
        <v>43.345454545454544</v>
      </c>
      <c r="H11" s="175">
        <v>0</v>
      </c>
      <c r="I11" s="175">
        <v>0</v>
      </c>
      <c r="J11" s="175">
        <f>IF(($C$5&lt;'Tariffs 2022'!N5),(0),($C$5-'Tariffs 2022'!N5)*'Tariffs 2022'!R5/100)</f>
        <v>0</v>
      </c>
      <c r="K11" s="175">
        <f t="shared" si="0"/>
        <v>165.55454545454546</v>
      </c>
      <c r="L11" s="270">
        <f t="shared" si="1"/>
        <v>993.32727272727277</v>
      </c>
      <c r="M11" s="176">
        <f t="shared" si="2"/>
        <v>1092.6600000000001</v>
      </c>
      <c r="N11" s="292"/>
      <c r="O11" s="292"/>
      <c r="P11" s="292"/>
      <c r="Q11" s="292"/>
      <c r="R11" s="292"/>
      <c r="S11" s="292"/>
      <c r="T11" s="292"/>
      <c r="U11" s="292"/>
      <c r="V11" s="292"/>
      <c r="W11" s="292"/>
      <c r="X11" s="292"/>
      <c r="Y11" s="292"/>
      <c r="Z11" s="292"/>
    </row>
    <row r="12" spans="1:26" ht="25" customHeight="1" x14ac:dyDescent="0.3">
      <c r="A12" s="173" t="str">
        <f>'Tariffs 2022'!F6</f>
        <v>Origin Energy</v>
      </c>
      <c r="B12" s="171" t="str">
        <f>'Tariffs 2022'!D6</f>
        <v>Jemena Coastal Network</v>
      </c>
      <c r="C12" s="174">
        <f>'Tariffs 2022'!E6</f>
        <v>43281</v>
      </c>
      <c r="D12" s="175">
        <f>60*'Tariffs 2022'!H6/100</f>
        <v>40.412727272727274</v>
      </c>
      <c r="E12" s="175">
        <f>IF($C$5&gt;='Tariffs 2022'!J6,('Tariffs 2022'!J6*'Tariffs 2022'!O6/100),($C$5*'Tariffs 2022'!O6/100))</f>
        <v>48.872727272727282</v>
      </c>
      <c r="F12" s="175">
        <f>IF($C$5&lt;'Tariffs 2022'!J6,0,IF(($C$5-'Tariffs 2022'!J6)&lt;='Tariffs 2022'!K6,(($C$5-'Tariffs 2022'!J6)*'Tariffs 2022'!P6/100),(('Tariffs 2022'!K6-'Tariffs 2022'!J6)*'Tariffs 2022'!P6/100)))</f>
        <v>75.090909090909093</v>
      </c>
      <c r="G12" s="175">
        <f>IF($C$5&lt;'Tariffs 2022'!K6,0,IF(($C$5-'Tariffs 2022'!K6)&lt;='Tariffs 2022'!L6,(($C$5-'Tariffs 2022'!K6)*'Tariffs 2022'!Q6/100),(('Tariffs 2022'!L6-'Tariffs 2022'!K6)*'Tariffs 2022'!Q6/100)))</f>
        <v>0</v>
      </c>
      <c r="H12" s="175">
        <v>0</v>
      </c>
      <c r="I12" s="175">
        <v>0</v>
      </c>
      <c r="J12" s="175">
        <f>IF(($C$5&lt;'Tariffs 2022'!N6),(0),($C$5-'Tariffs 2022'!N6)*'Tariffs 2022'!R6/100)</f>
        <v>0</v>
      </c>
      <c r="K12" s="175">
        <f t="shared" si="0"/>
        <v>164.37636363636364</v>
      </c>
      <c r="L12" s="270">
        <f t="shared" si="1"/>
        <v>986.25818181818181</v>
      </c>
      <c r="M12" s="176">
        <f t="shared" si="2"/>
        <v>1084.884</v>
      </c>
      <c r="N12" s="292"/>
      <c r="O12" s="292"/>
      <c r="P12" s="292"/>
      <c r="Q12" s="292"/>
      <c r="R12" s="292"/>
      <c r="S12" s="292"/>
      <c r="T12" s="292"/>
      <c r="U12" s="292"/>
      <c r="V12" s="292"/>
      <c r="W12" s="292"/>
      <c r="X12" s="292"/>
      <c r="Y12" s="292"/>
      <c r="Z12" s="292"/>
    </row>
    <row r="13" spans="1:26" ht="25" customHeight="1" x14ac:dyDescent="0.3">
      <c r="A13" s="173" t="str">
        <f>'Tariffs 2022'!F7</f>
        <v>Red Energy</v>
      </c>
      <c r="B13" s="171" t="str">
        <f>'Tariffs 2022'!D7</f>
        <v>Jemena Coastal Network</v>
      </c>
      <c r="C13" s="174">
        <f>'Tariffs 2022'!E7</f>
        <v>43281</v>
      </c>
      <c r="D13" s="175">
        <f>60*'Tariffs 2022'!H7/100</f>
        <v>40.79999999999999</v>
      </c>
      <c r="E13" s="175">
        <f>IF($C$5&gt;='Tariffs 2022'!J7,('Tariffs 2022'!J7*'Tariffs 2022'!O7/100),($C$5*'Tariffs 2022'!O7/100))</f>
        <v>50.4</v>
      </c>
      <c r="F13" s="175">
        <f>IF($C$5&lt;'Tariffs 2022'!J7,0,IF(($C$5-'Tariffs 2022'!J7)&lt;='Tariffs 2022'!K7,(($C$5-'Tariffs 2022'!J7)*'Tariffs 2022'!P7/100),(('Tariffs 2022'!K7-'Tariffs 2022'!J7)*'Tariffs 2022'!P7/100)))</f>
        <v>35.999999999999993</v>
      </c>
      <c r="G13" s="175">
        <f>IF($C$5&lt;'Tariffs 2022'!K7,0,IF(($C$5-'Tariffs 2022'!K7)&lt;='Tariffs 2022'!L7,(($C$5-'Tariffs 2022'!K7)*'Tariffs 2022'!Q7/100),(('Tariffs 2022'!L7-'Tariffs 2022'!K7)*'Tariffs 2022'!Q7/100)))</f>
        <v>43.781818181818174</v>
      </c>
      <c r="H13" s="175">
        <v>0</v>
      </c>
      <c r="I13" s="175">
        <v>0</v>
      </c>
      <c r="J13" s="175">
        <f>IF(($C$5&lt;'Tariffs 2022'!N7),(0),($C$5-'Tariffs 2022'!N7)*'Tariffs 2022'!R7/100)</f>
        <v>0</v>
      </c>
      <c r="K13" s="175">
        <f t="shared" si="0"/>
        <v>170.98181818181817</v>
      </c>
      <c r="L13" s="270">
        <f t="shared" si="1"/>
        <v>1025.890909090909</v>
      </c>
      <c r="M13" s="176">
        <f t="shared" si="2"/>
        <v>1128.48</v>
      </c>
      <c r="N13" s="292"/>
      <c r="O13" s="292"/>
      <c r="P13" s="292"/>
      <c r="Q13" s="292"/>
      <c r="R13" s="292"/>
      <c r="S13" s="292"/>
      <c r="T13" s="292"/>
      <c r="U13" s="292"/>
      <c r="V13" s="292"/>
      <c r="W13" s="292"/>
      <c r="X13" s="292"/>
      <c r="Y13" s="292"/>
      <c r="Z13" s="292"/>
    </row>
    <row r="14" spans="1:26" ht="25" customHeight="1" x14ac:dyDescent="0.3">
      <c r="A14" s="173" t="str">
        <f>'Tariffs 2022'!F8</f>
        <v>Simply Energy</v>
      </c>
      <c r="B14" s="171" t="str">
        <f>'Tariffs 2022'!D8</f>
        <v>Jemena Coastal Network</v>
      </c>
      <c r="C14" s="174">
        <f>'Tariffs 2022'!E8</f>
        <v>43281</v>
      </c>
      <c r="D14" s="175">
        <f>60*'Tariffs 2022'!H8/100</f>
        <v>31.799999999999997</v>
      </c>
      <c r="E14" s="175">
        <f>IF($C$5&gt;='Tariffs 2022'!J8,('Tariffs 2022'!J8*'Tariffs 2022'!O8/100),($C$5*'Tariffs 2022'!O8/100))</f>
        <v>60.98181818181817</v>
      </c>
      <c r="F14" s="175">
        <f>IF($C$5&lt;'Tariffs 2022'!J8,0,IF(($C$5-'Tariffs 2022'!J8)&lt;='Tariffs 2022'!K8,(($C$5-'Tariffs 2022'!J8)*'Tariffs 2022'!P8/100),(('Tariffs 2022'!K8-'Tariffs 2022'!J8)*'Tariffs 2022'!P8/100)))</f>
        <v>40.581818181818178</v>
      </c>
      <c r="G14" s="175">
        <f>IF($C$5&lt;'Tariffs 2022'!K8,0,IF(($C$5-'Tariffs 2022'!K8)&lt;='Tariffs 2022'!L8,(($C$5-'Tariffs 2022'!K8)*'Tariffs 2022'!Q8/100),(('Tariffs 2022'!L8-'Tariffs 2022'!K8)*'Tariffs 2022'!Q8/100)))</f>
        <v>50.036363636363632</v>
      </c>
      <c r="H14" s="175">
        <v>0</v>
      </c>
      <c r="I14" s="175">
        <v>0</v>
      </c>
      <c r="J14" s="175">
        <f>IF(($C$5&lt;'Tariffs 2022'!N8),(0),($C$5-'Tariffs 2022'!N8)*'Tariffs 2022'!R8/100)</f>
        <v>0</v>
      </c>
      <c r="K14" s="175">
        <f t="shared" si="0"/>
        <v>183.39999999999998</v>
      </c>
      <c r="L14" s="270">
        <f t="shared" si="1"/>
        <v>1100.3999999999999</v>
      </c>
      <c r="M14" s="176">
        <f t="shared" si="2"/>
        <v>1210.44</v>
      </c>
      <c r="N14" s="292"/>
      <c r="O14" s="292"/>
      <c r="P14" s="292"/>
      <c r="Q14" s="292"/>
      <c r="R14" s="292"/>
      <c r="S14" s="292"/>
      <c r="T14" s="292"/>
      <c r="U14" s="292"/>
      <c r="V14" s="292"/>
      <c r="W14" s="292"/>
      <c r="X14" s="292"/>
      <c r="Y14" s="292"/>
      <c r="Z14" s="292"/>
    </row>
    <row r="15" spans="1:26" ht="25" customHeight="1" x14ac:dyDescent="0.3">
      <c r="A15" s="173" t="str">
        <f>'Tariffs 2022'!F9</f>
        <v>Discover Energy</v>
      </c>
      <c r="B15" s="171" t="str">
        <f>'Tariffs 2022'!D9</f>
        <v>Jemena Coastal Network</v>
      </c>
      <c r="C15" s="174">
        <f>'Tariffs 2022'!E9</f>
        <v>43281</v>
      </c>
      <c r="D15" s="175">
        <f>60*'Tariffs 2022'!H9/100</f>
        <v>32.18181818181818</v>
      </c>
      <c r="E15" s="175">
        <f>IF($C$5&gt;='Tariffs 2022'!J9,('Tariffs 2022'!J9*'Tariffs 2022'!O9/100),($C$5*'Tariffs 2022'!O9/100))</f>
        <v>86.181818181818187</v>
      </c>
      <c r="F15" s="175">
        <f>IF($C$5&lt;'Tariffs 2022'!J9,0,IF(($C$5-'Tariffs 2022'!J9)&lt;='Tariffs 2022'!K9,(($C$5-'Tariffs 2022'!J9)*'Tariffs 2022'!P9/100),(('Tariffs 2022'!K9-'Tariffs 2022'!J9)*'Tariffs 2022'!P9/100)))</f>
        <v>71.999999999999986</v>
      </c>
      <c r="G15" s="175">
        <f>IF($C$5&lt;'Tariffs 2022'!K9,0,IF(($C$5-'Tariffs 2022'!K9)&lt;='Tariffs 2022'!L9,(($C$5-'Tariffs 2022'!K9)*'Tariffs 2022'!Q9/100),(('Tariffs 2022'!L9-'Tariffs 2022'!K9)*'Tariffs 2022'!Q9/100)))</f>
        <v>95.563636363636363</v>
      </c>
      <c r="H15" s="175">
        <v>0</v>
      </c>
      <c r="I15" s="175">
        <v>0</v>
      </c>
      <c r="J15" s="175">
        <f>IF(($C$5&lt;'Tariffs 2022'!N9),(0),($C$5-'Tariffs 2022'!N9)*'Tariffs 2022'!R9/100)</f>
        <v>0</v>
      </c>
      <c r="K15" s="175">
        <f t="shared" si="0"/>
        <v>285.92727272727274</v>
      </c>
      <c r="L15" s="270">
        <f t="shared" si="1"/>
        <v>1715.5636363636363</v>
      </c>
      <c r="M15" s="176">
        <f t="shared" si="2"/>
        <v>1887.1200000000001</v>
      </c>
      <c r="N15" s="292"/>
      <c r="O15" s="292"/>
      <c r="P15" s="292"/>
      <c r="Q15" s="292"/>
      <c r="R15" s="292"/>
      <c r="S15" s="292"/>
      <c r="T15" s="292"/>
      <c r="U15" s="292"/>
      <c r="V15" s="292"/>
      <c r="W15" s="292"/>
      <c r="X15" s="292"/>
      <c r="Y15" s="292"/>
      <c r="Z15" s="292"/>
    </row>
    <row r="16" spans="1:26" ht="25" customHeight="1" x14ac:dyDescent="0.3">
      <c r="A16" s="173" t="str">
        <f>'Tariffs 2022'!F10</f>
        <v>Dodo Power &amp; Gas</v>
      </c>
      <c r="B16" s="171" t="str">
        <f>'Tariffs 2022'!D10</f>
        <v>Jemena Coastal Network</v>
      </c>
      <c r="C16" s="174">
        <f>'Tariffs 2022'!E10</f>
        <v>43281</v>
      </c>
      <c r="D16" s="175">
        <f>60*'Tariffs 2022'!H10/100</f>
        <v>37.952727272727273</v>
      </c>
      <c r="E16" s="175">
        <f>IF($C$5&gt;='Tariffs 2022'!J10,('Tariffs 2022'!J10*'Tariffs 2022'!O10/100),($C$5*'Tariffs 2022'!O10/100))</f>
        <v>58.036363636363632</v>
      </c>
      <c r="F16" s="175">
        <f>IF($C$5&lt;'Tariffs 2022'!J10,0,IF(($C$5-'Tariffs 2022'!J10)&lt;='Tariffs 2022'!K10,(($C$5-'Tariffs 2022'!J10)*'Tariffs 2022'!P10/100),(('Tariffs 2022'!K10-'Tariffs 2022'!J10)*'Tariffs 2022'!P10/100)))</f>
        <v>35.672727272727272</v>
      </c>
      <c r="G16" s="175">
        <f>IF($C$5&lt;'Tariffs 2022'!K10,0,IF(($C$5-'Tariffs 2022'!K10)&lt;='Tariffs 2022'!L10,(($C$5-'Tariffs 2022'!K10)*'Tariffs 2022'!Q10/100),(('Tariffs 2022'!L10-'Tariffs 2022'!K10)*'Tariffs 2022'!Q10/100)))</f>
        <v>46.690909090909088</v>
      </c>
      <c r="H16" s="175">
        <v>0</v>
      </c>
      <c r="I16" s="175">
        <v>0</v>
      </c>
      <c r="J16" s="175">
        <f>IF(($C$5&lt;'Tariffs 2022'!N10),(0),($C$5-'Tariffs 2022'!N10)*'Tariffs 2022'!R10/100)</f>
        <v>0</v>
      </c>
      <c r="K16" s="175">
        <f t="shared" si="0"/>
        <v>178.35272727272726</v>
      </c>
      <c r="L16" s="270">
        <f t="shared" si="1"/>
        <v>1070.1163636363635</v>
      </c>
      <c r="M16" s="176">
        <f t="shared" si="2"/>
        <v>1177.1279999999999</v>
      </c>
      <c r="N16" s="292"/>
      <c r="O16" s="292"/>
      <c r="P16" s="292"/>
      <c r="Q16" s="292"/>
      <c r="R16" s="292"/>
      <c r="S16" s="292"/>
      <c r="T16" s="292"/>
      <c r="U16" s="292"/>
      <c r="V16" s="292"/>
      <c r="W16" s="292"/>
      <c r="X16" s="292"/>
      <c r="Y16" s="292"/>
      <c r="Z16" s="292"/>
    </row>
    <row r="17" spans="1:26" ht="25" customHeight="1" x14ac:dyDescent="0.3">
      <c r="A17" s="173" t="str">
        <f>'Tariffs 2022'!F11</f>
        <v>Sumo Power</v>
      </c>
      <c r="B17" s="171" t="str">
        <f>'Tariffs 2022'!D11</f>
        <v>Jemena Coastal Network</v>
      </c>
      <c r="C17" s="174">
        <f>'Tariffs 2022'!E11</f>
        <v>43198</v>
      </c>
      <c r="D17" s="175">
        <f>60*'Tariffs 2022'!H11/100</f>
        <v>48</v>
      </c>
      <c r="E17" s="175">
        <f>IF($C$5&gt;='Tariffs 2022'!J11,('Tariffs 2022'!J11*'Tariffs 2022'!O11/100),($C$5*'Tariffs 2022'!O11/100))</f>
        <v>48</v>
      </c>
      <c r="F17" s="175">
        <f>IF($C$5&lt;'Tariffs 2022'!J11,0,IF(($C$5-'Tariffs 2022'!J11)&lt;='Tariffs 2022'!K11,(($C$5-'Tariffs 2022'!J11)*'Tariffs 2022'!P11/100),(('Tariffs 2022'!K11-'Tariffs 2022'!J11)*'Tariffs 2022'!P11/100)))</f>
        <v>33.6</v>
      </c>
      <c r="G17" s="175">
        <f>IF($C$5&lt;'Tariffs 2022'!K11,0,IF(($C$5-'Tariffs 2022'!K11)&lt;='Tariffs 2022'!L11,(($C$5-'Tariffs 2022'!K11)*'Tariffs 2022'!Q11/100),(('Tariffs 2022'!L11-'Tariffs 2022'!K11)*'Tariffs 2022'!Q11/100)))</f>
        <v>41.599999999999994</v>
      </c>
      <c r="H17" s="175">
        <v>0</v>
      </c>
      <c r="I17" s="175">
        <v>0</v>
      </c>
      <c r="J17" s="175">
        <f>IF(($C$5&lt;'Tariffs 2022'!N11),(0),($C$5-'Tariffs 2022'!N11)*'Tariffs 2022'!R11/100)</f>
        <v>0</v>
      </c>
      <c r="K17" s="175">
        <f t="shared" si="0"/>
        <v>171.2</v>
      </c>
      <c r="L17" s="270">
        <f t="shared" si="1"/>
        <v>1027.1999999999998</v>
      </c>
      <c r="M17" s="176">
        <f t="shared" si="2"/>
        <v>1129.9199999999998</v>
      </c>
      <c r="N17" s="292"/>
      <c r="O17" s="292"/>
      <c r="P17" s="292"/>
      <c r="Q17" s="292"/>
      <c r="R17" s="292"/>
      <c r="S17" s="292"/>
      <c r="T17" s="292"/>
      <c r="U17" s="292"/>
      <c r="V17" s="292"/>
      <c r="W17" s="292"/>
      <c r="X17" s="292"/>
      <c r="Y17" s="292"/>
      <c r="Z17" s="292"/>
    </row>
    <row r="18" spans="1:26" ht="25" customHeight="1" thickBot="1" x14ac:dyDescent="0.35">
      <c r="A18" s="215" t="str">
        <f>'Tariffs 2022'!F12</f>
        <v>GloBird</v>
      </c>
      <c r="B18" s="216" t="str">
        <f>'Tariffs 2022'!D12</f>
        <v>Jemena Coastal Network</v>
      </c>
      <c r="C18" s="217">
        <f>'Tariffs 2022'!E12</f>
        <v>43281</v>
      </c>
      <c r="D18" s="218">
        <f>60*'Tariffs 2022'!H12/100</f>
        <v>37.200000000000003</v>
      </c>
      <c r="E18" s="218">
        <f>IF($C$5&gt;='Tariffs 2022'!J12,('Tariffs 2022'!J12*'Tariffs 2022'!O12/100),($C$5*'Tariffs 2022'!O12/100))</f>
        <v>83.027999999999992</v>
      </c>
      <c r="F18" s="218">
        <f>IF($C$5&lt;'Tariffs 2022'!J12,0,IF(($C$5-'Tariffs 2022'!J12)&lt;='Tariffs 2022'!K12,(($C$5-'Tariffs 2022'!J12)*'Tariffs 2022'!P12/100),(('Tariffs 2022'!K12-'Tariffs 2022'!J12)*'Tariffs 2022'!P12/100)))</f>
        <v>0</v>
      </c>
      <c r="G18" s="218">
        <f>IF($C$5&lt;'Tariffs 2022'!K12,0,IF(($C$5-'Tariffs 2022'!K12)&lt;='Tariffs 2022'!L12,(($C$5-'Tariffs 2022'!K12)*'Tariffs 2022'!Q12/100),(('Tariffs 2022'!L12-'Tariffs 2022'!K12)*'Tariffs 2022'!Q12/100)))</f>
        <v>0</v>
      </c>
      <c r="H18" s="218">
        <v>0</v>
      </c>
      <c r="I18" s="218">
        <v>0</v>
      </c>
      <c r="J18" s="218">
        <f>IF(($C$5&lt;'Tariffs 2022'!N12),(0),($C$5-'Tariffs 2022'!N12)*'Tariffs 2022'!R12/100)</f>
        <v>0</v>
      </c>
      <c r="K18" s="218">
        <f t="shared" si="0"/>
        <v>120.22799999999999</v>
      </c>
      <c r="L18" s="271">
        <f t="shared" si="1"/>
        <v>721.36799999999994</v>
      </c>
      <c r="M18" s="220">
        <f t="shared" si="2"/>
        <v>793.50480000000005</v>
      </c>
      <c r="N18" s="292"/>
      <c r="O18" s="292"/>
      <c r="P18" s="292"/>
      <c r="Q18" s="292"/>
      <c r="R18" s="292"/>
      <c r="S18" s="292"/>
      <c r="T18" s="292"/>
      <c r="U18" s="292"/>
      <c r="V18" s="292"/>
      <c r="W18" s="292"/>
      <c r="X18" s="292"/>
      <c r="Y18" s="292"/>
      <c r="Z18" s="292"/>
    </row>
    <row r="19" spans="1:26" ht="25" customHeight="1" thickTop="1" x14ac:dyDescent="0.3">
      <c r="A19" s="173" t="str">
        <f>'Tariffs 2022'!F13</f>
        <v>ActewAGL</v>
      </c>
      <c r="B19" s="171" t="str">
        <f>'Tariffs 2022'!D13</f>
        <v>Jemena Capital Region</v>
      </c>
      <c r="C19" s="174">
        <f>'Tariffs 2022'!E13</f>
        <v>43281</v>
      </c>
      <c r="D19" s="175">
        <f>60*'Tariffs 2022'!H13/100</f>
        <v>35.252727272727263</v>
      </c>
      <c r="E19" s="175">
        <f>IF($C$5&gt;='Tariffs 2022'!J13,('Tariffs 2022'!J13*'Tariffs 2022'!O13/100),($C$5*'Tariffs 2022'!O13/100))</f>
        <v>46.690909090909088</v>
      </c>
      <c r="F19" s="175">
        <f>IF($C$5&lt;'Tariffs 2022'!J13,0,IF(($C$5-'Tariffs 2022'!J13)&lt;='Tariffs 2022'!K13,(($C$5-'Tariffs 2022'!J13)*'Tariffs 2022'!P13/100),(('Tariffs 2022'!K13-'Tariffs 2022'!J13)*'Tariffs 2022'!P13/100)))</f>
        <v>32.618181818181817</v>
      </c>
      <c r="G19" s="175">
        <f>IF($C$5&lt;'Tariffs 2022'!K13,0,IF(($C$5-'Tariffs 2022'!K13)&lt;='Tariffs 2022'!L13,(($C$5-'Tariffs 2022'!K13)*'Tariffs 2022'!Q13/100),(('Tariffs 2022'!L13-'Tariffs 2022'!K13)*'Tariffs 2022'!Q13/100)))</f>
        <v>42.909090909090907</v>
      </c>
      <c r="H19" s="175">
        <v>0</v>
      </c>
      <c r="I19" s="175">
        <v>0</v>
      </c>
      <c r="J19" s="175">
        <f>IF(($C$5&lt;'Tariffs 2022'!N13),(0),($C$5-'Tariffs 2022'!N13)*'Tariffs 2022'!R13/100)</f>
        <v>0</v>
      </c>
      <c r="K19" s="175">
        <f t="shared" si="0"/>
        <v>157.47090909090909</v>
      </c>
      <c r="L19" s="270">
        <f t="shared" si="1"/>
        <v>944.82545454545448</v>
      </c>
      <c r="M19" s="176">
        <f t="shared" si="2"/>
        <v>1039.308</v>
      </c>
      <c r="N19" s="292"/>
      <c r="O19" s="292"/>
      <c r="P19" s="292"/>
      <c r="Q19" s="292"/>
      <c r="R19" s="292"/>
      <c r="S19" s="292"/>
      <c r="T19" s="292"/>
      <c r="U19" s="292"/>
      <c r="V19" s="292"/>
      <c r="W19" s="292"/>
      <c r="X19" s="292"/>
      <c r="Y19" s="292"/>
      <c r="Z19" s="292"/>
    </row>
    <row r="20" spans="1:26" ht="25" customHeight="1" thickBot="1" x14ac:dyDescent="0.35">
      <c r="A20" s="215" t="str">
        <f>'Tariffs 2022'!F14</f>
        <v>EnergyAustralia</v>
      </c>
      <c r="B20" s="216" t="str">
        <f>'Tariffs 2022'!D14</f>
        <v>Jemena Capital Region</v>
      </c>
      <c r="C20" s="217">
        <f>'Tariffs 2022'!E14</f>
        <v>43281</v>
      </c>
      <c r="D20" s="218">
        <f>60*'Tariffs 2022'!H14/100</f>
        <v>40.063636363636363</v>
      </c>
      <c r="E20" s="218">
        <f>IF($C$5&gt;='Tariffs 2022'!J14,('Tariffs 2022'!J14*'Tariffs 2022'!O14/100),($C$5*'Tariffs 2022'!O14/100))</f>
        <v>48.218181818181812</v>
      </c>
      <c r="F20" s="218">
        <f>IF($C$5&lt;'Tariffs 2022'!J14,0,IF(($C$5-'Tariffs 2022'!J14)&lt;='Tariffs 2022'!K14,(($C$5-'Tariffs 2022'!J14)*'Tariffs 2022'!P14/100),(('Tariffs 2022'!K14-'Tariffs 2022'!J14)*'Tariffs 2022'!P14/100)))</f>
        <v>34.036363636363632</v>
      </c>
      <c r="G20" s="218">
        <f>IF($C$5&lt;'Tariffs 2022'!K14,0,IF(($C$5-'Tariffs 2022'!K14)&lt;='Tariffs 2022'!L14,(($C$5-'Tariffs 2022'!K14)*'Tariffs 2022'!Q14/100),(('Tariffs 2022'!L14-'Tariffs 2022'!K14)*'Tariffs 2022'!Q14/100)))</f>
        <v>43.345454545454544</v>
      </c>
      <c r="H20" s="218">
        <v>0</v>
      </c>
      <c r="I20" s="218">
        <v>0</v>
      </c>
      <c r="J20" s="218">
        <f>IF(($C$5&lt;'Tariffs 2022'!N14),(0),($C$5-'Tariffs 2022'!N14)*'Tariffs 2022'!R14/100)</f>
        <v>0</v>
      </c>
      <c r="K20" s="218">
        <f t="shared" si="0"/>
        <v>165.66363636363636</v>
      </c>
      <c r="L20" s="271">
        <f t="shared" si="1"/>
        <v>993.9818181818182</v>
      </c>
      <c r="M20" s="220">
        <f t="shared" si="2"/>
        <v>1093.3800000000001</v>
      </c>
      <c r="N20" s="292"/>
      <c r="O20" s="292"/>
      <c r="P20" s="292"/>
      <c r="Q20" s="292"/>
      <c r="R20" s="292"/>
      <c r="S20" s="292"/>
      <c r="T20" s="292"/>
      <c r="U20" s="292"/>
      <c r="V20" s="292"/>
      <c r="W20" s="292"/>
      <c r="X20" s="292"/>
      <c r="Y20" s="292"/>
      <c r="Z20" s="292"/>
    </row>
    <row r="21" spans="1:26" ht="25" customHeight="1" thickTop="1" x14ac:dyDescent="0.3">
      <c r="A21" s="173" t="str">
        <f>'Tariffs 2022'!F15</f>
        <v>ActewAGL</v>
      </c>
      <c r="B21" s="171" t="str">
        <f>'Tariffs 2022'!D15</f>
        <v xml:space="preserve">Evoenergy Queanbeyan </v>
      </c>
      <c r="C21" s="174">
        <f>'Tariffs 2022'!E15</f>
        <v>43281</v>
      </c>
      <c r="D21" s="175">
        <f>60*'Tariffs 2022'!H15/100</f>
        <v>45.599999999999994</v>
      </c>
      <c r="E21" s="175">
        <f>IF($C$5&gt;='Tariffs 2022'!J15,('Tariffs 2022'!J15*'Tariffs 2022'!O15/100),($C$5*'Tariffs 2022'!O15/100))</f>
        <v>84.981818181818184</v>
      </c>
      <c r="F21" s="175">
        <f>IF($C$5&lt;'Tariffs 2022'!J15,0,IF(($C$5-'Tariffs 2022'!J15)&lt;='Tariffs 2022'!K15,(($C$5-'Tariffs 2022'!J15)*'Tariffs 2022'!P15/100),(('Tariffs 2022'!K15-'Tariffs 2022'!J15)*'Tariffs 2022'!P15/100)))</f>
        <v>43.12</v>
      </c>
      <c r="G21" s="175">
        <f>IF($C$5&lt;'Tariffs 2022'!K15,0,IF(($C$5-'Tariffs 2022'!K15)&lt;='Tariffs 2022'!L15,(($C$5-'Tariffs 2022'!K15)*'Tariffs 2022'!Q15/100),(('Tariffs 2022'!L15-'Tariffs 2022'!K15)*'Tariffs 2022'!Q15/100)))</f>
        <v>0</v>
      </c>
      <c r="H21" s="175">
        <v>0</v>
      </c>
      <c r="I21" s="175">
        <v>0</v>
      </c>
      <c r="J21" s="175">
        <f>IF(($C$5&lt;'Tariffs 2022'!N15),(0),($C$5-'Tariffs 2022'!N15)*'Tariffs 2022'!R15/100)</f>
        <v>0</v>
      </c>
      <c r="K21" s="175">
        <f t="shared" si="0"/>
        <v>173.70181818181817</v>
      </c>
      <c r="L21" s="270">
        <f t="shared" si="1"/>
        <v>1042.2109090909089</v>
      </c>
      <c r="M21" s="176">
        <f t="shared" si="2"/>
        <v>1146.4319999999998</v>
      </c>
      <c r="N21" s="292"/>
      <c r="O21" s="292"/>
      <c r="P21" s="292"/>
      <c r="Q21" s="292"/>
      <c r="R21" s="292"/>
      <c r="S21" s="292"/>
      <c r="T21" s="292"/>
      <c r="U21" s="292"/>
      <c r="V21" s="292"/>
      <c r="W21" s="292"/>
      <c r="X21" s="292"/>
      <c r="Y21" s="292"/>
      <c r="Z21" s="292"/>
    </row>
    <row r="22" spans="1:26" ht="25" customHeight="1" thickBot="1" x14ac:dyDescent="0.35">
      <c r="A22" s="215" t="str">
        <f>'Tariffs 2022'!F16</f>
        <v>EnergyAustralia</v>
      </c>
      <c r="B22" s="216" t="str">
        <f>'Tariffs 2022'!D16</f>
        <v xml:space="preserve">Evoenergy Queanbeyan </v>
      </c>
      <c r="C22" s="217">
        <f>'Tariffs 2022'!E16</f>
        <v>43281</v>
      </c>
      <c r="D22" s="218">
        <f>60*'Tariffs 2022'!H16/100</f>
        <v>48.703636363636363</v>
      </c>
      <c r="E22" s="218">
        <f>IF($C$5&gt;='Tariffs 2022'!J16,('Tariffs 2022'!J16*'Tariffs 2022'!O16/100),($C$5*'Tariffs 2022'!O16/100))</f>
        <v>82.521818181818162</v>
      </c>
      <c r="F22" s="218">
        <f>IF($C$5&lt;'Tariffs 2022'!J16,0,IF(($C$5-'Tariffs 2022'!J16)&lt;='Tariffs 2022'!K16,(($C$5-'Tariffs 2022'!J16)*'Tariffs 2022'!P16/100),(('Tariffs 2022'!K16-'Tariffs 2022'!J16)*'Tariffs 2022'!P16/100)))</f>
        <v>46.61999999999999</v>
      </c>
      <c r="G22" s="218">
        <f>IF($C$5&lt;'Tariffs 2022'!K16,0,IF(($C$5-'Tariffs 2022'!K16)&lt;='Tariffs 2022'!L16,(($C$5-'Tariffs 2022'!K16)*'Tariffs 2022'!Q16/100),(('Tariffs 2022'!L16-'Tariffs 2022'!K16)*'Tariffs 2022'!Q16/100)))</f>
        <v>0</v>
      </c>
      <c r="H22" s="218">
        <v>0</v>
      </c>
      <c r="I22" s="218">
        <v>0</v>
      </c>
      <c r="J22" s="218">
        <f>IF(($C$5&lt;'Tariffs 2022'!N16),(0),($C$5-'Tariffs 2022'!N16)*'Tariffs 2022'!R16/100)</f>
        <v>0</v>
      </c>
      <c r="K22" s="218">
        <f t="shared" si="0"/>
        <v>177.84545454545452</v>
      </c>
      <c r="L22" s="271">
        <f t="shared" si="1"/>
        <v>1067.0727272727272</v>
      </c>
      <c r="M22" s="220">
        <f t="shared" si="2"/>
        <v>1173.78</v>
      </c>
      <c r="N22" s="292"/>
      <c r="O22" s="292"/>
      <c r="P22" s="292"/>
      <c r="Q22" s="292"/>
      <c r="R22" s="292"/>
      <c r="S22" s="292"/>
      <c r="T22" s="292"/>
      <c r="U22" s="292"/>
      <c r="V22" s="292"/>
      <c r="W22" s="292"/>
      <c r="X22" s="292"/>
      <c r="Y22" s="292"/>
      <c r="Z22" s="292"/>
    </row>
    <row r="23" spans="1:26" ht="25" customHeight="1" thickTop="1" thickBot="1" x14ac:dyDescent="0.35">
      <c r="A23" s="221" t="str">
        <f>'Tariffs 2022'!F17</f>
        <v>ActewAGL</v>
      </c>
      <c r="B23" s="222" t="str">
        <f>'Tariffs 2022'!D17</f>
        <v>Evoenergy Shoalhaven</v>
      </c>
      <c r="C23" s="223">
        <f>'Tariffs 2022'!E17</f>
        <v>43281</v>
      </c>
      <c r="D23" s="224">
        <f>60*'Tariffs 2022'!H17/100</f>
        <v>53.58</v>
      </c>
      <c r="E23" s="224">
        <f>C5*'Tariffs 2022'!O17/100</f>
        <v>127.99999999999999</v>
      </c>
      <c r="F23" s="224">
        <v>0</v>
      </c>
      <c r="G23" s="224">
        <v>0</v>
      </c>
      <c r="H23" s="224">
        <v>0</v>
      </c>
      <c r="I23" s="224">
        <v>0</v>
      </c>
      <c r="J23" s="224">
        <v>0</v>
      </c>
      <c r="K23" s="224">
        <f t="shared" si="0"/>
        <v>181.57999999999998</v>
      </c>
      <c r="L23" s="272">
        <f t="shared" si="1"/>
        <v>1089.48</v>
      </c>
      <c r="M23" s="226">
        <f t="shared" si="2"/>
        <v>1198.4280000000001</v>
      </c>
      <c r="N23" s="292"/>
      <c r="O23" s="292"/>
      <c r="P23" s="292"/>
      <c r="Q23" s="292"/>
      <c r="R23" s="292"/>
      <c r="S23" s="292"/>
      <c r="T23" s="292"/>
      <c r="U23" s="292"/>
      <c r="V23" s="292"/>
      <c r="W23" s="292"/>
      <c r="X23" s="292"/>
      <c r="Y23" s="292"/>
      <c r="Z23" s="292"/>
    </row>
    <row r="24" spans="1:26" ht="25" customHeight="1" thickTop="1" x14ac:dyDescent="0.3">
      <c r="A24" s="173" t="str">
        <f>'Tariffs 2022'!F18</f>
        <v>EnergyAustralia</v>
      </c>
      <c r="B24" s="171" t="str">
        <f>'Tariffs 2022'!D18</f>
        <v>AGN Albury</v>
      </c>
      <c r="C24" s="174">
        <f>'Tariffs 2022'!E18</f>
        <v>43281</v>
      </c>
      <c r="D24" s="175">
        <f>60*'Tariffs 2022'!H18/100</f>
        <v>49.483636363636357</v>
      </c>
      <c r="E24" s="175">
        <f>IF($C$5&gt;='Tariffs 2022'!J18,('Tariffs 2022'!J18*'Tariffs 2022'!O18/100),($C$5*'Tariffs 2022'!O18/100))</f>
        <v>107.63636363636363</v>
      </c>
      <c r="F24" s="175">
        <f>IF($C$5&lt;'Tariffs 2022'!J18,0,IF(($C$5-'Tariffs 2022'!J18)&lt;='Tariffs 2022'!K18,(($C$5-'Tariffs 2022'!J18)*'Tariffs 2022'!P18/100),(('Tariffs 2022'!K18-'Tariffs 2022'!J18)*'Tariffs 2022'!P18/100)))</f>
        <v>0</v>
      </c>
      <c r="G24" s="175">
        <f>IF($C$5&lt;'Tariffs 2022'!K18,0,IF(($C$5-'Tariffs 2022'!K18)&lt;='Tariffs 2022'!L18,(($C$5-'Tariffs 2022'!K18)*'Tariffs 2022'!Q18/100),(('Tariffs 2022'!L18-'Tariffs 2022'!K18)*'Tariffs 2022'!Q18/100)))</f>
        <v>0</v>
      </c>
      <c r="H24" s="175">
        <v>0</v>
      </c>
      <c r="I24" s="175">
        <v>0</v>
      </c>
      <c r="J24" s="175">
        <f>IF(($C$5&lt;'Tariffs 2022'!N18),(0),($C$5-'Tariffs 2022'!N18)*'Tariffs 2022'!R18/100)</f>
        <v>0</v>
      </c>
      <c r="K24" s="175">
        <f t="shared" si="0"/>
        <v>157.11999999999998</v>
      </c>
      <c r="L24" s="270">
        <f t="shared" si="1"/>
        <v>942.7199999999998</v>
      </c>
      <c r="M24" s="176">
        <f t="shared" si="2"/>
        <v>1036.992</v>
      </c>
      <c r="N24" s="292"/>
      <c r="O24" s="292"/>
      <c r="P24" s="292"/>
      <c r="Q24" s="292"/>
      <c r="R24" s="292"/>
      <c r="S24" s="292"/>
      <c r="T24" s="292"/>
      <c r="U24" s="292"/>
      <c r="V24" s="292"/>
      <c r="W24" s="292"/>
      <c r="X24" s="292"/>
      <c r="Y24" s="292"/>
      <c r="Z24" s="292"/>
    </row>
    <row r="25" spans="1:26" ht="25" customHeight="1" x14ac:dyDescent="0.3">
      <c r="A25" s="173" t="str">
        <f>'Tariffs 2022'!F19</f>
        <v>Origin Energy</v>
      </c>
      <c r="B25" s="171" t="str">
        <f>'Tariffs 2022'!D19</f>
        <v>AGN Albury</v>
      </c>
      <c r="C25" s="174">
        <f>'Tariffs 2022'!E19</f>
        <v>43281</v>
      </c>
      <c r="D25" s="200">
        <f>60*'Tariffs 2022'!H19/100</f>
        <v>39.343636363636364</v>
      </c>
      <c r="E25" s="200">
        <f>IF($C$5&gt;='Tariffs 2022'!J19,('Tariffs 2022'!J19*'Tariffs 2022'!O19/100),($C$5*'Tariffs 2022'!O19/100))</f>
        <v>44.55</v>
      </c>
      <c r="F25" s="200">
        <f>IF($C$5&lt;'Tariffs 2022'!J19,0,IF(($C$5-'Tariffs 2022'!J19)&lt;='Tariffs 2022'!K19,(($C$5-'Tariffs 2022'!J19)*'Tariffs 2022'!P19/100),(('Tariffs 2022'!K19-'Tariffs 2022'!J19)*'Tariffs 2022'!P19/100)))</f>
        <v>0</v>
      </c>
      <c r="G25" s="200">
        <f>IF($C$5&lt;'Tariffs 2022'!K19,0,IF(($C$5-'Tariffs 2022'!K19)&lt;='Tariffs 2022'!L19,(($C$5-'Tariffs 2022'!K19)*'Tariffs 2022'!Q19/100),(('Tariffs 2022'!L19-'Tariffs 2022'!K19)*'Tariffs 2022'!Q19/100)))</f>
        <v>0</v>
      </c>
      <c r="H25" s="200">
        <v>0</v>
      </c>
      <c r="I25" s="175">
        <v>0</v>
      </c>
      <c r="J25" s="175">
        <f>IF(($C$5&lt;'Tariffs 2022'!N19),(0),($C$5-'Tariffs 2022'!N19)*'Tariffs 2022'!R19/100)</f>
        <v>55.11818181818181</v>
      </c>
      <c r="K25" s="175">
        <f>SUM(D25:J25)</f>
        <v>139.01181818181817</v>
      </c>
      <c r="L25" s="270">
        <f>K25*6</f>
        <v>834.07090909090903</v>
      </c>
      <c r="M25" s="176">
        <f t="shared" si="2"/>
        <v>917.47799999999995</v>
      </c>
      <c r="N25" s="292"/>
      <c r="O25" s="292"/>
      <c r="P25" s="292"/>
      <c r="Q25" s="292"/>
      <c r="R25" s="292"/>
      <c r="S25" s="292"/>
      <c r="T25" s="292"/>
      <c r="U25" s="292"/>
      <c r="V25" s="292"/>
      <c r="W25" s="292"/>
      <c r="X25" s="292"/>
      <c r="Y25" s="292"/>
      <c r="Z25" s="292"/>
    </row>
    <row r="26" spans="1:26" ht="25" customHeight="1" x14ac:dyDescent="0.3">
      <c r="A26" s="173" t="str">
        <f>'Tariffs 2022'!F20</f>
        <v>AGL</v>
      </c>
      <c r="B26" s="171" t="str">
        <f>'Tariffs 2022'!D20</f>
        <v>AGN Albury</v>
      </c>
      <c r="C26" s="174">
        <f>'Tariffs 2022'!E20</f>
        <v>43284</v>
      </c>
      <c r="D26" s="175">
        <f>60*'Tariffs 2022'!H20/100</f>
        <v>41.929090909090903</v>
      </c>
      <c r="E26" s="175">
        <f>IF($C$5&gt;='Tariffs 2022'!J20,('Tariffs 2022'!J20*'Tariffs 2022'!O20/100),($C$5*'Tariffs 2022'!O20/100))</f>
        <v>39.749999999999993</v>
      </c>
      <c r="F26" s="175">
        <f>IF($C$5&lt;'Tariffs 2022'!J20,0,IF(($C$5-'Tariffs 2022'!J20)&gt;='Tariffs 2022'!K20,(($C$5-'Tariffs 2022'!J20)*'Tariffs 2022'!P20/100),(('Tariffs 2022'!K20-'Tariffs 2022'!J20)*'Tariffs 2022'!P20/100)))</f>
        <v>28.462727272727275</v>
      </c>
      <c r="G26" s="175">
        <f>IF($C$5&lt;'Tariffs 2022'!K20,0,IF(($C$5-'Tariffs 2022'!K20)&lt;='Tariffs 2022'!L20,(($C$5-'Tariffs 2022'!K20)*'Tariffs 2022'!Q20/100),(('Tariffs 2022'!L20-'Tariffs 2022'!K20)*'Tariffs 2022'!Q20/100)))</f>
        <v>21.461818181818181</v>
      </c>
      <c r="H26" s="175">
        <v>0</v>
      </c>
      <c r="I26" s="175">
        <v>0</v>
      </c>
      <c r="J26" s="175">
        <f>IF(($C$5&lt;'Tariffs 2022'!N20),(0),($C$5-'Tariffs 2022'!N20)*'Tariffs 2022'!R20/100)</f>
        <v>0</v>
      </c>
      <c r="K26" s="175">
        <f>SUM(D26:J26)</f>
        <v>131.60363636363635</v>
      </c>
      <c r="L26" s="270">
        <f>K26*6</f>
        <v>789.62181818181807</v>
      </c>
      <c r="M26" s="176">
        <f t="shared" si="2"/>
        <v>868.58399999999995</v>
      </c>
      <c r="N26" s="292"/>
      <c r="O26" s="292"/>
      <c r="P26" s="292"/>
      <c r="Q26" s="292"/>
      <c r="R26" s="292"/>
      <c r="S26" s="292"/>
      <c r="T26" s="292"/>
      <c r="U26" s="292"/>
      <c r="V26" s="292"/>
      <c r="W26" s="292"/>
      <c r="X26" s="292"/>
      <c r="Y26" s="292"/>
      <c r="Z26" s="292"/>
    </row>
    <row r="27" spans="1:26" ht="25" customHeight="1" thickBot="1" x14ac:dyDescent="0.35">
      <c r="A27" s="215" t="str">
        <f>'Tariffs 2022'!F21</f>
        <v>Red Energy</v>
      </c>
      <c r="B27" s="216" t="str">
        <f>'Tariffs 2022'!D21</f>
        <v>AGN Albury</v>
      </c>
      <c r="C27" s="217">
        <f>'Tariffs 2022'!E21</f>
        <v>43292</v>
      </c>
      <c r="D27" s="218">
        <f>60*'Tariffs 2022'!H21/100</f>
        <v>43.2</v>
      </c>
      <c r="E27" s="218">
        <f>IF($C$5&gt;='Tariffs 2022'!J21,('Tariffs 2022'!J21*'Tariffs 2022'!O21/100),($C$5*'Tariffs 2022'!O21/100))</f>
        <v>40.5</v>
      </c>
      <c r="F27" s="218">
        <f>IF($C$5&lt;'Tariffs 2022'!J21,0,IF(($C$5-'Tariffs 2022'!J21)&gt;='Tariffs 2022'!K21,(($C$5-'Tariffs 2022'!J21)*'Tariffs 2022'!P21/100),(('Tariffs 2022'!K21-'Tariffs 2022'!J21)*'Tariffs 2022'!P21/100)))</f>
        <v>28.224545454545449</v>
      </c>
      <c r="G27" s="218">
        <f>IF($C$5&lt;'Tariffs 2022'!K21,0,IF(($C$5-'Tariffs 2022'!K21)&lt;='Tariffs 2022'!L21,(($C$5-'Tariffs 2022'!K21)*'Tariffs 2022'!Q21/100),(('Tariffs 2022'!L21-'Tariffs 2022'!K21)*'Tariffs 2022'!Q21/100)))</f>
        <v>20.61090909090909</v>
      </c>
      <c r="H27" s="218">
        <v>0</v>
      </c>
      <c r="I27" s="218">
        <v>0</v>
      </c>
      <c r="J27" s="218">
        <f>IF(($C$5&lt;'Tariffs 2022'!N21),(0),($C$5-'Tariffs 2022'!N21)*'Tariffs 2022'!R21/100)</f>
        <v>0</v>
      </c>
      <c r="K27" s="218">
        <f>SUM(D27:J27)</f>
        <v>132.53545454545454</v>
      </c>
      <c r="L27" s="271">
        <f>K27*6</f>
        <v>795.21272727272731</v>
      </c>
      <c r="M27" s="220">
        <f t="shared" si="2"/>
        <v>874.73400000000015</v>
      </c>
      <c r="N27" s="292"/>
      <c r="O27" s="292"/>
      <c r="P27" s="292"/>
      <c r="Q27" s="292"/>
      <c r="R27" s="292"/>
      <c r="S27" s="292"/>
      <c r="T27" s="292"/>
      <c r="U27" s="292"/>
      <c r="V27" s="292"/>
      <c r="W27" s="292"/>
      <c r="X27" s="292"/>
      <c r="Y27" s="292"/>
      <c r="Z27" s="292"/>
    </row>
    <row r="28" spans="1:26" ht="25" customHeight="1" thickTop="1" x14ac:dyDescent="0.3">
      <c r="A28" s="173" t="str">
        <f>'Tariffs 2022'!F22</f>
        <v>EnergyAustralia</v>
      </c>
      <c r="B28" s="171" t="str">
        <f>'Tariffs 2022'!D22</f>
        <v>AGN Murray Valley</v>
      </c>
      <c r="C28" s="174">
        <f>'Tariffs 2022'!E22</f>
        <v>43281</v>
      </c>
      <c r="D28" s="175">
        <f>60*'Tariffs 2022'!H22/100</f>
        <v>48.490909090909092</v>
      </c>
      <c r="E28" s="175">
        <f>IF($C$5&gt;='Tariffs 2022'!J22,('Tariffs 2022'!J22*'Tariffs 2022'!O22/100),($C$5*'Tariffs 2022'!O22/100))</f>
        <v>153.81818181818181</v>
      </c>
      <c r="F28" s="175">
        <f>IF($C$5&lt;'Tariffs 2022'!J22,0,IF(($C$5-'Tariffs 2022'!J22)&lt;='Tariffs 2022'!K22,(($C$5-'Tariffs 2022'!J22)*'Tariffs 2022'!P22/100),(('Tariffs 2022'!K22-'Tariffs 2022'!J22)*'Tariffs 2022'!P22/100)))</f>
        <v>0</v>
      </c>
      <c r="G28" s="175">
        <f>IF($C$5&lt;'Tariffs 2022'!K22,0,IF(($C$5-'Tariffs 2022'!K22)&lt;='Tariffs 2022'!L22,(($C$5-'Tariffs 2022'!K22)*'Tariffs 2022'!Q22/100),(('Tariffs 2022'!L22-'Tariffs 2022'!K22)*'Tariffs 2022'!Q22/100)))</f>
        <v>0</v>
      </c>
      <c r="H28" s="175">
        <v>0</v>
      </c>
      <c r="I28" s="175">
        <v>0</v>
      </c>
      <c r="J28" s="175">
        <f>IF(($C$5&lt;'Tariffs 2022'!N22),(0),($C$5-'Tariffs 2022'!N22)*'Tariffs 2022'!R22/100)</f>
        <v>0</v>
      </c>
      <c r="K28" s="175">
        <f t="shared" ref="K28:K34" si="3">SUM(D28:J28)</f>
        <v>202.30909090909091</v>
      </c>
      <c r="L28" s="270">
        <f t="shared" ref="L28:L43" si="4">K28*6</f>
        <v>1213.8545454545456</v>
      </c>
      <c r="M28" s="176">
        <f t="shared" si="2"/>
        <v>1335.2400000000002</v>
      </c>
      <c r="N28" s="292"/>
      <c r="O28" s="292"/>
      <c r="P28" s="292"/>
      <c r="Q28" s="292"/>
      <c r="R28" s="292"/>
      <c r="S28" s="292"/>
      <c r="T28" s="292"/>
      <c r="U28" s="292"/>
      <c r="V28" s="292"/>
      <c r="W28" s="292"/>
      <c r="X28" s="292"/>
      <c r="Y28" s="292"/>
      <c r="Z28" s="292"/>
    </row>
    <row r="29" spans="1:26" ht="25" customHeight="1" x14ac:dyDescent="0.3">
      <c r="A29" s="173" t="str">
        <f>'Tariffs 2022'!F23</f>
        <v>Origin Energy</v>
      </c>
      <c r="B29" s="171" t="str">
        <f>'Tariffs 2022'!D23</f>
        <v>AGN Murray Valley</v>
      </c>
      <c r="C29" s="174">
        <f>'Tariffs 2022'!E23</f>
        <v>43281</v>
      </c>
      <c r="D29" s="200">
        <f>60*'Tariffs 2022'!H23/100</f>
        <v>40.849090909090904</v>
      </c>
      <c r="E29" s="200">
        <f>IF($C$5&gt;='Tariffs 2022'!J23,('Tariffs 2022'!J23*'Tariffs 2022'!O23/100),($C$5*'Tariffs 2022'!O23/100))</f>
        <v>65.55</v>
      </c>
      <c r="F29" s="200">
        <f>IF($C$5&lt;'Tariffs 2022'!J23,0,IF(($C$5-'Tariffs 2022'!J23)&lt;='Tariffs 2022'!K23,(($C$5-'Tariffs 2022'!J23)*'Tariffs 2022'!P23/100),(('Tariffs 2022'!K23-'Tariffs 2022'!J23)*'Tariffs 2022'!P23/100)))</f>
        <v>0</v>
      </c>
      <c r="G29" s="175">
        <f>IF($C$5&lt;'Tariffs 2022'!K23,0,IF(($C$5-'Tariffs 2022'!K23)&lt;='Tariffs 2022'!L23,(($C$5-'Tariffs 2022'!K23)*'Tariffs 2022'!Q23/100),(('Tariffs 2022'!L23-'Tariffs 2022'!K23)*'Tariffs 2022'!Q23/100)))</f>
        <v>0</v>
      </c>
      <c r="H29" s="175">
        <v>0</v>
      </c>
      <c r="I29" s="175">
        <v>0</v>
      </c>
      <c r="J29" s="175">
        <f>IF(($C$5&lt;'Tariffs 2022'!N23),(0),($C$5-'Tariffs 2022'!N23)*'Tariffs 2022'!R23/100)</f>
        <v>71.995454545454535</v>
      </c>
      <c r="K29" s="175">
        <f t="shared" si="3"/>
        <v>178.39454545454544</v>
      </c>
      <c r="L29" s="270">
        <f t="shared" si="4"/>
        <v>1070.3672727272726</v>
      </c>
      <c r="M29" s="176">
        <f t="shared" si="2"/>
        <v>1177.404</v>
      </c>
      <c r="N29" s="292"/>
      <c r="O29" s="292"/>
      <c r="P29" s="292"/>
      <c r="Q29" s="292"/>
      <c r="R29" s="292"/>
      <c r="S29" s="292"/>
      <c r="T29" s="292"/>
      <c r="U29" s="292"/>
      <c r="V29" s="292"/>
      <c r="W29" s="292"/>
      <c r="X29" s="292"/>
      <c r="Y29" s="292"/>
      <c r="Z29" s="292"/>
    </row>
    <row r="30" spans="1:26" ht="25" customHeight="1" x14ac:dyDescent="0.3">
      <c r="A30" s="173" t="str">
        <f>'Tariffs 2022'!F24</f>
        <v>AGL</v>
      </c>
      <c r="B30" s="171" t="str">
        <f>'Tariffs 2022'!D24</f>
        <v>AGN Murray Valley</v>
      </c>
      <c r="C30" s="174">
        <f>'Tariffs 2022'!E24</f>
        <v>43284</v>
      </c>
      <c r="D30" s="175">
        <f>60*'Tariffs 2022'!H24/100</f>
        <v>48.016363636363629</v>
      </c>
      <c r="E30" s="175">
        <f>IF($C$5&gt;='Tariffs 2022'!J24,('Tariffs 2022'!J24*'Tariffs 2022'!O24/100),($C$5*'Tariffs 2022'!O24/100))</f>
        <v>62.54999999999999</v>
      </c>
      <c r="F30" s="175">
        <f>IF($C$5&lt;'Tariffs 2022'!J24,0,IF(($C$5-'Tariffs 2022'!J24)&gt;='Tariffs 2022'!K24,(($C$5-'Tariffs 2022'!J24)*'Tariffs 2022'!P24/100),(('Tariffs 2022'!K24-'Tariffs 2022'!J24)*'Tariffs 2022'!P24/100)))</f>
        <v>45.135454545454543</v>
      </c>
      <c r="G30" s="175">
        <f>IF($C$5&lt;'Tariffs 2022'!K24,0,IF(($C$5-'Tariffs 2022'!K24)&lt;='Tariffs 2022'!L24,(($C$5-'Tariffs 2022'!K24)*'Tariffs 2022'!Q24/100),(('Tariffs 2022'!L24-'Tariffs 2022'!K24)*'Tariffs 2022'!Q24/100)))</f>
        <v>28.647272727272721</v>
      </c>
      <c r="H30" s="175">
        <v>0</v>
      </c>
      <c r="I30" s="175">
        <v>0</v>
      </c>
      <c r="J30" s="175">
        <f>IF(($C$5&lt;'Tariffs 2022'!N24),(0),($C$5-'Tariffs 2022'!N24)*'Tariffs 2022'!R24/100)</f>
        <v>0</v>
      </c>
      <c r="K30" s="175">
        <f t="shared" si="3"/>
        <v>184.34909090909088</v>
      </c>
      <c r="L30" s="270">
        <f t="shared" si="4"/>
        <v>1106.0945454545454</v>
      </c>
      <c r="M30" s="176">
        <f t="shared" si="2"/>
        <v>1216.704</v>
      </c>
      <c r="N30" s="292"/>
      <c r="O30" s="292"/>
      <c r="P30" s="292"/>
      <c r="Q30" s="292"/>
      <c r="R30" s="292"/>
      <c r="S30" s="292"/>
      <c r="T30" s="292"/>
      <c r="U30" s="292"/>
      <c r="V30" s="292"/>
      <c r="W30" s="292"/>
      <c r="X30" s="292"/>
      <c r="Y30" s="292"/>
      <c r="Z30" s="292"/>
    </row>
    <row r="31" spans="1:26" ht="25" customHeight="1" thickBot="1" x14ac:dyDescent="0.35">
      <c r="A31" s="215" t="str">
        <f>'Tariffs 2022'!F25</f>
        <v>Red Energy</v>
      </c>
      <c r="B31" s="216" t="str">
        <f>'Tariffs 2022'!D25</f>
        <v>AGN Murray Valley</v>
      </c>
      <c r="C31" s="217">
        <f>'Tariffs 2022'!E25</f>
        <v>43292</v>
      </c>
      <c r="D31" s="218">
        <f>60*'Tariffs 2022'!H25/100</f>
        <v>49.2</v>
      </c>
      <c r="E31" s="218">
        <f>IF($C$5&gt;='Tariffs 2022'!J25,('Tariffs 2022'!J25*'Tariffs 2022'!O25/100),($C$5*'Tariffs 2022'!O25/100))</f>
        <v>56.999999999999993</v>
      </c>
      <c r="F31" s="218">
        <f>IF($C$5&lt;'Tariffs 2022'!J25,0,IF(($C$5-'Tariffs 2022'!J25)&gt;='Tariffs 2022'!K25,(($C$5-'Tariffs 2022'!J25)*'Tariffs 2022'!P25/100),(('Tariffs 2022'!K25-'Tariffs 2022'!J25)*'Tariffs 2022'!P25/100)))</f>
        <v>41.68181818181818</v>
      </c>
      <c r="G31" s="218">
        <f>IF($C$5&lt;'Tariffs 2022'!K25,0,IF(($C$5-'Tariffs 2022'!K25)&lt;='Tariffs 2022'!L25,(($C$5-'Tariffs 2022'!K25)*'Tariffs 2022'!Q25/100),(('Tariffs 2022'!L25-'Tariffs 2022'!K25)*'Tariffs 2022'!Q25/100)))</f>
        <v>26.567272727272726</v>
      </c>
      <c r="H31" s="218">
        <v>0</v>
      </c>
      <c r="I31" s="218">
        <v>0</v>
      </c>
      <c r="J31" s="218">
        <f>IF(($C$5&lt;'Tariffs 2022'!N25),(0),($C$5-'Tariffs 2022'!N25)*'Tariffs 2022'!R25/100)</f>
        <v>0</v>
      </c>
      <c r="K31" s="218">
        <f t="shared" si="3"/>
        <v>174.4490909090909</v>
      </c>
      <c r="L31" s="271">
        <f t="shared" si="4"/>
        <v>1046.6945454545453</v>
      </c>
      <c r="M31" s="220">
        <f t="shared" si="2"/>
        <v>1151.3639999999998</v>
      </c>
      <c r="N31" s="292"/>
      <c r="O31" s="292"/>
      <c r="P31" s="292"/>
      <c r="Q31" s="292"/>
      <c r="R31" s="292"/>
      <c r="S31" s="292"/>
      <c r="T31" s="292"/>
      <c r="U31" s="292"/>
      <c r="V31" s="292"/>
      <c r="W31" s="292"/>
      <c r="X31" s="292"/>
      <c r="Y31" s="292"/>
      <c r="Z31" s="292"/>
    </row>
    <row r="32" spans="1:26" ht="25" customHeight="1" thickTop="1" x14ac:dyDescent="0.3">
      <c r="A32" s="173" t="str">
        <f>'Tariffs 2022'!F26</f>
        <v>Origin Energy</v>
      </c>
      <c r="B32" s="171" t="str">
        <f>'Tariffs 2022'!D26</f>
        <v>AGN Cooma</v>
      </c>
      <c r="C32" s="174">
        <f>'Tariffs 2022'!E26</f>
        <v>43281</v>
      </c>
      <c r="D32" s="175">
        <f>60*'Tariffs 2022'!H26/100</f>
        <v>46.319999999999993</v>
      </c>
      <c r="E32" s="175">
        <f>$C$5*'Tariffs 2022'!O26/100</f>
        <v>134.18181818181816</v>
      </c>
      <c r="F32" s="175">
        <v>0</v>
      </c>
      <c r="G32" s="175">
        <v>0</v>
      </c>
      <c r="H32" s="175">
        <v>0</v>
      </c>
      <c r="I32" s="175">
        <v>0</v>
      </c>
      <c r="J32" s="175">
        <v>0</v>
      </c>
      <c r="K32" s="175">
        <f t="shared" si="3"/>
        <v>180.50181818181815</v>
      </c>
      <c r="L32" s="270">
        <f t="shared" si="4"/>
        <v>1083.0109090909089</v>
      </c>
      <c r="M32" s="176">
        <f t="shared" si="2"/>
        <v>1191.3119999999999</v>
      </c>
      <c r="N32" s="292"/>
      <c r="O32" s="292"/>
      <c r="P32" s="292"/>
      <c r="Q32" s="292"/>
      <c r="R32" s="292"/>
      <c r="S32" s="292"/>
      <c r="T32" s="292"/>
      <c r="U32" s="292"/>
      <c r="V32" s="292"/>
      <c r="W32" s="292"/>
      <c r="X32" s="292"/>
      <c r="Y32" s="292"/>
      <c r="Z32" s="292"/>
    </row>
    <row r="33" spans="1:26" ht="25" customHeight="1" thickBot="1" x14ac:dyDescent="0.35">
      <c r="A33" s="215" t="str">
        <f>'Tariffs 2022'!F27</f>
        <v>Red Energy</v>
      </c>
      <c r="B33" s="216" t="str">
        <f>'Tariffs 2022'!D27</f>
        <v>AGN Cooma</v>
      </c>
      <c r="C33" s="217">
        <f>'Tariffs 2022'!E27</f>
        <v>43281</v>
      </c>
      <c r="D33" s="218">
        <f>60*'Tariffs 2022'!H27/100</f>
        <v>46.925454545454542</v>
      </c>
      <c r="E33" s="218">
        <f>$C$5*'Tariffs 2022'!O27/100</f>
        <v>127.99999999999999</v>
      </c>
      <c r="F33" s="218">
        <v>0</v>
      </c>
      <c r="G33" s="218">
        <v>0</v>
      </c>
      <c r="H33" s="218">
        <v>0</v>
      </c>
      <c r="I33" s="218">
        <v>0</v>
      </c>
      <c r="J33" s="218">
        <v>0</v>
      </c>
      <c r="K33" s="218">
        <f t="shared" si="3"/>
        <v>174.92545454545453</v>
      </c>
      <c r="L33" s="271">
        <f t="shared" si="4"/>
        <v>1049.5527272727272</v>
      </c>
      <c r="M33" s="220">
        <f t="shared" si="2"/>
        <v>1154.508</v>
      </c>
      <c r="N33" s="292"/>
      <c r="O33" s="292"/>
      <c r="P33" s="292"/>
      <c r="Q33" s="292"/>
      <c r="R33" s="292"/>
      <c r="S33" s="292"/>
      <c r="T33" s="292"/>
      <c r="U33" s="292"/>
      <c r="V33" s="292"/>
      <c r="W33" s="292"/>
      <c r="X33" s="292"/>
      <c r="Y33" s="292"/>
      <c r="Z33" s="292"/>
    </row>
    <row r="34" spans="1:26" ht="25" customHeight="1" thickTop="1" x14ac:dyDescent="0.3">
      <c r="A34" s="173" t="str">
        <f>'Tariffs 2022'!F28</f>
        <v>Origin Energy</v>
      </c>
      <c r="B34" s="171" t="str">
        <f>'Tariffs 2022'!D28</f>
        <v>AGN Temora</v>
      </c>
      <c r="C34" s="174">
        <f>'Tariffs 2022'!E28</f>
        <v>43281</v>
      </c>
      <c r="D34" s="175">
        <f>60*'Tariffs 2022'!H28/100</f>
        <v>48.938181818181818</v>
      </c>
      <c r="E34" s="175">
        <f>$C$5*'Tariffs 2022'!O28/100</f>
        <v>134.54545454545453</v>
      </c>
      <c r="F34" s="175">
        <v>0</v>
      </c>
      <c r="G34" s="175">
        <v>0</v>
      </c>
      <c r="H34" s="175">
        <v>0</v>
      </c>
      <c r="I34" s="175">
        <v>0</v>
      </c>
      <c r="J34" s="175">
        <v>0</v>
      </c>
      <c r="K34" s="175">
        <f t="shared" si="3"/>
        <v>183.48363636363635</v>
      </c>
      <c r="L34" s="270">
        <f t="shared" si="4"/>
        <v>1100.901818181818</v>
      </c>
      <c r="M34" s="176">
        <f t="shared" si="2"/>
        <v>1210.992</v>
      </c>
      <c r="N34" s="292"/>
      <c r="O34" s="292"/>
      <c r="P34" s="292"/>
      <c r="Q34" s="292"/>
      <c r="R34" s="292"/>
      <c r="S34" s="292"/>
      <c r="T34" s="292"/>
      <c r="U34" s="292"/>
      <c r="V34" s="292"/>
      <c r="W34" s="292"/>
      <c r="X34" s="292"/>
      <c r="Y34" s="292"/>
      <c r="Z34" s="292"/>
    </row>
    <row r="35" spans="1:26" ht="25" customHeight="1" x14ac:dyDescent="0.3">
      <c r="A35" s="173" t="str">
        <f>'Tariffs 2022'!F29</f>
        <v>AGL</v>
      </c>
      <c r="B35" s="171" t="str">
        <f>'Tariffs 2022'!D29</f>
        <v>AGN Temora</v>
      </c>
      <c r="C35" s="174">
        <f>'Tariffs 2022'!E29</f>
        <v>43284</v>
      </c>
      <c r="D35" s="175">
        <f>60*'Tariffs 2022'!H29/100</f>
        <v>57.485454545454537</v>
      </c>
      <c r="E35" s="175">
        <f>$C$5*'Tariffs 2022'!O29/100</f>
        <v>128.36363636363635</v>
      </c>
      <c r="F35" s="175">
        <v>0</v>
      </c>
      <c r="G35" s="175">
        <v>0</v>
      </c>
      <c r="H35" s="175">
        <v>0</v>
      </c>
      <c r="I35" s="175">
        <v>0</v>
      </c>
      <c r="J35" s="175">
        <v>0</v>
      </c>
      <c r="K35" s="175">
        <f>SUM(D35:J35)</f>
        <v>185.84909090909088</v>
      </c>
      <c r="L35" s="270">
        <f t="shared" si="4"/>
        <v>1115.0945454545454</v>
      </c>
      <c r="M35" s="176">
        <f t="shared" si="2"/>
        <v>1226.604</v>
      </c>
      <c r="N35" s="292"/>
      <c r="O35" s="292"/>
      <c r="P35" s="292"/>
      <c r="Q35" s="292"/>
      <c r="R35" s="292"/>
      <c r="S35" s="292"/>
      <c r="T35" s="292"/>
      <c r="U35" s="292"/>
      <c r="V35" s="292"/>
      <c r="W35" s="292"/>
      <c r="X35" s="292"/>
      <c r="Y35" s="292"/>
      <c r="Z35" s="292"/>
    </row>
    <row r="36" spans="1:26" ht="25" customHeight="1" thickBot="1" x14ac:dyDescent="0.35">
      <c r="A36" s="215" t="str">
        <f>'Tariffs 2022'!F30</f>
        <v>Red Energy</v>
      </c>
      <c r="B36" s="216" t="str">
        <f>'Tariffs 2022'!D30</f>
        <v>AGN Temora</v>
      </c>
      <c r="C36" s="217">
        <f>'Tariffs 2022'!E30</f>
        <v>43281</v>
      </c>
      <c r="D36" s="218">
        <f>60*'Tariffs 2022'!H30/100</f>
        <v>47.329090909090901</v>
      </c>
      <c r="E36" s="218">
        <f>$C$5*'Tariffs 2022'!O30/100</f>
        <v>134.18181818181816</v>
      </c>
      <c r="F36" s="218">
        <v>0</v>
      </c>
      <c r="G36" s="218">
        <v>0</v>
      </c>
      <c r="H36" s="218">
        <v>0</v>
      </c>
      <c r="I36" s="218">
        <v>0</v>
      </c>
      <c r="J36" s="218">
        <v>0</v>
      </c>
      <c r="K36" s="218">
        <f>SUM(D36:J36)</f>
        <v>181.51090909090905</v>
      </c>
      <c r="L36" s="271">
        <f>K36*6</f>
        <v>1089.0654545454543</v>
      </c>
      <c r="M36" s="220">
        <f t="shared" si="2"/>
        <v>1197.9719999999998</v>
      </c>
      <c r="N36" s="292"/>
      <c r="O36" s="292"/>
      <c r="P36" s="292"/>
      <c r="Q36" s="292"/>
      <c r="R36" s="292"/>
      <c r="S36" s="292"/>
      <c r="T36" s="292"/>
      <c r="U36" s="292"/>
      <c r="V36" s="292"/>
      <c r="W36" s="292"/>
      <c r="X36" s="292"/>
      <c r="Y36" s="292"/>
      <c r="Z36" s="292"/>
    </row>
    <row r="37" spans="1:26" ht="25" customHeight="1" thickTop="1" x14ac:dyDescent="0.3">
      <c r="A37" s="173" t="str">
        <f>'Tariffs 2022'!F31</f>
        <v>Origin Energy</v>
      </c>
      <c r="B37" s="171" t="str">
        <f>'Tariffs 2022'!D31</f>
        <v>AGN Tumut</v>
      </c>
      <c r="C37" s="174">
        <f>'Tariffs 2022'!E31</f>
        <v>43281</v>
      </c>
      <c r="D37" s="175">
        <f>60*'Tariffs 2022'!H31/100</f>
        <v>50.596363636363641</v>
      </c>
      <c r="E37" s="175">
        <f>$C$5*'Tariffs 2022'!O31/100</f>
        <v>132.36363636363637</v>
      </c>
      <c r="F37" s="175">
        <v>0</v>
      </c>
      <c r="G37" s="175">
        <v>0</v>
      </c>
      <c r="H37" s="175">
        <v>0</v>
      </c>
      <c r="I37" s="175">
        <v>0</v>
      </c>
      <c r="J37" s="175">
        <v>0</v>
      </c>
      <c r="K37" s="175">
        <f t="shared" ref="K37:K43" si="5">SUM(D37:J37)</f>
        <v>182.96</v>
      </c>
      <c r="L37" s="270">
        <f t="shared" si="4"/>
        <v>1097.76</v>
      </c>
      <c r="M37" s="176">
        <f t="shared" si="2"/>
        <v>1207.5360000000001</v>
      </c>
      <c r="N37" s="292"/>
      <c r="O37" s="292"/>
      <c r="P37" s="292"/>
      <c r="Q37" s="292"/>
      <c r="R37" s="292"/>
      <c r="S37" s="292"/>
      <c r="T37" s="292"/>
      <c r="U37" s="292"/>
      <c r="V37" s="292"/>
      <c r="W37" s="292"/>
      <c r="X37" s="292"/>
      <c r="Y37" s="292"/>
      <c r="Z37" s="292"/>
    </row>
    <row r="38" spans="1:26" ht="25" customHeight="1" thickBot="1" x14ac:dyDescent="0.35">
      <c r="A38" s="215" t="str">
        <f>'Tariffs 2022'!F32</f>
        <v>Red Energy</v>
      </c>
      <c r="B38" s="216" t="str">
        <f>'Tariffs 2022'!D32</f>
        <v>AGN Tumut</v>
      </c>
      <c r="C38" s="217">
        <f>'Tariffs 2022'!E32</f>
        <v>43281</v>
      </c>
      <c r="D38" s="218">
        <f>60*'Tariffs 2022'!H32/100</f>
        <v>52.79999999999999</v>
      </c>
      <c r="E38" s="218">
        <f>$C$5*'Tariffs 2022'!O32/100</f>
        <v>135.27272727272728</v>
      </c>
      <c r="F38" s="218">
        <v>0</v>
      </c>
      <c r="G38" s="218">
        <v>0</v>
      </c>
      <c r="H38" s="218">
        <v>0</v>
      </c>
      <c r="I38" s="218">
        <v>0</v>
      </c>
      <c r="J38" s="218">
        <v>0</v>
      </c>
      <c r="K38" s="218">
        <f t="shared" si="5"/>
        <v>188.07272727272726</v>
      </c>
      <c r="L38" s="271">
        <f t="shared" si="4"/>
        <v>1128.4363636363637</v>
      </c>
      <c r="M38" s="220">
        <f t="shared" si="2"/>
        <v>1241.2800000000002</v>
      </c>
      <c r="N38" s="292"/>
      <c r="O38" s="292"/>
      <c r="P38" s="292"/>
      <c r="Q38" s="292"/>
      <c r="R38" s="292"/>
      <c r="S38" s="292"/>
      <c r="T38" s="292"/>
      <c r="U38" s="292"/>
      <c r="V38" s="292"/>
      <c r="W38" s="292"/>
      <c r="X38" s="292"/>
      <c r="Y38" s="292"/>
      <c r="Z38" s="292"/>
    </row>
    <row r="39" spans="1:26" ht="25" customHeight="1" thickTop="1" x14ac:dyDescent="0.3">
      <c r="A39" s="173" t="str">
        <f>'Tariffs 2022'!F33</f>
        <v>Origin Energy</v>
      </c>
      <c r="B39" s="171" t="str">
        <f>'Tariffs 2022'!D33</f>
        <v>AGN Wagga Wagga</v>
      </c>
      <c r="C39" s="174">
        <f>'Tariffs 2022'!E33</f>
        <v>43281</v>
      </c>
      <c r="D39" s="175">
        <f>60*'Tariffs 2022'!H33/100</f>
        <v>58.93636363636363</v>
      </c>
      <c r="E39" s="175">
        <f>$C$5*'Tariffs 2022'!O33/100</f>
        <v>117.81818181818181</v>
      </c>
      <c r="F39" s="175">
        <v>0</v>
      </c>
      <c r="G39" s="175">
        <v>0</v>
      </c>
      <c r="H39" s="175">
        <v>0</v>
      </c>
      <c r="I39" s="175">
        <v>0</v>
      </c>
      <c r="J39" s="175">
        <v>0</v>
      </c>
      <c r="K39" s="175">
        <f t="shared" si="5"/>
        <v>176.75454545454545</v>
      </c>
      <c r="L39" s="270">
        <f t="shared" si="4"/>
        <v>1060.5272727272727</v>
      </c>
      <c r="M39" s="176">
        <f t="shared" si="2"/>
        <v>1166.5800000000002</v>
      </c>
      <c r="N39" s="292"/>
      <c r="O39" s="292"/>
      <c r="P39" s="292"/>
      <c r="Q39" s="292"/>
      <c r="R39" s="292"/>
      <c r="S39" s="292"/>
      <c r="T39" s="292"/>
      <c r="U39" s="292"/>
      <c r="V39" s="292"/>
      <c r="W39" s="292"/>
      <c r="X39" s="292"/>
      <c r="Y39" s="292"/>
      <c r="Z39" s="292"/>
    </row>
    <row r="40" spans="1:26" ht="25" customHeight="1" x14ac:dyDescent="0.3">
      <c r="A40" s="173" t="str">
        <f>'Tariffs 2022'!F34</f>
        <v>AGL</v>
      </c>
      <c r="B40" s="171" t="str">
        <f>'Tariffs 2022'!D34</f>
        <v>AGN Wagga Wagga</v>
      </c>
      <c r="C40" s="174">
        <f>'Tariffs 2022'!E34</f>
        <v>43284</v>
      </c>
      <c r="D40" s="175">
        <f>60*'Tariffs 2022'!H34/100</f>
        <v>64.919999999999987</v>
      </c>
      <c r="E40" s="175">
        <f>$C$5*'Tariffs 2022'!O34/100</f>
        <v>105.45454545454544</v>
      </c>
      <c r="F40" s="175">
        <v>0</v>
      </c>
      <c r="G40" s="175">
        <v>0</v>
      </c>
      <c r="H40" s="175">
        <v>0</v>
      </c>
      <c r="I40" s="175">
        <v>0</v>
      </c>
      <c r="J40" s="175">
        <v>0</v>
      </c>
      <c r="K40" s="175">
        <f t="shared" si="5"/>
        <v>170.37454545454543</v>
      </c>
      <c r="L40" s="270">
        <f t="shared" si="4"/>
        <v>1022.2472727272725</v>
      </c>
      <c r="M40" s="176">
        <f t="shared" si="2"/>
        <v>1124.4719999999998</v>
      </c>
      <c r="N40" s="292"/>
      <c r="O40" s="292"/>
      <c r="P40" s="292"/>
      <c r="Q40" s="292"/>
      <c r="R40" s="292"/>
      <c r="S40" s="292"/>
      <c r="T40" s="292"/>
      <c r="U40" s="292"/>
      <c r="V40" s="292"/>
      <c r="W40" s="292"/>
      <c r="X40" s="292"/>
      <c r="Y40" s="292"/>
      <c r="Z40" s="292"/>
    </row>
    <row r="41" spans="1:26" ht="25" customHeight="1" x14ac:dyDescent="0.3">
      <c r="A41" s="173" t="str">
        <f>'Tariffs 2022'!F35</f>
        <v>EnergyAustralia</v>
      </c>
      <c r="B41" s="171" t="str">
        <f>'Tariffs 2022'!D35</f>
        <v>AGN Wagga Wagga</v>
      </c>
      <c r="C41" s="174">
        <f>'Tariffs 2022'!E35</f>
        <v>43281</v>
      </c>
      <c r="D41" s="175">
        <f>60*'Tariffs 2022'!H35/100</f>
        <v>57.878181818181808</v>
      </c>
      <c r="E41" s="175">
        <f>IF($C$5&gt;='Tariffs 2022'!J35,('Tariffs 2022'!J35*'Tariffs 2022'!O35/100),($C$5*'Tariffs 2022'!O35/100))</f>
        <v>63.29999999999999</v>
      </c>
      <c r="F41" s="175">
        <f>IF($C$5&lt;'Tariffs 2022'!J35,0,IF(($C$5-'Tariffs 2022'!J35)&gt;='Tariffs 2022'!K35,(($C$5-'Tariffs 2022'!J35)*'Tariffs 2022'!P35/100),(('Tariffs 2022'!K35-'Tariffs 2022'!J35)*'Tariffs 2022'!P35/100)))</f>
        <v>40.252727272727263</v>
      </c>
      <c r="G41" s="175">
        <f>IF($C$5&lt;'Tariffs 2022'!K35,0,IF(($C$5-'Tariffs 2022'!K35)&lt;='Tariffs 2022'!L35,(($C$5-'Tariffs 2022'!K35)*'Tariffs 2022'!Q35/100),(('Tariffs 2022'!L35-'Tariffs 2022'!K35)*'Tariffs 2022'!Q35/100)))</f>
        <v>25.527272727272731</v>
      </c>
      <c r="H41" s="175">
        <v>0</v>
      </c>
      <c r="I41" s="175">
        <v>0</v>
      </c>
      <c r="J41" s="175">
        <f>IF(($C$5&lt;'Tariffs 2022'!N35),(0),($C$5-'Tariffs 2022'!N35)*'Tariffs 2022'!R35/100)</f>
        <v>0</v>
      </c>
      <c r="K41" s="175">
        <f>SUM(D41:J41)</f>
        <v>186.9581818181818</v>
      </c>
      <c r="L41" s="270">
        <f t="shared" si="4"/>
        <v>1121.7490909090907</v>
      </c>
      <c r="M41" s="176">
        <f t="shared" si="2"/>
        <v>1233.9239999999998</v>
      </c>
      <c r="N41" s="292"/>
      <c r="O41" s="292"/>
      <c r="P41" s="292"/>
      <c r="Q41" s="292"/>
      <c r="R41" s="292"/>
      <c r="S41" s="292"/>
      <c r="T41" s="292"/>
      <c r="U41" s="292"/>
      <c r="V41" s="292"/>
      <c r="W41" s="292"/>
      <c r="X41" s="292"/>
      <c r="Y41" s="292"/>
      <c r="Z41" s="292"/>
    </row>
    <row r="42" spans="1:26" ht="25" customHeight="1" thickBot="1" x14ac:dyDescent="0.35">
      <c r="A42" s="215" t="str">
        <f>'Tariffs 2022'!F36</f>
        <v>Red Energy</v>
      </c>
      <c r="B42" s="216" t="str">
        <f>'Tariffs 2022'!D36</f>
        <v>AGN Wagga Wagga</v>
      </c>
      <c r="C42" s="217">
        <f>'Tariffs 2022'!E36</f>
        <v>43281</v>
      </c>
      <c r="D42" s="218">
        <f>60*'Tariffs 2022'!H36/100</f>
        <v>58.79999999999999</v>
      </c>
      <c r="E42" s="218">
        <f>$C$5*'Tariffs 2022'!O36/100</f>
        <v>112</v>
      </c>
      <c r="F42" s="218">
        <v>0</v>
      </c>
      <c r="G42" s="218">
        <v>0</v>
      </c>
      <c r="H42" s="218">
        <v>0</v>
      </c>
      <c r="I42" s="218">
        <v>0</v>
      </c>
      <c r="J42" s="218">
        <v>0</v>
      </c>
      <c r="K42" s="218">
        <f t="shared" si="5"/>
        <v>170.79999999999998</v>
      </c>
      <c r="L42" s="271">
        <f t="shared" si="4"/>
        <v>1024.8</v>
      </c>
      <c r="M42" s="220">
        <f t="shared" si="2"/>
        <v>1127.28</v>
      </c>
      <c r="N42" s="292"/>
      <c r="O42" s="292"/>
      <c r="P42" s="292"/>
      <c r="Q42" s="292"/>
      <c r="R42" s="292"/>
      <c r="S42" s="292"/>
      <c r="T42" s="292"/>
      <c r="U42" s="292"/>
      <c r="V42" s="292"/>
      <c r="W42" s="292"/>
      <c r="X42" s="292"/>
      <c r="Y42" s="292"/>
      <c r="Z42" s="292"/>
    </row>
    <row r="43" spans="1:26" ht="25" customHeight="1" thickTop="1" thickBot="1" x14ac:dyDescent="0.35">
      <c r="A43" s="182" t="str">
        <f>'Tariffs 2022'!F37</f>
        <v>Origin Energy</v>
      </c>
      <c r="B43" s="183" t="str">
        <f>'Tariffs 2022'!D37</f>
        <v>Central Ranges Pipeline Tamworth</v>
      </c>
      <c r="C43" s="184">
        <f>'Tariffs 2022'!E37</f>
        <v>43281</v>
      </c>
      <c r="D43" s="185">
        <f>60*'Tariffs 2022'!H37/100</f>
        <v>39.327272727272721</v>
      </c>
      <c r="E43" s="185">
        <f>$C$5*'Tariffs 2022'!O37/100</f>
        <v>182.54545454545448</v>
      </c>
      <c r="F43" s="185">
        <v>0</v>
      </c>
      <c r="G43" s="185">
        <v>0</v>
      </c>
      <c r="H43" s="185">
        <v>0</v>
      </c>
      <c r="I43" s="185">
        <v>0</v>
      </c>
      <c r="J43" s="185">
        <v>0</v>
      </c>
      <c r="K43" s="185">
        <f t="shared" si="5"/>
        <v>221.87272727272719</v>
      </c>
      <c r="L43" s="273">
        <f t="shared" si="4"/>
        <v>1331.2363636363632</v>
      </c>
      <c r="M43" s="186">
        <f t="shared" si="2"/>
        <v>1464.3599999999997</v>
      </c>
      <c r="N43" s="292"/>
      <c r="O43" s="292"/>
      <c r="P43" s="292"/>
      <c r="Q43" s="292"/>
      <c r="R43" s="292"/>
      <c r="S43" s="292"/>
      <c r="T43" s="292"/>
      <c r="U43" s="292"/>
      <c r="V43" s="292"/>
      <c r="W43" s="292"/>
      <c r="X43" s="292"/>
      <c r="Y43" s="292"/>
      <c r="Z43" s="292"/>
    </row>
    <row r="44" spans="1:26" customFormat="1" ht="25" customHeight="1" x14ac:dyDescent="0.3">
      <c r="A44" s="292"/>
      <c r="B44" s="292"/>
      <c r="C44" s="292"/>
      <c r="D44" s="292"/>
      <c r="E44" s="292"/>
      <c r="F44" s="292"/>
      <c r="G44" s="292"/>
      <c r="H44" s="292"/>
      <c r="I44" s="292"/>
      <c r="J44" s="292"/>
      <c r="K44" s="292"/>
      <c r="L44" s="292"/>
      <c r="M44" s="292"/>
      <c r="N44" s="292"/>
      <c r="O44" s="292"/>
      <c r="P44" s="292"/>
      <c r="Q44" s="292"/>
      <c r="R44" s="292"/>
      <c r="S44" s="292"/>
      <c r="T44" s="292"/>
      <c r="U44" s="292"/>
      <c r="V44" s="292"/>
      <c r="W44" s="292"/>
      <c r="X44" s="292"/>
      <c r="Y44" s="292"/>
      <c r="Z44" s="292"/>
    </row>
    <row r="45" spans="1:26" customFormat="1" x14ac:dyDescent="0.3">
      <c r="A45" s="292"/>
      <c r="B45" s="292"/>
      <c r="C45" s="292"/>
      <c r="D45" s="292"/>
      <c r="E45" s="292"/>
      <c r="F45" s="292"/>
      <c r="G45" s="292"/>
      <c r="H45" s="292"/>
      <c r="I45" s="292"/>
      <c r="J45" s="292"/>
      <c r="K45" s="292"/>
      <c r="L45" s="292"/>
      <c r="M45" s="292"/>
      <c r="N45" s="292"/>
      <c r="O45" s="292"/>
      <c r="P45" s="292"/>
      <c r="Q45" s="292"/>
      <c r="R45" s="292"/>
      <c r="S45" s="292"/>
      <c r="T45" s="292"/>
      <c r="U45" s="292"/>
      <c r="V45" s="292"/>
      <c r="W45" s="292"/>
      <c r="X45" s="292"/>
      <c r="Y45" s="292"/>
      <c r="Z45" s="292"/>
    </row>
    <row r="46" spans="1:26" customFormat="1" x14ac:dyDescent="0.3">
      <c r="A46" s="292"/>
      <c r="B46" s="292"/>
      <c r="C46" s="292"/>
      <c r="D46" s="292"/>
      <c r="E46" s="292"/>
      <c r="F46" s="292"/>
      <c r="G46" s="292"/>
      <c r="H46" s="292"/>
      <c r="I46" s="292"/>
      <c r="J46" s="292"/>
      <c r="K46" s="292"/>
      <c r="L46" s="292"/>
      <c r="M46" s="292"/>
      <c r="N46" s="292"/>
      <c r="O46" s="292"/>
      <c r="P46" s="292"/>
      <c r="Q46" s="292"/>
      <c r="R46" s="292"/>
      <c r="S46" s="292"/>
      <c r="T46" s="292"/>
      <c r="U46" s="292"/>
      <c r="V46" s="292"/>
      <c r="W46" s="292"/>
      <c r="X46" s="292"/>
      <c r="Y46" s="292"/>
      <c r="Z46" s="292"/>
    </row>
    <row r="47" spans="1:26" customFormat="1" x14ac:dyDescent="0.3">
      <c r="A47" s="292"/>
      <c r="B47" s="292"/>
      <c r="C47" s="292"/>
      <c r="D47" s="292"/>
      <c r="E47" s="292"/>
      <c r="F47" s="292"/>
      <c r="G47" s="292"/>
      <c r="H47" s="292"/>
      <c r="I47" s="292"/>
      <c r="J47" s="292"/>
      <c r="K47" s="292"/>
      <c r="L47" s="292"/>
      <c r="M47" s="292"/>
      <c r="N47" s="292"/>
      <c r="O47" s="292"/>
      <c r="P47" s="292"/>
      <c r="Q47" s="292"/>
      <c r="R47" s="292"/>
      <c r="S47" s="292"/>
      <c r="T47" s="292"/>
      <c r="U47" s="292"/>
      <c r="V47" s="292"/>
      <c r="W47" s="292"/>
      <c r="X47" s="292"/>
      <c r="Y47" s="292"/>
      <c r="Z47" s="292"/>
    </row>
    <row r="48" spans="1:26" customFormat="1" x14ac:dyDescent="0.3">
      <c r="A48" s="292"/>
      <c r="B48" s="292"/>
      <c r="C48" s="292"/>
      <c r="D48" s="292"/>
      <c r="E48" s="292"/>
      <c r="F48" s="292"/>
      <c r="G48" s="292"/>
      <c r="H48" s="292"/>
      <c r="I48" s="292"/>
      <c r="J48" s="292"/>
      <c r="K48" s="292"/>
      <c r="L48" s="292"/>
      <c r="M48" s="292"/>
      <c r="N48" s="292"/>
      <c r="O48" s="292"/>
      <c r="P48" s="292"/>
      <c r="Q48" s="292"/>
      <c r="R48" s="292"/>
      <c r="S48" s="292"/>
      <c r="T48" s="292"/>
      <c r="U48" s="292"/>
      <c r="V48" s="292"/>
      <c r="W48" s="292"/>
      <c r="X48" s="292"/>
      <c r="Y48" s="292"/>
      <c r="Z48" s="292"/>
    </row>
    <row r="49" spans="1:26" customFormat="1" x14ac:dyDescent="0.3">
      <c r="A49" s="292"/>
      <c r="B49" s="292"/>
      <c r="C49" s="292"/>
      <c r="D49" s="292"/>
      <c r="E49" s="292"/>
      <c r="F49" s="292"/>
      <c r="G49" s="292"/>
      <c r="H49" s="292"/>
      <c r="I49" s="292"/>
      <c r="J49" s="292"/>
      <c r="K49" s="292"/>
      <c r="L49" s="292"/>
      <c r="M49" s="292"/>
      <c r="N49" s="292"/>
      <c r="O49" s="292"/>
      <c r="P49" s="292"/>
      <c r="Q49" s="292"/>
      <c r="R49" s="292"/>
      <c r="S49" s="292"/>
      <c r="T49" s="292"/>
      <c r="U49" s="292"/>
      <c r="V49" s="292"/>
      <c r="W49" s="292"/>
      <c r="X49" s="292"/>
      <c r="Y49" s="292"/>
      <c r="Z49" s="292"/>
    </row>
    <row r="50" spans="1:26" customFormat="1" x14ac:dyDescent="0.3">
      <c r="A50" s="292"/>
      <c r="B50" s="292"/>
      <c r="C50" s="292"/>
      <c r="D50" s="292"/>
      <c r="E50" s="292"/>
      <c r="F50" s="292"/>
      <c r="G50" s="292"/>
      <c r="H50" s="292"/>
      <c r="I50" s="292"/>
      <c r="J50" s="292"/>
      <c r="K50" s="292"/>
      <c r="L50" s="292"/>
      <c r="M50" s="292"/>
      <c r="N50" s="292"/>
      <c r="O50" s="292"/>
      <c r="P50" s="292"/>
      <c r="Q50" s="292"/>
      <c r="R50" s="292"/>
      <c r="S50" s="292"/>
      <c r="T50" s="292"/>
      <c r="U50" s="292"/>
      <c r="V50" s="292"/>
      <c r="W50" s="292"/>
      <c r="X50" s="292"/>
      <c r="Y50" s="292"/>
      <c r="Z50" s="292"/>
    </row>
    <row r="51" spans="1:26" customFormat="1" x14ac:dyDescent="0.3">
      <c r="A51" s="292"/>
      <c r="B51" s="292"/>
      <c r="C51" s="292"/>
      <c r="D51" s="292"/>
      <c r="E51" s="292"/>
      <c r="F51" s="292"/>
      <c r="G51" s="292"/>
      <c r="H51" s="292"/>
      <c r="I51" s="292"/>
      <c r="J51" s="292"/>
      <c r="K51" s="292"/>
      <c r="L51" s="292"/>
      <c r="M51" s="292"/>
      <c r="N51" s="292"/>
      <c r="O51" s="292"/>
      <c r="P51" s="292"/>
      <c r="Q51" s="292"/>
      <c r="R51" s="292"/>
      <c r="S51" s="292"/>
      <c r="T51" s="292"/>
      <c r="U51" s="292"/>
      <c r="V51" s="292"/>
      <c r="W51" s="292"/>
      <c r="X51" s="292"/>
      <c r="Y51" s="292"/>
      <c r="Z51" s="292"/>
    </row>
    <row r="52" spans="1:26" customFormat="1" x14ac:dyDescent="0.3">
      <c r="A52" s="292"/>
      <c r="B52" s="292"/>
      <c r="C52" s="292"/>
      <c r="D52" s="292"/>
      <c r="E52" s="292"/>
      <c r="F52" s="292"/>
      <c r="G52" s="292"/>
      <c r="H52" s="292"/>
      <c r="I52" s="292"/>
      <c r="J52" s="292"/>
      <c r="K52" s="292"/>
      <c r="L52" s="292"/>
      <c r="M52" s="292"/>
      <c r="N52" s="292"/>
      <c r="O52" s="292"/>
      <c r="P52" s="292"/>
      <c r="Q52" s="292"/>
      <c r="R52" s="292"/>
      <c r="S52" s="292"/>
      <c r="T52" s="292"/>
      <c r="U52" s="292"/>
      <c r="V52" s="292"/>
      <c r="W52" s="292"/>
      <c r="X52" s="292"/>
      <c r="Y52" s="292"/>
      <c r="Z52" s="292"/>
    </row>
    <row r="53" spans="1:26" customFormat="1" x14ac:dyDescent="0.3">
      <c r="A53" s="292"/>
      <c r="B53" s="292"/>
      <c r="C53" s="292"/>
      <c r="D53" s="292"/>
      <c r="E53" s="292"/>
      <c r="F53" s="292"/>
      <c r="G53" s="292"/>
      <c r="H53" s="292"/>
      <c r="I53" s="292"/>
      <c r="J53" s="292"/>
      <c r="K53" s="292"/>
      <c r="L53" s="292"/>
      <c r="M53" s="292"/>
      <c r="N53" s="292"/>
      <c r="O53" s="292"/>
      <c r="P53" s="292"/>
      <c r="Q53" s="292"/>
      <c r="R53" s="292"/>
      <c r="S53" s="292"/>
      <c r="T53" s="292"/>
      <c r="U53" s="292"/>
      <c r="V53" s="292"/>
      <c r="W53" s="292"/>
      <c r="X53" s="292"/>
      <c r="Y53" s="292"/>
      <c r="Z53" s="292"/>
    </row>
    <row r="54" spans="1:26" customFormat="1" x14ac:dyDescent="0.3">
      <c r="A54" s="292"/>
      <c r="B54" s="292"/>
      <c r="C54" s="292"/>
      <c r="D54" s="292"/>
      <c r="E54" s="292"/>
      <c r="F54" s="292"/>
      <c r="G54" s="292"/>
      <c r="H54" s="292"/>
      <c r="I54" s="292"/>
      <c r="J54" s="292"/>
      <c r="K54" s="292"/>
      <c r="L54" s="292"/>
      <c r="M54" s="292"/>
      <c r="N54" s="292"/>
      <c r="O54" s="292"/>
      <c r="P54" s="292"/>
      <c r="Q54" s="292"/>
      <c r="R54" s="292"/>
      <c r="S54" s="292"/>
      <c r="T54" s="292"/>
      <c r="U54" s="292"/>
      <c r="V54" s="292"/>
      <c r="W54" s="292"/>
      <c r="X54" s="292"/>
      <c r="Y54" s="292"/>
      <c r="Z54" s="292"/>
    </row>
    <row r="55" spans="1:26" customFormat="1" x14ac:dyDescent="0.3">
      <c r="A55" s="292"/>
      <c r="B55" s="292"/>
      <c r="C55" s="292"/>
      <c r="D55" s="292"/>
      <c r="E55" s="292"/>
      <c r="F55" s="292"/>
      <c r="G55" s="292"/>
      <c r="H55" s="292"/>
      <c r="I55" s="292"/>
      <c r="J55" s="292"/>
      <c r="K55" s="292"/>
      <c r="L55" s="292"/>
      <c r="M55" s="292"/>
      <c r="N55" s="292"/>
      <c r="O55" s="292"/>
      <c r="P55" s="292"/>
      <c r="Q55" s="292"/>
      <c r="R55" s="292"/>
      <c r="S55" s="292"/>
      <c r="T55" s="292"/>
      <c r="U55" s="292"/>
      <c r="V55" s="292"/>
      <c r="W55" s="292"/>
      <c r="X55" s="292"/>
      <c r="Y55" s="292"/>
      <c r="Z55" s="292"/>
    </row>
    <row r="56" spans="1:26" customFormat="1" x14ac:dyDescent="0.3">
      <c r="A56" s="292"/>
      <c r="B56" s="292"/>
      <c r="C56" s="292"/>
      <c r="D56" s="292"/>
      <c r="E56" s="292"/>
      <c r="F56" s="292"/>
      <c r="G56" s="292"/>
      <c r="H56" s="292"/>
      <c r="I56" s="292"/>
      <c r="J56" s="292"/>
      <c r="K56" s="292"/>
      <c r="L56" s="292"/>
      <c r="M56" s="292"/>
      <c r="N56" s="292"/>
      <c r="O56" s="292"/>
      <c r="P56" s="292"/>
      <c r="Q56" s="292"/>
      <c r="R56" s="292"/>
      <c r="S56" s="292"/>
      <c r="T56" s="292"/>
      <c r="U56" s="292"/>
      <c r="V56" s="292"/>
      <c r="W56" s="292"/>
      <c r="X56" s="292"/>
      <c r="Y56" s="292"/>
      <c r="Z56" s="292"/>
    </row>
    <row r="57" spans="1:26" customFormat="1" x14ac:dyDescent="0.3">
      <c r="A57" s="292"/>
      <c r="B57" s="292"/>
      <c r="C57" s="292"/>
      <c r="D57" s="292"/>
      <c r="E57" s="292"/>
      <c r="F57" s="292"/>
      <c r="G57" s="292"/>
      <c r="H57" s="292"/>
      <c r="I57" s="292"/>
      <c r="J57" s="292"/>
      <c r="K57" s="292"/>
      <c r="L57" s="292"/>
      <c r="M57" s="292"/>
      <c r="N57" s="292"/>
      <c r="O57" s="292"/>
      <c r="P57" s="292"/>
      <c r="Q57" s="292"/>
      <c r="R57" s="292"/>
      <c r="S57" s="292"/>
      <c r="T57" s="292"/>
      <c r="U57" s="292"/>
      <c r="V57" s="292"/>
      <c r="W57" s="292"/>
      <c r="X57" s="292"/>
      <c r="Y57" s="292"/>
      <c r="Z57" s="292"/>
    </row>
    <row r="58" spans="1:26" customFormat="1" x14ac:dyDescent="0.3">
      <c r="A58" s="292"/>
      <c r="B58" s="292"/>
      <c r="C58" s="292"/>
      <c r="D58" s="292"/>
      <c r="E58" s="292"/>
      <c r="F58" s="292"/>
      <c r="G58" s="292"/>
      <c r="H58" s="292"/>
      <c r="I58" s="292"/>
      <c r="J58" s="292"/>
      <c r="K58" s="292"/>
      <c r="L58" s="292"/>
      <c r="M58" s="292"/>
      <c r="N58" s="292"/>
      <c r="O58" s="292"/>
      <c r="P58" s="292"/>
      <c r="Q58" s="292"/>
      <c r="R58" s="292"/>
      <c r="S58" s="292"/>
      <c r="T58" s="292"/>
      <c r="U58" s="292"/>
      <c r="V58" s="292"/>
      <c r="W58" s="292"/>
      <c r="X58" s="292"/>
      <c r="Y58" s="292"/>
      <c r="Z58" s="292"/>
    </row>
    <row r="59" spans="1:26" customFormat="1" x14ac:dyDescent="0.3">
      <c r="A59" s="292"/>
      <c r="B59" s="292"/>
      <c r="C59" s="292"/>
      <c r="D59" s="292"/>
      <c r="E59" s="292"/>
      <c r="F59" s="292"/>
      <c r="G59" s="292"/>
      <c r="H59" s="292"/>
      <c r="I59" s="292"/>
      <c r="J59" s="292"/>
      <c r="K59" s="292"/>
      <c r="L59" s="292"/>
      <c r="M59" s="292"/>
      <c r="N59" s="292"/>
      <c r="O59" s="292"/>
      <c r="P59" s="292"/>
      <c r="Q59" s="292"/>
      <c r="R59" s="292"/>
      <c r="S59" s="292"/>
      <c r="T59" s="292"/>
      <c r="U59" s="292"/>
      <c r="V59" s="292"/>
      <c r="W59" s="292"/>
      <c r="X59" s="292"/>
      <c r="Y59" s="292"/>
      <c r="Z59" s="292"/>
    </row>
    <row r="60" spans="1:26" customFormat="1" x14ac:dyDescent="0.3">
      <c r="A60" s="292"/>
      <c r="B60" s="292"/>
      <c r="C60" s="292"/>
      <c r="D60" s="292"/>
      <c r="E60" s="292"/>
      <c r="F60" s="292"/>
      <c r="G60" s="292"/>
      <c r="H60" s="292"/>
      <c r="I60" s="292"/>
      <c r="J60" s="292"/>
      <c r="K60" s="292"/>
      <c r="L60" s="292"/>
      <c r="M60" s="292"/>
      <c r="N60" s="292"/>
      <c r="O60" s="292"/>
      <c r="P60" s="292"/>
      <c r="Q60" s="292"/>
      <c r="R60" s="292"/>
      <c r="S60" s="292"/>
      <c r="T60" s="292"/>
      <c r="U60" s="292"/>
      <c r="V60" s="292"/>
      <c r="W60" s="292"/>
      <c r="X60" s="292"/>
      <c r="Y60" s="292"/>
      <c r="Z60" s="292"/>
    </row>
    <row r="61" spans="1:26" customFormat="1" x14ac:dyDescent="0.3">
      <c r="A61" s="292"/>
      <c r="B61" s="292"/>
      <c r="C61" s="292"/>
      <c r="D61" s="292"/>
      <c r="E61" s="292"/>
      <c r="F61" s="292"/>
      <c r="G61" s="292"/>
      <c r="H61" s="292"/>
      <c r="I61" s="292"/>
      <c r="J61" s="292"/>
      <c r="K61" s="292"/>
      <c r="L61" s="292"/>
      <c r="M61" s="292"/>
      <c r="N61" s="292"/>
      <c r="O61" s="292"/>
      <c r="P61" s="292"/>
      <c r="Q61" s="292"/>
      <c r="R61" s="292"/>
      <c r="S61" s="292"/>
      <c r="T61" s="292"/>
      <c r="U61" s="292"/>
      <c r="V61" s="292"/>
      <c r="W61" s="292"/>
      <c r="X61" s="292"/>
      <c r="Y61" s="292"/>
      <c r="Z61" s="292"/>
    </row>
    <row r="62" spans="1:26" customFormat="1" x14ac:dyDescent="0.3">
      <c r="A62" s="292"/>
      <c r="B62" s="292"/>
      <c r="C62" s="292"/>
      <c r="D62" s="292"/>
      <c r="E62" s="292"/>
      <c r="F62" s="292"/>
      <c r="G62" s="292"/>
      <c r="H62" s="292"/>
      <c r="I62" s="292"/>
      <c r="J62" s="292"/>
      <c r="K62" s="292"/>
      <c r="L62" s="292"/>
      <c r="M62" s="292"/>
      <c r="N62" s="292"/>
      <c r="O62" s="292"/>
      <c r="P62" s="292"/>
      <c r="Q62" s="292"/>
      <c r="R62" s="292"/>
      <c r="S62" s="292"/>
      <c r="T62" s="292"/>
      <c r="U62" s="292"/>
      <c r="V62" s="292"/>
      <c r="W62" s="292"/>
      <c r="X62" s="292"/>
      <c r="Y62" s="292"/>
      <c r="Z62" s="292"/>
    </row>
    <row r="63" spans="1:26" customFormat="1" x14ac:dyDescent="0.3">
      <c r="A63" s="292"/>
      <c r="B63" s="292"/>
      <c r="C63" s="292"/>
      <c r="D63" s="292"/>
      <c r="E63" s="292"/>
      <c r="F63" s="292"/>
      <c r="G63" s="292"/>
      <c r="H63" s="292"/>
      <c r="I63" s="292"/>
      <c r="J63" s="292"/>
      <c r="K63" s="292"/>
      <c r="L63" s="292"/>
      <c r="M63" s="292"/>
      <c r="N63" s="292"/>
      <c r="O63" s="292"/>
      <c r="P63" s="292"/>
      <c r="Q63" s="292"/>
      <c r="R63" s="292"/>
      <c r="S63" s="292"/>
      <c r="T63" s="292"/>
      <c r="U63" s="292"/>
      <c r="V63" s="292"/>
      <c r="W63" s="292"/>
      <c r="X63" s="292"/>
      <c r="Y63" s="292"/>
      <c r="Z63" s="292"/>
    </row>
    <row r="64" spans="1:26" customFormat="1" x14ac:dyDescent="0.3">
      <c r="A64" s="292"/>
      <c r="B64" s="292"/>
      <c r="C64" s="292"/>
      <c r="D64" s="292"/>
      <c r="E64" s="292"/>
      <c r="F64" s="292"/>
      <c r="G64" s="292"/>
      <c r="H64" s="292"/>
      <c r="I64" s="292"/>
      <c r="J64" s="292"/>
      <c r="K64" s="292"/>
      <c r="L64" s="292"/>
      <c r="M64" s="292"/>
      <c r="N64" s="292"/>
      <c r="O64" s="292"/>
      <c r="P64" s="292"/>
      <c r="Q64" s="292"/>
      <c r="R64" s="292"/>
      <c r="S64" s="292"/>
      <c r="T64" s="292"/>
      <c r="U64" s="292"/>
      <c r="V64" s="292"/>
      <c r="W64" s="292"/>
      <c r="X64" s="292"/>
      <c r="Y64" s="292"/>
      <c r="Z64" s="292"/>
    </row>
    <row r="65" spans="1:26" customFormat="1" x14ac:dyDescent="0.3">
      <c r="A65" s="292"/>
      <c r="B65" s="292"/>
      <c r="C65" s="292"/>
      <c r="D65" s="292"/>
      <c r="E65" s="292"/>
      <c r="F65" s="292"/>
      <c r="G65" s="292"/>
      <c r="H65" s="292"/>
      <c r="I65" s="292"/>
      <c r="J65" s="292"/>
      <c r="K65" s="292"/>
      <c r="L65" s="292"/>
      <c r="M65" s="292"/>
      <c r="N65" s="292"/>
      <c r="O65" s="292"/>
      <c r="P65" s="292"/>
      <c r="Q65" s="292"/>
      <c r="R65" s="292"/>
      <c r="S65" s="292"/>
      <c r="T65" s="292"/>
      <c r="U65" s="292"/>
      <c r="V65" s="292"/>
      <c r="W65" s="292"/>
      <c r="X65" s="292"/>
      <c r="Y65" s="292"/>
      <c r="Z65" s="292"/>
    </row>
    <row r="66" spans="1:26" customFormat="1" x14ac:dyDescent="0.3">
      <c r="A66" s="292"/>
      <c r="B66" s="292"/>
      <c r="C66" s="292"/>
      <c r="D66" s="292"/>
      <c r="E66" s="292"/>
      <c r="F66" s="292"/>
      <c r="G66" s="292"/>
      <c r="H66" s="292"/>
      <c r="I66" s="292"/>
      <c r="J66" s="292"/>
      <c r="K66" s="292"/>
      <c r="L66" s="292"/>
      <c r="M66" s="292"/>
      <c r="N66" s="292"/>
      <c r="O66" s="292"/>
      <c r="P66" s="292"/>
      <c r="Q66" s="292"/>
      <c r="R66" s="292"/>
      <c r="S66" s="292"/>
      <c r="T66" s="292"/>
      <c r="U66" s="292"/>
      <c r="V66" s="292"/>
      <c r="W66" s="292"/>
      <c r="X66" s="292"/>
      <c r="Y66" s="292"/>
      <c r="Z66" s="292"/>
    </row>
    <row r="67" spans="1:26" customFormat="1" x14ac:dyDescent="0.3">
      <c r="A67" s="292"/>
      <c r="B67" s="292"/>
      <c r="C67" s="292"/>
      <c r="D67" s="292"/>
      <c r="E67" s="292"/>
      <c r="F67" s="292"/>
      <c r="G67" s="292"/>
      <c r="H67" s="292"/>
      <c r="I67" s="292"/>
      <c r="J67" s="292"/>
      <c r="K67" s="292"/>
      <c r="L67" s="292"/>
      <c r="M67" s="292"/>
      <c r="N67" s="292"/>
      <c r="O67" s="292"/>
      <c r="P67" s="292"/>
      <c r="Q67" s="292"/>
      <c r="R67" s="292"/>
      <c r="S67" s="292"/>
      <c r="T67" s="292"/>
      <c r="U67" s="292"/>
      <c r="V67" s="292"/>
      <c r="W67" s="292"/>
      <c r="X67" s="292"/>
      <c r="Y67" s="292"/>
      <c r="Z67" s="292"/>
    </row>
    <row r="68" spans="1:26" customFormat="1" x14ac:dyDescent="0.3">
      <c r="A68" s="292"/>
      <c r="B68" s="292"/>
      <c r="C68" s="292"/>
      <c r="D68" s="292"/>
      <c r="E68" s="292"/>
      <c r="F68" s="292"/>
      <c r="G68" s="292"/>
      <c r="H68" s="292"/>
      <c r="I68" s="292"/>
      <c r="J68" s="292"/>
      <c r="K68" s="292"/>
      <c r="L68" s="292"/>
      <c r="M68" s="292"/>
      <c r="N68" s="292"/>
      <c r="O68" s="292"/>
      <c r="P68" s="292"/>
      <c r="Q68" s="292"/>
      <c r="R68" s="292"/>
      <c r="S68" s="292"/>
      <c r="T68" s="292"/>
      <c r="U68" s="292"/>
      <c r="V68" s="292"/>
      <c r="W68" s="292"/>
      <c r="X68" s="292"/>
      <c r="Y68" s="292"/>
      <c r="Z68" s="292"/>
    </row>
    <row r="69" spans="1:26" customFormat="1" x14ac:dyDescent="0.3">
      <c r="A69" s="292"/>
      <c r="B69" s="292"/>
      <c r="C69" s="292"/>
      <c r="D69" s="292"/>
      <c r="E69" s="292"/>
      <c r="F69" s="292"/>
      <c r="G69" s="292"/>
      <c r="H69" s="292"/>
      <c r="I69" s="292"/>
      <c r="J69" s="292"/>
      <c r="K69" s="292"/>
      <c r="L69" s="292"/>
      <c r="M69" s="292"/>
      <c r="N69" s="292"/>
      <c r="O69" s="292"/>
      <c r="P69" s="292"/>
      <c r="Q69" s="292"/>
      <c r="R69" s="292"/>
      <c r="S69" s="292"/>
      <c r="T69" s="292"/>
      <c r="U69" s="292"/>
      <c r="V69" s="292"/>
      <c r="W69" s="292"/>
      <c r="X69" s="292"/>
      <c r="Y69" s="292"/>
      <c r="Z69" s="292"/>
    </row>
    <row r="70" spans="1:26" customFormat="1" x14ac:dyDescent="0.3">
      <c r="A70" s="292"/>
      <c r="B70" s="292"/>
      <c r="C70" s="292"/>
      <c r="D70" s="292"/>
      <c r="E70" s="292"/>
      <c r="F70" s="292"/>
      <c r="G70" s="292"/>
      <c r="H70" s="292"/>
      <c r="I70" s="292"/>
      <c r="J70" s="292"/>
      <c r="K70" s="292"/>
      <c r="L70" s="292"/>
      <c r="M70" s="292"/>
      <c r="N70" s="292"/>
      <c r="O70" s="292"/>
      <c r="P70" s="292"/>
      <c r="Q70" s="292"/>
      <c r="R70" s="292"/>
      <c r="S70" s="292"/>
      <c r="T70" s="292"/>
      <c r="U70" s="292"/>
      <c r="V70" s="292"/>
      <c r="W70" s="292"/>
      <c r="X70" s="292"/>
      <c r="Y70" s="292"/>
      <c r="Z70" s="292"/>
    </row>
    <row r="71" spans="1:26" customFormat="1" x14ac:dyDescent="0.3">
      <c r="A71" s="292"/>
      <c r="B71" s="292"/>
      <c r="C71" s="292"/>
      <c r="D71" s="292"/>
      <c r="E71" s="292"/>
      <c r="F71" s="292"/>
      <c r="G71" s="292"/>
      <c r="H71" s="292"/>
      <c r="I71" s="292"/>
      <c r="J71" s="292"/>
      <c r="K71" s="292"/>
      <c r="L71" s="292"/>
      <c r="M71" s="292"/>
      <c r="N71" s="292"/>
      <c r="O71" s="292"/>
      <c r="P71" s="292"/>
      <c r="Q71" s="292"/>
      <c r="R71" s="292"/>
      <c r="S71" s="292"/>
      <c r="T71" s="292"/>
      <c r="U71" s="292"/>
      <c r="V71" s="292"/>
      <c r="W71" s="292"/>
      <c r="X71" s="292"/>
      <c r="Y71" s="292"/>
      <c r="Z71" s="292"/>
    </row>
    <row r="72" spans="1:26" customFormat="1" x14ac:dyDescent="0.3">
      <c r="A72" s="292"/>
      <c r="B72" s="292"/>
      <c r="C72" s="292"/>
      <c r="D72" s="292"/>
      <c r="E72" s="292"/>
      <c r="F72" s="292"/>
      <c r="G72" s="292"/>
      <c r="H72" s="292"/>
      <c r="I72" s="292"/>
      <c r="J72" s="292"/>
      <c r="K72" s="292"/>
      <c r="L72" s="292"/>
      <c r="M72" s="292"/>
      <c r="N72" s="292"/>
      <c r="O72" s="292"/>
      <c r="P72" s="292"/>
      <c r="Q72" s="292"/>
      <c r="R72" s="292"/>
      <c r="S72" s="292"/>
      <c r="T72" s="292"/>
      <c r="U72" s="292"/>
      <c r="V72" s="292"/>
      <c r="W72" s="292"/>
      <c r="X72" s="292"/>
      <c r="Y72" s="292"/>
      <c r="Z72" s="292"/>
    </row>
    <row r="73" spans="1:26" customFormat="1" x14ac:dyDescent="0.3">
      <c r="A73" s="292"/>
      <c r="B73" s="292"/>
      <c r="C73" s="292"/>
      <c r="D73" s="292"/>
      <c r="E73" s="292"/>
      <c r="F73" s="292"/>
      <c r="G73" s="292"/>
      <c r="H73" s="292"/>
      <c r="I73" s="292"/>
      <c r="J73" s="292"/>
      <c r="K73" s="292"/>
      <c r="L73" s="292"/>
      <c r="M73" s="292"/>
      <c r="N73" s="292"/>
      <c r="O73" s="292"/>
      <c r="P73" s="292"/>
      <c r="Q73" s="292"/>
      <c r="R73" s="292"/>
      <c r="S73" s="292"/>
      <c r="T73" s="292"/>
      <c r="U73" s="292"/>
      <c r="V73" s="292"/>
      <c r="W73" s="292"/>
      <c r="X73" s="292"/>
      <c r="Y73" s="292"/>
      <c r="Z73" s="292"/>
    </row>
    <row r="74" spans="1:26" customFormat="1" x14ac:dyDescent="0.3">
      <c r="A74" s="292"/>
      <c r="B74" s="292"/>
      <c r="C74" s="292"/>
      <c r="D74" s="292"/>
      <c r="E74" s="292"/>
      <c r="F74" s="292"/>
      <c r="G74" s="292"/>
      <c r="H74" s="292"/>
      <c r="I74" s="292"/>
      <c r="J74" s="292"/>
      <c r="K74" s="292"/>
      <c r="L74" s="292"/>
      <c r="M74" s="292"/>
      <c r="N74" s="292"/>
      <c r="O74" s="292"/>
      <c r="P74" s="292"/>
      <c r="Q74" s="292"/>
      <c r="R74" s="292"/>
      <c r="S74" s="292"/>
      <c r="T74" s="292"/>
      <c r="U74" s="292"/>
      <c r="V74" s="292"/>
      <c r="W74" s="292"/>
      <c r="X74" s="292"/>
      <c r="Y74" s="292"/>
      <c r="Z74" s="292"/>
    </row>
    <row r="75" spans="1:26" customFormat="1" x14ac:dyDescent="0.3">
      <c r="A75" s="292"/>
      <c r="B75" s="292"/>
      <c r="C75" s="292"/>
      <c r="D75" s="292"/>
      <c r="E75" s="292"/>
      <c r="F75" s="292"/>
      <c r="G75" s="292"/>
      <c r="H75" s="292"/>
      <c r="I75" s="292"/>
      <c r="J75" s="292"/>
      <c r="K75" s="292"/>
      <c r="L75" s="292"/>
      <c r="M75" s="292"/>
      <c r="N75" s="292"/>
      <c r="O75" s="292"/>
      <c r="P75" s="292"/>
      <c r="Q75" s="292"/>
      <c r="R75" s="292"/>
      <c r="S75" s="292"/>
      <c r="T75" s="292"/>
      <c r="U75" s="292"/>
      <c r="V75" s="292"/>
      <c r="W75" s="292"/>
      <c r="X75" s="292"/>
      <c r="Y75" s="292"/>
      <c r="Z75" s="292"/>
    </row>
    <row r="76" spans="1:26" customFormat="1" x14ac:dyDescent="0.3">
      <c r="A76" s="292"/>
      <c r="B76" s="292"/>
      <c r="C76" s="292"/>
      <c r="D76" s="292"/>
      <c r="E76" s="292"/>
      <c r="F76" s="292"/>
      <c r="G76" s="292"/>
      <c r="H76" s="292"/>
      <c r="I76" s="292"/>
      <c r="J76" s="292"/>
      <c r="K76" s="292"/>
      <c r="L76" s="292"/>
      <c r="M76" s="292"/>
      <c r="N76" s="292"/>
      <c r="O76" s="292"/>
      <c r="P76" s="292"/>
      <c r="Q76" s="292"/>
      <c r="R76" s="292"/>
      <c r="S76" s="292"/>
      <c r="T76" s="292"/>
      <c r="U76" s="292"/>
      <c r="V76" s="292"/>
      <c r="W76" s="292"/>
      <c r="X76" s="292"/>
      <c r="Y76" s="292"/>
      <c r="Z76" s="292"/>
    </row>
    <row r="77" spans="1:26" customFormat="1" x14ac:dyDescent="0.3">
      <c r="A77" s="292"/>
      <c r="B77" s="292"/>
      <c r="C77" s="292"/>
      <c r="D77" s="292"/>
      <c r="E77" s="292"/>
      <c r="F77" s="292"/>
      <c r="G77" s="292"/>
      <c r="H77" s="292"/>
      <c r="I77" s="292"/>
      <c r="J77" s="292"/>
      <c r="K77" s="292"/>
      <c r="L77" s="292"/>
      <c r="M77" s="292"/>
      <c r="N77" s="292"/>
      <c r="O77" s="292"/>
      <c r="P77" s="292"/>
      <c r="Q77" s="292"/>
      <c r="R77" s="292"/>
      <c r="S77" s="292"/>
      <c r="T77" s="292"/>
      <c r="U77" s="292"/>
      <c r="V77" s="292"/>
      <c r="W77" s="292"/>
      <c r="X77" s="292"/>
      <c r="Y77" s="292"/>
      <c r="Z77" s="292"/>
    </row>
    <row r="78" spans="1:26" customFormat="1" x14ac:dyDescent="0.3">
      <c r="A78" s="292"/>
      <c r="B78" s="292"/>
      <c r="C78" s="292"/>
      <c r="D78" s="292"/>
      <c r="E78" s="292"/>
      <c r="F78" s="292"/>
      <c r="G78" s="292"/>
      <c r="H78" s="292"/>
      <c r="I78" s="292"/>
      <c r="J78" s="292"/>
      <c r="K78" s="292"/>
      <c r="L78" s="292"/>
      <c r="M78" s="292"/>
      <c r="N78" s="292"/>
      <c r="O78" s="292"/>
      <c r="P78" s="292"/>
      <c r="Q78" s="292"/>
      <c r="R78" s="292"/>
      <c r="S78" s="292"/>
      <c r="T78" s="292"/>
      <c r="U78" s="292"/>
      <c r="V78" s="292"/>
      <c r="W78" s="292"/>
      <c r="X78" s="292"/>
      <c r="Y78" s="292"/>
      <c r="Z78" s="292"/>
    </row>
    <row r="79" spans="1:26" customFormat="1" x14ac:dyDescent="0.3">
      <c r="A79" s="292"/>
      <c r="B79" s="292"/>
      <c r="C79" s="292"/>
      <c r="D79" s="292"/>
      <c r="E79" s="292"/>
      <c r="F79" s="292"/>
      <c r="G79" s="292"/>
      <c r="H79" s="292"/>
      <c r="I79" s="292"/>
      <c r="J79" s="292"/>
      <c r="K79" s="292"/>
      <c r="L79" s="292"/>
      <c r="M79" s="292"/>
      <c r="N79" s="292"/>
      <c r="O79" s="292"/>
      <c r="P79" s="292"/>
      <c r="Q79" s="292"/>
      <c r="R79" s="292"/>
      <c r="S79" s="292"/>
      <c r="T79" s="292"/>
      <c r="U79" s="292"/>
      <c r="V79" s="292"/>
      <c r="W79" s="292"/>
      <c r="X79" s="292"/>
      <c r="Y79" s="292"/>
      <c r="Z79" s="292"/>
    </row>
    <row r="80" spans="1:26" customFormat="1" x14ac:dyDescent="0.3">
      <c r="A80" s="292"/>
      <c r="B80" s="292"/>
      <c r="C80" s="292"/>
      <c r="D80" s="292"/>
      <c r="E80" s="292"/>
      <c r="F80" s="292"/>
      <c r="G80" s="292"/>
      <c r="H80" s="292"/>
      <c r="I80" s="292"/>
      <c r="J80" s="292"/>
      <c r="K80" s="292"/>
      <c r="L80" s="292"/>
      <c r="M80" s="292"/>
      <c r="N80" s="292"/>
      <c r="O80" s="292"/>
      <c r="P80" s="292"/>
      <c r="Q80" s="292"/>
      <c r="R80" s="292"/>
      <c r="S80" s="292"/>
      <c r="T80" s="292"/>
      <c r="U80" s="292"/>
      <c r="V80" s="292"/>
      <c r="W80" s="292"/>
      <c r="X80" s="292"/>
      <c r="Y80" s="292"/>
      <c r="Z80" s="292"/>
    </row>
    <row r="81" spans="1:26" customFormat="1" x14ac:dyDescent="0.3">
      <c r="A81" s="292"/>
      <c r="B81" s="292"/>
      <c r="C81" s="292"/>
      <c r="D81" s="292"/>
      <c r="E81" s="292"/>
      <c r="F81" s="292"/>
      <c r="G81" s="292"/>
      <c r="H81" s="292"/>
      <c r="I81" s="292"/>
      <c r="J81" s="292"/>
      <c r="K81" s="292"/>
      <c r="L81" s="292"/>
      <c r="M81" s="292"/>
      <c r="N81" s="292"/>
      <c r="O81" s="292"/>
      <c r="P81" s="292"/>
      <c r="Q81" s="292"/>
      <c r="R81" s="292"/>
      <c r="S81" s="292"/>
      <c r="T81" s="292"/>
      <c r="U81" s="292"/>
      <c r="V81" s="292"/>
      <c r="W81" s="292"/>
      <c r="X81" s="292"/>
      <c r="Y81" s="292"/>
      <c r="Z81" s="292"/>
    </row>
    <row r="82" spans="1:26" customFormat="1" x14ac:dyDescent="0.3">
      <c r="A82" s="292"/>
      <c r="B82" s="292"/>
      <c r="C82" s="292"/>
      <c r="D82" s="292"/>
      <c r="E82" s="292"/>
      <c r="F82" s="292"/>
      <c r="G82" s="292"/>
      <c r="H82" s="292"/>
      <c r="I82" s="292"/>
      <c r="J82" s="292"/>
      <c r="K82" s="292"/>
      <c r="L82" s="292"/>
      <c r="M82" s="292"/>
      <c r="N82" s="292"/>
      <c r="O82" s="292"/>
      <c r="P82" s="292"/>
      <c r="Q82" s="292"/>
      <c r="R82" s="292"/>
      <c r="S82" s="292"/>
      <c r="T82" s="292"/>
      <c r="U82" s="292"/>
      <c r="V82" s="292"/>
      <c r="W82" s="292"/>
      <c r="X82" s="292"/>
      <c r="Y82" s="292"/>
      <c r="Z82" s="292"/>
    </row>
    <row r="83" spans="1:26" customFormat="1" x14ac:dyDescent="0.3"/>
    <row r="84" spans="1:26" customFormat="1" x14ac:dyDescent="0.3"/>
    <row r="85" spans="1:26" customFormat="1" x14ac:dyDescent="0.3"/>
    <row r="86" spans="1:26" customFormat="1" x14ac:dyDescent="0.3"/>
    <row r="87" spans="1:26" customFormat="1" x14ac:dyDescent="0.3"/>
    <row r="88" spans="1:26" customFormat="1" x14ac:dyDescent="0.3"/>
    <row r="89" spans="1:26" customFormat="1" x14ac:dyDescent="0.3"/>
    <row r="90" spans="1:26" customFormat="1" x14ac:dyDescent="0.3"/>
    <row r="91" spans="1:26" customFormat="1" x14ac:dyDescent="0.3"/>
    <row r="92" spans="1:26" customFormat="1" x14ac:dyDescent="0.3"/>
    <row r="93" spans="1:26" customFormat="1" x14ac:dyDescent="0.3"/>
    <row r="94" spans="1:26" customFormat="1" x14ac:dyDescent="0.3"/>
    <row r="95" spans="1:26" customFormat="1" x14ac:dyDescent="0.3"/>
    <row r="96" spans="1:26" customFormat="1" x14ac:dyDescent="0.3"/>
    <row r="97" customFormat="1" x14ac:dyDescent="0.3"/>
    <row r="98" customFormat="1" x14ac:dyDescent="0.3"/>
    <row r="99" customFormat="1" x14ac:dyDescent="0.3"/>
    <row r="100" customFormat="1" x14ac:dyDescent="0.3"/>
    <row r="101" customFormat="1" x14ac:dyDescent="0.3"/>
    <row r="102" customFormat="1" x14ac:dyDescent="0.3"/>
    <row r="103" customFormat="1" x14ac:dyDescent="0.3"/>
    <row r="104" customFormat="1" x14ac:dyDescent="0.3"/>
    <row r="105" customFormat="1" x14ac:dyDescent="0.3"/>
    <row r="106" customFormat="1" x14ac:dyDescent="0.3"/>
    <row r="107" customFormat="1" x14ac:dyDescent="0.3"/>
    <row r="108" customFormat="1" x14ac:dyDescent="0.3"/>
    <row r="109" customFormat="1" x14ac:dyDescent="0.3"/>
    <row r="110" customFormat="1" x14ac:dyDescent="0.3"/>
    <row r="111" customFormat="1" x14ac:dyDescent="0.3"/>
    <row r="112" customFormat="1" x14ac:dyDescent="0.3"/>
    <row r="113" customFormat="1" x14ac:dyDescent="0.3"/>
    <row r="114" customFormat="1" x14ac:dyDescent="0.3"/>
    <row r="115" customFormat="1" x14ac:dyDescent="0.3"/>
    <row r="116" customFormat="1" x14ac:dyDescent="0.3"/>
    <row r="117" customFormat="1" x14ac:dyDescent="0.3"/>
    <row r="118" customFormat="1" x14ac:dyDescent="0.3"/>
    <row r="119" customFormat="1" x14ac:dyDescent="0.3"/>
    <row r="120" customFormat="1" x14ac:dyDescent="0.3"/>
    <row r="121" customFormat="1" x14ac:dyDescent="0.3"/>
    <row r="122" customFormat="1" x14ac:dyDescent="0.3"/>
    <row r="123" customFormat="1" x14ac:dyDescent="0.3"/>
    <row r="124" customFormat="1" x14ac:dyDescent="0.3"/>
    <row r="125" customFormat="1" x14ac:dyDescent="0.3"/>
    <row r="126" customFormat="1" x14ac:dyDescent="0.3"/>
    <row r="127" customFormat="1" x14ac:dyDescent="0.3"/>
    <row r="128" customFormat="1" x14ac:dyDescent="0.3"/>
    <row r="129" customFormat="1" x14ac:dyDescent="0.3"/>
    <row r="130" customFormat="1" x14ac:dyDescent="0.3"/>
    <row r="131" customFormat="1" x14ac:dyDescent="0.3"/>
    <row r="132" customFormat="1" x14ac:dyDescent="0.3"/>
    <row r="133" customFormat="1" x14ac:dyDescent="0.3"/>
    <row r="134" customFormat="1" x14ac:dyDescent="0.3"/>
    <row r="135" customFormat="1" x14ac:dyDescent="0.3"/>
    <row r="136" customFormat="1" x14ac:dyDescent="0.3"/>
    <row r="137" customFormat="1" x14ac:dyDescent="0.3"/>
    <row r="138" customFormat="1" x14ac:dyDescent="0.3"/>
    <row r="139" customFormat="1" x14ac:dyDescent="0.3"/>
    <row r="140" customFormat="1" x14ac:dyDescent="0.3"/>
    <row r="141" customFormat="1" x14ac:dyDescent="0.3"/>
    <row r="142" customFormat="1" x14ac:dyDescent="0.3"/>
    <row r="143" customFormat="1" x14ac:dyDescent="0.3"/>
    <row r="144" customFormat="1" x14ac:dyDescent="0.3"/>
    <row r="145" customFormat="1" x14ac:dyDescent="0.3"/>
    <row r="146" customFormat="1" x14ac:dyDescent="0.3"/>
    <row r="147" customFormat="1" x14ac:dyDescent="0.3"/>
    <row r="148" customFormat="1" x14ac:dyDescent="0.3"/>
    <row r="149" customFormat="1" x14ac:dyDescent="0.3"/>
    <row r="150" customFormat="1" x14ac:dyDescent="0.3"/>
    <row r="151" customFormat="1" x14ac:dyDescent="0.3"/>
    <row r="152" customFormat="1" x14ac:dyDescent="0.3"/>
    <row r="153" customFormat="1" x14ac:dyDescent="0.3"/>
    <row r="154" customFormat="1" x14ac:dyDescent="0.3"/>
    <row r="155" customFormat="1" x14ac:dyDescent="0.3"/>
    <row r="156" customFormat="1" x14ac:dyDescent="0.3"/>
    <row r="157" customFormat="1" x14ac:dyDescent="0.3"/>
    <row r="158" customFormat="1" x14ac:dyDescent="0.3"/>
    <row r="159" customFormat="1" x14ac:dyDescent="0.3"/>
    <row r="160" customFormat="1" x14ac:dyDescent="0.3"/>
    <row r="161" customFormat="1" x14ac:dyDescent="0.3"/>
    <row r="162" customFormat="1" x14ac:dyDescent="0.3"/>
    <row r="163" customFormat="1" x14ac:dyDescent="0.3"/>
    <row r="164" customFormat="1" x14ac:dyDescent="0.3"/>
    <row r="165" customFormat="1" x14ac:dyDescent="0.3"/>
    <row r="166" customFormat="1" x14ac:dyDescent="0.3"/>
    <row r="167" customFormat="1" x14ac:dyDescent="0.3"/>
    <row r="168" customFormat="1" x14ac:dyDescent="0.3"/>
    <row r="169" customFormat="1" x14ac:dyDescent="0.3"/>
    <row r="170" customFormat="1" x14ac:dyDescent="0.3"/>
    <row r="171" customFormat="1" x14ac:dyDescent="0.3"/>
    <row r="172" customFormat="1" x14ac:dyDescent="0.3"/>
    <row r="173" customFormat="1" x14ac:dyDescent="0.3"/>
    <row r="174" customFormat="1" x14ac:dyDescent="0.3"/>
    <row r="175" customFormat="1" x14ac:dyDescent="0.3"/>
    <row r="176" customFormat="1" x14ac:dyDescent="0.3"/>
    <row r="177" customFormat="1" x14ac:dyDescent="0.3"/>
    <row r="178" customFormat="1" x14ac:dyDescent="0.3"/>
    <row r="179" customFormat="1" x14ac:dyDescent="0.3"/>
    <row r="180" customFormat="1" x14ac:dyDescent="0.3"/>
    <row r="181" customFormat="1" x14ac:dyDescent="0.3"/>
    <row r="182" customFormat="1" x14ac:dyDescent="0.3"/>
    <row r="183" customFormat="1" x14ac:dyDescent="0.3"/>
    <row r="184" customFormat="1" x14ac:dyDescent="0.3"/>
    <row r="185" customFormat="1" x14ac:dyDescent="0.3"/>
    <row r="186" customFormat="1" x14ac:dyDescent="0.3"/>
    <row r="187" customFormat="1" x14ac:dyDescent="0.3"/>
    <row r="188" customFormat="1" x14ac:dyDescent="0.3"/>
    <row r="189" customFormat="1" x14ac:dyDescent="0.3"/>
    <row r="190" customFormat="1" x14ac:dyDescent="0.3"/>
    <row r="191" customFormat="1" x14ac:dyDescent="0.3"/>
    <row r="192" customFormat="1" x14ac:dyDescent="0.3"/>
    <row r="193" customFormat="1" x14ac:dyDescent="0.3"/>
    <row r="194" customFormat="1" x14ac:dyDescent="0.3"/>
    <row r="195" customFormat="1" x14ac:dyDescent="0.3"/>
    <row r="196" customFormat="1" x14ac:dyDescent="0.3"/>
    <row r="197" customFormat="1" x14ac:dyDescent="0.3"/>
    <row r="198" customFormat="1" x14ac:dyDescent="0.3"/>
    <row r="199" customFormat="1" x14ac:dyDescent="0.3"/>
    <row r="200" customFormat="1" x14ac:dyDescent="0.3"/>
    <row r="201" customFormat="1" x14ac:dyDescent="0.3"/>
    <row r="202" customFormat="1" x14ac:dyDescent="0.3"/>
    <row r="203" customFormat="1" x14ac:dyDescent="0.3"/>
    <row r="204" customFormat="1" x14ac:dyDescent="0.3"/>
    <row r="205" customFormat="1" x14ac:dyDescent="0.3"/>
    <row r="206" customFormat="1" x14ac:dyDescent="0.3"/>
    <row r="207" customFormat="1" x14ac:dyDescent="0.3"/>
    <row r="208" customFormat="1" x14ac:dyDescent="0.3"/>
    <row r="209" customFormat="1" x14ac:dyDescent="0.3"/>
    <row r="210" customFormat="1" x14ac:dyDescent="0.3"/>
    <row r="211" customFormat="1" x14ac:dyDescent="0.3"/>
    <row r="212" customFormat="1" x14ac:dyDescent="0.3"/>
    <row r="213" customFormat="1" x14ac:dyDescent="0.3"/>
    <row r="214" customFormat="1" x14ac:dyDescent="0.3"/>
    <row r="215" customFormat="1" x14ac:dyDescent="0.3"/>
    <row r="216" customFormat="1" x14ac:dyDescent="0.3"/>
    <row r="217" customFormat="1" x14ac:dyDescent="0.3"/>
    <row r="218" customFormat="1" x14ac:dyDescent="0.3"/>
    <row r="219" customFormat="1" x14ac:dyDescent="0.3"/>
    <row r="220" customFormat="1" x14ac:dyDescent="0.3"/>
    <row r="221" customFormat="1" x14ac:dyDescent="0.3"/>
    <row r="222" customFormat="1" x14ac:dyDescent="0.3"/>
    <row r="223" customFormat="1" x14ac:dyDescent="0.3"/>
    <row r="224" customFormat="1" x14ac:dyDescent="0.3"/>
    <row r="225" customFormat="1" x14ac:dyDescent="0.3"/>
    <row r="226" customFormat="1" x14ac:dyDescent="0.3"/>
    <row r="227" customFormat="1" x14ac:dyDescent="0.3"/>
    <row r="228" customFormat="1" x14ac:dyDescent="0.3"/>
    <row r="229" customFormat="1" x14ac:dyDescent="0.3"/>
    <row r="230" customFormat="1" x14ac:dyDescent="0.3"/>
    <row r="231" customFormat="1" x14ac:dyDescent="0.3"/>
    <row r="232" customFormat="1" x14ac:dyDescent="0.3"/>
    <row r="233" customFormat="1" x14ac:dyDescent="0.3"/>
    <row r="234" customFormat="1" x14ac:dyDescent="0.3"/>
    <row r="235" customFormat="1" x14ac:dyDescent="0.3"/>
    <row r="236" customFormat="1" x14ac:dyDescent="0.3"/>
    <row r="237" customFormat="1" x14ac:dyDescent="0.3"/>
    <row r="238" customFormat="1" x14ac:dyDescent="0.3"/>
    <row r="239" customFormat="1" x14ac:dyDescent="0.3"/>
    <row r="240" customFormat="1" x14ac:dyDescent="0.3"/>
    <row r="241" customFormat="1" x14ac:dyDescent="0.3"/>
    <row r="242" customFormat="1" x14ac:dyDescent="0.3"/>
    <row r="243" customFormat="1" x14ac:dyDescent="0.3"/>
    <row r="244" customFormat="1" x14ac:dyDescent="0.3"/>
    <row r="245" customFormat="1" x14ac:dyDescent="0.3"/>
    <row r="246" customFormat="1" x14ac:dyDescent="0.3"/>
    <row r="247" customFormat="1" x14ac:dyDescent="0.3"/>
    <row r="248" customFormat="1" x14ac:dyDescent="0.3"/>
    <row r="249" customFormat="1" x14ac:dyDescent="0.3"/>
    <row r="250" customFormat="1" x14ac:dyDescent="0.3"/>
    <row r="251" customFormat="1" x14ac:dyDescent="0.3"/>
    <row r="252" customFormat="1" x14ac:dyDescent="0.3"/>
    <row r="253" customFormat="1" x14ac:dyDescent="0.3"/>
    <row r="254" customFormat="1" x14ac:dyDescent="0.3"/>
    <row r="255" customFormat="1" x14ac:dyDescent="0.3"/>
    <row r="256" customFormat="1" x14ac:dyDescent="0.3"/>
    <row r="257" customFormat="1" x14ac:dyDescent="0.3"/>
    <row r="258" customFormat="1" x14ac:dyDescent="0.3"/>
    <row r="259" customFormat="1" x14ac:dyDescent="0.3"/>
    <row r="260" customFormat="1" x14ac:dyDescent="0.3"/>
    <row r="261" customFormat="1" x14ac:dyDescent="0.3"/>
    <row r="262" customFormat="1" x14ac:dyDescent="0.3"/>
    <row r="263" customFormat="1" x14ac:dyDescent="0.3"/>
    <row r="264" customFormat="1" x14ac:dyDescent="0.3"/>
    <row r="265" customFormat="1" x14ac:dyDescent="0.3"/>
    <row r="266" customFormat="1" x14ac:dyDescent="0.3"/>
    <row r="267" customFormat="1" x14ac:dyDescent="0.3"/>
    <row r="268" customFormat="1" x14ac:dyDescent="0.3"/>
    <row r="269" customFormat="1" x14ac:dyDescent="0.3"/>
    <row r="270" customFormat="1" x14ac:dyDescent="0.3"/>
    <row r="271" customFormat="1" x14ac:dyDescent="0.3"/>
    <row r="272" customFormat="1" x14ac:dyDescent="0.3"/>
    <row r="273" customFormat="1" x14ac:dyDescent="0.3"/>
    <row r="274" customFormat="1" x14ac:dyDescent="0.3"/>
    <row r="275" customFormat="1" x14ac:dyDescent="0.3"/>
    <row r="276" customFormat="1" x14ac:dyDescent="0.3"/>
    <row r="277" customFormat="1" x14ac:dyDescent="0.3"/>
    <row r="278" customFormat="1" x14ac:dyDescent="0.3"/>
    <row r="279" customFormat="1" x14ac:dyDescent="0.3"/>
    <row r="280" customFormat="1" x14ac:dyDescent="0.3"/>
    <row r="281" customFormat="1" x14ac:dyDescent="0.3"/>
    <row r="282" customFormat="1" x14ac:dyDescent="0.3"/>
    <row r="283" customFormat="1" x14ac:dyDescent="0.3"/>
    <row r="284" customFormat="1" x14ac:dyDescent="0.3"/>
    <row r="285" customFormat="1" x14ac:dyDescent="0.3"/>
    <row r="286" customFormat="1" x14ac:dyDescent="0.3"/>
    <row r="287" customFormat="1" x14ac:dyDescent="0.3"/>
    <row r="288" customFormat="1" x14ac:dyDescent="0.3"/>
    <row r="289" customFormat="1" x14ac:dyDescent="0.3"/>
    <row r="290" customFormat="1" x14ac:dyDescent="0.3"/>
    <row r="291" customFormat="1" x14ac:dyDescent="0.3"/>
    <row r="292" customFormat="1" x14ac:dyDescent="0.3"/>
    <row r="293" customFormat="1" x14ac:dyDescent="0.3"/>
    <row r="294" customFormat="1" x14ac:dyDescent="0.3"/>
    <row r="295" customFormat="1" x14ac:dyDescent="0.3"/>
    <row r="296" customFormat="1" x14ac:dyDescent="0.3"/>
    <row r="297" customFormat="1" x14ac:dyDescent="0.3"/>
    <row r="298" customFormat="1" x14ac:dyDescent="0.3"/>
    <row r="299" customFormat="1" x14ac:dyDescent="0.3"/>
    <row r="300" customFormat="1" x14ac:dyDescent="0.3"/>
    <row r="301" customFormat="1" x14ac:dyDescent="0.3"/>
    <row r="302" customFormat="1" x14ac:dyDescent="0.3"/>
    <row r="303" customFormat="1" x14ac:dyDescent="0.3"/>
    <row r="304" customFormat="1" x14ac:dyDescent="0.3"/>
    <row r="305" customFormat="1" x14ac:dyDescent="0.3"/>
    <row r="306" customFormat="1" x14ac:dyDescent="0.3"/>
    <row r="307" customFormat="1" x14ac:dyDescent="0.3"/>
    <row r="308" customFormat="1" x14ac:dyDescent="0.3"/>
    <row r="309" customFormat="1" x14ac:dyDescent="0.3"/>
    <row r="310" customFormat="1" x14ac:dyDescent="0.3"/>
    <row r="311" customFormat="1" x14ac:dyDescent="0.3"/>
    <row r="312" customFormat="1" x14ac:dyDescent="0.3"/>
    <row r="313" customFormat="1" x14ac:dyDescent="0.3"/>
    <row r="314" customFormat="1" x14ac:dyDescent="0.3"/>
    <row r="315" customFormat="1" x14ac:dyDescent="0.3"/>
    <row r="316" customFormat="1" x14ac:dyDescent="0.3"/>
    <row r="317" customFormat="1" x14ac:dyDescent="0.3"/>
    <row r="318" customFormat="1" x14ac:dyDescent="0.3"/>
    <row r="319" customFormat="1" x14ac:dyDescent="0.3"/>
    <row r="320" customFormat="1" x14ac:dyDescent="0.3"/>
    <row r="321" customFormat="1" x14ac:dyDescent="0.3"/>
    <row r="322" customFormat="1" x14ac:dyDescent="0.3"/>
    <row r="323" customFormat="1" x14ac:dyDescent="0.3"/>
    <row r="324" customFormat="1" x14ac:dyDescent="0.3"/>
    <row r="325" customFormat="1" x14ac:dyDescent="0.3"/>
    <row r="326" customFormat="1" x14ac:dyDescent="0.3"/>
    <row r="327" customFormat="1" x14ac:dyDescent="0.3"/>
    <row r="328" customFormat="1" x14ac:dyDescent="0.3"/>
    <row r="329" customFormat="1" x14ac:dyDescent="0.3"/>
    <row r="330" customFormat="1" x14ac:dyDescent="0.3"/>
    <row r="331" customFormat="1" x14ac:dyDescent="0.3"/>
    <row r="332" customFormat="1" x14ac:dyDescent="0.3"/>
    <row r="333" customFormat="1" x14ac:dyDescent="0.3"/>
    <row r="334" customFormat="1" x14ac:dyDescent="0.3"/>
    <row r="335" customFormat="1" x14ac:dyDescent="0.3"/>
    <row r="336" customFormat="1" x14ac:dyDescent="0.3"/>
    <row r="337" customFormat="1" x14ac:dyDescent="0.3"/>
    <row r="338" customFormat="1" x14ac:dyDescent="0.3"/>
    <row r="339" customFormat="1" x14ac:dyDescent="0.3"/>
    <row r="340" customFormat="1" x14ac:dyDescent="0.3"/>
    <row r="341" customFormat="1" x14ac:dyDescent="0.3"/>
    <row r="342" customFormat="1" x14ac:dyDescent="0.3"/>
    <row r="343" customFormat="1" x14ac:dyDescent="0.3"/>
    <row r="344" customFormat="1" x14ac:dyDescent="0.3"/>
    <row r="345" customFormat="1" x14ac:dyDescent="0.3"/>
    <row r="346" customFormat="1" x14ac:dyDescent="0.3"/>
    <row r="347" customFormat="1" x14ac:dyDescent="0.3"/>
    <row r="348" customFormat="1" x14ac:dyDescent="0.3"/>
    <row r="349" customFormat="1" x14ac:dyDescent="0.3"/>
    <row r="350" customFormat="1" x14ac:dyDescent="0.3"/>
    <row r="351" customFormat="1" x14ac:dyDescent="0.3"/>
    <row r="352" customFormat="1" x14ac:dyDescent="0.3"/>
    <row r="353" customFormat="1" x14ac:dyDescent="0.3"/>
    <row r="354" customFormat="1" x14ac:dyDescent="0.3"/>
    <row r="355" customFormat="1" x14ac:dyDescent="0.3"/>
    <row r="356" customFormat="1" x14ac:dyDescent="0.3"/>
    <row r="357" customFormat="1" x14ac:dyDescent="0.3"/>
    <row r="358" customFormat="1" x14ac:dyDescent="0.3"/>
    <row r="359" customFormat="1" x14ac:dyDescent="0.3"/>
    <row r="360" customFormat="1" x14ac:dyDescent="0.3"/>
    <row r="361" customFormat="1" x14ac:dyDescent="0.3"/>
    <row r="362" customFormat="1" x14ac:dyDescent="0.3"/>
    <row r="363" customFormat="1" x14ac:dyDescent="0.3"/>
    <row r="364" customFormat="1" x14ac:dyDescent="0.3"/>
    <row r="365" customFormat="1" x14ac:dyDescent="0.3"/>
    <row r="366" customFormat="1" x14ac:dyDescent="0.3"/>
    <row r="367" customFormat="1" x14ac:dyDescent="0.3"/>
    <row r="368" customFormat="1" x14ac:dyDescent="0.3"/>
    <row r="369" customFormat="1" x14ac:dyDescent="0.3"/>
    <row r="370" customFormat="1" x14ac:dyDescent="0.3"/>
    <row r="371" customFormat="1" x14ac:dyDescent="0.3"/>
    <row r="372" customFormat="1" x14ac:dyDescent="0.3"/>
    <row r="373" customFormat="1" x14ac:dyDescent="0.3"/>
    <row r="374" customFormat="1" x14ac:dyDescent="0.3"/>
    <row r="375" customFormat="1" x14ac:dyDescent="0.3"/>
    <row r="376" customFormat="1" x14ac:dyDescent="0.3"/>
    <row r="377" customFormat="1" x14ac:dyDescent="0.3"/>
    <row r="378" customFormat="1" x14ac:dyDescent="0.3"/>
    <row r="379" customFormat="1" x14ac:dyDescent="0.3"/>
    <row r="380" customFormat="1" x14ac:dyDescent="0.3"/>
    <row r="381" customFormat="1" x14ac:dyDescent="0.3"/>
    <row r="382" customFormat="1" x14ac:dyDescent="0.3"/>
    <row r="383" customFormat="1" x14ac:dyDescent="0.3"/>
    <row r="384" customFormat="1" x14ac:dyDescent="0.3"/>
    <row r="385" customFormat="1" x14ac:dyDescent="0.3"/>
    <row r="386" customFormat="1" x14ac:dyDescent="0.3"/>
    <row r="387" customFormat="1" x14ac:dyDescent="0.3"/>
    <row r="388" customFormat="1" x14ac:dyDescent="0.3"/>
    <row r="389" customFormat="1" x14ac:dyDescent="0.3"/>
    <row r="390" customFormat="1" x14ac:dyDescent="0.3"/>
    <row r="391" customFormat="1" x14ac:dyDescent="0.3"/>
    <row r="392" customFormat="1" x14ac:dyDescent="0.3"/>
    <row r="393" customFormat="1" x14ac:dyDescent="0.3"/>
    <row r="394" customFormat="1" x14ac:dyDescent="0.3"/>
    <row r="395" customFormat="1" x14ac:dyDescent="0.3"/>
    <row r="396" customFormat="1" x14ac:dyDescent="0.3"/>
    <row r="397" customFormat="1" x14ac:dyDescent="0.3"/>
    <row r="398" customFormat="1" x14ac:dyDescent="0.3"/>
    <row r="399" customFormat="1" x14ac:dyDescent="0.3"/>
    <row r="400" customFormat="1" x14ac:dyDescent="0.3"/>
    <row r="401" customFormat="1" x14ac:dyDescent="0.3"/>
    <row r="402" customFormat="1" x14ac:dyDescent="0.3"/>
    <row r="403" customFormat="1" x14ac:dyDescent="0.3"/>
    <row r="404" customFormat="1" x14ac:dyDescent="0.3"/>
    <row r="405" customFormat="1" x14ac:dyDescent="0.3"/>
    <row r="406" customFormat="1" x14ac:dyDescent="0.3"/>
    <row r="407" customFormat="1" x14ac:dyDescent="0.3"/>
    <row r="408" customFormat="1" x14ac:dyDescent="0.3"/>
    <row r="409" customFormat="1" x14ac:dyDescent="0.3"/>
    <row r="410" customFormat="1" x14ac:dyDescent="0.3"/>
    <row r="411" customFormat="1" x14ac:dyDescent="0.3"/>
    <row r="412" customFormat="1" x14ac:dyDescent="0.3"/>
    <row r="413" customFormat="1" x14ac:dyDescent="0.3"/>
    <row r="414" customFormat="1" x14ac:dyDescent="0.3"/>
    <row r="415" customFormat="1" x14ac:dyDescent="0.3"/>
    <row r="416" customFormat="1" x14ac:dyDescent="0.3"/>
    <row r="417" customFormat="1" x14ac:dyDescent="0.3"/>
    <row r="418" customFormat="1" x14ac:dyDescent="0.3"/>
    <row r="419" customFormat="1" x14ac:dyDescent="0.3"/>
    <row r="420" customFormat="1" x14ac:dyDescent="0.3"/>
    <row r="421" customFormat="1" x14ac:dyDescent="0.3"/>
    <row r="422" customFormat="1" x14ac:dyDescent="0.3"/>
    <row r="423" customFormat="1" x14ac:dyDescent="0.3"/>
    <row r="424" customFormat="1" x14ac:dyDescent="0.3"/>
    <row r="425" customFormat="1" x14ac:dyDescent="0.3"/>
    <row r="426" customFormat="1" x14ac:dyDescent="0.3"/>
    <row r="427" customFormat="1" x14ac:dyDescent="0.3"/>
    <row r="428" customFormat="1" x14ac:dyDescent="0.3"/>
    <row r="429" customFormat="1" x14ac:dyDescent="0.3"/>
    <row r="430" customFormat="1" x14ac:dyDescent="0.3"/>
    <row r="431" customFormat="1" x14ac:dyDescent="0.3"/>
    <row r="432" customFormat="1" x14ac:dyDescent="0.3"/>
    <row r="433" customFormat="1" x14ac:dyDescent="0.3"/>
    <row r="434" customFormat="1" x14ac:dyDescent="0.3"/>
    <row r="435" customFormat="1" x14ac:dyDescent="0.3"/>
    <row r="436" customFormat="1" x14ac:dyDescent="0.3"/>
    <row r="437" customFormat="1" x14ac:dyDescent="0.3"/>
    <row r="438" customFormat="1" x14ac:dyDescent="0.3"/>
    <row r="439" customFormat="1" x14ac:dyDescent="0.3"/>
    <row r="440" customFormat="1" x14ac:dyDescent="0.3"/>
    <row r="441" customFormat="1" x14ac:dyDescent="0.3"/>
    <row r="442" customFormat="1" x14ac:dyDescent="0.3"/>
    <row r="443" customFormat="1" x14ac:dyDescent="0.3"/>
    <row r="444" customFormat="1" x14ac:dyDescent="0.3"/>
    <row r="445" customFormat="1" x14ac:dyDescent="0.3"/>
    <row r="446" customFormat="1" x14ac:dyDescent="0.3"/>
    <row r="447" customFormat="1" x14ac:dyDescent="0.3"/>
    <row r="448" customFormat="1" x14ac:dyDescent="0.3"/>
    <row r="449" customFormat="1" x14ac:dyDescent="0.3"/>
    <row r="450" customFormat="1" x14ac:dyDescent="0.3"/>
    <row r="451" customFormat="1" x14ac:dyDescent="0.3"/>
    <row r="452" customFormat="1" x14ac:dyDescent="0.3"/>
    <row r="453" customFormat="1" x14ac:dyDescent="0.3"/>
    <row r="454" customFormat="1" x14ac:dyDescent="0.3"/>
    <row r="455" customFormat="1" x14ac:dyDescent="0.3"/>
    <row r="456" customFormat="1" x14ac:dyDescent="0.3"/>
    <row r="457" customFormat="1" x14ac:dyDescent="0.3"/>
    <row r="458" customFormat="1" x14ac:dyDescent="0.3"/>
    <row r="459" customFormat="1" x14ac:dyDescent="0.3"/>
    <row r="460" customFormat="1" x14ac:dyDescent="0.3"/>
    <row r="461" customFormat="1" x14ac:dyDescent="0.3"/>
    <row r="462" customFormat="1" x14ac:dyDescent="0.3"/>
    <row r="463" customFormat="1" x14ac:dyDescent="0.3"/>
    <row r="464" customFormat="1" x14ac:dyDescent="0.3"/>
    <row r="465" customFormat="1" x14ac:dyDescent="0.3"/>
    <row r="466" customFormat="1" x14ac:dyDescent="0.3"/>
    <row r="467" customFormat="1" x14ac:dyDescent="0.3"/>
    <row r="468" customFormat="1" x14ac:dyDescent="0.3"/>
    <row r="469" customFormat="1" x14ac:dyDescent="0.3"/>
    <row r="470" customFormat="1" x14ac:dyDescent="0.3"/>
    <row r="471" customFormat="1" x14ac:dyDescent="0.3"/>
    <row r="472" customFormat="1" x14ac:dyDescent="0.3"/>
    <row r="473" customFormat="1" x14ac:dyDescent="0.3"/>
    <row r="474" customFormat="1" x14ac:dyDescent="0.3"/>
    <row r="475" customFormat="1" x14ac:dyDescent="0.3"/>
    <row r="476" customFormat="1" x14ac:dyDescent="0.3"/>
    <row r="477" customFormat="1" x14ac:dyDescent="0.3"/>
    <row r="478" customFormat="1" x14ac:dyDescent="0.3"/>
    <row r="479" customFormat="1" x14ac:dyDescent="0.3"/>
    <row r="480" customFormat="1" x14ac:dyDescent="0.3"/>
    <row r="481" customFormat="1" x14ac:dyDescent="0.3"/>
    <row r="482" customFormat="1" x14ac:dyDescent="0.3"/>
    <row r="483" customFormat="1" x14ac:dyDescent="0.3"/>
    <row r="484" customFormat="1" x14ac:dyDescent="0.3"/>
    <row r="485" customFormat="1" x14ac:dyDescent="0.3"/>
    <row r="486" customFormat="1" x14ac:dyDescent="0.3"/>
    <row r="487" customFormat="1" x14ac:dyDescent="0.3"/>
    <row r="488" customFormat="1" x14ac:dyDescent="0.3"/>
    <row r="489" customFormat="1" x14ac:dyDescent="0.3"/>
    <row r="490" customFormat="1" x14ac:dyDescent="0.3"/>
    <row r="491" customFormat="1" x14ac:dyDescent="0.3"/>
    <row r="492" customFormat="1" x14ac:dyDescent="0.3"/>
    <row r="493" customFormat="1" x14ac:dyDescent="0.3"/>
    <row r="494" customFormat="1" x14ac:dyDescent="0.3"/>
    <row r="495" customFormat="1" x14ac:dyDescent="0.3"/>
    <row r="496" customFormat="1" x14ac:dyDescent="0.3"/>
    <row r="497" customFormat="1" x14ac:dyDescent="0.3"/>
    <row r="498" customFormat="1" x14ac:dyDescent="0.3"/>
    <row r="499" customFormat="1" x14ac:dyDescent="0.3"/>
    <row r="500" customFormat="1" x14ac:dyDescent="0.3"/>
    <row r="501" customFormat="1" x14ac:dyDescent="0.3"/>
    <row r="502" customFormat="1" x14ac:dyDescent="0.3"/>
    <row r="503" customFormat="1" x14ac:dyDescent="0.3"/>
    <row r="504" customFormat="1" x14ac:dyDescent="0.3"/>
    <row r="505" customFormat="1" x14ac:dyDescent="0.3"/>
    <row r="506" customFormat="1" x14ac:dyDescent="0.3"/>
    <row r="507" customFormat="1" x14ac:dyDescent="0.3"/>
    <row r="508" customFormat="1" x14ac:dyDescent="0.3"/>
    <row r="509" customFormat="1" x14ac:dyDescent="0.3"/>
    <row r="510" customFormat="1" x14ac:dyDescent="0.3"/>
    <row r="511" customFormat="1" x14ac:dyDescent="0.3"/>
    <row r="512" customFormat="1" x14ac:dyDescent="0.3"/>
    <row r="513" customFormat="1" x14ac:dyDescent="0.3"/>
    <row r="514" customFormat="1" x14ac:dyDescent="0.3"/>
    <row r="515" customFormat="1" x14ac:dyDescent="0.3"/>
    <row r="516" customFormat="1" x14ac:dyDescent="0.3"/>
    <row r="517" customFormat="1" x14ac:dyDescent="0.3"/>
    <row r="518" customFormat="1" x14ac:dyDescent="0.3"/>
    <row r="519" customFormat="1" x14ac:dyDescent="0.3"/>
    <row r="520" customFormat="1" x14ac:dyDescent="0.3"/>
    <row r="521" customFormat="1" x14ac:dyDescent="0.3"/>
    <row r="522" customFormat="1" x14ac:dyDescent="0.3"/>
    <row r="523" customFormat="1" x14ac:dyDescent="0.3"/>
    <row r="524" customFormat="1" x14ac:dyDescent="0.3"/>
    <row r="525" customFormat="1" x14ac:dyDescent="0.3"/>
    <row r="526" customFormat="1" x14ac:dyDescent="0.3"/>
    <row r="527" customFormat="1" x14ac:dyDescent="0.3"/>
    <row r="528" customFormat="1" x14ac:dyDescent="0.3"/>
    <row r="529" customFormat="1" x14ac:dyDescent="0.3"/>
    <row r="530" customFormat="1" x14ac:dyDescent="0.3"/>
    <row r="531" customFormat="1" x14ac:dyDescent="0.3"/>
    <row r="532" customFormat="1" x14ac:dyDescent="0.3"/>
    <row r="533" customFormat="1" x14ac:dyDescent="0.3"/>
    <row r="534" customFormat="1" x14ac:dyDescent="0.3"/>
    <row r="535" customFormat="1" x14ac:dyDescent="0.3"/>
    <row r="536" customFormat="1" x14ac:dyDescent="0.3"/>
    <row r="537" customFormat="1" x14ac:dyDescent="0.3"/>
    <row r="538" customFormat="1" x14ac:dyDescent="0.3"/>
    <row r="539" customFormat="1" x14ac:dyDescent="0.3"/>
    <row r="540" customFormat="1" x14ac:dyDescent="0.3"/>
    <row r="541" customFormat="1" x14ac:dyDescent="0.3"/>
    <row r="542" customFormat="1" x14ac:dyDescent="0.3"/>
    <row r="543" customFormat="1" x14ac:dyDescent="0.3"/>
    <row r="544" customFormat="1" x14ac:dyDescent="0.3"/>
    <row r="545" customFormat="1" x14ac:dyDescent="0.3"/>
    <row r="546" customFormat="1" x14ac:dyDescent="0.3"/>
    <row r="547" customFormat="1" x14ac:dyDescent="0.3"/>
    <row r="548" customFormat="1" x14ac:dyDescent="0.3"/>
    <row r="549" customFormat="1" x14ac:dyDescent="0.3"/>
    <row r="550" customFormat="1" x14ac:dyDescent="0.3"/>
    <row r="551" customFormat="1" x14ac:dyDescent="0.3"/>
    <row r="552" customFormat="1" x14ac:dyDescent="0.3"/>
    <row r="553" customFormat="1" x14ac:dyDescent="0.3"/>
    <row r="554" customFormat="1" x14ac:dyDescent="0.3"/>
    <row r="555" customFormat="1" x14ac:dyDescent="0.3"/>
    <row r="556" customFormat="1" x14ac:dyDescent="0.3"/>
    <row r="557" customFormat="1" x14ac:dyDescent="0.3"/>
    <row r="558" customFormat="1" x14ac:dyDescent="0.3"/>
    <row r="559" customFormat="1" x14ac:dyDescent="0.3"/>
    <row r="560" customFormat="1" x14ac:dyDescent="0.3"/>
    <row r="561" customFormat="1" x14ac:dyDescent="0.3"/>
    <row r="562" customFormat="1" x14ac:dyDescent="0.3"/>
    <row r="563" customFormat="1" x14ac:dyDescent="0.3"/>
    <row r="564" customFormat="1" x14ac:dyDescent="0.3"/>
    <row r="565" customFormat="1" x14ac:dyDescent="0.3"/>
    <row r="566" customFormat="1" x14ac:dyDescent="0.3"/>
    <row r="567" customFormat="1" x14ac:dyDescent="0.3"/>
    <row r="568" customFormat="1" x14ac:dyDescent="0.3"/>
    <row r="569" customFormat="1" x14ac:dyDescent="0.3"/>
    <row r="570" customFormat="1" x14ac:dyDescent="0.3"/>
    <row r="571" customFormat="1" x14ac:dyDescent="0.3"/>
    <row r="572" customFormat="1" x14ac:dyDescent="0.3"/>
    <row r="573" customFormat="1" x14ac:dyDescent="0.3"/>
    <row r="574" customFormat="1" x14ac:dyDescent="0.3"/>
    <row r="575" customFormat="1" x14ac:dyDescent="0.3"/>
    <row r="576" customFormat="1" x14ac:dyDescent="0.3"/>
    <row r="577" customFormat="1" x14ac:dyDescent="0.3"/>
    <row r="578" customFormat="1" x14ac:dyDescent="0.3"/>
    <row r="579" customFormat="1" x14ac:dyDescent="0.3"/>
    <row r="580" customFormat="1" x14ac:dyDescent="0.3"/>
    <row r="581" customFormat="1" x14ac:dyDescent="0.3"/>
    <row r="582" customFormat="1" x14ac:dyDescent="0.3"/>
    <row r="583" customFormat="1" x14ac:dyDescent="0.3"/>
    <row r="584" customFormat="1" x14ac:dyDescent="0.3"/>
    <row r="585" customFormat="1" x14ac:dyDescent="0.3"/>
    <row r="586" customFormat="1" x14ac:dyDescent="0.3"/>
    <row r="587" customFormat="1" x14ac:dyDescent="0.3"/>
    <row r="588" customFormat="1" x14ac:dyDescent="0.3"/>
    <row r="589" customFormat="1" x14ac:dyDescent="0.3"/>
    <row r="590" customFormat="1" x14ac:dyDescent="0.3"/>
    <row r="591" customFormat="1" x14ac:dyDescent="0.3"/>
    <row r="592" customFormat="1" x14ac:dyDescent="0.3"/>
    <row r="593" customFormat="1" x14ac:dyDescent="0.3"/>
    <row r="594" customFormat="1" x14ac:dyDescent="0.3"/>
    <row r="595" customFormat="1" x14ac:dyDescent="0.3"/>
    <row r="596" customFormat="1" x14ac:dyDescent="0.3"/>
    <row r="597" customFormat="1" x14ac:dyDescent="0.3"/>
    <row r="598" customFormat="1" x14ac:dyDescent="0.3"/>
    <row r="599" customFormat="1" x14ac:dyDescent="0.3"/>
    <row r="600" customFormat="1" x14ac:dyDescent="0.3"/>
    <row r="601" customFormat="1" x14ac:dyDescent="0.3"/>
    <row r="602" customFormat="1" x14ac:dyDescent="0.3"/>
    <row r="603" customFormat="1" x14ac:dyDescent="0.3"/>
    <row r="604" customFormat="1" x14ac:dyDescent="0.3"/>
    <row r="605" customFormat="1" x14ac:dyDescent="0.3"/>
    <row r="606" customFormat="1" x14ac:dyDescent="0.3"/>
    <row r="607" customFormat="1" x14ac:dyDescent="0.3"/>
    <row r="608" customFormat="1" x14ac:dyDescent="0.3"/>
    <row r="609" customFormat="1" x14ac:dyDescent="0.3"/>
    <row r="610" customFormat="1" x14ac:dyDescent="0.3"/>
    <row r="611" customFormat="1" x14ac:dyDescent="0.3"/>
    <row r="612" customFormat="1" x14ac:dyDescent="0.3"/>
    <row r="613" customFormat="1" x14ac:dyDescent="0.3"/>
    <row r="614" customFormat="1" x14ac:dyDescent="0.3"/>
    <row r="615" customFormat="1" x14ac:dyDescent="0.3"/>
    <row r="616" customFormat="1" x14ac:dyDescent="0.3"/>
    <row r="617" customFormat="1" x14ac:dyDescent="0.3"/>
    <row r="618" customFormat="1" x14ac:dyDescent="0.3"/>
    <row r="619" customFormat="1" x14ac:dyDescent="0.3"/>
    <row r="620" customFormat="1" x14ac:dyDescent="0.3"/>
    <row r="621" customFormat="1" x14ac:dyDescent="0.3"/>
    <row r="622" customFormat="1" x14ac:dyDescent="0.3"/>
    <row r="623" customFormat="1" x14ac:dyDescent="0.3"/>
    <row r="624" customFormat="1" x14ac:dyDescent="0.3"/>
    <row r="625" customFormat="1" x14ac:dyDescent="0.3"/>
    <row r="626" customFormat="1" x14ac:dyDescent="0.3"/>
    <row r="627" customFormat="1" x14ac:dyDescent="0.3"/>
    <row r="628" customFormat="1" x14ac:dyDescent="0.3"/>
    <row r="629" customFormat="1" x14ac:dyDescent="0.3"/>
    <row r="630" customFormat="1" x14ac:dyDescent="0.3"/>
    <row r="631" customFormat="1" x14ac:dyDescent="0.3"/>
    <row r="632" customFormat="1" x14ac:dyDescent="0.3"/>
    <row r="633" customFormat="1" x14ac:dyDescent="0.3"/>
    <row r="634" customFormat="1" x14ac:dyDescent="0.3"/>
    <row r="635" customFormat="1" x14ac:dyDescent="0.3"/>
    <row r="636" customFormat="1" x14ac:dyDescent="0.3"/>
    <row r="637" customFormat="1" x14ac:dyDescent="0.3"/>
    <row r="638" customFormat="1" x14ac:dyDescent="0.3"/>
    <row r="639" customFormat="1" x14ac:dyDescent="0.3"/>
    <row r="640" customFormat="1" x14ac:dyDescent="0.3"/>
    <row r="641" customFormat="1" x14ac:dyDescent="0.3"/>
    <row r="642" customFormat="1" x14ac:dyDescent="0.3"/>
    <row r="643" customFormat="1" x14ac:dyDescent="0.3"/>
    <row r="644" customFormat="1" x14ac:dyDescent="0.3"/>
    <row r="645" customFormat="1" x14ac:dyDescent="0.3"/>
    <row r="646" customFormat="1" x14ac:dyDescent="0.3"/>
    <row r="647" customFormat="1" x14ac:dyDescent="0.3"/>
    <row r="648" customFormat="1" x14ac:dyDescent="0.3"/>
    <row r="649" customFormat="1" x14ac:dyDescent="0.3"/>
    <row r="650" customFormat="1" x14ac:dyDescent="0.3"/>
    <row r="651" customFormat="1" x14ac:dyDescent="0.3"/>
    <row r="652" customFormat="1" x14ac:dyDescent="0.3"/>
    <row r="653" customFormat="1" x14ac:dyDescent="0.3"/>
    <row r="654" customFormat="1" x14ac:dyDescent="0.3"/>
    <row r="655" customFormat="1" x14ac:dyDescent="0.3"/>
    <row r="656" customFormat="1" x14ac:dyDescent="0.3"/>
    <row r="657" customFormat="1" x14ac:dyDescent="0.3"/>
    <row r="658" customFormat="1" x14ac:dyDescent="0.3"/>
    <row r="659" customFormat="1" x14ac:dyDescent="0.3"/>
    <row r="660" customFormat="1" x14ac:dyDescent="0.3"/>
    <row r="661" customFormat="1" x14ac:dyDescent="0.3"/>
    <row r="662" customFormat="1" x14ac:dyDescent="0.3"/>
    <row r="663" customFormat="1" x14ac:dyDescent="0.3"/>
    <row r="664" customFormat="1" x14ac:dyDescent="0.3"/>
    <row r="665" customFormat="1" x14ac:dyDescent="0.3"/>
    <row r="666" customFormat="1" x14ac:dyDescent="0.3"/>
    <row r="667" customFormat="1" x14ac:dyDescent="0.3"/>
    <row r="668" customFormat="1" x14ac:dyDescent="0.3"/>
    <row r="669" customFormat="1" x14ac:dyDescent="0.3"/>
    <row r="670" customFormat="1" x14ac:dyDescent="0.3"/>
    <row r="671" customFormat="1" x14ac:dyDescent="0.3"/>
    <row r="672" customFormat="1" x14ac:dyDescent="0.3"/>
    <row r="673" customFormat="1" x14ac:dyDescent="0.3"/>
    <row r="674" customFormat="1" x14ac:dyDescent="0.3"/>
    <row r="675" customFormat="1" x14ac:dyDescent="0.3"/>
    <row r="676" customFormat="1" x14ac:dyDescent="0.3"/>
    <row r="677" customFormat="1" x14ac:dyDescent="0.3"/>
    <row r="678" customFormat="1" x14ac:dyDescent="0.3"/>
    <row r="679" customFormat="1" x14ac:dyDescent="0.3"/>
    <row r="680" customFormat="1" x14ac:dyDescent="0.3"/>
    <row r="681" customFormat="1" x14ac:dyDescent="0.3"/>
    <row r="682" customFormat="1" x14ac:dyDescent="0.3"/>
    <row r="683" customFormat="1" x14ac:dyDescent="0.3"/>
    <row r="684" customFormat="1" x14ac:dyDescent="0.3"/>
    <row r="685" customFormat="1" x14ac:dyDescent="0.3"/>
    <row r="686" customFormat="1" x14ac:dyDescent="0.3"/>
    <row r="687" customFormat="1" x14ac:dyDescent="0.3"/>
    <row r="688" customFormat="1" x14ac:dyDescent="0.3"/>
    <row r="689" customFormat="1" x14ac:dyDescent="0.3"/>
    <row r="690" customFormat="1" x14ac:dyDescent="0.3"/>
    <row r="691" customFormat="1" x14ac:dyDescent="0.3"/>
    <row r="692" customFormat="1" x14ac:dyDescent="0.3"/>
    <row r="693" customFormat="1" x14ac:dyDescent="0.3"/>
    <row r="694" customFormat="1" x14ac:dyDescent="0.3"/>
    <row r="695" customFormat="1" x14ac:dyDescent="0.3"/>
    <row r="696" customFormat="1" x14ac:dyDescent="0.3"/>
    <row r="697" customFormat="1" x14ac:dyDescent="0.3"/>
    <row r="698" customFormat="1" x14ac:dyDescent="0.3"/>
    <row r="699" customFormat="1" x14ac:dyDescent="0.3"/>
    <row r="700" customFormat="1" x14ac:dyDescent="0.3"/>
    <row r="701" customFormat="1" x14ac:dyDescent="0.3"/>
    <row r="702" customFormat="1" x14ac:dyDescent="0.3"/>
    <row r="703" customFormat="1" x14ac:dyDescent="0.3"/>
    <row r="704" customFormat="1" x14ac:dyDescent="0.3"/>
    <row r="705" customFormat="1" x14ac:dyDescent="0.3"/>
    <row r="706" customFormat="1" x14ac:dyDescent="0.3"/>
    <row r="707" customFormat="1" x14ac:dyDescent="0.3"/>
    <row r="708" customFormat="1" x14ac:dyDescent="0.3"/>
    <row r="709" customFormat="1" x14ac:dyDescent="0.3"/>
    <row r="710" customFormat="1" x14ac:dyDescent="0.3"/>
    <row r="711" customFormat="1" x14ac:dyDescent="0.3"/>
    <row r="712" customFormat="1" x14ac:dyDescent="0.3"/>
    <row r="713" customFormat="1" x14ac:dyDescent="0.3"/>
    <row r="714" customFormat="1" x14ac:dyDescent="0.3"/>
    <row r="715" customFormat="1" x14ac:dyDescent="0.3"/>
    <row r="716" customFormat="1" x14ac:dyDescent="0.3"/>
    <row r="717" customFormat="1" x14ac:dyDescent="0.3"/>
    <row r="718" customFormat="1" x14ac:dyDescent="0.3"/>
    <row r="719" customFormat="1" x14ac:dyDescent="0.3"/>
    <row r="720" customFormat="1" x14ac:dyDescent="0.3"/>
    <row r="721" customFormat="1" x14ac:dyDescent="0.3"/>
    <row r="722" customFormat="1" x14ac:dyDescent="0.3"/>
    <row r="723" customFormat="1" x14ac:dyDescent="0.3"/>
    <row r="724" customFormat="1" x14ac:dyDescent="0.3"/>
    <row r="725" customFormat="1" x14ac:dyDescent="0.3"/>
    <row r="726" customFormat="1" x14ac:dyDescent="0.3"/>
    <row r="727" customFormat="1" x14ac:dyDescent="0.3"/>
    <row r="728" customFormat="1" x14ac:dyDescent="0.3"/>
    <row r="729" customFormat="1" x14ac:dyDescent="0.3"/>
    <row r="730" customFormat="1" x14ac:dyDescent="0.3"/>
    <row r="731" customFormat="1" x14ac:dyDescent="0.3"/>
    <row r="732" customFormat="1" x14ac:dyDescent="0.3"/>
    <row r="733" customFormat="1" x14ac:dyDescent="0.3"/>
    <row r="734" customFormat="1" x14ac:dyDescent="0.3"/>
    <row r="735" customFormat="1" x14ac:dyDescent="0.3"/>
    <row r="736" customFormat="1" x14ac:dyDescent="0.3"/>
    <row r="737" customFormat="1" x14ac:dyDescent="0.3"/>
    <row r="738" customFormat="1" x14ac:dyDescent="0.3"/>
    <row r="739" customFormat="1" x14ac:dyDescent="0.3"/>
    <row r="740" customFormat="1" x14ac:dyDescent="0.3"/>
    <row r="741" customFormat="1" x14ac:dyDescent="0.3"/>
    <row r="742" customFormat="1" x14ac:dyDescent="0.3"/>
    <row r="743" customFormat="1" x14ac:dyDescent="0.3"/>
    <row r="744" customFormat="1" x14ac:dyDescent="0.3"/>
    <row r="745" customFormat="1" x14ac:dyDescent="0.3"/>
    <row r="746" customFormat="1" x14ac:dyDescent="0.3"/>
    <row r="747" customFormat="1" x14ac:dyDescent="0.3"/>
    <row r="748" customFormat="1" x14ac:dyDescent="0.3"/>
    <row r="749" customFormat="1" x14ac:dyDescent="0.3"/>
    <row r="750" customFormat="1" x14ac:dyDescent="0.3"/>
    <row r="751" customFormat="1" x14ac:dyDescent="0.3"/>
    <row r="752" customFormat="1" x14ac:dyDescent="0.3"/>
    <row r="753" customFormat="1" x14ac:dyDescent="0.3"/>
    <row r="754" customFormat="1" x14ac:dyDescent="0.3"/>
    <row r="755" customFormat="1" x14ac:dyDescent="0.3"/>
    <row r="756" customFormat="1" x14ac:dyDescent="0.3"/>
    <row r="757" customFormat="1" x14ac:dyDescent="0.3"/>
    <row r="758" customFormat="1" x14ac:dyDescent="0.3"/>
    <row r="759" customFormat="1" x14ac:dyDescent="0.3"/>
    <row r="760" customFormat="1" x14ac:dyDescent="0.3"/>
    <row r="761" customFormat="1" x14ac:dyDescent="0.3"/>
    <row r="762" customFormat="1" x14ac:dyDescent="0.3"/>
    <row r="763" customFormat="1" x14ac:dyDescent="0.3"/>
    <row r="764" customFormat="1" x14ac:dyDescent="0.3"/>
    <row r="765" customFormat="1" x14ac:dyDescent="0.3"/>
    <row r="766" customFormat="1" x14ac:dyDescent="0.3"/>
    <row r="767" customFormat="1" x14ac:dyDescent="0.3"/>
    <row r="768" customFormat="1" x14ac:dyDescent="0.3"/>
    <row r="769" customFormat="1" x14ac:dyDescent="0.3"/>
    <row r="770" customFormat="1" x14ac:dyDescent="0.3"/>
    <row r="771" customFormat="1" x14ac:dyDescent="0.3"/>
    <row r="772" customFormat="1" x14ac:dyDescent="0.3"/>
    <row r="773" customFormat="1" x14ac:dyDescent="0.3"/>
    <row r="774" customFormat="1" x14ac:dyDescent="0.3"/>
    <row r="775" customFormat="1" x14ac:dyDescent="0.3"/>
    <row r="776" customFormat="1" x14ac:dyDescent="0.3"/>
    <row r="777" customFormat="1" x14ac:dyDescent="0.3"/>
    <row r="778" customFormat="1" x14ac:dyDescent="0.3"/>
    <row r="779" customFormat="1" x14ac:dyDescent="0.3"/>
    <row r="780" customFormat="1" x14ac:dyDescent="0.3"/>
    <row r="781" customFormat="1" x14ac:dyDescent="0.3"/>
    <row r="782" customFormat="1" x14ac:dyDescent="0.3"/>
    <row r="783" customFormat="1" x14ac:dyDescent="0.3"/>
    <row r="784" customFormat="1" x14ac:dyDescent="0.3"/>
    <row r="785" customFormat="1" x14ac:dyDescent="0.3"/>
    <row r="786" customFormat="1" x14ac:dyDescent="0.3"/>
    <row r="787" customFormat="1" x14ac:dyDescent="0.3"/>
    <row r="788" customFormat="1" x14ac:dyDescent="0.3"/>
    <row r="789" customFormat="1" x14ac:dyDescent="0.3"/>
    <row r="790" customFormat="1" x14ac:dyDescent="0.3"/>
    <row r="791" customFormat="1" x14ac:dyDescent="0.3"/>
    <row r="792" customFormat="1" x14ac:dyDescent="0.3"/>
    <row r="793" customFormat="1" x14ac:dyDescent="0.3"/>
    <row r="794" customFormat="1" x14ac:dyDescent="0.3"/>
    <row r="795" customFormat="1" x14ac:dyDescent="0.3"/>
    <row r="796" customFormat="1" x14ac:dyDescent="0.3"/>
    <row r="797" customFormat="1" x14ac:dyDescent="0.3"/>
    <row r="798" customFormat="1" x14ac:dyDescent="0.3"/>
    <row r="799" customFormat="1" x14ac:dyDescent="0.3"/>
    <row r="800" customFormat="1" x14ac:dyDescent="0.3"/>
    <row r="801" customFormat="1" x14ac:dyDescent="0.3"/>
    <row r="802" customFormat="1" x14ac:dyDescent="0.3"/>
    <row r="803" customFormat="1" x14ac:dyDescent="0.3"/>
    <row r="804" customFormat="1" x14ac:dyDescent="0.3"/>
    <row r="805" customFormat="1" x14ac:dyDescent="0.3"/>
    <row r="806" customFormat="1" x14ac:dyDescent="0.3"/>
    <row r="807" customFormat="1" x14ac:dyDescent="0.3"/>
    <row r="808" customFormat="1" x14ac:dyDescent="0.3"/>
    <row r="809" customFormat="1" x14ac:dyDescent="0.3"/>
    <row r="810" customFormat="1" x14ac:dyDescent="0.3"/>
    <row r="811" customFormat="1" x14ac:dyDescent="0.3"/>
    <row r="812" customFormat="1" x14ac:dyDescent="0.3"/>
    <row r="813" customFormat="1" x14ac:dyDescent="0.3"/>
    <row r="814" customFormat="1" x14ac:dyDescent="0.3"/>
    <row r="815" customFormat="1" x14ac:dyDescent="0.3"/>
    <row r="816" customFormat="1" x14ac:dyDescent="0.3"/>
    <row r="817" customFormat="1" x14ac:dyDescent="0.3"/>
    <row r="818" customFormat="1" x14ac:dyDescent="0.3"/>
    <row r="819" customFormat="1" x14ac:dyDescent="0.3"/>
    <row r="820" customFormat="1" x14ac:dyDescent="0.3"/>
    <row r="821" customFormat="1" x14ac:dyDescent="0.3"/>
    <row r="822" customFormat="1" x14ac:dyDescent="0.3"/>
    <row r="823" customFormat="1" x14ac:dyDescent="0.3"/>
    <row r="824" customFormat="1" x14ac:dyDescent="0.3"/>
    <row r="825" customFormat="1" x14ac:dyDescent="0.3"/>
    <row r="826" customFormat="1" x14ac:dyDescent="0.3"/>
    <row r="827" customFormat="1" x14ac:dyDescent="0.3"/>
    <row r="828" customFormat="1" x14ac:dyDescent="0.3"/>
    <row r="829" customFormat="1" x14ac:dyDescent="0.3"/>
    <row r="830" customFormat="1" x14ac:dyDescent="0.3"/>
    <row r="831" customFormat="1" x14ac:dyDescent="0.3"/>
    <row r="832" customFormat="1" x14ac:dyDescent="0.3"/>
    <row r="833" customFormat="1" x14ac:dyDescent="0.3"/>
    <row r="834" customFormat="1" x14ac:dyDescent="0.3"/>
    <row r="835" customFormat="1" x14ac:dyDescent="0.3"/>
    <row r="836" customFormat="1" x14ac:dyDescent="0.3"/>
    <row r="837" customFormat="1" x14ac:dyDescent="0.3"/>
    <row r="838" customFormat="1" x14ac:dyDescent="0.3"/>
    <row r="839" customFormat="1" x14ac:dyDescent="0.3"/>
    <row r="840" customFormat="1" x14ac:dyDescent="0.3"/>
    <row r="841" customFormat="1" x14ac:dyDescent="0.3"/>
    <row r="842" customFormat="1" x14ac:dyDescent="0.3"/>
    <row r="843" customFormat="1" x14ac:dyDescent="0.3"/>
    <row r="844" customFormat="1" x14ac:dyDescent="0.3"/>
    <row r="845" customFormat="1" x14ac:dyDescent="0.3"/>
    <row r="846" customFormat="1" x14ac:dyDescent="0.3"/>
    <row r="847" customFormat="1" x14ac:dyDescent="0.3"/>
    <row r="848" customFormat="1" x14ac:dyDescent="0.3"/>
    <row r="849" customFormat="1" x14ac:dyDescent="0.3"/>
    <row r="850" customFormat="1" x14ac:dyDescent="0.3"/>
    <row r="851" customFormat="1" x14ac:dyDescent="0.3"/>
    <row r="852" customFormat="1" x14ac:dyDescent="0.3"/>
    <row r="853" customFormat="1" x14ac:dyDescent="0.3"/>
    <row r="854" customFormat="1" x14ac:dyDescent="0.3"/>
    <row r="855" customFormat="1" x14ac:dyDescent="0.3"/>
    <row r="856" customFormat="1" x14ac:dyDescent="0.3"/>
    <row r="857" customFormat="1" x14ac:dyDescent="0.3"/>
    <row r="858" customFormat="1" x14ac:dyDescent="0.3"/>
    <row r="859" customFormat="1" x14ac:dyDescent="0.3"/>
    <row r="860" customFormat="1" x14ac:dyDescent="0.3"/>
    <row r="861" customFormat="1" x14ac:dyDescent="0.3"/>
    <row r="862" customFormat="1" x14ac:dyDescent="0.3"/>
    <row r="863" customFormat="1" x14ac:dyDescent="0.3"/>
    <row r="864" customFormat="1" x14ac:dyDescent="0.3"/>
    <row r="865" customFormat="1" x14ac:dyDescent="0.3"/>
    <row r="866" customFormat="1" x14ac:dyDescent="0.3"/>
    <row r="867" customFormat="1" x14ac:dyDescent="0.3"/>
    <row r="868" customFormat="1" x14ac:dyDescent="0.3"/>
    <row r="869" customFormat="1" x14ac:dyDescent="0.3"/>
    <row r="870" customFormat="1" x14ac:dyDescent="0.3"/>
    <row r="871" customFormat="1" x14ac:dyDescent="0.3"/>
    <row r="872" customFormat="1" x14ac:dyDescent="0.3"/>
    <row r="873" customFormat="1" x14ac:dyDescent="0.3"/>
    <row r="874" customFormat="1" x14ac:dyDescent="0.3"/>
    <row r="875" customFormat="1" x14ac:dyDescent="0.3"/>
    <row r="876" customFormat="1" x14ac:dyDescent="0.3"/>
    <row r="877" customFormat="1" x14ac:dyDescent="0.3"/>
    <row r="878" customFormat="1" x14ac:dyDescent="0.3"/>
    <row r="879" customFormat="1" x14ac:dyDescent="0.3"/>
    <row r="880" customFormat="1" x14ac:dyDescent="0.3"/>
    <row r="881" customFormat="1" x14ac:dyDescent="0.3"/>
    <row r="882" customFormat="1" x14ac:dyDescent="0.3"/>
    <row r="883" customFormat="1" x14ac:dyDescent="0.3"/>
    <row r="884" customFormat="1" x14ac:dyDescent="0.3"/>
    <row r="885" customFormat="1" x14ac:dyDescent="0.3"/>
    <row r="886" customFormat="1" x14ac:dyDescent="0.3"/>
    <row r="887" customFormat="1" x14ac:dyDescent="0.3"/>
    <row r="888" customFormat="1" x14ac:dyDescent="0.3"/>
    <row r="889" customFormat="1" x14ac:dyDescent="0.3"/>
    <row r="890" customFormat="1" x14ac:dyDescent="0.3"/>
    <row r="891" customFormat="1" x14ac:dyDescent="0.3"/>
    <row r="892" customFormat="1" x14ac:dyDescent="0.3"/>
    <row r="893" customFormat="1" x14ac:dyDescent="0.3"/>
    <row r="894" customFormat="1" x14ac:dyDescent="0.3"/>
    <row r="895" customFormat="1" x14ac:dyDescent="0.3"/>
    <row r="896" customFormat="1" x14ac:dyDescent="0.3"/>
    <row r="897" customFormat="1" x14ac:dyDescent="0.3"/>
    <row r="898" customFormat="1" x14ac:dyDescent="0.3"/>
    <row r="899" customFormat="1" x14ac:dyDescent="0.3"/>
    <row r="900" customFormat="1" x14ac:dyDescent="0.3"/>
    <row r="901" customFormat="1" x14ac:dyDescent="0.3"/>
    <row r="902" customFormat="1" x14ac:dyDescent="0.3"/>
    <row r="903" customFormat="1" x14ac:dyDescent="0.3"/>
    <row r="904" customFormat="1" x14ac:dyDescent="0.3"/>
    <row r="905" customFormat="1" x14ac:dyDescent="0.3"/>
    <row r="906" customFormat="1" x14ac:dyDescent="0.3"/>
    <row r="907" customFormat="1" x14ac:dyDescent="0.3"/>
    <row r="908" customFormat="1" x14ac:dyDescent="0.3"/>
    <row r="909" customFormat="1" x14ac:dyDescent="0.3"/>
    <row r="910" customFormat="1" x14ac:dyDescent="0.3"/>
    <row r="911" customFormat="1" x14ac:dyDescent="0.3"/>
    <row r="912" customFormat="1" x14ac:dyDescent="0.3"/>
    <row r="913" customFormat="1" x14ac:dyDescent="0.3"/>
    <row r="914" customFormat="1" x14ac:dyDescent="0.3"/>
    <row r="915" customFormat="1" x14ac:dyDescent="0.3"/>
    <row r="916" customFormat="1" x14ac:dyDescent="0.3"/>
    <row r="917" customFormat="1" x14ac:dyDescent="0.3"/>
    <row r="918" customFormat="1" x14ac:dyDescent="0.3"/>
    <row r="919" customFormat="1" x14ac:dyDescent="0.3"/>
    <row r="920" customFormat="1" x14ac:dyDescent="0.3"/>
    <row r="921" customFormat="1" x14ac:dyDescent="0.3"/>
    <row r="922" customFormat="1" x14ac:dyDescent="0.3"/>
    <row r="923" customFormat="1" x14ac:dyDescent="0.3"/>
    <row r="924" customFormat="1" x14ac:dyDescent="0.3"/>
    <row r="925" customFormat="1" x14ac:dyDescent="0.3"/>
    <row r="926" customFormat="1" x14ac:dyDescent="0.3"/>
    <row r="927" customFormat="1" x14ac:dyDescent="0.3"/>
    <row r="928" customFormat="1" x14ac:dyDescent="0.3"/>
    <row r="929" customFormat="1" x14ac:dyDescent="0.3"/>
    <row r="930" customFormat="1" x14ac:dyDescent="0.3"/>
    <row r="931" customFormat="1" x14ac:dyDescent="0.3"/>
    <row r="932" customFormat="1" x14ac:dyDescent="0.3"/>
    <row r="933" customFormat="1" x14ac:dyDescent="0.3"/>
    <row r="934" customFormat="1" x14ac:dyDescent="0.3"/>
    <row r="935" customFormat="1" x14ac:dyDescent="0.3"/>
    <row r="936" customFormat="1" x14ac:dyDescent="0.3"/>
    <row r="937" customFormat="1" x14ac:dyDescent="0.3"/>
    <row r="938" customFormat="1" x14ac:dyDescent="0.3"/>
    <row r="939" customFormat="1" x14ac:dyDescent="0.3"/>
    <row r="940" customFormat="1" x14ac:dyDescent="0.3"/>
    <row r="941" customFormat="1" x14ac:dyDescent="0.3"/>
    <row r="942" customFormat="1" x14ac:dyDescent="0.3"/>
    <row r="943" customFormat="1" x14ac:dyDescent="0.3"/>
    <row r="944" customFormat="1" x14ac:dyDescent="0.3"/>
    <row r="945" customFormat="1" x14ac:dyDescent="0.3"/>
    <row r="946" customFormat="1" x14ac:dyDescent="0.3"/>
    <row r="947" customFormat="1" x14ac:dyDescent="0.3"/>
    <row r="948" customFormat="1" x14ac:dyDescent="0.3"/>
    <row r="949" customFormat="1" x14ac:dyDescent="0.3"/>
    <row r="950" customFormat="1" x14ac:dyDescent="0.3"/>
    <row r="951" customFormat="1" x14ac:dyDescent="0.3"/>
    <row r="952" customFormat="1" x14ac:dyDescent="0.3"/>
    <row r="953" customFormat="1" x14ac:dyDescent="0.3"/>
    <row r="954" customFormat="1" x14ac:dyDescent="0.3"/>
    <row r="955" customFormat="1" x14ac:dyDescent="0.3"/>
    <row r="956" customFormat="1" x14ac:dyDescent="0.3"/>
    <row r="957" customFormat="1" x14ac:dyDescent="0.3"/>
    <row r="958" customFormat="1" x14ac:dyDescent="0.3"/>
    <row r="959" customFormat="1" x14ac:dyDescent="0.3"/>
    <row r="960" customFormat="1" x14ac:dyDescent="0.3"/>
    <row r="961" customFormat="1" x14ac:dyDescent="0.3"/>
    <row r="962" customFormat="1" x14ac:dyDescent="0.3"/>
    <row r="963" customFormat="1" x14ac:dyDescent="0.3"/>
    <row r="964" customFormat="1" x14ac:dyDescent="0.3"/>
    <row r="965" customFormat="1" x14ac:dyDescent="0.3"/>
    <row r="966" customFormat="1" x14ac:dyDescent="0.3"/>
    <row r="967" customFormat="1" x14ac:dyDescent="0.3"/>
    <row r="968" customFormat="1" x14ac:dyDescent="0.3"/>
    <row r="969" customFormat="1" x14ac:dyDescent="0.3"/>
    <row r="970" customFormat="1" x14ac:dyDescent="0.3"/>
    <row r="971" customFormat="1" x14ac:dyDescent="0.3"/>
    <row r="972" customFormat="1" x14ac:dyDescent="0.3"/>
    <row r="973" customFormat="1" x14ac:dyDescent="0.3"/>
    <row r="974" customFormat="1" x14ac:dyDescent="0.3"/>
    <row r="975" customFormat="1" x14ac:dyDescent="0.3"/>
    <row r="976" customFormat="1" x14ac:dyDescent="0.3"/>
    <row r="977" customFormat="1" x14ac:dyDescent="0.3"/>
    <row r="978" customFormat="1" x14ac:dyDescent="0.3"/>
    <row r="979" customFormat="1" x14ac:dyDescent="0.3"/>
    <row r="980" customFormat="1" x14ac:dyDescent="0.3"/>
    <row r="981" customFormat="1" x14ac:dyDescent="0.3"/>
    <row r="982" customFormat="1" x14ac:dyDescent="0.3"/>
    <row r="983" customFormat="1" x14ac:dyDescent="0.3"/>
    <row r="984" customFormat="1" x14ac:dyDescent="0.3"/>
    <row r="985" customFormat="1" x14ac:dyDescent="0.3"/>
    <row r="986" customFormat="1" x14ac:dyDescent="0.3"/>
    <row r="987" customFormat="1" x14ac:dyDescent="0.3"/>
    <row r="988" customFormat="1" x14ac:dyDescent="0.3"/>
    <row r="989" customFormat="1" x14ac:dyDescent="0.3"/>
    <row r="990" customFormat="1" x14ac:dyDescent="0.3"/>
    <row r="991" customFormat="1" x14ac:dyDescent="0.3"/>
    <row r="992" customFormat="1" x14ac:dyDescent="0.3"/>
    <row r="993" customFormat="1" x14ac:dyDescent="0.3"/>
    <row r="994" customFormat="1" x14ac:dyDescent="0.3"/>
    <row r="995" customFormat="1" x14ac:dyDescent="0.3"/>
    <row r="996" customFormat="1" x14ac:dyDescent="0.3"/>
    <row r="997" customFormat="1" x14ac:dyDescent="0.3"/>
    <row r="998" customFormat="1" x14ac:dyDescent="0.3"/>
    <row r="999" customFormat="1" x14ac:dyDescent="0.3"/>
    <row r="1000" customFormat="1" x14ac:dyDescent="0.3"/>
    <row r="1001" customFormat="1" x14ac:dyDescent="0.3"/>
    <row r="1002" customFormat="1" x14ac:dyDescent="0.3"/>
    <row r="1003" customFormat="1" x14ac:dyDescent="0.3"/>
    <row r="1004" customFormat="1" x14ac:dyDescent="0.3"/>
    <row r="1005" customFormat="1" x14ac:dyDescent="0.3"/>
    <row r="1006" customFormat="1" x14ac:dyDescent="0.3"/>
    <row r="1007" customFormat="1" x14ac:dyDescent="0.3"/>
    <row r="1008" customFormat="1" x14ac:dyDescent="0.3"/>
    <row r="1009" customFormat="1" x14ac:dyDescent="0.3"/>
    <row r="1010" customFormat="1" x14ac:dyDescent="0.3"/>
    <row r="1011" customFormat="1" x14ac:dyDescent="0.3"/>
    <row r="1012" customFormat="1" x14ac:dyDescent="0.3"/>
    <row r="1013" customFormat="1" x14ac:dyDescent="0.3"/>
    <row r="1014" customFormat="1" x14ac:dyDescent="0.3"/>
    <row r="1015" customFormat="1" x14ac:dyDescent="0.3"/>
    <row r="1016" customFormat="1" x14ac:dyDescent="0.3"/>
    <row r="1017" customFormat="1" x14ac:dyDescent="0.3"/>
    <row r="1018" customFormat="1" x14ac:dyDescent="0.3"/>
    <row r="1019" customFormat="1" x14ac:dyDescent="0.3"/>
    <row r="1020" customFormat="1" x14ac:dyDescent="0.3"/>
    <row r="1021" customFormat="1" x14ac:dyDescent="0.3"/>
    <row r="1022" customFormat="1" x14ac:dyDescent="0.3"/>
    <row r="1023" customFormat="1" x14ac:dyDescent="0.3"/>
    <row r="1024" customFormat="1" x14ac:dyDescent="0.3"/>
    <row r="1025" customFormat="1" x14ac:dyDescent="0.3"/>
    <row r="1026" customFormat="1" x14ac:dyDescent="0.3"/>
    <row r="1027" customFormat="1" x14ac:dyDescent="0.3"/>
    <row r="1028" customFormat="1" x14ac:dyDescent="0.3"/>
    <row r="1029" customFormat="1" x14ac:dyDescent="0.3"/>
    <row r="1030" customFormat="1" x14ac:dyDescent="0.3"/>
    <row r="1031" customFormat="1" x14ac:dyDescent="0.3"/>
    <row r="1032" customFormat="1" x14ac:dyDescent="0.3"/>
    <row r="1033" customFormat="1" x14ac:dyDescent="0.3"/>
    <row r="1034" customFormat="1" x14ac:dyDescent="0.3"/>
    <row r="1035" customFormat="1" x14ac:dyDescent="0.3"/>
    <row r="1036" customFormat="1" x14ac:dyDescent="0.3"/>
    <row r="1037" customFormat="1" x14ac:dyDescent="0.3"/>
    <row r="1038" customFormat="1" x14ac:dyDescent="0.3"/>
    <row r="1039" customFormat="1" x14ac:dyDescent="0.3"/>
    <row r="1040" customFormat="1" x14ac:dyDescent="0.3"/>
    <row r="1041" customFormat="1" x14ac:dyDescent="0.3"/>
    <row r="1042" customFormat="1" x14ac:dyDescent="0.3"/>
    <row r="1043" customFormat="1" x14ac:dyDescent="0.3"/>
    <row r="1044" customFormat="1" x14ac:dyDescent="0.3"/>
    <row r="1045" customFormat="1" x14ac:dyDescent="0.3"/>
    <row r="1046" customFormat="1" x14ac:dyDescent="0.3"/>
    <row r="1047" customFormat="1" x14ac:dyDescent="0.3"/>
    <row r="1048" customFormat="1" x14ac:dyDescent="0.3"/>
    <row r="1049" customFormat="1" x14ac:dyDescent="0.3"/>
    <row r="1050" customFormat="1" x14ac:dyDescent="0.3"/>
    <row r="1051" customFormat="1" x14ac:dyDescent="0.3"/>
    <row r="1052" customFormat="1" x14ac:dyDescent="0.3"/>
    <row r="1053" customFormat="1" x14ac:dyDescent="0.3"/>
    <row r="1054" customFormat="1" x14ac:dyDescent="0.3"/>
    <row r="1055" customFormat="1" x14ac:dyDescent="0.3"/>
    <row r="1056" customFormat="1" x14ac:dyDescent="0.3"/>
    <row r="1057" customFormat="1" x14ac:dyDescent="0.3"/>
    <row r="1058" customFormat="1" x14ac:dyDescent="0.3"/>
    <row r="1059" customFormat="1" x14ac:dyDescent="0.3"/>
    <row r="1060" customFormat="1" x14ac:dyDescent="0.3"/>
    <row r="1061" customFormat="1" x14ac:dyDescent="0.3"/>
    <row r="1062" customFormat="1" x14ac:dyDescent="0.3"/>
    <row r="1063" customFormat="1" x14ac:dyDescent="0.3"/>
    <row r="1064" customFormat="1" x14ac:dyDescent="0.3"/>
    <row r="1065" customFormat="1" x14ac:dyDescent="0.3"/>
    <row r="1066" customFormat="1" x14ac:dyDescent="0.3"/>
    <row r="1067" customFormat="1" x14ac:dyDescent="0.3"/>
    <row r="1068" customFormat="1" x14ac:dyDescent="0.3"/>
    <row r="1069" customFormat="1" x14ac:dyDescent="0.3"/>
    <row r="1070" customFormat="1" x14ac:dyDescent="0.3"/>
    <row r="1071" customFormat="1" x14ac:dyDescent="0.3"/>
    <row r="1072" customFormat="1" x14ac:dyDescent="0.3"/>
    <row r="1073" customFormat="1" x14ac:dyDescent="0.3"/>
    <row r="1074" customFormat="1" x14ac:dyDescent="0.3"/>
    <row r="1075" customFormat="1" x14ac:dyDescent="0.3"/>
    <row r="1076" customFormat="1" x14ac:dyDescent="0.3"/>
    <row r="1077" customFormat="1" x14ac:dyDescent="0.3"/>
    <row r="1078" customFormat="1" x14ac:dyDescent="0.3"/>
    <row r="1079" customFormat="1" x14ac:dyDescent="0.3"/>
    <row r="1080" customFormat="1" x14ac:dyDescent="0.3"/>
    <row r="1081" customFormat="1" x14ac:dyDescent="0.3"/>
    <row r="1082" customFormat="1" x14ac:dyDescent="0.3"/>
    <row r="1083" customFormat="1" x14ac:dyDescent="0.3"/>
    <row r="1084" customFormat="1" x14ac:dyDescent="0.3"/>
    <row r="1085" customFormat="1" x14ac:dyDescent="0.3"/>
    <row r="1086" customFormat="1" x14ac:dyDescent="0.3"/>
    <row r="1087" customFormat="1" x14ac:dyDescent="0.3"/>
    <row r="1088" customFormat="1" x14ac:dyDescent="0.3"/>
    <row r="1089" customFormat="1" x14ac:dyDescent="0.3"/>
    <row r="1090" customFormat="1" x14ac:dyDescent="0.3"/>
    <row r="1091" customFormat="1" x14ac:dyDescent="0.3"/>
    <row r="1092" customFormat="1" x14ac:dyDescent="0.3"/>
    <row r="1093" customFormat="1" x14ac:dyDescent="0.3"/>
    <row r="1094" customFormat="1" x14ac:dyDescent="0.3"/>
    <row r="1095" customFormat="1" x14ac:dyDescent="0.3"/>
    <row r="1096" customFormat="1" x14ac:dyDescent="0.3"/>
    <row r="1097" customFormat="1" x14ac:dyDescent="0.3"/>
    <row r="1098" customFormat="1" x14ac:dyDescent="0.3"/>
    <row r="1099" customFormat="1" x14ac:dyDescent="0.3"/>
    <row r="1100" customFormat="1" x14ac:dyDescent="0.3"/>
    <row r="1101" customFormat="1" x14ac:dyDescent="0.3"/>
    <row r="1102" customFormat="1" x14ac:dyDescent="0.3"/>
    <row r="1103" customFormat="1" x14ac:dyDescent="0.3"/>
    <row r="1104" customFormat="1" x14ac:dyDescent="0.3"/>
    <row r="1105" customFormat="1" x14ac:dyDescent="0.3"/>
    <row r="1106" customFormat="1" x14ac:dyDescent="0.3"/>
    <row r="1107" customFormat="1" x14ac:dyDescent="0.3"/>
    <row r="1108" customFormat="1" x14ac:dyDescent="0.3"/>
    <row r="1109" customFormat="1" x14ac:dyDescent="0.3"/>
    <row r="1110" customFormat="1" x14ac:dyDescent="0.3"/>
    <row r="1111" customFormat="1" x14ac:dyDescent="0.3"/>
    <row r="1112" customFormat="1" x14ac:dyDescent="0.3"/>
    <row r="1113" customFormat="1" x14ac:dyDescent="0.3"/>
    <row r="1114" customFormat="1" x14ac:dyDescent="0.3"/>
    <row r="1115" customFormat="1" x14ac:dyDescent="0.3"/>
    <row r="1116" customFormat="1" x14ac:dyDescent="0.3"/>
    <row r="1117" customFormat="1" x14ac:dyDescent="0.3"/>
    <row r="1118" customFormat="1" x14ac:dyDescent="0.3"/>
    <row r="1119" customFormat="1" x14ac:dyDescent="0.3"/>
    <row r="1120" customFormat="1" x14ac:dyDescent="0.3"/>
    <row r="1121" customFormat="1" x14ac:dyDescent="0.3"/>
    <row r="1122" customFormat="1" x14ac:dyDescent="0.3"/>
    <row r="1123" customFormat="1" x14ac:dyDescent="0.3"/>
    <row r="1124" customFormat="1" x14ac:dyDescent="0.3"/>
    <row r="1125" customFormat="1" x14ac:dyDescent="0.3"/>
    <row r="1126" customFormat="1" x14ac:dyDescent="0.3"/>
    <row r="1127" customFormat="1" x14ac:dyDescent="0.3"/>
    <row r="1128" customFormat="1" x14ac:dyDescent="0.3"/>
    <row r="1129" customFormat="1" x14ac:dyDescent="0.3"/>
    <row r="1130" customFormat="1" x14ac:dyDescent="0.3"/>
    <row r="1131" customFormat="1" x14ac:dyDescent="0.3"/>
    <row r="1132" customFormat="1" x14ac:dyDescent="0.3"/>
    <row r="1133" customFormat="1" x14ac:dyDescent="0.3"/>
    <row r="1134" customFormat="1" x14ac:dyDescent="0.3"/>
    <row r="1135" customFormat="1" x14ac:dyDescent="0.3"/>
    <row r="1136" customFormat="1" x14ac:dyDescent="0.3"/>
    <row r="1137" customFormat="1" x14ac:dyDescent="0.3"/>
    <row r="1138" customFormat="1" x14ac:dyDescent="0.3"/>
    <row r="1139" customFormat="1" x14ac:dyDescent="0.3"/>
    <row r="1140" customFormat="1" x14ac:dyDescent="0.3"/>
    <row r="1141" customFormat="1" x14ac:dyDescent="0.3"/>
    <row r="1142" customFormat="1" x14ac:dyDescent="0.3"/>
    <row r="1143" customFormat="1" x14ac:dyDescent="0.3"/>
    <row r="1144" customFormat="1" x14ac:dyDescent="0.3"/>
    <row r="1145" customFormat="1" x14ac:dyDescent="0.3"/>
    <row r="1146" customFormat="1" x14ac:dyDescent="0.3"/>
    <row r="1147" customFormat="1" x14ac:dyDescent="0.3"/>
    <row r="1148" customFormat="1" x14ac:dyDescent="0.3"/>
    <row r="1149" customFormat="1" x14ac:dyDescent="0.3"/>
    <row r="1150" customFormat="1" x14ac:dyDescent="0.3"/>
    <row r="1151" customFormat="1" x14ac:dyDescent="0.3"/>
    <row r="1152" customFormat="1" x14ac:dyDescent="0.3"/>
    <row r="1153" customFormat="1" x14ac:dyDescent="0.3"/>
    <row r="1154" customFormat="1" x14ac:dyDescent="0.3"/>
    <row r="1155" customFormat="1" x14ac:dyDescent="0.3"/>
    <row r="1156" customFormat="1" x14ac:dyDescent="0.3"/>
    <row r="1157" customFormat="1" x14ac:dyDescent="0.3"/>
    <row r="1158" customFormat="1" x14ac:dyDescent="0.3"/>
    <row r="1159" customFormat="1" x14ac:dyDescent="0.3"/>
    <row r="1160" customFormat="1" x14ac:dyDescent="0.3"/>
    <row r="1161" customFormat="1" x14ac:dyDescent="0.3"/>
    <row r="1162" customFormat="1" x14ac:dyDescent="0.3"/>
    <row r="1163" customFormat="1" x14ac:dyDescent="0.3"/>
    <row r="1164" customFormat="1" x14ac:dyDescent="0.3"/>
    <row r="1165" customFormat="1" x14ac:dyDescent="0.3"/>
    <row r="1166" customFormat="1" x14ac:dyDescent="0.3"/>
    <row r="1167" customFormat="1" x14ac:dyDescent="0.3"/>
    <row r="1168" customFormat="1" x14ac:dyDescent="0.3"/>
    <row r="1169" customFormat="1" x14ac:dyDescent="0.3"/>
    <row r="1170" customFormat="1" x14ac:dyDescent="0.3"/>
    <row r="1171" customFormat="1" x14ac:dyDescent="0.3"/>
    <row r="1172" customFormat="1" x14ac:dyDescent="0.3"/>
    <row r="1173" customFormat="1" x14ac:dyDescent="0.3"/>
    <row r="1174" customFormat="1" x14ac:dyDescent="0.3"/>
    <row r="1175" customFormat="1" x14ac:dyDescent="0.3"/>
    <row r="1176" customFormat="1" x14ac:dyDescent="0.3"/>
    <row r="1177" customFormat="1" x14ac:dyDescent="0.3"/>
    <row r="1178" customFormat="1" x14ac:dyDescent="0.3"/>
    <row r="1179" customFormat="1" x14ac:dyDescent="0.3"/>
    <row r="1180" customFormat="1" x14ac:dyDescent="0.3"/>
    <row r="1181" customFormat="1" x14ac:dyDescent="0.3"/>
    <row r="1182" customFormat="1" x14ac:dyDescent="0.3"/>
    <row r="1183" customFormat="1" x14ac:dyDescent="0.3"/>
    <row r="1184" customFormat="1" x14ac:dyDescent="0.3"/>
    <row r="1185" customFormat="1" x14ac:dyDescent="0.3"/>
    <row r="1186" customFormat="1" x14ac:dyDescent="0.3"/>
    <row r="1187" customFormat="1" x14ac:dyDescent="0.3"/>
    <row r="1188" customFormat="1" x14ac:dyDescent="0.3"/>
    <row r="1189" customFormat="1" x14ac:dyDescent="0.3"/>
    <row r="1190" customFormat="1" x14ac:dyDescent="0.3"/>
    <row r="1191" customFormat="1" x14ac:dyDescent="0.3"/>
    <row r="1192" customFormat="1" x14ac:dyDescent="0.3"/>
    <row r="1193" customFormat="1" x14ac:dyDescent="0.3"/>
    <row r="1194" customFormat="1" x14ac:dyDescent="0.3"/>
    <row r="1195" customFormat="1" x14ac:dyDescent="0.3"/>
    <row r="1196" customFormat="1" x14ac:dyDescent="0.3"/>
    <row r="1197" customFormat="1" x14ac:dyDescent="0.3"/>
    <row r="1198" customFormat="1" x14ac:dyDescent="0.3"/>
    <row r="1199" customFormat="1" x14ac:dyDescent="0.3"/>
    <row r="1200" customFormat="1" x14ac:dyDescent="0.3"/>
    <row r="1201" customFormat="1" x14ac:dyDescent="0.3"/>
    <row r="1202" customFormat="1" x14ac:dyDescent="0.3"/>
    <row r="1203" customFormat="1" x14ac:dyDescent="0.3"/>
    <row r="1204" customFormat="1" x14ac:dyDescent="0.3"/>
    <row r="1205" customFormat="1" x14ac:dyDescent="0.3"/>
    <row r="1206" customFormat="1" x14ac:dyDescent="0.3"/>
    <row r="1207" customFormat="1" x14ac:dyDescent="0.3"/>
    <row r="1208" customFormat="1" x14ac:dyDescent="0.3"/>
    <row r="1209" customFormat="1" x14ac:dyDescent="0.3"/>
    <row r="1210" customFormat="1" x14ac:dyDescent="0.3"/>
    <row r="1211" customFormat="1" x14ac:dyDescent="0.3"/>
    <row r="1212" customFormat="1" x14ac:dyDescent="0.3"/>
    <row r="1213" customFormat="1" x14ac:dyDescent="0.3"/>
    <row r="1214" customFormat="1" x14ac:dyDescent="0.3"/>
    <row r="1215" customFormat="1" x14ac:dyDescent="0.3"/>
    <row r="1216" customFormat="1" x14ac:dyDescent="0.3"/>
    <row r="1217" customFormat="1" x14ac:dyDescent="0.3"/>
    <row r="1218" customFormat="1" x14ac:dyDescent="0.3"/>
    <row r="1219" customFormat="1" x14ac:dyDescent="0.3"/>
    <row r="1220" customFormat="1" x14ac:dyDescent="0.3"/>
    <row r="1221" customFormat="1" x14ac:dyDescent="0.3"/>
    <row r="1222" customFormat="1" x14ac:dyDescent="0.3"/>
    <row r="1223" customFormat="1" x14ac:dyDescent="0.3"/>
    <row r="1224" customFormat="1" x14ac:dyDescent="0.3"/>
    <row r="1225" customFormat="1" x14ac:dyDescent="0.3"/>
    <row r="1226" customFormat="1" x14ac:dyDescent="0.3"/>
    <row r="1227" customFormat="1" x14ac:dyDescent="0.3"/>
    <row r="1228" customFormat="1" x14ac:dyDescent="0.3"/>
    <row r="1229" customFormat="1" x14ac:dyDescent="0.3"/>
    <row r="1230" customFormat="1" x14ac:dyDescent="0.3"/>
    <row r="1231" customFormat="1" x14ac:dyDescent="0.3"/>
    <row r="1232" customFormat="1" x14ac:dyDescent="0.3"/>
    <row r="1233" customFormat="1" x14ac:dyDescent="0.3"/>
    <row r="1234" customFormat="1" x14ac:dyDescent="0.3"/>
    <row r="1235" customFormat="1" x14ac:dyDescent="0.3"/>
    <row r="1236" customFormat="1" x14ac:dyDescent="0.3"/>
    <row r="1237" customFormat="1" x14ac:dyDescent="0.3"/>
    <row r="1238" customFormat="1" x14ac:dyDescent="0.3"/>
    <row r="1239" customFormat="1" x14ac:dyDescent="0.3"/>
    <row r="1240" customFormat="1" x14ac:dyDescent="0.3"/>
    <row r="1241" customFormat="1" x14ac:dyDescent="0.3"/>
    <row r="1242" customFormat="1" x14ac:dyDescent="0.3"/>
    <row r="1243" customFormat="1" x14ac:dyDescent="0.3"/>
    <row r="1244" customFormat="1" x14ac:dyDescent="0.3"/>
    <row r="1245" customFormat="1" x14ac:dyDescent="0.3"/>
    <row r="1246" customFormat="1" x14ac:dyDescent="0.3"/>
    <row r="1247" customFormat="1" x14ac:dyDescent="0.3"/>
    <row r="1248" customFormat="1" x14ac:dyDescent="0.3"/>
    <row r="1249" customFormat="1" x14ac:dyDescent="0.3"/>
    <row r="1250" customFormat="1" x14ac:dyDescent="0.3"/>
    <row r="1251" customFormat="1" x14ac:dyDescent="0.3"/>
    <row r="1252" customFormat="1" x14ac:dyDescent="0.3"/>
    <row r="1253" customFormat="1" x14ac:dyDescent="0.3"/>
    <row r="1254" customFormat="1" x14ac:dyDescent="0.3"/>
    <row r="1255" customFormat="1" x14ac:dyDescent="0.3"/>
    <row r="1256" customFormat="1" x14ac:dyDescent="0.3"/>
    <row r="1257" customFormat="1" x14ac:dyDescent="0.3"/>
    <row r="1258" customFormat="1" x14ac:dyDescent="0.3"/>
    <row r="1259" customFormat="1" x14ac:dyDescent="0.3"/>
    <row r="1260" customFormat="1" x14ac:dyDescent="0.3"/>
    <row r="1261" customFormat="1" x14ac:dyDescent="0.3"/>
    <row r="1262" customFormat="1" x14ac:dyDescent="0.3"/>
    <row r="1263" customFormat="1" x14ac:dyDescent="0.3"/>
    <row r="1264" customFormat="1" x14ac:dyDescent="0.3"/>
    <row r="1265" customFormat="1" x14ac:dyDescent="0.3"/>
    <row r="1266" customFormat="1" x14ac:dyDescent="0.3"/>
    <row r="1267" customFormat="1" x14ac:dyDescent="0.3"/>
    <row r="1268" customFormat="1" x14ac:dyDescent="0.3"/>
    <row r="1269" customFormat="1" x14ac:dyDescent="0.3"/>
    <row r="1270" customFormat="1" x14ac:dyDescent="0.3"/>
    <row r="1271" customFormat="1" x14ac:dyDescent="0.3"/>
    <row r="1272" customFormat="1" x14ac:dyDescent="0.3"/>
    <row r="1273" customFormat="1" x14ac:dyDescent="0.3"/>
    <row r="1274" customFormat="1" x14ac:dyDescent="0.3"/>
    <row r="1275" customFormat="1" x14ac:dyDescent="0.3"/>
    <row r="1276" customFormat="1" x14ac:dyDescent="0.3"/>
    <row r="1277" customFormat="1" x14ac:dyDescent="0.3"/>
    <row r="1278" customFormat="1" x14ac:dyDescent="0.3"/>
    <row r="1279" customFormat="1" x14ac:dyDescent="0.3"/>
    <row r="1280" customFormat="1" x14ac:dyDescent="0.3"/>
    <row r="1281" customFormat="1" x14ac:dyDescent="0.3"/>
    <row r="1282" customFormat="1" x14ac:dyDescent="0.3"/>
    <row r="1283" customFormat="1" x14ac:dyDescent="0.3"/>
    <row r="1284" customFormat="1" x14ac:dyDescent="0.3"/>
    <row r="1285" customFormat="1" x14ac:dyDescent="0.3"/>
    <row r="1286" customFormat="1" x14ac:dyDescent="0.3"/>
    <row r="1287" customFormat="1" x14ac:dyDescent="0.3"/>
    <row r="1288" customFormat="1" x14ac:dyDescent="0.3"/>
    <row r="1289" customFormat="1" x14ac:dyDescent="0.3"/>
    <row r="1290" customFormat="1" x14ac:dyDescent="0.3"/>
    <row r="1291" customFormat="1" x14ac:dyDescent="0.3"/>
    <row r="1292" customFormat="1" x14ac:dyDescent="0.3"/>
    <row r="1293" customFormat="1" x14ac:dyDescent="0.3"/>
    <row r="1294" customFormat="1" x14ac:dyDescent="0.3"/>
    <row r="1295" customFormat="1" x14ac:dyDescent="0.3"/>
    <row r="1296" customFormat="1" x14ac:dyDescent="0.3"/>
    <row r="1297" customFormat="1" x14ac:dyDescent="0.3"/>
    <row r="1298" customFormat="1" x14ac:dyDescent="0.3"/>
    <row r="1299" customFormat="1" x14ac:dyDescent="0.3"/>
    <row r="1300" customFormat="1" x14ac:dyDescent="0.3"/>
    <row r="1301" customFormat="1" x14ac:dyDescent="0.3"/>
    <row r="1302" customFormat="1" x14ac:dyDescent="0.3"/>
    <row r="1303" customFormat="1" x14ac:dyDescent="0.3"/>
    <row r="1304" customFormat="1" x14ac:dyDescent="0.3"/>
    <row r="1305" customFormat="1" x14ac:dyDescent="0.3"/>
    <row r="1306" customFormat="1" x14ac:dyDescent="0.3"/>
    <row r="1307" customFormat="1" x14ac:dyDescent="0.3"/>
    <row r="1308" customFormat="1" x14ac:dyDescent="0.3"/>
    <row r="1309" customFormat="1" x14ac:dyDescent="0.3"/>
    <row r="1310" customFormat="1" x14ac:dyDescent="0.3"/>
    <row r="1311" customFormat="1" x14ac:dyDescent="0.3"/>
    <row r="1312" customFormat="1" x14ac:dyDescent="0.3"/>
    <row r="1313" customFormat="1" x14ac:dyDescent="0.3"/>
    <row r="1314" customFormat="1" x14ac:dyDescent="0.3"/>
    <row r="1315" customFormat="1" x14ac:dyDescent="0.3"/>
    <row r="1316" customFormat="1" x14ac:dyDescent="0.3"/>
    <row r="1317" customFormat="1" x14ac:dyDescent="0.3"/>
    <row r="1318" customFormat="1" x14ac:dyDescent="0.3"/>
    <row r="1319" customFormat="1" x14ac:dyDescent="0.3"/>
    <row r="1320" customFormat="1" x14ac:dyDescent="0.3"/>
    <row r="1321" customFormat="1" x14ac:dyDescent="0.3"/>
    <row r="1322" customFormat="1" x14ac:dyDescent="0.3"/>
    <row r="1323" customFormat="1" x14ac:dyDescent="0.3"/>
    <row r="1324" customFormat="1" x14ac:dyDescent="0.3"/>
    <row r="1325" customFormat="1" x14ac:dyDescent="0.3"/>
    <row r="1326" customFormat="1" x14ac:dyDescent="0.3"/>
    <row r="1327" customFormat="1" x14ac:dyDescent="0.3"/>
    <row r="1328" customFormat="1" x14ac:dyDescent="0.3"/>
    <row r="1329" customFormat="1" x14ac:dyDescent="0.3"/>
    <row r="1330" customFormat="1" x14ac:dyDescent="0.3"/>
    <row r="1331" customFormat="1" x14ac:dyDescent="0.3"/>
    <row r="1332" customFormat="1" x14ac:dyDescent="0.3"/>
    <row r="1333" customFormat="1" x14ac:dyDescent="0.3"/>
    <row r="1334" customFormat="1" x14ac:dyDescent="0.3"/>
    <row r="1335" customFormat="1" x14ac:dyDescent="0.3"/>
    <row r="1336" customFormat="1" x14ac:dyDescent="0.3"/>
    <row r="1337" customFormat="1" x14ac:dyDescent="0.3"/>
    <row r="1338" customFormat="1" x14ac:dyDescent="0.3"/>
    <row r="1339" customFormat="1" x14ac:dyDescent="0.3"/>
    <row r="1340" customFormat="1" x14ac:dyDescent="0.3"/>
    <row r="1341" customFormat="1" x14ac:dyDescent="0.3"/>
    <row r="1342" customFormat="1" x14ac:dyDescent="0.3"/>
    <row r="1343" customFormat="1" x14ac:dyDescent="0.3"/>
    <row r="1344" customFormat="1" x14ac:dyDescent="0.3"/>
    <row r="1345" customFormat="1" x14ac:dyDescent="0.3"/>
    <row r="1346" customFormat="1" x14ac:dyDescent="0.3"/>
    <row r="1347" customFormat="1" x14ac:dyDescent="0.3"/>
    <row r="1348" customFormat="1" x14ac:dyDescent="0.3"/>
    <row r="1349" customFormat="1" x14ac:dyDescent="0.3"/>
    <row r="1350" customFormat="1" x14ac:dyDescent="0.3"/>
    <row r="1351" customFormat="1" x14ac:dyDescent="0.3"/>
    <row r="1352" customFormat="1" x14ac:dyDescent="0.3"/>
    <row r="1353" customFormat="1" x14ac:dyDescent="0.3"/>
    <row r="1354" customFormat="1" x14ac:dyDescent="0.3"/>
    <row r="1355" customFormat="1" x14ac:dyDescent="0.3"/>
    <row r="1356" customFormat="1" x14ac:dyDescent="0.3"/>
    <row r="1357" customFormat="1" x14ac:dyDescent="0.3"/>
    <row r="1358" customFormat="1" x14ac:dyDescent="0.3"/>
    <row r="1359" customFormat="1" x14ac:dyDescent="0.3"/>
    <row r="1360" customFormat="1" x14ac:dyDescent="0.3"/>
    <row r="1361" customFormat="1" x14ac:dyDescent="0.3"/>
    <row r="1362" customFormat="1" x14ac:dyDescent="0.3"/>
    <row r="1363" customFormat="1" x14ac:dyDescent="0.3"/>
    <row r="1364" customFormat="1" x14ac:dyDescent="0.3"/>
    <row r="1365" customFormat="1" x14ac:dyDescent="0.3"/>
    <row r="1366" customFormat="1" x14ac:dyDescent="0.3"/>
    <row r="1367" customFormat="1" x14ac:dyDescent="0.3"/>
    <row r="1368" customFormat="1" x14ac:dyDescent="0.3"/>
    <row r="1369" customFormat="1" x14ac:dyDescent="0.3"/>
    <row r="1370" customFormat="1" x14ac:dyDescent="0.3"/>
    <row r="1371" customFormat="1" x14ac:dyDescent="0.3"/>
    <row r="1372" customFormat="1" x14ac:dyDescent="0.3"/>
    <row r="1373" customFormat="1" x14ac:dyDescent="0.3"/>
    <row r="1374" customFormat="1" x14ac:dyDescent="0.3"/>
    <row r="1375" customFormat="1" x14ac:dyDescent="0.3"/>
    <row r="1376" customFormat="1" x14ac:dyDescent="0.3"/>
    <row r="1377" customFormat="1" x14ac:dyDescent="0.3"/>
    <row r="1378" customFormat="1" x14ac:dyDescent="0.3"/>
    <row r="1379" customFormat="1" x14ac:dyDescent="0.3"/>
    <row r="1380" customFormat="1" x14ac:dyDescent="0.3"/>
    <row r="1381" customFormat="1" x14ac:dyDescent="0.3"/>
    <row r="1382" customFormat="1" x14ac:dyDescent="0.3"/>
    <row r="1383" customFormat="1" x14ac:dyDescent="0.3"/>
    <row r="1384" customFormat="1" x14ac:dyDescent="0.3"/>
    <row r="1385" customFormat="1" x14ac:dyDescent="0.3"/>
    <row r="1386" customFormat="1" x14ac:dyDescent="0.3"/>
    <row r="1387" customFormat="1" x14ac:dyDescent="0.3"/>
    <row r="1388" customFormat="1" x14ac:dyDescent="0.3"/>
    <row r="1389" customFormat="1" x14ac:dyDescent="0.3"/>
    <row r="1390" customFormat="1" x14ac:dyDescent="0.3"/>
    <row r="1391" customFormat="1" x14ac:dyDescent="0.3"/>
    <row r="1392" customFormat="1" x14ac:dyDescent="0.3"/>
    <row r="1393" customFormat="1" x14ac:dyDescent="0.3"/>
    <row r="1394" customFormat="1" x14ac:dyDescent="0.3"/>
    <row r="1395" customFormat="1" x14ac:dyDescent="0.3"/>
    <row r="1396" customFormat="1" x14ac:dyDescent="0.3"/>
    <row r="1397" customFormat="1" x14ac:dyDescent="0.3"/>
    <row r="1398" customFormat="1" x14ac:dyDescent="0.3"/>
    <row r="1399" customFormat="1" x14ac:dyDescent="0.3"/>
    <row r="1400" customFormat="1" x14ac:dyDescent="0.3"/>
    <row r="1401" customFormat="1" x14ac:dyDescent="0.3"/>
    <row r="1402" customFormat="1" x14ac:dyDescent="0.3"/>
    <row r="1403" customFormat="1" x14ac:dyDescent="0.3"/>
    <row r="1404" customFormat="1" x14ac:dyDescent="0.3"/>
    <row r="1405" customFormat="1" x14ac:dyDescent="0.3"/>
    <row r="1406" customFormat="1" x14ac:dyDescent="0.3"/>
    <row r="1407" customFormat="1" x14ac:dyDescent="0.3"/>
    <row r="1408" customFormat="1" x14ac:dyDescent="0.3"/>
    <row r="1409" customFormat="1" x14ac:dyDescent="0.3"/>
    <row r="1410" customFormat="1" x14ac:dyDescent="0.3"/>
    <row r="1411" customFormat="1" x14ac:dyDescent="0.3"/>
    <row r="1412" customFormat="1" x14ac:dyDescent="0.3"/>
    <row r="1413" customFormat="1" x14ac:dyDescent="0.3"/>
    <row r="1414" customFormat="1" x14ac:dyDescent="0.3"/>
    <row r="1415" customFormat="1" x14ac:dyDescent="0.3"/>
    <row r="1416" customFormat="1" x14ac:dyDescent="0.3"/>
    <row r="1417" customFormat="1" x14ac:dyDescent="0.3"/>
    <row r="1418" customFormat="1" x14ac:dyDescent="0.3"/>
    <row r="1419" customFormat="1" x14ac:dyDescent="0.3"/>
    <row r="1420" customFormat="1" x14ac:dyDescent="0.3"/>
    <row r="1421" customFormat="1" x14ac:dyDescent="0.3"/>
    <row r="1422" customFormat="1" x14ac:dyDescent="0.3"/>
    <row r="1423" customFormat="1" x14ac:dyDescent="0.3"/>
    <row r="1424" customFormat="1" x14ac:dyDescent="0.3"/>
    <row r="1425" customFormat="1" x14ac:dyDescent="0.3"/>
    <row r="1426" customFormat="1" x14ac:dyDescent="0.3"/>
    <row r="1427" customFormat="1" x14ac:dyDescent="0.3"/>
    <row r="1428" customFormat="1" x14ac:dyDescent="0.3"/>
    <row r="1429" customFormat="1" x14ac:dyDescent="0.3"/>
    <row r="1430" customFormat="1" x14ac:dyDescent="0.3"/>
    <row r="1431" customFormat="1" x14ac:dyDescent="0.3"/>
    <row r="1432" customFormat="1" x14ac:dyDescent="0.3"/>
    <row r="1433" customFormat="1" x14ac:dyDescent="0.3"/>
    <row r="1434" customFormat="1" x14ac:dyDescent="0.3"/>
    <row r="1435" customFormat="1" x14ac:dyDescent="0.3"/>
    <row r="1436" customFormat="1" x14ac:dyDescent="0.3"/>
    <row r="1437" customFormat="1" x14ac:dyDescent="0.3"/>
    <row r="1438" customFormat="1" x14ac:dyDescent="0.3"/>
    <row r="1439" customFormat="1" x14ac:dyDescent="0.3"/>
    <row r="1440" customFormat="1" x14ac:dyDescent="0.3"/>
    <row r="1441" customFormat="1" x14ac:dyDescent="0.3"/>
    <row r="1442" customFormat="1" x14ac:dyDescent="0.3"/>
    <row r="1443" customFormat="1" x14ac:dyDescent="0.3"/>
    <row r="1444" customFormat="1" x14ac:dyDescent="0.3"/>
    <row r="1445" customFormat="1" x14ac:dyDescent="0.3"/>
    <row r="1446" customFormat="1" x14ac:dyDescent="0.3"/>
    <row r="1447" customFormat="1" x14ac:dyDescent="0.3"/>
    <row r="1448" customFormat="1" x14ac:dyDescent="0.3"/>
    <row r="1449" customFormat="1" x14ac:dyDescent="0.3"/>
    <row r="1450" customFormat="1" x14ac:dyDescent="0.3"/>
    <row r="1451" customFormat="1" x14ac:dyDescent="0.3"/>
    <row r="1452" customFormat="1" x14ac:dyDescent="0.3"/>
    <row r="1453" customFormat="1" x14ac:dyDescent="0.3"/>
    <row r="1454" customFormat="1" x14ac:dyDescent="0.3"/>
    <row r="1455" customFormat="1" x14ac:dyDescent="0.3"/>
    <row r="1456" customFormat="1" x14ac:dyDescent="0.3"/>
    <row r="1457" customFormat="1" x14ac:dyDescent="0.3"/>
    <row r="1458" customFormat="1" x14ac:dyDescent="0.3"/>
    <row r="1459" customFormat="1" x14ac:dyDescent="0.3"/>
    <row r="1460" customFormat="1" x14ac:dyDescent="0.3"/>
    <row r="1461" customFormat="1" x14ac:dyDescent="0.3"/>
    <row r="1462" customFormat="1" x14ac:dyDescent="0.3"/>
    <row r="1463" customFormat="1" x14ac:dyDescent="0.3"/>
    <row r="1464" customFormat="1" x14ac:dyDescent="0.3"/>
    <row r="1465" customFormat="1" x14ac:dyDescent="0.3"/>
    <row r="1466" customFormat="1" x14ac:dyDescent="0.3"/>
    <row r="1467" customFormat="1" x14ac:dyDescent="0.3"/>
    <row r="1468" customFormat="1" x14ac:dyDescent="0.3"/>
    <row r="1469" customFormat="1" x14ac:dyDescent="0.3"/>
    <row r="1470" customFormat="1" x14ac:dyDescent="0.3"/>
    <row r="1471" customFormat="1" x14ac:dyDescent="0.3"/>
    <row r="1472" customFormat="1" x14ac:dyDescent="0.3"/>
    <row r="1473" customFormat="1" x14ac:dyDescent="0.3"/>
    <row r="1474" customFormat="1" x14ac:dyDescent="0.3"/>
    <row r="1475" customFormat="1" x14ac:dyDescent="0.3"/>
    <row r="1476" customFormat="1" x14ac:dyDescent="0.3"/>
    <row r="1477" customFormat="1" x14ac:dyDescent="0.3"/>
    <row r="1478" customFormat="1" x14ac:dyDescent="0.3"/>
    <row r="1479" customFormat="1" x14ac:dyDescent="0.3"/>
    <row r="1480" customFormat="1" x14ac:dyDescent="0.3"/>
    <row r="1481" customFormat="1" x14ac:dyDescent="0.3"/>
    <row r="1482" customFormat="1" x14ac:dyDescent="0.3"/>
    <row r="1483" customFormat="1" x14ac:dyDescent="0.3"/>
    <row r="1484" customFormat="1" x14ac:dyDescent="0.3"/>
    <row r="1485" customFormat="1" x14ac:dyDescent="0.3"/>
    <row r="1486" customFormat="1" x14ac:dyDescent="0.3"/>
    <row r="1487" customFormat="1" x14ac:dyDescent="0.3"/>
    <row r="1488" customFormat="1" x14ac:dyDescent="0.3"/>
    <row r="1489" customFormat="1" x14ac:dyDescent="0.3"/>
    <row r="1490" customFormat="1" x14ac:dyDescent="0.3"/>
    <row r="1491" customFormat="1" x14ac:dyDescent="0.3"/>
    <row r="1492" customFormat="1" x14ac:dyDescent="0.3"/>
    <row r="1493" customFormat="1" x14ac:dyDescent="0.3"/>
    <row r="1494" customFormat="1" x14ac:dyDescent="0.3"/>
    <row r="1495" customFormat="1" x14ac:dyDescent="0.3"/>
    <row r="1496" customFormat="1" x14ac:dyDescent="0.3"/>
    <row r="1497" customFormat="1" x14ac:dyDescent="0.3"/>
    <row r="1498" customFormat="1" x14ac:dyDescent="0.3"/>
    <row r="1499" customFormat="1" x14ac:dyDescent="0.3"/>
    <row r="1500" customFormat="1" x14ac:dyDescent="0.3"/>
    <row r="1501" customFormat="1" x14ac:dyDescent="0.3"/>
    <row r="1502" customFormat="1" x14ac:dyDescent="0.3"/>
    <row r="1503" customFormat="1" x14ac:dyDescent="0.3"/>
    <row r="1504" customFormat="1" x14ac:dyDescent="0.3"/>
    <row r="1505" customFormat="1" x14ac:dyDescent="0.3"/>
    <row r="1506" customFormat="1" x14ac:dyDescent="0.3"/>
    <row r="1507" customFormat="1" x14ac:dyDescent="0.3"/>
    <row r="1508" customFormat="1" x14ac:dyDescent="0.3"/>
    <row r="1509" customFormat="1" x14ac:dyDescent="0.3"/>
    <row r="1510" customFormat="1" x14ac:dyDescent="0.3"/>
    <row r="1511" customFormat="1" x14ac:dyDescent="0.3"/>
    <row r="1512" customFormat="1" x14ac:dyDescent="0.3"/>
    <row r="1513" customFormat="1" x14ac:dyDescent="0.3"/>
    <row r="1514" customFormat="1" x14ac:dyDescent="0.3"/>
    <row r="1515" customFormat="1" x14ac:dyDescent="0.3"/>
    <row r="1516" customFormat="1" x14ac:dyDescent="0.3"/>
    <row r="1517" customFormat="1" x14ac:dyDescent="0.3"/>
    <row r="1518" customFormat="1" x14ac:dyDescent="0.3"/>
    <row r="1519" customFormat="1" x14ac:dyDescent="0.3"/>
    <row r="1520" customFormat="1" x14ac:dyDescent="0.3"/>
    <row r="1521" customFormat="1" x14ac:dyDescent="0.3"/>
    <row r="1522" customFormat="1" x14ac:dyDescent="0.3"/>
    <row r="1523" customFormat="1" x14ac:dyDescent="0.3"/>
    <row r="1524" customFormat="1" x14ac:dyDescent="0.3"/>
    <row r="1525" customFormat="1" x14ac:dyDescent="0.3"/>
    <row r="1526" customFormat="1" x14ac:dyDescent="0.3"/>
    <row r="1527" customFormat="1" x14ac:dyDescent="0.3"/>
    <row r="1528" customFormat="1" x14ac:dyDescent="0.3"/>
    <row r="1529" customFormat="1" x14ac:dyDescent="0.3"/>
    <row r="1530" customFormat="1" x14ac:dyDescent="0.3"/>
    <row r="1531" customFormat="1" x14ac:dyDescent="0.3"/>
    <row r="1532" customFormat="1" x14ac:dyDescent="0.3"/>
    <row r="1533" customFormat="1" x14ac:dyDescent="0.3"/>
    <row r="1534" customFormat="1" x14ac:dyDescent="0.3"/>
    <row r="1535" customFormat="1" x14ac:dyDescent="0.3"/>
    <row r="1536" customFormat="1" x14ac:dyDescent="0.3"/>
    <row r="1537" customFormat="1" x14ac:dyDescent="0.3"/>
    <row r="1538" customFormat="1" x14ac:dyDescent="0.3"/>
    <row r="1539" customFormat="1" x14ac:dyDescent="0.3"/>
    <row r="1540" customFormat="1" x14ac:dyDescent="0.3"/>
    <row r="1541" customFormat="1" x14ac:dyDescent="0.3"/>
    <row r="1542" customFormat="1" x14ac:dyDescent="0.3"/>
    <row r="1543" customFormat="1" x14ac:dyDescent="0.3"/>
    <row r="1544" customFormat="1" x14ac:dyDescent="0.3"/>
    <row r="1545" customFormat="1" x14ac:dyDescent="0.3"/>
    <row r="1546" customFormat="1" x14ac:dyDescent="0.3"/>
    <row r="1547" customFormat="1" x14ac:dyDescent="0.3"/>
    <row r="1548" customFormat="1" x14ac:dyDescent="0.3"/>
    <row r="1549" customFormat="1" x14ac:dyDescent="0.3"/>
    <row r="1550" customFormat="1" x14ac:dyDescent="0.3"/>
    <row r="1551" customFormat="1" x14ac:dyDescent="0.3"/>
    <row r="1552" customFormat="1" x14ac:dyDescent="0.3"/>
    <row r="1553" customFormat="1" x14ac:dyDescent="0.3"/>
    <row r="1554" customFormat="1" x14ac:dyDescent="0.3"/>
    <row r="1555" customFormat="1" x14ac:dyDescent="0.3"/>
    <row r="1556" customFormat="1" x14ac:dyDescent="0.3"/>
    <row r="1557" customFormat="1" x14ac:dyDescent="0.3"/>
    <row r="1558" customFormat="1" x14ac:dyDescent="0.3"/>
    <row r="1559" customFormat="1" x14ac:dyDescent="0.3"/>
    <row r="1560" customFormat="1" x14ac:dyDescent="0.3"/>
    <row r="1561" customFormat="1" x14ac:dyDescent="0.3"/>
    <row r="1562" customFormat="1" x14ac:dyDescent="0.3"/>
    <row r="1563" customFormat="1" x14ac:dyDescent="0.3"/>
    <row r="1564" customFormat="1" x14ac:dyDescent="0.3"/>
    <row r="1565" customFormat="1" x14ac:dyDescent="0.3"/>
    <row r="1566" customFormat="1" x14ac:dyDescent="0.3"/>
    <row r="1567" customFormat="1" x14ac:dyDescent="0.3"/>
    <row r="1568" customFormat="1" x14ac:dyDescent="0.3"/>
    <row r="1569" customFormat="1" x14ac:dyDescent="0.3"/>
    <row r="1570" customFormat="1" x14ac:dyDescent="0.3"/>
    <row r="1571" customFormat="1" x14ac:dyDescent="0.3"/>
    <row r="1572" customFormat="1" x14ac:dyDescent="0.3"/>
    <row r="1573" customFormat="1" x14ac:dyDescent="0.3"/>
    <row r="1574" customFormat="1" x14ac:dyDescent="0.3"/>
    <row r="1575" customFormat="1" x14ac:dyDescent="0.3"/>
    <row r="1576" customFormat="1" x14ac:dyDescent="0.3"/>
    <row r="1577" customFormat="1" x14ac:dyDescent="0.3"/>
    <row r="1578" customFormat="1" x14ac:dyDescent="0.3"/>
    <row r="1579" customFormat="1" x14ac:dyDescent="0.3"/>
    <row r="1580" customFormat="1" x14ac:dyDescent="0.3"/>
    <row r="1581" customFormat="1" x14ac:dyDescent="0.3"/>
    <row r="1582" customFormat="1" x14ac:dyDescent="0.3"/>
    <row r="1583" customFormat="1" x14ac:dyDescent="0.3"/>
    <row r="1584" customFormat="1" x14ac:dyDescent="0.3"/>
    <row r="1585" customFormat="1" x14ac:dyDescent="0.3"/>
    <row r="1586" customFormat="1" x14ac:dyDescent="0.3"/>
    <row r="1587" customFormat="1" x14ac:dyDescent="0.3"/>
    <row r="1588" customFormat="1" x14ac:dyDescent="0.3"/>
    <row r="1589" customFormat="1" x14ac:dyDescent="0.3"/>
    <row r="1590" customFormat="1" x14ac:dyDescent="0.3"/>
    <row r="1591" customFormat="1" x14ac:dyDescent="0.3"/>
    <row r="1592" customFormat="1" x14ac:dyDescent="0.3"/>
    <row r="1593" customFormat="1" x14ac:dyDescent="0.3"/>
    <row r="1594" customFormat="1" x14ac:dyDescent="0.3"/>
    <row r="1595" customFormat="1" x14ac:dyDescent="0.3"/>
    <row r="1596" customFormat="1" x14ac:dyDescent="0.3"/>
    <row r="1597" customFormat="1" x14ac:dyDescent="0.3"/>
    <row r="1598" customFormat="1" x14ac:dyDescent="0.3"/>
    <row r="1599" customFormat="1" x14ac:dyDescent="0.3"/>
    <row r="1600" customFormat="1" x14ac:dyDescent="0.3"/>
    <row r="1601" customFormat="1" x14ac:dyDescent="0.3"/>
    <row r="1602" customFormat="1" x14ac:dyDescent="0.3"/>
    <row r="1603" customFormat="1" x14ac:dyDescent="0.3"/>
    <row r="1604" customFormat="1" x14ac:dyDescent="0.3"/>
    <row r="1605" customFormat="1" x14ac:dyDescent="0.3"/>
    <row r="1606" customFormat="1" x14ac:dyDescent="0.3"/>
    <row r="1607" customFormat="1" x14ac:dyDescent="0.3"/>
    <row r="1608" customFormat="1" x14ac:dyDescent="0.3"/>
    <row r="1609" customFormat="1" x14ac:dyDescent="0.3"/>
    <row r="1610" customFormat="1" x14ac:dyDescent="0.3"/>
    <row r="1611" customFormat="1" x14ac:dyDescent="0.3"/>
    <row r="1612" customFormat="1" x14ac:dyDescent="0.3"/>
    <row r="1613" customFormat="1" x14ac:dyDescent="0.3"/>
    <row r="1614" customFormat="1" x14ac:dyDescent="0.3"/>
    <row r="1615" customFormat="1" x14ac:dyDescent="0.3"/>
    <row r="1616" customFormat="1" x14ac:dyDescent="0.3"/>
    <row r="1617" customFormat="1" x14ac:dyDescent="0.3"/>
    <row r="1618" customFormat="1" x14ac:dyDescent="0.3"/>
    <row r="1619" customFormat="1" x14ac:dyDescent="0.3"/>
    <row r="1620" customFormat="1" x14ac:dyDescent="0.3"/>
    <row r="1621" customFormat="1" x14ac:dyDescent="0.3"/>
    <row r="1622" customFormat="1" x14ac:dyDescent="0.3"/>
    <row r="1623" customFormat="1" x14ac:dyDescent="0.3"/>
    <row r="1624" customFormat="1" x14ac:dyDescent="0.3"/>
    <row r="1625" customFormat="1" x14ac:dyDescent="0.3"/>
    <row r="1626" customFormat="1" x14ac:dyDescent="0.3"/>
    <row r="1627" customFormat="1" x14ac:dyDescent="0.3"/>
    <row r="1628" customFormat="1" x14ac:dyDescent="0.3"/>
    <row r="1629" customFormat="1" x14ac:dyDescent="0.3"/>
    <row r="1630" customFormat="1" x14ac:dyDescent="0.3"/>
    <row r="1631" customFormat="1" x14ac:dyDescent="0.3"/>
    <row r="1632" customFormat="1" x14ac:dyDescent="0.3"/>
    <row r="1633" customFormat="1" x14ac:dyDescent="0.3"/>
    <row r="1634" customFormat="1" x14ac:dyDescent="0.3"/>
    <row r="1635" customFormat="1" x14ac:dyDescent="0.3"/>
    <row r="1636" customFormat="1" x14ac:dyDescent="0.3"/>
    <row r="1637" customFormat="1" x14ac:dyDescent="0.3"/>
    <row r="1638" customFormat="1" x14ac:dyDescent="0.3"/>
    <row r="1639" customFormat="1" x14ac:dyDescent="0.3"/>
    <row r="1640" customFormat="1" x14ac:dyDescent="0.3"/>
    <row r="1641" customFormat="1" x14ac:dyDescent="0.3"/>
    <row r="1642" customFormat="1" x14ac:dyDescent="0.3"/>
    <row r="1643" customFormat="1" x14ac:dyDescent="0.3"/>
    <row r="1644" customFormat="1" x14ac:dyDescent="0.3"/>
    <row r="1645" customFormat="1" x14ac:dyDescent="0.3"/>
    <row r="1646" customFormat="1" x14ac:dyDescent="0.3"/>
    <row r="1647" customFormat="1" x14ac:dyDescent="0.3"/>
    <row r="1648" customFormat="1" x14ac:dyDescent="0.3"/>
    <row r="1649" customFormat="1" x14ac:dyDescent="0.3"/>
    <row r="1650" customFormat="1" x14ac:dyDescent="0.3"/>
    <row r="1651" customFormat="1" x14ac:dyDescent="0.3"/>
    <row r="1652" customFormat="1" x14ac:dyDescent="0.3"/>
    <row r="1653" customFormat="1" x14ac:dyDescent="0.3"/>
    <row r="1654" customFormat="1" x14ac:dyDescent="0.3"/>
    <row r="1655" customFormat="1" x14ac:dyDescent="0.3"/>
    <row r="1656" customFormat="1" x14ac:dyDescent="0.3"/>
    <row r="1657" customFormat="1" x14ac:dyDescent="0.3"/>
    <row r="1658" customFormat="1" x14ac:dyDescent="0.3"/>
    <row r="1659" customFormat="1" x14ac:dyDescent="0.3"/>
    <row r="1660" customFormat="1" x14ac:dyDescent="0.3"/>
    <row r="1661" customFormat="1" x14ac:dyDescent="0.3"/>
    <row r="1662" customFormat="1" x14ac:dyDescent="0.3"/>
    <row r="1663" customFormat="1" x14ac:dyDescent="0.3"/>
    <row r="1664" customFormat="1" x14ac:dyDescent="0.3"/>
    <row r="1665" customFormat="1" x14ac:dyDescent="0.3"/>
    <row r="1666" customFormat="1" x14ac:dyDescent="0.3"/>
    <row r="1667" customFormat="1" x14ac:dyDescent="0.3"/>
    <row r="1668" customFormat="1" x14ac:dyDescent="0.3"/>
    <row r="1669" customFormat="1" x14ac:dyDescent="0.3"/>
    <row r="1670" customFormat="1" x14ac:dyDescent="0.3"/>
    <row r="1671" customFormat="1" x14ac:dyDescent="0.3"/>
    <row r="1672" customFormat="1" x14ac:dyDescent="0.3"/>
    <row r="1673" customFormat="1" x14ac:dyDescent="0.3"/>
    <row r="1674" customFormat="1" x14ac:dyDescent="0.3"/>
    <row r="1675" customFormat="1" x14ac:dyDescent="0.3"/>
    <row r="1676" customFormat="1" x14ac:dyDescent="0.3"/>
    <row r="1677" customFormat="1" x14ac:dyDescent="0.3"/>
    <row r="1678" customFormat="1" x14ac:dyDescent="0.3"/>
    <row r="1679" customFormat="1" x14ac:dyDescent="0.3"/>
    <row r="1680" customFormat="1" x14ac:dyDescent="0.3"/>
    <row r="1681" customFormat="1" x14ac:dyDescent="0.3"/>
    <row r="1682" customFormat="1" x14ac:dyDescent="0.3"/>
    <row r="1683" customFormat="1" x14ac:dyDescent="0.3"/>
    <row r="1684" customFormat="1" x14ac:dyDescent="0.3"/>
    <row r="1685" customFormat="1" x14ac:dyDescent="0.3"/>
    <row r="1686" customFormat="1" x14ac:dyDescent="0.3"/>
    <row r="1687" customFormat="1" x14ac:dyDescent="0.3"/>
    <row r="1688" customFormat="1" x14ac:dyDescent="0.3"/>
    <row r="1689" customFormat="1" x14ac:dyDescent="0.3"/>
    <row r="1690" customFormat="1" x14ac:dyDescent="0.3"/>
    <row r="1691" customFormat="1" x14ac:dyDescent="0.3"/>
    <row r="1692" customFormat="1" x14ac:dyDescent="0.3"/>
    <row r="1693" customFormat="1" x14ac:dyDescent="0.3"/>
    <row r="1694" customFormat="1" x14ac:dyDescent="0.3"/>
    <row r="1695" customFormat="1" x14ac:dyDescent="0.3"/>
    <row r="1696" customFormat="1" x14ac:dyDescent="0.3"/>
    <row r="1697" customFormat="1" x14ac:dyDescent="0.3"/>
    <row r="1698" customFormat="1" x14ac:dyDescent="0.3"/>
    <row r="1699" customFormat="1" x14ac:dyDescent="0.3"/>
    <row r="1700" customFormat="1" x14ac:dyDescent="0.3"/>
    <row r="1701" customFormat="1" x14ac:dyDescent="0.3"/>
    <row r="1702" customFormat="1" x14ac:dyDescent="0.3"/>
    <row r="1703" customFormat="1" x14ac:dyDescent="0.3"/>
    <row r="1704" customFormat="1" x14ac:dyDescent="0.3"/>
    <row r="1705" customFormat="1" x14ac:dyDescent="0.3"/>
    <row r="1706" customFormat="1" x14ac:dyDescent="0.3"/>
    <row r="1707" customFormat="1" x14ac:dyDescent="0.3"/>
    <row r="1708" customFormat="1" x14ac:dyDescent="0.3"/>
    <row r="1709" customFormat="1" x14ac:dyDescent="0.3"/>
    <row r="1710" customFormat="1" x14ac:dyDescent="0.3"/>
    <row r="1711" customFormat="1" x14ac:dyDescent="0.3"/>
    <row r="1712" customFormat="1" x14ac:dyDescent="0.3"/>
    <row r="1713" customFormat="1" x14ac:dyDescent="0.3"/>
    <row r="1714" customFormat="1" x14ac:dyDescent="0.3"/>
    <row r="1715" customFormat="1" x14ac:dyDescent="0.3"/>
    <row r="1716" customFormat="1" x14ac:dyDescent="0.3"/>
    <row r="1717" customFormat="1" x14ac:dyDescent="0.3"/>
    <row r="1718" customFormat="1" x14ac:dyDescent="0.3"/>
    <row r="1719" customFormat="1" x14ac:dyDescent="0.3"/>
    <row r="1720" customFormat="1" x14ac:dyDescent="0.3"/>
    <row r="1721" customFormat="1" x14ac:dyDescent="0.3"/>
    <row r="1722" customFormat="1" x14ac:dyDescent="0.3"/>
    <row r="1723" customFormat="1" x14ac:dyDescent="0.3"/>
    <row r="1724" customFormat="1" x14ac:dyDescent="0.3"/>
    <row r="1725" customFormat="1" x14ac:dyDescent="0.3"/>
    <row r="1726" customFormat="1" x14ac:dyDescent="0.3"/>
    <row r="1727" customFormat="1" x14ac:dyDescent="0.3"/>
    <row r="1728" customFormat="1" x14ac:dyDescent="0.3"/>
    <row r="1729" customFormat="1" x14ac:dyDescent="0.3"/>
    <row r="1730" customFormat="1" x14ac:dyDescent="0.3"/>
    <row r="1731" customFormat="1" x14ac:dyDescent="0.3"/>
    <row r="1732" customFormat="1" x14ac:dyDescent="0.3"/>
    <row r="1733" customFormat="1" x14ac:dyDescent="0.3"/>
    <row r="1734" customFormat="1" x14ac:dyDescent="0.3"/>
    <row r="1735" customFormat="1" x14ac:dyDescent="0.3"/>
    <row r="1736" customFormat="1" x14ac:dyDescent="0.3"/>
    <row r="1737" customFormat="1" x14ac:dyDescent="0.3"/>
    <row r="1738" customFormat="1" x14ac:dyDescent="0.3"/>
    <row r="1739" customFormat="1" x14ac:dyDescent="0.3"/>
    <row r="1740" customFormat="1" x14ac:dyDescent="0.3"/>
    <row r="1741" customFormat="1" x14ac:dyDescent="0.3"/>
    <row r="1742" customFormat="1" x14ac:dyDescent="0.3"/>
    <row r="1743" customFormat="1" x14ac:dyDescent="0.3"/>
    <row r="1744" customFormat="1" x14ac:dyDescent="0.3"/>
    <row r="1745" customFormat="1" x14ac:dyDescent="0.3"/>
    <row r="1746" customFormat="1" x14ac:dyDescent="0.3"/>
    <row r="1747" customFormat="1" x14ac:dyDescent="0.3"/>
    <row r="1748" customFormat="1" x14ac:dyDescent="0.3"/>
    <row r="1749" customFormat="1" x14ac:dyDescent="0.3"/>
    <row r="1750" customFormat="1" x14ac:dyDescent="0.3"/>
    <row r="1751" customFormat="1" x14ac:dyDescent="0.3"/>
    <row r="1752" customFormat="1" x14ac:dyDescent="0.3"/>
    <row r="1753" customFormat="1" x14ac:dyDescent="0.3"/>
    <row r="1754" customFormat="1" x14ac:dyDescent="0.3"/>
    <row r="1755" customFormat="1" x14ac:dyDescent="0.3"/>
    <row r="1756" customFormat="1" x14ac:dyDescent="0.3"/>
    <row r="1757" customFormat="1" x14ac:dyDescent="0.3"/>
    <row r="1758" customFormat="1" x14ac:dyDescent="0.3"/>
    <row r="1759" customFormat="1" x14ac:dyDescent="0.3"/>
    <row r="1760" customFormat="1" x14ac:dyDescent="0.3"/>
    <row r="1761" customFormat="1" x14ac:dyDescent="0.3"/>
    <row r="1762" customFormat="1" x14ac:dyDescent="0.3"/>
    <row r="1763" customFormat="1" x14ac:dyDescent="0.3"/>
    <row r="1764" customFormat="1" x14ac:dyDescent="0.3"/>
    <row r="1765" customFormat="1" x14ac:dyDescent="0.3"/>
    <row r="1766" customFormat="1" x14ac:dyDescent="0.3"/>
    <row r="1767" customFormat="1" x14ac:dyDescent="0.3"/>
    <row r="1768" customFormat="1" x14ac:dyDescent="0.3"/>
    <row r="1769" customFormat="1" x14ac:dyDescent="0.3"/>
    <row r="1770" customFormat="1" x14ac:dyDescent="0.3"/>
    <row r="1771" customFormat="1" x14ac:dyDescent="0.3"/>
    <row r="1772" customFormat="1" x14ac:dyDescent="0.3"/>
    <row r="1773" customFormat="1" x14ac:dyDescent="0.3"/>
    <row r="1774" customFormat="1" x14ac:dyDescent="0.3"/>
    <row r="1775" customFormat="1" x14ac:dyDescent="0.3"/>
    <row r="1776" customFormat="1" x14ac:dyDescent="0.3"/>
    <row r="1777" customFormat="1" x14ac:dyDescent="0.3"/>
    <row r="1778" customFormat="1" x14ac:dyDescent="0.3"/>
    <row r="1779" customFormat="1" x14ac:dyDescent="0.3"/>
    <row r="1780" customFormat="1" x14ac:dyDescent="0.3"/>
    <row r="1781" customFormat="1" x14ac:dyDescent="0.3"/>
    <row r="1782" customFormat="1" x14ac:dyDescent="0.3"/>
    <row r="1783" customFormat="1" x14ac:dyDescent="0.3"/>
    <row r="1784" customFormat="1" x14ac:dyDescent="0.3"/>
    <row r="1785" customFormat="1" x14ac:dyDescent="0.3"/>
    <row r="1786" customFormat="1" x14ac:dyDescent="0.3"/>
    <row r="1787" customFormat="1" x14ac:dyDescent="0.3"/>
    <row r="1788" customFormat="1" x14ac:dyDescent="0.3"/>
    <row r="1789" customFormat="1" x14ac:dyDescent="0.3"/>
    <row r="1790" customFormat="1" x14ac:dyDescent="0.3"/>
    <row r="1791" customFormat="1" x14ac:dyDescent="0.3"/>
    <row r="1792" customFormat="1" x14ac:dyDescent="0.3"/>
    <row r="1793" customFormat="1" x14ac:dyDescent="0.3"/>
    <row r="1794" customFormat="1" x14ac:dyDescent="0.3"/>
    <row r="1795" customFormat="1" x14ac:dyDescent="0.3"/>
    <row r="1796" customFormat="1" x14ac:dyDescent="0.3"/>
    <row r="1797" customFormat="1" x14ac:dyDescent="0.3"/>
    <row r="1798" customFormat="1" x14ac:dyDescent="0.3"/>
    <row r="1799" customFormat="1" x14ac:dyDescent="0.3"/>
    <row r="1800" customFormat="1" x14ac:dyDescent="0.3"/>
    <row r="1801" customFormat="1" x14ac:dyDescent="0.3"/>
    <row r="1802" customFormat="1" x14ac:dyDescent="0.3"/>
    <row r="1803" customFormat="1" x14ac:dyDescent="0.3"/>
    <row r="1804" customFormat="1" x14ac:dyDescent="0.3"/>
    <row r="1805" customFormat="1" x14ac:dyDescent="0.3"/>
    <row r="1806" customFormat="1" x14ac:dyDescent="0.3"/>
    <row r="1807" customFormat="1" x14ac:dyDescent="0.3"/>
    <row r="1808" customFormat="1" x14ac:dyDescent="0.3"/>
    <row r="1809" customFormat="1" x14ac:dyDescent="0.3"/>
    <row r="1810" customFormat="1" x14ac:dyDescent="0.3"/>
    <row r="1811" customFormat="1" x14ac:dyDescent="0.3"/>
    <row r="1812" customFormat="1" x14ac:dyDescent="0.3"/>
    <row r="1813" customFormat="1" x14ac:dyDescent="0.3"/>
    <row r="1814" customFormat="1" x14ac:dyDescent="0.3"/>
    <row r="1815" customFormat="1" x14ac:dyDescent="0.3"/>
    <row r="1816" customFormat="1" x14ac:dyDescent="0.3"/>
    <row r="1817" customFormat="1" x14ac:dyDescent="0.3"/>
    <row r="1818" customFormat="1" x14ac:dyDescent="0.3"/>
    <row r="1819" customFormat="1" x14ac:dyDescent="0.3"/>
    <row r="1820" customFormat="1" x14ac:dyDescent="0.3"/>
    <row r="1821" customFormat="1" x14ac:dyDescent="0.3"/>
    <row r="1822" customFormat="1" x14ac:dyDescent="0.3"/>
    <row r="1823" customFormat="1" x14ac:dyDescent="0.3"/>
    <row r="1824" customFormat="1" x14ac:dyDescent="0.3"/>
    <row r="1825" customFormat="1" x14ac:dyDescent="0.3"/>
    <row r="1826" customFormat="1" x14ac:dyDescent="0.3"/>
    <row r="1827" customFormat="1" x14ac:dyDescent="0.3"/>
    <row r="1828" customFormat="1" x14ac:dyDescent="0.3"/>
    <row r="1829" customFormat="1" x14ac:dyDescent="0.3"/>
    <row r="1830" customFormat="1" x14ac:dyDescent="0.3"/>
    <row r="1831" customFormat="1" x14ac:dyDescent="0.3"/>
    <row r="1832" customFormat="1" x14ac:dyDescent="0.3"/>
    <row r="1833" customFormat="1" x14ac:dyDescent="0.3"/>
    <row r="1834" customFormat="1" x14ac:dyDescent="0.3"/>
    <row r="1835" customFormat="1" x14ac:dyDescent="0.3"/>
    <row r="1836" customFormat="1" x14ac:dyDescent="0.3"/>
    <row r="1837" customFormat="1" x14ac:dyDescent="0.3"/>
    <row r="1838" customFormat="1" x14ac:dyDescent="0.3"/>
    <row r="1839" customFormat="1" x14ac:dyDescent="0.3"/>
    <row r="1840" customFormat="1" x14ac:dyDescent="0.3"/>
    <row r="1841" customFormat="1" x14ac:dyDescent="0.3"/>
    <row r="1842" customFormat="1" x14ac:dyDescent="0.3"/>
    <row r="1843" customFormat="1" x14ac:dyDescent="0.3"/>
    <row r="1844" customFormat="1" x14ac:dyDescent="0.3"/>
    <row r="1845" customFormat="1" x14ac:dyDescent="0.3"/>
    <row r="1846" customFormat="1" x14ac:dyDescent="0.3"/>
    <row r="1847" customFormat="1" x14ac:dyDescent="0.3"/>
    <row r="1848" customFormat="1" x14ac:dyDescent="0.3"/>
    <row r="1849" customFormat="1" x14ac:dyDescent="0.3"/>
    <row r="1850" customFormat="1" x14ac:dyDescent="0.3"/>
    <row r="1851" customFormat="1" x14ac:dyDescent="0.3"/>
    <row r="1852" customFormat="1" x14ac:dyDescent="0.3"/>
    <row r="1853" customFormat="1" x14ac:dyDescent="0.3"/>
    <row r="1854" customFormat="1" x14ac:dyDescent="0.3"/>
    <row r="1855" customFormat="1" x14ac:dyDescent="0.3"/>
    <row r="1856" customFormat="1" x14ac:dyDescent="0.3"/>
    <row r="1857" customFormat="1" x14ac:dyDescent="0.3"/>
    <row r="1858" customFormat="1" x14ac:dyDescent="0.3"/>
    <row r="1859" customFormat="1" x14ac:dyDescent="0.3"/>
    <row r="1860" customFormat="1" x14ac:dyDescent="0.3"/>
    <row r="1861" customFormat="1" x14ac:dyDescent="0.3"/>
    <row r="1862" customFormat="1" x14ac:dyDescent="0.3"/>
    <row r="1863" customFormat="1" x14ac:dyDescent="0.3"/>
    <row r="1864" customFormat="1" x14ac:dyDescent="0.3"/>
    <row r="1865" customFormat="1" x14ac:dyDescent="0.3"/>
    <row r="1866" customFormat="1" x14ac:dyDescent="0.3"/>
    <row r="1867" customFormat="1" x14ac:dyDescent="0.3"/>
    <row r="1868" customFormat="1" x14ac:dyDescent="0.3"/>
    <row r="1869" customFormat="1" x14ac:dyDescent="0.3"/>
    <row r="1870" customFormat="1" x14ac:dyDescent="0.3"/>
    <row r="1871" customFormat="1" x14ac:dyDescent="0.3"/>
    <row r="1872" customFormat="1" x14ac:dyDescent="0.3"/>
    <row r="1873" customFormat="1" x14ac:dyDescent="0.3"/>
    <row r="1874" customFormat="1" x14ac:dyDescent="0.3"/>
    <row r="1875" customFormat="1" x14ac:dyDescent="0.3"/>
    <row r="1876" customFormat="1" x14ac:dyDescent="0.3"/>
    <row r="1877" customFormat="1" x14ac:dyDescent="0.3"/>
    <row r="1878" customFormat="1" x14ac:dyDescent="0.3"/>
    <row r="1879" customFormat="1" x14ac:dyDescent="0.3"/>
    <row r="1880" customFormat="1" x14ac:dyDescent="0.3"/>
    <row r="1881" customFormat="1" x14ac:dyDescent="0.3"/>
    <row r="1882" customFormat="1" x14ac:dyDescent="0.3"/>
    <row r="1883" customFormat="1" x14ac:dyDescent="0.3"/>
    <row r="1884" customFormat="1" x14ac:dyDescent="0.3"/>
    <row r="1885" customFormat="1" x14ac:dyDescent="0.3"/>
    <row r="1886" customFormat="1" x14ac:dyDescent="0.3"/>
    <row r="1887" customFormat="1" x14ac:dyDescent="0.3"/>
    <row r="1888" customFormat="1" x14ac:dyDescent="0.3"/>
    <row r="1889" customFormat="1" x14ac:dyDescent="0.3"/>
    <row r="1890" customFormat="1" x14ac:dyDescent="0.3"/>
    <row r="1891" customFormat="1" x14ac:dyDescent="0.3"/>
    <row r="1892" customFormat="1" x14ac:dyDescent="0.3"/>
    <row r="1893" customFormat="1" x14ac:dyDescent="0.3"/>
    <row r="1894" customFormat="1" x14ac:dyDescent="0.3"/>
    <row r="1895" customFormat="1" x14ac:dyDescent="0.3"/>
    <row r="1896" customFormat="1" x14ac:dyDescent="0.3"/>
    <row r="1897" customFormat="1" x14ac:dyDescent="0.3"/>
    <row r="1898" customFormat="1" x14ac:dyDescent="0.3"/>
    <row r="1899" customFormat="1" x14ac:dyDescent="0.3"/>
    <row r="1900" customFormat="1" x14ac:dyDescent="0.3"/>
    <row r="1901" customFormat="1" x14ac:dyDescent="0.3"/>
    <row r="1902" customFormat="1" x14ac:dyDescent="0.3"/>
    <row r="1903" customFormat="1" x14ac:dyDescent="0.3"/>
    <row r="1904" customFormat="1" x14ac:dyDescent="0.3"/>
    <row r="1905" customFormat="1" x14ac:dyDescent="0.3"/>
    <row r="1906" customFormat="1" x14ac:dyDescent="0.3"/>
    <row r="1907" customFormat="1" x14ac:dyDescent="0.3"/>
    <row r="1908" customFormat="1" x14ac:dyDescent="0.3"/>
    <row r="1909" customFormat="1" x14ac:dyDescent="0.3"/>
    <row r="1910" customFormat="1" x14ac:dyDescent="0.3"/>
    <row r="1911" customFormat="1" x14ac:dyDescent="0.3"/>
    <row r="1912" customFormat="1" x14ac:dyDescent="0.3"/>
    <row r="1913" customFormat="1" x14ac:dyDescent="0.3"/>
    <row r="1914" customFormat="1" x14ac:dyDescent="0.3"/>
    <row r="1915" customFormat="1" x14ac:dyDescent="0.3"/>
    <row r="1916" customFormat="1" x14ac:dyDescent="0.3"/>
    <row r="1917" customFormat="1" x14ac:dyDescent="0.3"/>
    <row r="1918" customFormat="1" x14ac:dyDescent="0.3"/>
    <row r="1919" customFormat="1" x14ac:dyDescent="0.3"/>
    <row r="1920" customFormat="1" x14ac:dyDescent="0.3"/>
    <row r="1921" customFormat="1" x14ac:dyDescent="0.3"/>
    <row r="1922" customFormat="1" x14ac:dyDescent="0.3"/>
    <row r="1923" customFormat="1" x14ac:dyDescent="0.3"/>
    <row r="1924" customFormat="1" x14ac:dyDescent="0.3"/>
    <row r="1925" customFormat="1" x14ac:dyDescent="0.3"/>
    <row r="1926" customFormat="1" x14ac:dyDescent="0.3"/>
    <row r="1927" customFormat="1" x14ac:dyDescent="0.3"/>
    <row r="1928" customFormat="1" x14ac:dyDescent="0.3"/>
    <row r="1929" customFormat="1" x14ac:dyDescent="0.3"/>
    <row r="1930" customFormat="1" x14ac:dyDescent="0.3"/>
    <row r="1931" customFormat="1" x14ac:dyDescent="0.3"/>
    <row r="1932" customFormat="1" x14ac:dyDescent="0.3"/>
    <row r="1933" customFormat="1" x14ac:dyDescent="0.3"/>
    <row r="1934" customFormat="1" x14ac:dyDescent="0.3"/>
    <row r="1935" customFormat="1" x14ac:dyDescent="0.3"/>
    <row r="1936" customFormat="1" x14ac:dyDescent="0.3"/>
    <row r="1937" customFormat="1" x14ac:dyDescent="0.3"/>
    <row r="1938" customFormat="1" x14ac:dyDescent="0.3"/>
    <row r="1939" customFormat="1" x14ac:dyDescent="0.3"/>
    <row r="1940" customFormat="1" x14ac:dyDescent="0.3"/>
    <row r="1941" customFormat="1" x14ac:dyDescent="0.3"/>
    <row r="1942" customFormat="1" x14ac:dyDescent="0.3"/>
    <row r="1943" customFormat="1" x14ac:dyDescent="0.3"/>
    <row r="1944" customFormat="1" x14ac:dyDescent="0.3"/>
    <row r="1945" customFormat="1" x14ac:dyDescent="0.3"/>
    <row r="1946" customFormat="1" x14ac:dyDescent="0.3"/>
    <row r="1947" customFormat="1" x14ac:dyDescent="0.3"/>
    <row r="1948" customFormat="1" x14ac:dyDescent="0.3"/>
    <row r="1949" customFormat="1" x14ac:dyDescent="0.3"/>
    <row r="1950" customFormat="1" x14ac:dyDescent="0.3"/>
    <row r="1951" customFormat="1" x14ac:dyDescent="0.3"/>
    <row r="1952" customFormat="1" x14ac:dyDescent="0.3"/>
    <row r="1953" customFormat="1" x14ac:dyDescent="0.3"/>
    <row r="1954" customFormat="1" x14ac:dyDescent="0.3"/>
    <row r="1955" customFormat="1" x14ac:dyDescent="0.3"/>
    <row r="1956" customFormat="1" x14ac:dyDescent="0.3"/>
    <row r="1957" customFormat="1" x14ac:dyDescent="0.3"/>
    <row r="1958" customFormat="1" x14ac:dyDescent="0.3"/>
    <row r="1959" customFormat="1" x14ac:dyDescent="0.3"/>
    <row r="1960" customFormat="1" x14ac:dyDescent="0.3"/>
    <row r="1961" customFormat="1" x14ac:dyDescent="0.3"/>
    <row r="1962" customFormat="1" x14ac:dyDescent="0.3"/>
    <row r="1963" customFormat="1" x14ac:dyDescent="0.3"/>
    <row r="1964" customFormat="1" x14ac:dyDescent="0.3"/>
    <row r="1965" customFormat="1" x14ac:dyDescent="0.3"/>
    <row r="1966" customFormat="1" x14ac:dyDescent="0.3"/>
    <row r="1967" customFormat="1" x14ac:dyDescent="0.3"/>
    <row r="1968" customFormat="1" x14ac:dyDescent="0.3"/>
    <row r="1969" customFormat="1" x14ac:dyDescent="0.3"/>
    <row r="1970" customFormat="1" x14ac:dyDescent="0.3"/>
    <row r="1971" customFormat="1" x14ac:dyDescent="0.3"/>
    <row r="1972" customFormat="1" x14ac:dyDescent="0.3"/>
    <row r="1973" customFormat="1" x14ac:dyDescent="0.3"/>
    <row r="1974" customFormat="1" x14ac:dyDescent="0.3"/>
    <row r="1975" customFormat="1" x14ac:dyDescent="0.3"/>
    <row r="1976" customFormat="1" x14ac:dyDescent="0.3"/>
    <row r="1977" customFormat="1" x14ac:dyDescent="0.3"/>
    <row r="1978" customFormat="1" x14ac:dyDescent="0.3"/>
    <row r="1979" customFormat="1" x14ac:dyDescent="0.3"/>
    <row r="1980" customFormat="1" x14ac:dyDescent="0.3"/>
    <row r="1981" customFormat="1" x14ac:dyDescent="0.3"/>
    <row r="1982" customFormat="1" x14ac:dyDescent="0.3"/>
    <row r="1983" customFormat="1" x14ac:dyDescent="0.3"/>
    <row r="1984" customFormat="1" x14ac:dyDescent="0.3"/>
    <row r="1985" customFormat="1" x14ac:dyDescent="0.3"/>
    <row r="1986" customFormat="1" x14ac:dyDescent="0.3"/>
    <row r="1987" customFormat="1" x14ac:dyDescent="0.3"/>
    <row r="1988" customFormat="1" x14ac:dyDescent="0.3"/>
    <row r="1989" customFormat="1" x14ac:dyDescent="0.3"/>
    <row r="1990" customFormat="1" x14ac:dyDescent="0.3"/>
    <row r="1991" customFormat="1" x14ac:dyDescent="0.3"/>
    <row r="1992" customFormat="1" x14ac:dyDescent="0.3"/>
    <row r="1993" customFormat="1" x14ac:dyDescent="0.3"/>
    <row r="1994" customFormat="1" x14ac:dyDescent="0.3"/>
    <row r="1995" customFormat="1" x14ac:dyDescent="0.3"/>
    <row r="1996" customFormat="1" x14ac:dyDescent="0.3"/>
    <row r="1997" customFormat="1" x14ac:dyDescent="0.3"/>
    <row r="1998" customFormat="1" x14ac:dyDescent="0.3"/>
    <row r="1999" customFormat="1" x14ac:dyDescent="0.3"/>
    <row r="2000" customFormat="1" x14ac:dyDescent="0.3"/>
    <row r="2001" customFormat="1" x14ac:dyDescent="0.3"/>
    <row r="2002" customFormat="1" x14ac:dyDescent="0.3"/>
    <row r="2003" customFormat="1" x14ac:dyDescent="0.3"/>
    <row r="2004" customFormat="1" x14ac:dyDescent="0.3"/>
    <row r="2005" customFormat="1" x14ac:dyDescent="0.3"/>
    <row r="2006" customFormat="1" x14ac:dyDescent="0.3"/>
    <row r="2007" customFormat="1" x14ac:dyDescent="0.3"/>
    <row r="2008" customFormat="1" x14ac:dyDescent="0.3"/>
    <row r="2009" customFormat="1" x14ac:dyDescent="0.3"/>
    <row r="2010" customFormat="1" x14ac:dyDescent="0.3"/>
    <row r="2011" customFormat="1" x14ac:dyDescent="0.3"/>
    <row r="2012" customFormat="1" x14ac:dyDescent="0.3"/>
    <row r="2013" customFormat="1" x14ac:dyDescent="0.3"/>
    <row r="2014" customFormat="1" x14ac:dyDescent="0.3"/>
    <row r="2015" customFormat="1" x14ac:dyDescent="0.3"/>
    <row r="2016" customFormat="1" x14ac:dyDescent="0.3"/>
    <row r="2017" customFormat="1" x14ac:dyDescent="0.3"/>
    <row r="2018" customFormat="1" x14ac:dyDescent="0.3"/>
    <row r="2019" customFormat="1" x14ac:dyDescent="0.3"/>
    <row r="2020" customFormat="1" x14ac:dyDescent="0.3"/>
    <row r="2021" customFormat="1" x14ac:dyDescent="0.3"/>
    <row r="2022" customFormat="1" x14ac:dyDescent="0.3"/>
    <row r="2023" customFormat="1" x14ac:dyDescent="0.3"/>
    <row r="2024" customFormat="1" x14ac:dyDescent="0.3"/>
    <row r="2025" customFormat="1" x14ac:dyDescent="0.3"/>
    <row r="2026" customFormat="1" x14ac:dyDescent="0.3"/>
    <row r="2027" customFormat="1" x14ac:dyDescent="0.3"/>
    <row r="2028" customFormat="1" x14ac:dyDescent="0.3"/>
    <row r="2029" customFormat="1" x14ac:dyDescent="0.3"/>
    <row r="2030" customFormat="1" x14ac:dyDescent="0.3"/>
    <row r="2031" customFormat="1" x14ac:dyDescent="0.3"/>
    <row r="2032" customFormat="1" x14ac:dyDescent="0.3"/>
    <row r="2033" customFormat="1" x14ac:dyDescent="0.3"/>
    <row r="2034" customFormat="1" x14ac:dyDescent="0.3"/>
    <row r="2035" customFormat="1" x14ac:dyDescent="0.3"/>
    <row r="2036" customFormat="1" x14ac:dyDescent="0.3"/>
    <row r="2037" customFormat="1" x14ac:dyDescent="0.3"/>
    <row r="2038" customFormat="1" x14ac:dyDescent="0.3"/>
    <row r="2039" customFormat="1" x14ac:dyDescent="0.3"/>
    <row r="2040" customFormat="1" x14ac:dyDescent="0.3"/>
    <row r="2041" customFormat="1" x14ac:dyDescent="0.3"/>
    <row r="2042" customFormat="1" x14ac:dyDescent="0.3"/>
    <row r="2043" customFormat="1" x14ac:dyDescent="0.3"/>
    <row r="2044" customFormat="1" x14ac:dyDescent="0.3"/>
    <row r="2045" customFormat="1" x14ac:dyDescent="0.3"/>
    <row r="2046" customFormat="1" x14ac:dyDescent="0.3"/>
    <row r="2047" customFormat="1" x14ac:dyDescent="0.3"/>
    <row r="2048" customFormat="1" x14ac:dyDescent="0.3"/>
    <row r="2049" customFormat="1" x14ac:dyDescent="0.3"/>
    <row r="2050" customFormat="1" x14ac:dyDescent="0.3"/>
    <row r="2051" customFormat="1" x14ac:dyDescent="0.3"/>
    <row r="2052" customFormat="1" x14ac:dyDescent="0.3"/>
    <row r="2053" customFormat="1" x14ac:dyDescent="0.3"/>
    <row r="2054" customFormat="1" x14ac:dyDescent="0.3"/>
    <row r="2055" customFormat="1" x14ac:dyDescent="0.3"/>
    <row r="2056" customFormat="1" x14ac:dyDescent="0.3"/>
    <row r="2057" customFormat="1" x14ac:dyDescent="0.3"/>
    <row r="2058" customFormat="1" x14ac:dyDescent="0.3"/>
    <row r="2059" customFormat="1" x14ac:dyDescent="0.3"/>
    <row r="2060" customFormat="1" x14ac:dyDescent="0.3"/>
    <row r="2061" customFormat="1" x14ac:dyDescent="0.3"/>
    <row r="2062" customFormat="1" x14ac:dyDescent="0.3"/>
    <row r="2063" customFormat="1" x14ac:dyDescent="0.3"/>
    <row r="2064" customFormat="1" x14ac:dyDescent="0.3"/>
    <row r="2065" customFormat="1" x14ac:dyDescent="0.3"/>
    <row r="2066" customFormat="1" x14ac:dyDescent="0.3"/>
    <row r="2067" customFormat="1" x14ac:dyDescent="0.3"/>
    <row r="2068" customFormat="1" x14ac:dyDescent="0.3"/>
    <row r="2069" customFormat="1" x14ac:dyDescent="0.3"/>
    <row r="2070" customFormat="1" x14ac:dyDescent="0.3"/>
    <row r="2071" customFormat="1" x14ac:dyDescent="0.3"/>
    <row r="2072" customFormat="1" x14ac:dyDescent="0.3"/>
    <row r="2073" customFormat="1" x14ac:dyDescent="0.3"/>
    <row r="2074" customFormat="1" x14ac:dyDescent="0.3"/>
    <row r="2075" customFormat="1" x14ac:dyDescent="0.3"/>
    <row r="2076" customFormat="1" x14ac:dyDescent="0.3"/>
    <row r="2077" customFormat="1" x14ac:dyDescent="0.3"/>
    <row r="2078" customFormat="1" x14ac:dyDescent="0.3"/>
    <row r="2079" customFormat="1" x14ac:dyDescent="0.3"/>
    <row r="2080" customFormat="1" x14ac:dyDescent="0.3"/>
    <row r="2081" customFormat="1" x14ac:dyDescent="0.3"/>
    <row r="2082" customFormat="1" x14ac:dyDescent="0.3"/>
    <row r="2083" customFormat="1" x14ac:dyDescent="0.3"/>
    <row r="2084" customFormat="1" x14ac:dyDescent="0.3"/>
    <row r="2085" customFormat="1" x14ac:dyDescent="0.3"/>
    <row r="2086" customFormat="1" x14ac:dyDescent="0.3"/>
    <row r="2087" customFormat="1" x14ac:dyDescent="0.3"/>
    <row r="2088" customFormat="1" x14ac:dyDescent="0.3"/>
    <row r="2089" customFormat="1" x14ac:dyDescent="0.3"/>
    <row r="2090" customFormat="1" x14ac:dyDescent="0.3"/>
    <row r="2091" customFormat="1" x14ac:dyDescent="0.3"/>
    <row r="2092" customFormat="1" x14ac:dyDescent="0.3"/>
    <row r="2093" customFormat="1" x14ac:dyDescent="0.3"/>
    <row r="2094" customFormat="1" x14ac:dyDescent="0.3"/>
    <row r="2095" customFormat="1" x14ac:dyDescent="0.3"/>
    <row r="2096" customFormat="1" x14ac:dyDescent="0.3"/>
    <row r="2097" customFormat="1" x14ac:dyDescent="0.3"/>
    <row r="2098" customFormat="1" x14ac:dyDescent="0.3"/>
    <row r="2099" customFormat="1" x14ac:dyDescent="0.3"/>
    <row r="2100" customFormat="1" x14ac:dyDescent="0.3"/>
    <row r="2101" customFormat="1" x14ac:dyDescent="0.3"/>
    <row r="2102" customFormat="1" x14ac:dyDescent="0.3"/>
    <row r="2103" customFormat="1" x14ac:dyDescent="0.3"/>
    <row r="2104" customFormat="1" x14ac:dyDescent="0.3"/>
    <row r="2105" customFormat="1" x14ac:dyDescent="0.3"/>
    <row r="2106" customFormat="1" x14ac:dyDescent="0.3"/>
    <row r="2107" customFormat="1" x14ac:dyDescent="0.3"/>
    <row r="2108" customFormat="1" x14ac:dyDescent="0.3"/>
    <row r="2109" customFormat="1" x14ac:dyDescent="0.3"/>
    <row r="2110" customFormat="1" x14ac:dyDescent="0.3"/>
    <row r="2111" customFormat="1" x14ac:dyDescent="0.3"/>
    <row r="2112" customFormat="1" x14ac:dyDescent="0.3"/>
    <row r="2113" customFormat="1" x14ac:dyDescent="0.3"/>
    <row r="2114" customFormat="1" x14ac:dyDescent="0.3"/>
    <row r="2115" customFormat="1" x14ac:dyDescent="0.3"/>
    <row r="2116" customFormat="1" x14ac:dyDescent="0.3"/>
    <row r="2117" customFormat="1" x14ac:dyDescent="0.3"/>
    <row r="2118" customFormat="1" x14ac:dyDescent="0.3"/>
    <row r="2119" customFormat="1" x14ac:dyDescent="0.3"/>
    <row r="2120" customFormat="1" x14ac:dyDescent="0.3"/>
    <row r="2121" customFormat="1" x14ac:dyDescent="0.3"/>
    <row r="2122" customFormat="1" x14ac:dyDescent="0.3"/>
    <row r="2123" customFormat="1" x14ac:dyDescent="0.3"/>
    <row r="2124" customFormat="1" x14ac:dyDescent="0.3"/>
    <row r="2125" customFormat="1" x14ac:dyDescent="0.3"/>
    <row r="2126" customFormat="1" x14ac:dyDescent="0.3"/>
    <row r="2127" customFormat="1" x14ac:dyDescent="0.3"/>
    <row r="2128" customFormat="1" x14ac:dyDescent="0.3"/>
    <row r="2129" customFormat="1" x14ac:dyDescent="0.3"/>
    <row r="2130" customFormat="1" x14ac:dyDescent="0.3"/>
    <row r="2131" customFormat="1" x14ac:dyDescent="0.3"/>
    <row r="2132" customFormat="1" x14ac:dyDescent="0.3"/>
    <row r="2133" customFormat="1" x14ac:dyDescent="0.3"/>
    <row r="2134" customFormat="1" x14ac:dyDescent="0.3"/>
    <row r="2135" customFormat="1" x14ac:dyDescent="0.3"/>
    <row r="2136" customFormat="1" x14ac:dyDescent="0.3"/>
    <row r="2137" customFormat="1" x14ac:dyDescent="0.3"/>
    <row r="2138" customFormat="1" x14ac:dyDescent="0.3"/>
    <row r="2139" customFormat="1" x14ac:dyDescent="0.3"/>
    <row r="2140" customFormat="1" x14ac:dyDescent="0.3"/>
    <row r="2141" customFormat="1" x14ac:dyDescent="0.3"/>
    <row r="2142" customFormat="1" x14ac:dyDescent="0.3"/>
    <row r="2143" customFormat="1" x14ac:dyDescent="0.3"/>
    <row r="2144" customFormat="1" x14ac:dyDescent="0.3"/>
    <row r="2145" customFormat="1" x14ac:dyDescent="0.3"/>
    <row r="2146" customFormat="1" x14ac:dyDescent="0.3"/>
    <row r="2147" customFormat="1" x14ac:dyDescent="0.3"/>
    <row r="2148" customFormat="1" x14ac:dyDescent="0.3"/>
    <row r="2149" customFormat="1" x14ac:dyDescent="0.3"/>
    <row r="2150" customFormat="1" x14ac:dyDescent="0.3"/>
    <row r="2151" customFormat="1" x14ac:dyDescent="0.3"/>
    <row r="2152" customFormat="1" x14ac:dyDescent="0.3"/>
    <row r="2153" customFormat="1" x14ac:dyDescent="0.3"/>
    <row r="2154" customFormat="1" x14ac:dyDescent="0.3"/>
    <row r="2155" customFormat="1" x14ac:dyDescent="0.3"/>
    <row r="2156" customFormat="1" x14ac:dyDescent="0.3"/>
    <row r="2157" customFormat="1" x14ac:dyDescent="0.3"/>
    <row r="2158" customFormat="1" x14ac:dyDescent="0.3"/>
    <row r="2159" customFormat="1" x14ac:dyDescent="0.3"/>
    <row r="2160" customFormat="1" x14ac:dyDescent="0.3"/>
    <row r="2161" customFormat="1" x14ac:dyDescent="0.3"/>
    <row r="2162" customFormat="1" x14ac:dyDescent="0.3"/>
    <row r="2163" customFormat="1" x14ac:dyDescent="0.3"/>
    <row r="2164" customFormat="1" x14ac:dyDescent="0.3"/>
    <row r="2165" customFormat="1" x14ac:dyDescent="0.3"/>
    <row r="2166" customFormat="1" x14ac:dyDescent="0.3"/>
    <row r="2167" customFormat="1" x14ac:dyDescent="0.3"/>
    <row r="2168" customFormat="1" x14ac:dyDescent="0.3"/>
    <row r="2169" customFormat="1" x14ac:dyDescent="0.3"/>
    <row r="2170" customFormat="1" x14ac:dyDescent="0.3"/>
    <row r="2171" customFormat="1" x14ac:dyDescent="0.3"/>
    <row r="2172" customFormat="1" x14ac:dyDescent="0.3"/>
    <row r="2173" customFormat="1" x14ac:dyDescent="0.3"/>
    <row r="2174" customFormat="1" x14ac:dyDescent="0.3"/>
    <row r="2175" customFormat="1" x14ac:dyDescent="0.3"/>
    <row r="2176" customFormat="1" x14ac:dyDescent="0.3"/>
    <row r="2177" customFormat="1" x14ac:dyDescent="0.3"/>
    <row r="2178" customFormat="1" x14ac:dyDescent="0.3"/>
    <row r="2179" customFormat="1" x14ac:dyDescent="0.3"/>
    <row r="2180" customFormat="1" x14ac:dyDescent="0.3"/>
    <row r="2181" customFormat="1" x14ac:dyDescent="0.3"/>
    <row r="2182" customFormat="1" x14ac:dyDescent="0.3"/>
    <row r="2183" customFormat="1" x14ac:dyDescent="0.3"/>
    <row r="2184" customFormat="1" x14ac:dyDescent="0.3"/>
    <row r="2185" customFormat="1" x14ac:dyDescent="0.3"/>
    <row r="2186" customFormat="1" x14ac:dyDescent="0.3"/>
    <row r="2187" customFormat="1" x14ac:dyDescent="0.3"/>
    <row r="2188" customFormat="1" x14ac:dyDescent="0.3"/>
    <row r="2189" customFormat="1" x14ac:dyDescent="0.3"/>
    <row r="2190" customFormat="1" x14ac:dyDescent="0.3"/>
    <row r="2191" customFormat="1" x14ac:dyDescent="0.3"/>
    <row r="2192" customFormat="1" x14ac:dyDescent="0.3"/>
    <row r="2193" customFormat="1" x14ac:dyDescent="0.3"/>
    <row r="2194" customFormat="1" x14ac:dyDescent="0.3"/>
    <row r="2195" customFormat="1" x14ac:dyDescent="0.3"/>
    <row r="2196" customFormat="1" x14ac:dyDescent="0.3"/>
    <row r="2197" customFormat="1" x14ac:dyDescent="0.3"/>
    <row r="2198" customFormat="1" x14ac:dyDescent="0.3"/>
    <row r="2199" customFormat="1" x14ac:dyDescent="0.3"/>
    <row r="2200" customFormat="1" x14ac:dyDescent="0.3"/>
    <row r="2201" customFormat="1" x14ac:dyDescent="0.3"/>
    <row r="2202" customFormat="1" x14ac:dyDescent="0.3"/>
    <row r="2203" customFormat="1" x14ac:dyDescent="0.3"/>
    <row r="2204" customFormat="1" x14ac:dyDescent="0.3"/>
    <row r="2205" customFormat="1" x14ac:dyDescent="0.3"/>
    <row r="2206" customFormat="1" x14ac:dyDescent="0.3"/>
    <row r="2207" customFormat="1" x14ac:dyDescent="0.3"/>
    <row r="2208" customFormat="1" x14ac:dyDescent="0.3"/>
    <row r="2209" customFormat="1" x14ac:dyDescent="0.3"/>
    <row r="2210" customFormat="1" x14ac:dyDescent="0.3"/>
    <row r="2211" customFormat="1" x14ac:dyDescent="0.3"/>
    <row r="2212" customFormat="1" x14ac:dyDescent="0.3"/>
    <row r="2213" customFormat="1" x14ac:dyDescent="0.3"/>
    <row r="2214" customFormat="1" x14ac:dyDescent="0.3"/>
    <row r="2215" customFormat="1" x14ac:dyDescent="0.3"/>
    <row r="2216" customFormat="1" x14ac:dyDescent="0.3"/>
    <row r="2217" customFormat="1" x14ac:dyDescent="0.3"/>
    <row r="2218" customFormat="1" x14ac:dyDescent="0.3"/>
    <row r="2219" customFormat="1" x14ac:dyDescent="0.3"/>
    <row r="2220" customFormat="1" x14ac:dyDescent="0.3"/>
    <row r="2221" customFormat="1" x14ac:dyDescent="0.3"/>
    <row r="2222" customFormat="1" x14ac:dyDescent="0.3"/>
    <row r="2223" customFormat="1" x14ac:dyDescent="0.3"/>
    <row r="2224" customFormat="1" x14ac:dyDescent="0.3"/>
    <row r="2225" customFormat="1" x14ac:dyDescent="0.3"/>
    <row r="2226" customFormat="1" x14ac:dyDescent="0.3"/>
    <row r="2227" customFormat="1" x14ac:dyDescent="0.3"/>
    <row r="2228" customFormat="1" x14ac:dyDescent="0.3"/>
    <row r="2229" customFormat="1" x14ac:dyDescent="0.3"/>
    <row r="2230" customFormat="1" x14ac:dyDescent="0.3"/>
    <row r="2231" customFormat="1" x14ac:dyDescent="0.3"/>
    <row r="2232" customFormat="1" x14ac:dyDescent="0.3"/>
    <row r="2233" customFormat="1" x14ac:dyDescent="0.3"/>
    <row r="2234" customFormat="1" x14ac:dyDescent="0.3"/>
    <row r="2235" customFormat="1" x14ac:dyDescent="0.3"/>
    <row r="2236" customFormat="1" x14ac:dyDescent="0.3"/>
    <row r="2237" customFormat="1" x14ac:dyDescent="0.3"/>
    <row r="2238" customFormat="1" x14ac:dyDescent="0.3"/>
    <row r="2239" customFormat="1" x14ac:dyDescent="0.3"/>
    <row r="2240" customFormat="1" x14ac:dyDescent="0.3"/>
    <row r="2241" customFormat="1" x14ac:dyDescent="0.3"/>
    <row r="2242" customFormat="1" x14ac:dyDescent="0.3"/>
    <row r="2243" customFormat="1" x14ac:dyDescent="0.3"/>
    <row r="2244" customFormat="1" x14ac:dyDescent="0.3"/>
    <row r="2245" customFormat="1" x14ac:dyDescent="0.3"/>
    <row r="2246" customFormat="1" x14ac:dyDescent="0.3"/>
    <row r="2247" customFormat="1" x14ac:dyDescent="0.3"/>
    <row r="2248" customFormat="1" x14ac:dyDescent="0.3"/>
    <row r="2249" customFormat="1" x14ac:dyDescent="0.3"/>
    <row r="2250" customFormat="1" x14ac:dyDescent="0.3"/>
    <row r="2251" customFormat="1" x14ac:dyDescent="0.3"/>
    <row r="2252" customFormat="1" x14ac:dyDescent="0.3"/>
    <row r="2253" customFormat="1" x14ac:dyDescent="0.3"/>
    <row r="2254" customFormat="1" x14ac:dyDescent="0.3"/>
    <row r="2255" customFormat="1" x14ac:dyDescent="0.3"/>
    <row r="2256" customFormat="1" x14ac:dyDescent="0.3"/>
    <row r="2257" customFormat="1" x14ac:dyDescent="0.3"/>
    <row r="2258" customFormat="1" x14ac:dyDescent="0.3"/>
    <row r="2259" customFormat="1" x14ac:dyDescent="0.3"/>
    <row r="2260" customFormat="1" x14ac:dyDescent="0.3"/>
    <row r="2261" customFormat="1" x14ac:dyDescent="0.3"/>
    <row r="2262" customFormat="1" x14ac:dyDescent="0.3"/>
    <row r="2263" customFormat="1" x14ac:dyDescent="0.3"/>
    <row r="2264" customFormat="1" x14ac:dyDescent="0.3"/>
    <row r="2265" customFormat="1" x14ac:dyDescent="0.3"/>
    <row r="2266" customFormat="1" x14ac:dyDescent="0.3"/>
    <row r="2267" customFormat="1" x14ac:dyDescent="0.3"/>
    <row r="2268" customFormat="1" x14ac:dyDescent="0.3"/>
    <row r="2269" customFormat="1" x14ac:dyDescent="0.3"/>
    <row r="2270" customFormat="1" x14ac:dyDescent="0.3"/>
    <row r="2271" customFormat="1" x14ac:dyDescent="0.3"/>
    <row r="2272" customFormat="1" x14ac:dyDescent="0.3"/>
    <row r="2273" customFormat="1" x14ac:dyDescent="0.3"/>
    <row r="2274" customFormat="1" x14ac:dyDescent="0.3"/>
    <row r="2275" customFormat="1" x14ac:dyDescent="0.3"/>
    <row r="2276" customFormat="1" x14ac:dyDescent="0.3"/>
    <row r="2277" customFormat="1" x14ac:dyDescent="0.3"/>
    <row r="2278" customFormat="1" x14ac:dyDescent="0.3"/>
    <row r="2279" customFormat="1" x14ac:dyDescent="0.3"/>
    <row r="2280" customFormat="1" x14ac:dyDescent="0.3"/>
    <row r="2281" customFormat="1" x14ac:dyDescent="0.3"/>
    <row r="2282" customFormat="1" x14ac:dyDescent="0.3"/>
    <row r="2283" customFormat="1" x14ac:dyDescent="0.3"/>
    <row r="2284" customFormat="1" x14ac:dyDescent="0.3"/>
    <row r="2285" customFormat="1" x14ac:dyDescent="0.3"/>
    <row r="2286" customFormat="1" x14ac:dyDescent="0.3"/>
    <row r="2287" customFormat="1" x14ac:dyDescent="0.3"/>
    <row r="2288" customFormat="1" x14ac:dyDescent="0.3"/>
    <row r="2289" customFormat="1" x14ac:dyDescent="0.3"/>
    <row r="2290" customFormat="1" x14ac:dyDescent="0.3"/>
    <row r="2291" customFormat="1" x14ac:dyDescent="0.3"/>
    <row r="2292" customFormat="1" x14ac:dyDescent="0.3"/>
    <row r="2293" customFormat="1" x14ac:dyDescent="0.3"/>
    <row r="2294" customFormat="1" x14ac:dyDescent="0.3"/>
    <row r="2295" customFormat="1" x14ac:dyDescent="0.3"/>
    <row r="2296" customFormat="1" x14ac:dyDescent="0.3"/>
    <row r="2297" customFormat="1" x14ac:dyDescent="0.3"/>
    <row r="2298" customFormat="1" x14ac:dyDescent="0.3"/>
    <row r="2299" customFormat="1" x14ac:dyDescent="0.3"/>
    <row r="2300" customFormat="1" x14ac:dyDescent="0.3"/>
    <row r="2301" customFormat="1" x14ac:dyDescent="0.3"/>
    <row r="2302" customFormat="1" x14ac:dyDescent="0.3"/>
    <row r="2303" customFormat="1" x14ac:dyDescent="0.3"/>
    <row r="2304" customFormat="1" x14ac:dyDescent="0.3"/>
    <row r="2305" customFormat="1" x14ac:dyDescent="0.3"/>
    <row r="2306" customFormat="1" x14ac:dyDescent="0.3"/>
    <row r="2307" customFormat="1" x14ac:dyDescent="0.3"/>
    <row r="2308" customFormat="1" x14ac:dyDescent="0.3"/>
    <row r="2309" customFormat="1" x14ac:dyDescent="0.3"/>
    <row r="2310" customFormat="1" x14ac:dyDescent="0.3"/>
    <row r="2311" customFormat="1" x14ac:dyDescent="0.3"/>
    <row r="2312" customFormat="1" x14ac:dyDescent="0.3"/>
    <row r="2313" customFormat="1" x14ac:dyDescent="0.3"/>
    <row r="2314" customFormat="1" x14ac:dyDescent="0.3"/>
    <row r="2315" customFormat="1" x14ac:dyDescent="0.3"/>
    <row r="2316" customFormat="1" x14ac:dyDescent="0.3"/>
    <row r="2317" customFormat="1" x14ac:dyDescent="0.3"/>
    <row r="2318" customFormat="1" x14ac:dyDescent="0.3"/>
    <row r="2319" customFormat="1" x14ac:dyDescent="0.3"/>
    <row r="2320" customFormat="1" x14ac:dyDescent="0.3"/>
    <row r="2321" customFormat="1" x14ac:dyDescent="0.3"/>
    <row r="2322" customFormat="1" x14ac:dyDescent="0.3"/>
    <row r="2323" customFormat="1" x14ac:dyDescent="0.3"/>
    <row r="2324" customFormat="1" x14ac:dyDescent="0.3"/>
    <row r="2325" customFormat="1" x14ac:dyDescent="0.3"/>
    <row r="2326" customFormat="1" x14ac:dyDescent="0.3"/>
    <row r="2327" customFormat="1" x14ac:dyDescent="0.3"/>
    <row r="2328" customFormat="1" x14ac:dyDescent="0.3"/>
    <row r="2329" customFormat="1" x14ac:dyDescent="0.3"/>
    <row r="2330" customFormat="1" x14ac:dyDescent="0.3"/>
    <row r="2331" customFormat="1" x14ac:dyDescent="0.3"/>
    <row r="2332" customFormat="1" x14ac:dyDescent="0.3"/>
    <row r="2333" customFormat="1" x14ac:dyDescent="0.3"/>
    <row r="2334" customFormat="1" x14ac:dyDescent="0.3"/>
    <row r="2335" customFormat="1" x14ac:dyDescent="0.3"/>
    <row r="2336" customFormat="1" x14ac:dyDescent="0.3"/>
    <row r="2337" customFormat="1" x14ac:dyDescent="0.3"/>
    <row r="2338" customFormat="1" x14ac:dyDescent="0.3"/>
    <row r="2339" customFormat="1" x14ac:dyDescent="0.3"/>
    <row r="2340" customFormat="1" x14ac:dyDescent="0.3"/>
    <row r="2341" customFormat="1" x14ac:dyDescent="0.3"/>
    <row r="2342" customFormat="1" x14ac:dyDescent="0.3"/>
    <row r="2343" customFormat="1" x14ac:dyDescent="0.3"/>
    <row r="2344" customFormat="1" x14ac:dyDescent="0.3"/>
    <row r="2345" customFormat="1" x14ac:dyDescent="0.3"/>
    <row r="2346" customFormat="1" x14ac:dyDescent="0.3"/>
    <row r="2347" customFormat="1" x14ac:dyDescent="0.3"/>
    <row r="2348" customFormat="1" x14ac:dyDescent="0.3"/>
    <row r="2349" customFormat="1" x14ac:dyDescent="0.3"/>
    <row r="2350" customFormat="1" x14ac:dyDescent="0.3"/>
    <row r="2351" customFormat="1" x14ac:dyDescent="0.3"/>
    <row r="2352" customFormat="1" x14ac:dyDescent="0.3"/>
    <row r="2353" customFormat="1" x14ac:dyDescent="0.3"/>
    <row r="2354" customFormat="1" x14ac:dyDescent="0.3"/>
    <row r="2355" customFormat="1" x14ac:dyDescent="0.3"/>
    <row r="2356" customFormat="1" x14ac:dyDescent="0.3"/>
    <row r="2357" customFormat="1" x14ac:dyDescent="0.3"/>
    <row r="2358" customFormat="1" x14ac:dyDescent="0.3"/>
    <row r="2359" customFormat="1" x14ac:dyDescent="0.3"/>
    <row r="2360" customFormat="1" x14ac:dyDescent="0.3"/>
    <row r="2361" customFormat="1" x14ac:dyDescent="0.3"/>
    <row r="2362" customFormat="1" x14ac:dyDescent="0.3"/>
    <row r="2363" customFormat="1" x14ac:dyDescent="0.3"/>
    <row r="2364" customFormat="1" x14ac:dyDescent="0.3"/>
    <row r="2365" customFormat="1" x14ac:dyDescent="0.3"/>
    <row r="2366" customFormat="1" x14ac:dyDescent="0.3"/>
    <row r="2367" customFormat="1" x14ac:dyDescent="0.3"/>
    <row r="2368" customFormat="1" x14ac:dyDescent="0.3"/>
    <row r="2369" customFormat="1" x14ac:dyDescent="0.3"/>
    <row r="2370" customFormat="1" x14ac:dyDescent="0.3"/>
    <row r="2371" customFormat="1" x14ac:dyDescent="0.3"/>
    <row r="2372" customFormat="1" x14ac:dyDescent="0.3"/>
    <row r="2373" customFormat="1" x14ac:dyDescent="0.3"/>
    <row r="2374" customFormat="1" x14ac:dyDescent="0.3"/>
    <row r="2375" customFormat="1" x14ac:dyDescent="0.3"/>
    <row r="2376" customFormat="1" x14ac:dyDescent="0.3"/>
    <row r="2377" customFormat="1" x14ac:dyDescent="0.3"/>
    <row r="2378" customFormat="1" x14ac:dyDescent="0.3"/>
    <row r="2379" customFormat="1" x14ac:dyDescent="0.3"/>
    <row r="2380" customFormat="1" x14ac:dyDescent="0.3"/>
    <row r="2381" customFormat="1" x14ac:dyDescent="0.3"/>
    <row r="2382" customFormat="1" x14ac:dyDescent="0.3"/>
    <row r="2383" customFormat="1" x14ac:dyDescent="0.3"/>
    <row r="2384" customFormat="1" x14ac:dyDescent="0.3"/>
    <row r="2385" customFormat="1" x14ac:dyDescent="0.3"/>
    <row r="2386" customFormat="1" x14ac:dyDescent="0.3"/>
    <row r="2387" customFormat="1" x14ac:dyDescent="0.3"/>
    <row r="2388" customFormat="1" x14ac:dyDescent="0.3"/>
    <row r="2389" customFormat="1" x14ac:dyDescent="0.3"/>
    <row r="2390" customFormat="1" x14ac:dyDescent="0.3"/>
    <row r="2391" customFormat="1" x14ac:dyDescent="0.3"/>
    <row r="2392" customFormat="1" x14ac:dyDescent="0.3"/>
    <row r="2393" customFormat="1" x14ac:dyDescent="0.3"/>
    <row r="2394" customFormat="1" x14ac:dyDescent="0.3"/>
    <row r="2395" customFormat="1" x14ac:dyDescent="0.3"/>
    <row r="2396" customFormat="1" x14ac:dyDescent="0.3"/>
    <row r="2397" customFormat="1" x14ac:dyDescent="0.3"/>
    <row r="2398" customFormat="1" x14ac:dyDescent="0.3"/>
    <row r="2399" customFormat="1" x14ac:dyDescent="0.3"/>
    <row r="2400" customFormat="1" x14ac:dyDescent="0.3"/>
    <row r="2401" customFormat="1" x14ac:dyDescent="0.3"/>
    <row r="2402" customFormat="1" x14ac:dyDescent="0.3"/>
    <row r="2403" customFormat="1" x14ac:dyDescent="0.3"/>
    <row r="2404" customFormat="1" x14ac:dyDescent="0.3"/>
    <row r="2405" customFormat="1" x14ac:dyDescent="0.3"/>
    <row r="2406" customFormat="1" x14ac:dyDescent="0.3"/>
    <row r="2407" customFormat="1" x14ac:dyDescent="0.3"/>
    <row r="2408" customFormat="1" x14ac:dyDescent="0.3"/>
    <row r="2409" customFormat="1" x14ac:dyDescent="0.3"/>
    <row r="2410" customFormat="1" x14ac:dyDescent="0.3"/>
    <row r="2411" customFormat="1" x14ac:dyDescent="0.3"/>
    <row r="2412" customFormat="1" x14ac:dyDescent="0.3"/>
    <row r="2413" customFormat="1" x14ac:dyDescent="0.3"/>
    <row r="2414" customFormat="1" x14ac:dyDescent="0.3"/>
    <row r="2415" customFormat="1" x14ac:dyDescent="0.3"/>
    <row r="2416" customFormat="1" x14ac:dyDescent="0.3"/>
    <row r="2417" customFormat="1" x14ac:dyDescent="0.3"/>
    <row r="2418" customFormat="1" x14ac:dyDescent="0.3"/>
    <row r="2419" customFormat="1" x14ac:dyDescent="0.3"/>
    <row r="2420" customFormat="1" x14ac:dyDescent="0.3"/>
    <row r="2421" customFormat="1" x14ac:dyDescent="0.3"/>
    <row r="2422" customFormat="1" x14ac:dyDescent="0.3"/>
    <row r="2423" customFormat="1" x14ac:dyDescent="0.3"/>
    <row r="2424" customFormat="1" x14ac:dyDescent="0.3"/>
    <row r="2425" customFormat="1" x14ac:dyDescent="0.3"/>
    <row r="2426" customFormat="1" x14ac:dyDescent="0.3"/>
    <row r="2427" customFormat="1" x14ac:dyDescent="0.3"/>
    <row r="2428" customFormat="1" x14ac:dyDescent="0.3"/>
    <row r="2429" customFormat="1" x14ac:dyDescent="0.3"/>
    <row r="2430" customFormat="1" x14ac:dyDescent="0.3"/>
    <row r="2431" customFormat="1" x14ac:dyDescent="0.3"/>
    <row r="2432" customFormat="1" x14ac:dyDescent="0.3"/>
    <row r="2433" customFormat="1" x14ac:dyDescent="0.3"/>
    <row r="2434" customFormat="1" x14ac:dyDescent="0.3"/>
    <row r="2435" customFormat="1" x14ac:dyDescent="0.3"/>
    <row r="2436" customFormat="1" x14ac:dyDescent="0.3"/>
    <row r="2437" customFormat="1" x14ac:dyDescent="0.3"/>
    <row r="2438" customFormat="1" x14ac:dyDescent="0.3"/>
    <row r="2439" customFormat="1" x14ac:dyDescent="0.3"/>
    <row r="2440" customFormat="1" x14ac:dyDescent="0.3"/>
    <row r="2441" customFormat="1" x14ac:dyDescent="0.3"/>
    <row r="2442" customFormat="1" x14ac:dyDescent="0.3"/>
    <row r="2443" customFormat="1" x14ac:dyDescent="0.3"/>
    <row r="2444" customFormat="1" x14ac:dyDescent="0.3"/>
    <row r="2445" customFormat="1" x14ac:dyDescent="0.3"/>
    <row r="2446" customFormat="1" x14ac:dyDescent="0.3"/>
    <row r="2447" customFormat="1" x14ac:dyDescent="0.3"/>
    <row r="2448" customFormat="1" x14ac:dyDescent="0.3"/>
    <row r="2449" customFormat="1" x14ac:dyDescent="0.3"/>
    <row r="2450" customFormat="1" x14ac:dyDescent="0.3"/>
    <row r="2451" customFormat="1" x14ac:dyDescent="0.3"/>
    <row r="2452" customFormat="1" x14ac:dyDescent="0.3"/>
    <row r="2453" customFormat="1" x14ac:dyDescent="0.3"/>
    <row r="2454" customFormat="1" x14ac:dyDescent="0.3"/>
    <row r="2455" customFormat="1" x14ac:dyDescent="0.3"/>
    <row r="2456" customFormat="1" x14ac:dyDescent="0.3"/>
    <row r="2457" customFormat="1" x14ac:dyDescent="0.3"/>
    <row r="2458" customFormat="1" x14ac:dyDescent="0.3"/>
    <row r="2459" customFormat="1" x14ac:dyDescent="0.3"/>
    <row r="2460" customFormat="1" x14ac:dyDescent="0.3"/>
    <row r="2461" customFormat="1" x14ac:dyDescent="0.3"/>
    <row r="2462" customFormat="1" x14ac:dyDescent="0.3"/>
    <row r="2463" customFormat="1" x14ac:dyDescent="0.3"/>
    <row r="2464" customFormat="1" x14ac:dyDescent="0.3"/>
    <row r="2465" customFormat="1" x14ac:dyDescent="0.3"/>
    <row r="2466" customFormat="1" x14ac:dyDescent="0.3"/>
    <row r="2467" customFormat="1" x14ac:dyDescent="0.3"/>
    <row r="2468" customFormat="1" x14ac:dyDescent="0.3"/>
    <row r="2469" customFormat="1" x14ac:dyDescent="0.3"/>
    <row r="2470" customFormat="1" x14ac:dyDescent="0.3"/>
    <row r="2471" customFormat="1" x14ac:dyDescent="0.3"/>
    <row r="2472" customFormat="1" x14ac:dyDescent="0.3"/>
    <row r="2473" customFormat="1" x14ac:dyDescent="0.3"/>
    <row r="2474" customFormat="1" x14ac:dyDescent="0.3"/>
    <row r="2475" customFormat="1" x14ac:dyDescent="0.3"/>
    <row r="2476" customFormat="1" x14ac:dyDescent="0.3"/>
    <row r="2477" customFormat="1" x14ac:dyDescent="0.3"/>
    <row r="2478" customFormat="1" x14ac:dyDescent="0.3"/>
    <row r="2479" customFormat="1" x14ac:dyDescent="0.3"/>
    <row r="2480" customFormat="1" x14ac:dyDescent="0.3"/>
    <row r="2481" customFormat="1" x14ac:dyDescent="0.3"/>
    <row r="2482" customFormat="1" x14ac:dyDescent="0.3"/>
    <row r="2483" customFormat="1" x14ac:dyDescent="0.3"/>
    <row r="2484" customFormat="1" x14ac:dyDescent="0.3"/>
    <row r="2485" customFormat="1" x14ac:dyDescent="0.3"/>
    <row r="2486" customFormat="1" x14ac:dyDescent="0.3"/>
    <row r="2487" customFormat="1" x14ac:dyDescent="0.3"/>
    <row r="2488" customFormat="1" x14ac:dyDescent="0.3"/>
    <row r="2489" customFormat="1" x14ac:dyDescent="0.3"/>
    <row r="2490" customFormat="1" x14ac:dyDescent="0.3"/>
    <row r="2491" customFormat="1" x14ac:dyDescent="0.3"/>
    <row r="2492" customFormat="1" x14ac:dyDescent="0.3"/>
    <row r="2493" customFormat="1" x14ac:dyDescent="0.3"/>
    <row r="2494" customFormat="1" x14ac:dyDescent="0.3"/>
    <row r="2495" customFormat="1" x14ac:dyDescent="0.3"/>
    <row r="2496" customFormat="1" x14ac:dyDescent="0.3"/>
    <row r="2497" customFormat="1" x14ac:dyDescent="0.3"/>
    <row r="2498" customFormat="1" x14ac:dyDescent="0.3"/>
    <row r="2499" customFormat="1" x14ac:dyDescent="0.3"/>
    <row r="2500" customFormat="1" x14ac:dyDescent="0.3"/>
    <row r="2501" customFormat="1" x14ac:dyDescent="0.3"/>
    <row r="2502" customFormat="1" x14ac:dyDescent="0.3"/>
    <row r="2503" customFormat="1" x14ac:dyDescent="0.3"/>
    <row r="2504" customFormat="1" x14ac:dyDescent="0.3"/>
    <row r="2505" customFormat="1" x14ac:dyDescent="0.3"/>
    <row r="2506" customFormat="1" x14ac:dyDescent="0.3"/>
    <row r="2507" customFormat="1" x14ac:dyDescent="0.3"/>
    <row r="2508" customFormat="1" x14ac:dyDescent="0.3"/>
    <row r="2509" customFormat="1" x14ac:dyDescent="0.3"/>
    <row r="2510" customFormat="1" x14ac:dyDescent="0.3"/>
    <row r="2511" customFormat="1" x14ac:dyDescent="0.3"/>
    <row r="2512" customFormat="1" x14ac:dyDescent="0.3"/>
    <row r="2513" customFormat="1" x14ac:dyDescent="0.3"/>
    <row r="2514" customFormat="1" x14ac:dyDescent="0.3"/>
    <row r="2515" customFormat="1" x14ac:dyDescent="0.3"/>
    <row r="2516" customFormat="1" x14ac:dyDescent="0.3"/>
    <row r="2517" customFormat="1" x14ac:dyDescent="0.3"/>
    <row r="2518" customFormat="1" x14ac:dyDescent="0.3"/>
    <row r="2519" customFormat="1" x14ac:dyDescent="0.3"/>
    <row r="2520" customFormat="1" x14ac:dyDescent="0.3"/>
    <row r="2521" customFormat="1" x14ac:dyDescent="0.3"/>
    <row r="2522" customFormat="1" x14ac:dyDescent="0.3"/>
    <row r="2523" customFormat="1" x14ac:dyDescent="0.3"/>
    <row r="2524" customFormat="1" x14ac:dyDescent="0.3"/>
    <row r="2525" customFormat="1" x14ac:dyDescent="0.3"/>
    <row r="2526" customFormat="1" x14ac:dyDescent="0.3"/>
    <row r="2527" customFormat="1" x14ac:dyDescent="0.3"/>
    <row r="2528" customFormat="1" x14ac:dyDescent="0.3"/>
    <row r="2529" customFormat="1" x14ac:dyDescent="0.3"/>
    <row r="2530" customFormat="1" x14ac:dyDescent="0.3"/>
    <row r="2531" customFormat="1" x14ac:dyDescent="0.3"/>
    <row r="2532" customFormat="1" x14ac:dyDescent="0.3"/>
    <row r="2533" customFormat="1" x14ac:dyDescent="0.3"/>
    <row r="2534" customFormat="1" x14ac:dyDescent="0.3"/>
    <row r="2535" customFormat="1" x14ac:dyDescent="0.3"/>
    <row r="2536" customFormat="1" x14ac:dyDescent="0.3"/>
    <row r="2537" customFormat="1" x14ac:dyDescent="0.3"/>
    <row r="2538" customFormat="1" x14ac:dyDescent="0.3"/>
    <row r="2539" customFormat="1" x14ac:dyDescent="0.3"/>
    <row r="2540" customFormat="1" x14ac:dyDescent="0.3"/>
    <row r="2541" customFormat="1" x14ac:dyDescent="0.3"/>
    <row r="2542" customFormat="1" x14ac:dyDescent="0.3"/>
    <row r="2543" customFormat="1" x14ac:dyDescent="0.3"/>
    <row r="2544" customFormat="1" x14ac:dyDescent="0.3"/>
    <row r="2545" customFormat="1" x14ac:dyDescent="0.3"/>
    <row r="2546" customFormat="1" x14ac:dyDescent="0.3"/>
    <row r="2547" customFormat="1" x14ac:dyDescent="0.3"/>
    <row r="2548" customFormat="1" x14ac:dyDescent="0.3"/>
    <row r="2549" customFormat="1" x14ac:dyDescent="0.3"/>
    <row r="2550" customFormat="1" x14ac:dyDescent="0.3"/>
    <row r="2551" customFormat="1" x14ac:dyDescent="0.3"/>
    <row r="2552" customFormat="1" x14ac:dyDescent="0.3"/>
    <row r="2553" customFormat="1" x14ac:dyDescent="0.3"/>
    <row r="2554" customFormat="1" x14ac:dyDescent="0.3"/>
    <row r="2555" customFormat="1" x14ac:dyDescent="0.3"/>
    <row r="2556" customFormat="1" x14ac:dyDescent="0.3"/>
    <row r="2557" customFormat="1" x14ac:dyDescent="0.3"/>
    <row r="2558" customFormat="1" x14ac:dyDescent="0.3"/>
    <row r="2559" customFormat="1" x14ac:dyDescent="0.3"/>
    <row r="2560" customFormat="1" x14ac:dyDescent="0.3"/>
    <row r="2561" customFormat="1" x14ac:dyDescent="0.3"/>
    <row r="2562" customFormat="1" x14ac:dyDescent="0.3"/>
    <row r="2563" customFormat="1" x14ac:dyDescent="0.3"/>
    <row r="2564" customFormat="1" x14ac:dyDescent="0.3"/>
    <row r="2565" customFormat="1" x14ac:dyDescent="0.3"/>
    <row r="2566" customFormat="1" x14ac:dyDescent="0.3"/>
    <row r="2567" customFormat="1" x14ac:dyDescent="0.3"/>
    <row r="2568" customFormat="1" x14ac:dyDescent="0.3"/>
    <row r="2569" customFormat="1" x14ac:dyDescent="0.3"/>
    <row r="2570" customFormat="1" x14ac:dyDescent="0.3"/>
    <row r="2571" customFormat="1" x14ac:dyDescent="0.3"/>
    <row r="2572" customFormat="1" x14ac:dyDescent="0.3"/>
    <row r="2573" customFormat="1" x14ac:dyDescent="0.3"/>
    <row r="2574" customFormat="1" x14ac:dyDescent="0.3"/>
    <row r="2575" customFormat="1" x14ac:dyDescent="0.3"/>
    <row r="2576" customFormat="1" x14ac:dyDescent="0.3"/>
    <row r="2577" customFormat="1" x14ac:dyDescent="0.3"/>
    <row r="2578" customFormat="1" x14ac:dyDescent="0.3"/>
    <row r="2579" customFormat="1" x14ac:dyDescent="0.3"/>
    <row r="2580" customFormat="1" x14ac:dyDescent="0.3"/>
    <row r="2581" customFormat="1" x14ac:dyDescent="0.3"/>
    <row r="2582" customFormat="1" x14ac:dyDescent="0.3"/>
    <row r="2583" customFormat="1" x14ac:dyDescent="0.3"/>
    <row r="2584" customFormat="1" x14ac:dyDescent="0.3"/>
    <row r="2585" customFormat="1" x14ac:dyDescent="0.3"/>
    <row r="2586" customFormat="1" x14ac:dyDescent="0.3"/>
    <row r="2587" customFormat="1" x14ac:dyDescent="0.3"/>
    <row r="2588" customFormat="1" x14ac:dyDescent="0.3"/>
    <row r="2589" customFormat="1" x14ac:dyDescent="0.3"/>
    <row r="2590" customFormat="1" x14ac:dyDescent="0.3"/>
    <row r="2591" customFormat="1" x14ac:dyDescent="0.3"/>
    <row r="2592" customFormat="1" x14ac:dyDescent="0.3"/>
    <row r="2593" customFormat="1" x14ac:dyDescent="0.3"/>
    <row r="2594" customFormat="1" x14ac:dyDescent="0.3"/>
    <row r="2595" customFormat="1" x14ac:dyDescent="0.3"/>
    <row r="2596" customFormat="1" x14ac:dyDescent="0.3"/>
    <row r="2597" customFormat="1" x14ac:dyDescent="0.3"/>
    <row r="2598" customFormat="1" x14ac:dyDescent="0.3"/>
    <row r="2599" customFormat="1" x14ac:dyDescent="0.3"/>
    <row r="2600" customFormat="1" x14ac:dyDescent="0.3"/>
    <row r="2601" customFormat="1" x14ac:dyDescent="0.3"/>
    <row r="2602" customFormat="1" x14ac:dyDescent="0.3"/>
    <row r="2603" customFormat="1" x14ac:dyDescent="0.3"/>
    <row r="2604" customFormat="1" x14ac:dyDescent="0.3"/>
    <row r="2605" customFormat="1" x14ac:dyDescent="0.3"/>
    <row r="2606" customFormat="1" x14ac:dyDescent="0.3"/>
    <row r="2607" customFormat="1" x14ac:dyDescent="0.3"/>
    <row r="2608" customFormat="1" x14ac:dyDescent="0.3"/>
    <row r="2609" customFormat="1" x14ac:dyDescent="0.3"/>
    <row r="2610" customFormat="1" x14ac:dyDescent="0.3"/>
    <row r="2611" customFormat="1" x14ac:dyDescent="0.3"/>
    <row r="2612" customFormat="1" x14ac:dyDescent="0.3"/>
    <row r="2613" customFormat="1" x14ac:dyDescent="0.3"/>
    <row r="2614" customFormat="1" x14ac:dyDescent="0.3"/>
    <row r="2615" customFormat="1" x14ac:dyDescent="0.3"/>
    <row r="2616" customFormat="1" x14ac:dyDescent="0.3"/>
    <row r="2617" customFormat="1" x14ac:dyDescent="0.3"/>
    <row r="2618" customFormat="1" x14ac:dyDescent="0.3"/>
    <row r="2619" customFormat="1" x14ac:dyDescent="0.3"/>
    <row r="2620" customFormat="1" x14ac:dyDescent="0.3"/>
    <row r="2621" customFormat="1" x14ac:dyDescent="0.3"/>
    <row r="2622" customFormat="1" x14ac:dyDescent="0.3"/>
    <row r="2623" customFormat="1" x14ac:dyDescent="0.3"/>
    <row r="2624" customFormat="1" x14ac:dyDescent="0.3"/>
    <row r="2625" customFormat="1" x14ac:dyDescent="0.3"/>
    <row r="2626" customFormat="1" x14ac:dyDescent="0.3"/>
    <row r="2627" customFormat="1" x14ac:dyDescent="0.3"/>
    <row r="2628" customFormat="1" x14ac:dyDescent="0.3"/>
    <row r="2629" customFormat="1" x14ac:dyDescent="0.3"/>
    <row r="2630" customFormat="1" x14ac:dyDescent="0.3"/>
    <row r="2631" customFormat="1" x14ac:dyDescent="0.3"/>
    <row r="2632" customFormat="1" x14ac:dyDescent="0.3"/>
    <row r="2633" customFormat="1" x14ac:dyDescent="0.3"/>
    <row r="2634" customFormat="1" x14ac:dyDescent="0.3"/>
    <row r="2635" customFormat="1" x14ac:dyDescent="0.3"/>
    <row r="2636" customFormat="1" x14ac:dyDescent="0.3"/>
    <row r="2637" customFormat="1" x14ac:dyDescent="0.3"/>
    <row r="2638" customFormat="1" x14ac:dyDescent="0.3"/>
    <row r="2639" customFormat="1" x14ac:dyDescent="0.3"/>
    <row r="2640" customFormat="1" x14ac:dyDescent="0.3"/>
    <row r="2641" customFormat="1" x14ac:dyDescent="0.3"/>
    <row r="2642" customFormat="1" x14ac:dyDescent="0.3"/>
    <row r="2643" customFormat="1" x14ac:dyDescent="0.3"/>
    <row r="2644" customFormat="1" x14ac:dyDescent="0.3"/>
    <row r="2645" customFormat="1" x14ac:dyDescent="0.3"/>
    <row r="2646" customFormat="1" x14ac:dyDescent="0.3"/>
    <row r="2647" customFormat="1" x14ac:dyDescent="0.3"/>
    <row r="2648" customFormat="1" x14ac:dyDescent="0.3"/>
    <row r="2649" customFormat="1" x14ac:dyDescent="0.3"/>
    <row r="2650" customFormat="1" x14ac:dyDescent="0.3"/>
    <row r="2651" customFormat="1" x14ac:dyDescent="0.3"/>
    <row r="2652" customFormat="1" x14ac:dyDescent="0.3"/>
    <row r="2653" customFormat="1" x14ac:dyDescent="0.3"/>
    <row r="2654" customFormat="1" x14ac:dyDescent="0.3"/>
    <row r="2655" customFormat="1" x14ac:dyDescent="0.3"/>
    <row r="2656" customFormat="1" x14ac:dyDescent="0.3"/>
    <row r="2657" customFormat="1" x14ac:dyDescent="0.3"/>
    <row r="2658" customFormat="1" x14ac:dyDescent="0.3"/>
    <row r="2659" customFormat="1" x14ac:dyDescent="0.3"/>
    <row r="2660" customFormat="1" x14ac:dyDescent="0.3"/>
    <row r="2661" customFormat="1" x14ac:dyDescent="0.3"/>
    <row r="2662" customFormat="1" x14ac:dyDescent="0.3"/>
    <row r="2663" customFormat="1" x14ac:dyDescent="0.3"/>
    <row r="2664" customFormat="1" x14ac:dyDescent="0.3"/>
    <row r="2665" customFormat="1" x14ac:dyDescent="0.3"/>
    <row r="2666" customFormat="1" x14ac:dyDescent="0.3"/>
    <row r="2667" customFormat="1" x14ac:dyDescent="0.3"/>
    <row r="2668" customFormat="1" x14ac:dyDescent="0.3"/>
    <row r="2669" customFormat="1" x14ac:dyDescent="0.3"/>
    <row r="2670" customFormat="1" x14ac:dyDescent="0.3"/>
    <row r="2671" customFormat="1" x14ac:dyDescent="0.3"/>
    <row r="2672" customFormat="1" x14ac:dyDescent="0.3"/>
    <row r="2673" customFormat="1" x14ac:dyDescent="0.3"/>
    <row r="2674" customFormat="1" x14ac:dyDescent="0.3"/>
    <row r="2675" customFormat="1" x14ac:dyDescent="0.3"/>
    <row r="2676" customFormat="1" x14ac:dyDescent="0.3"/>
    <row r="2677" customFormat="1" x14ac:dyDescent="0.3"/>
    <row r="2678" customFormat="1" x14ac:dyDescent="0.3"/>
    <row r="2679" customFormat="1" x14ac:dyDescent="0.3"/>
    <row r="2680" customFormat="1" x14ac:dyDescent="0.3"/>
    <row r="2681" customFormat="1" x14ac:dyDescent="0.3"/>
    <row r="2682" customFormat="1" x14ac:dyDescent="0.3"/>
    <row r="2683" customFormat="1" x14ac:dyDescent="0.3"/>
    <row r="2684" customFormat="1" x14ac:dyDescent="0.3"/>
    <row r="2685" customFormat="1" x14ac:dyDescent="0.3"/>
    <row r="2686" customFormat="1" x14ac:dyDescent="0.3"/>
    <row r="2687" customFormat="1" x14ac:dyDescent="0.3"/>
    <row r="2688" customFormat="1" x14ac:dyDescent="0.3"/>
    <row r="2689" customFormat="1" x14ac:dyDescent="0.3"/>
    <row r="2690" customFormat="1" x14ac:dyDescent="0.3"/>
    <row r="2691" customFormat="1" x14ac:dyDescent="0.3"/>
    <row r="2692" customFormat="1" x14ac:dyDescent="0.3"/>
    <row r="2693" customFormat="1" x14ac:dyDescent="0.3"/>
    <row r="2694" customFormat="1" x14ac:dyDescent="0.3"/>
    <row r="2695" customFormat="1" x14ac:dyDescent="0.3"/>
    <row r="2696" customFormat="1" x14ac:dyDescent="0.3"/>
    <row r="2697" customFormat="1" x14ac:dyDescent="0.3"/>
    <row r="2698" customFormat="1" x14ac:dyDescent="0.3"/>
    <row r="2699" customFormat="1" x14ac:dyDescent="0.3"/>
    <row r="2700" customFormat="1" x14ac:dyDescent="0.3"/>
    <row r="2701" customFormat="1" x14ac:dyDescent="0.3"/>
    <row r="2702" customFormat="1" x14ac:dyDescent="0.3"/>
    <row r="2703" customFormat="1" x14ac:dyDescent="0.3"/>
    <row r="2704" customFormat="1" x14ac:dyDescent="0.3"/>
    <row r="2705" customFormat="1" x14ac:dyDescent="0.3"/>
    <row r="2706" customFormat="1" x14ac:dyDescent="0.3"/>
    <row r="2707" customFormat="1" x14ac:dyDescent="0.3"/>
    <row r="2708" customFormat="1" x14ac:dyDescent="0.3"/>
    <row r="2709" customFormat="1" x14ac:dyDescent="0.3"/>
    <row r="2710" customFormat="1" x14ac:dyDescent="0.3"/>
    <row r="2711" customFormat="1" x14ac:dyDescent="0.3"/>
    <row r="2712" customFormat="1" x14ac:dyDescent="0.3"/>
    <row r="2713" customFormat="1" x14ac:dyDescent="0.3"/>
    <row r="2714" customFormat="1" x14ac:dyDescent="0.3"/>
    <row r="2715" customFormat="1" x14ac:dyDescent="0.3"/>
    <row r="2716" customFormat="1" x14ac:dyDescent="0.3"/>
    <row r="2717" customFormat="1" x14ac:dyDescent="0.3"/>
    <row r="2718" customFormat="1" x14ac:dyDescent="0.3"/>
    <row r="2719" customFormat="1" x14ac:dyDescent="0.3"/>
    <row r="2720" customFormat="1" x14ac:dyDescent="0.3"/>
    <row r="2721" customFormat="1" x14ac:dyDescent="0.3"/>
    <row r="2722" customFormat="1" x14ac:dyDescent="0.3"/>
    <row r="2723" customFormat="1" x14ac:dyDescent="0.3"/>
    <row r="2724" customFormat="1" x14ac:dyDescent="0.3"/>
    <row r="2725" customFormat="1" x14ac:dyDescent="0.3"/>
    <row r="2726" customFormat="1" x14ac:dyDescent="0.3"/>
    <row r="2727" customFormat="1" x14ac:dyDescent="0.3"/>
    <row r="2728" customFormat="1" x14ac:dyDescent="0.3"/>
    <row r="2729" customFormat="1" x14ac:dyDescent="0.3"/>
    <row r="2730" customFormat="1" x14ac:dyDescent="0.3"/>
    <row r="2731" customFormat="1" x14ac:dyDescent="0.3"/>
    <row r="2732" customFormat="1" x14ac:dyDescent="0.3"/>
    <row r="2733" customFormat="1" x14ac:dyDescent="0.3"/>
    <row r="2734" customFormat="1" x14ac:dyDescent="0.3"/>
    <row r="2735" customFormat="1" x14ac:dyDescent="0.3"/>
    <row r="2736" customFormat="1" x14ac:dyDescent="0.3"/>
    <row r="2737" customFormat="1" x14ac:dyDescent="0.3"/>
    <row r="2738" customFormat="1" x14ac:dyDescent="0.3"/>
    <row r="2739" customFormat="1" x14ac:dyDescent="0.3"/>
    <row r="2740" customFormat="1" x14ac:dyDescent="0.3"/>
    <row r="2741" customFormat="1" x14ac:dyDescent="0.3"/>
    <row r="2742" customFormat="1" x14ac:dyDescent="0.3"/>
    <row r="2743" customFormat="1" x14ac:dyDescent="0.3"/>
    <row r="2744" customFormat="1" x14ac:dyDescent="0.3"/>
    <row r="2745" customFormat="1" x14ac:dyDescent="0.3"/>
    <row r="2746" customFormat="1" x14ac:dyDescent="0.3"/>
    <row r="2747" customFormat="1" x14ac:dyDescent="0.3"/>
    <row r="2748" customFormat="1" x14ac:dyDescent="0.3"/>
    <row r="2749" customFormat="1" x14ac:dyDescent="0.3"/>
    <row r="2750" customFormat="1" x14ac:dyDescent="0.3"/>
    <row r="2751" customFormat="1" x14ac:dyDescent="0.3"/>
    <row r="2752" customFormat="1" x14ac:dyDescent="0.3"/>
    <row r="2753" customFormat="1" x14ac:dyDescent="0.3"/>
    <row r="2754" customFormat="1" x14ac:dyDescent="0.3"/>
    <row r="2755" customFormat="1" x14ac:dyDescent="0.3"/>
    <row r="2756" customFormat="1" x14ac:dyDescent="0.3"/>
    <row r="2757" customFormat="1" x14ac:dyDescent="0.3"/>
    <row r="2758" customFormat="1" x14ac:dyDescent="0.3"/>
    <row r="2759" customFormat="1" x14ac:dyDescent="0.3"/>
    <row r="2760" customFormat="1" x14ac:dyDescent="0.3"/>
    <row r="2761" customFormat="1" x14ac:dyDescent="0.3"/>
    <row r="2762" customFormat="1" x14ac:dyDescent="0.3"/>
    <row r="2763" customFormat="1" x14ac:dyDescent="0.3"/>
    <row r="2764" customFormat="1" x14ac:dyDescent="0.3"/>
    <row r="2765" customFormat="1" x14ac:dyDescent="0.3"/>
    <row r="2766" customFormat="1" x14ac:dyDescent="0.3"/>
    <row r="2767" customFormat="1" x14ac:dyDescent="0.3"/>
    <row r="2768" customFormat="1" x14ac:dyDescent="0.3"/>
    <row r="2769" customFormat="1" x14ac:dyDescent="0.3"/>
    <row r="2770" customFormat="1" x14ac:dyDescent="0.3"/>
    <row r="2771" customFormat="1" x14ac:dyDescent="0.3"/>
    <row r="2772" customFormat="1" x14ac:dyDescent="0.3"/>
    <row r="2773" customFormat="1" x14ac:dyDescent="0.3"/>
    <row r="2774" customFormat="1" x14ac:dyDescent="0.3"/>
    <row r="2775" customFormat="1" x14ac:dyDescent="0.3"/>
    <row r="2776" customFormat="1" x14ac:dyDescent="0.3"/>
    <row r="2777" customFormat="1" x14ac:dyDescent="0.3"/>
    <row r="2778" customFormat="1" x14ac:dyDescent="0.3"/>
    <row r="2779" customFormat="1" x14ac:dyDescent="0.3"/>
    <row r="2780" customFormat="1" x14ac:dyDescent="0.3"/>
    <row r="2781" customFormat="1" x14ac:dyDescent="0.3"/>
    <row r="2782" customFormat="1" x14ac:dyDescent="0.3"/>
    <row r="2783" customFormat="1" x14ac:dyDescent="0.3"/>
    <row r="2784" customFormat="1" x14ac:dyDescent="0.3"/>
    <row r="2785" customFormat="1" x14ac:dyDescent="0.3"/>
    <row r="2786" customFormat="1" x14ac:dyDescent="0.3"/>
    <row r="2787" customFormat="1" x14ac:dyDescent="0.3"/>
    <row r="2788" customFormat="1" x14ac:dyDescent="0.3"/>
    <row r="2789" customFormat="1" x14ac:dyDescent="0.3"/>
    <row r="2790" customFormat="1" x14ac:dyDescent="0.3"/>
    <row r="2791" customFormat="1" x14ac:dyDescent="0.3"/>
    <row r="2792" customFormat="1" x14ac:dyDescent="0.3"/>
    <row r="2793" customFormat="1" x14ac:dyDescent="0.3"/>
    <row r="2794" customFormat="1" x14ac:dyDescent="0.3"/>
    <row r="2795" customFormat="1" x14ac:dyDescent="0.3"/>
    <row r="2796" customFormat="1" x14ac:dyDescent="0.3"/>
    <row r="2797" customFormat="1" x14ac:dyDescent="0.3"/>
    <row r="2798" customFormat="1" x14ac:dyDescent="0.3"/>
    <row r="2799" customFormat="1" x14ac:dyDescent="0.3"/>
    <row r="2800" customFormat="1" x14ac:dyDescent="0.3"/>
    <row r="2801" customFormat="1" x14ac:dyDescent="0.3"/>
    <row r="2802" customFormat="1" x14ac:dyDescent="0.3"/>
    <row r="2803" customFormat="1" x14ac:dyDescent="0.3"/>
    <row r="2804" customFormat="1" x14ac:dyDescent="0.3"/>
    <row r="2805" customFormat="1" x14ac:dyDescent="0.3"/>
    <row r="2806" customFormat="1" x14ac:dyDescent="0.3"/>
    <row r="2807" customFormat="1" x14ac:dyDescent="0.3"/>
    <row r="2808" customFormat="1" x14ac:dyDescent="0.3"/>
    <row r="2809" customFormat="1" x14ac:dyDescent="0.3"/>
    <row r="2810" customFormat="1" x14ac:dyDescent="0.3"/>
    <row r="2811" customFormat="1" x14ac:dyDescent="0.3"/>
    <row r="2812" customFormat="1" x14ac:dyDescent="0.3"/>
    <row r="2813" customFormat="1" x14ac:dyDescent="0.3"/>
    <row r="2814" customFormat="1" x14ac:dyDescent="0.3"/>
    <row r="2815" customFormat="1" x14ac:dyDescent="0.3"/>
    <row r="2816" customFormat="1" x14ac:dyDescent="0.3"/>
    <row r="2817" customFormat="1" x14ac:dyDescent="0.3"/>
    <row r="2818" customFormat="1" x14ac:dyDescent="0.3"/>
    <row r="2819" customFormat="1" x14ac:dyDescent="0.3"/>
    <row r="2820" customFormat="1" x14ac:dyDescent="0.3"/>
    <row r="2821" customFormat="1" x14ac:dyDescent="0.3"/>
    <row r="2822" customFormat="1" x14ac:dyDescent="0.3"/>
    <row r="2823" customFormat="1" x14ac:dyDescent="0.3"/>
    <row r="2824" customFormat="1" x14ac:dyDescent="0.3"/>
    <row r="2825" customFormat="1" x14ac:dyDescent="0.3"/>
    <row r="2826" customFormat="1" x14ac:dyDescent="0.3"/>
    <row r="2827" customFormat="1" x14ac:dyDescent="0.3"/>
    <row r="2828" customFormat="1" x14ac:dyDescent="0.3"/>
    <row r="2829" customFormat="1" x14ac:dyDescent="0.3"/>
    <row r="2830" customFormat="1" x14ac:dyDescent="0.3"/>
    <row r="2831" customFormat="1" x14ac:dyDescent="0.3"/>
    <row r="2832" customFormat="1" x14ac:dyDescent="0.3"/>
    <row r="2833" customFormat="1" x14ac:dyDescent="0.3"/>
    <row r="2834" customFormat="1" x14ac:dyDescent="0.3"/>
    <row r="2835" customFormat="1" x14ac:dyDescent="0.3"/>
    <row r="2836" customFormat="1" x14ac:dyDescent="0.3"/>
    <row r="2837" customFormat="1" x14ac:dyDescent="0.3"/>
    <row r="2838" customFormat="1" x14ac:dyDescent="0.3"/>
    <row r="2839" customFormat="1" x14ac:dyDescent="0.3"/>
    <row r="2840" customFormat="1" x14ac:dyDescent="0.3"/>
    <row r="2841" customFormat="1" x14ac:dyDescent="0.3"/>
    <row r="2842" customFormat="1" x14ac:dyDescent="0.3"/>
    <row r="2843" customFormat="1" x14ac:dyDescent="0.3"/>
    <row r="2844" customFormat="1" x14ac:dyDescent="0.3"/>
    <row r="2845" customFormat="1" x14ac:dyDescent="0.3"/>
    <row r="2846" customFormat="1" x14ac:dyDescent="0.3"/>
    <row r="2847" customFormat="1" x14ac:dyDescent="0.3"/>
    <row r="2848" customFormat="1" x14ac:dyDescent="0.3"/>
    <row r="2849" customFormat="1" x14ac:dyDescent="0.3"/>
    <row r="2850" customFormat="1" x14ac:dyDescent="0.3"/>
    <row r="2851" customFormat="1" x14ac:dyDescent="0.3"/>
    <row r="2852" customFormat="1" x14ac:dyDescent="0.3"/>
    <row r="2853" customFormat="1" x14ac:dyDescent="0.3"/>
    <row r="2854" customFormat="1" x14ac:dyDescent="0.3"/>
    <row r="2855" customFormat="1" x14ac:dyDescent="0.3"/>
    <row r="2856" customFormat="1" x14ac:dyDescent="0.3"/>
    <row r="2857" customFormat="1" x14ac:dyDescent="0.3"/>
    <row r="2858" customFormat="1" x14ac:dyDescent="0.3"/>
    <row r="2859" customFormat="1" x14ac:dyDescent="0.3"/>
    <row r="2860" customFormat="1" x14ac:dyDescent="0.3"/>
    <row r="2861" customFormat="1" x14ac:dyDescent="0.3"/>
    <row r="2862" customFormat="1" x14ac:dyDescent="0.3"/>
    <row r="2863" customFormat="1" x14ac:dyDescent="0.3"/>
    <row r="2864" customFormat="1" x14ac:dyDescent="0.3"/>
    <row r="2865" customFormat="1" x14ac:dyDescent="0.3"/>
    <row r="2866" customFormat="1" x14ac:dyDescent="0.3"/>
    <row r="2867" customFormat="1" x14ac:dyDescent="0.3"/>
    <row r="2868" customFormat="1" x14ac:dyDescent="0.3"/>
    <row r="2869" customFormat="1" x14ac:dyDescent="0.3"/>
    <row r="2870" customFormat="1" x14ac:dyDescent="0.3"/>
    <row r="2871" customFormat="1" x14ac:dyDescent="0.3"/>
    <row r="2872" customFormat="1" x14ac:dyDescent="0.3"/>
    <row r="2873" customFormat="1" x14ac:dyDescent="0.3"/>
    <row r="2874" customFormat="1" x14ac:dyDescent="0.3"/>
    <row r="2875" customFormat="1" x14ac:dyDescent="0.3"/>
    <row r="2876" customFormat="1" x14ac:dyDescent="0.3"/>
    <row r="2877" customFormat="1" x14ac:dyDescent="0.3"/>
    <row r="2878" customFormat="1" x14ac:dyDescent="0.3"/>
    <row r="2879" customFormat="1" x14ac:dyDescent="0.3"/>
    <row r="2880" customFormat="1" x14ac:dyDescent="0.3"/>
    <row r="2881" customFormat="1" x14ac:dyDescent="0.3"/>
    <row r="2882" customFormat="1" x14ac:dyDescent="0.3"/>
    <row r="2883" customFormat="1" x14ac:dyDescent="0.3"/>
    <row r="2884" customFormat="1" x14ac:dyDescent="0.3"/>
    <row r="2885" customFormat="1" x14ac:dyDescent="0.3"/>
    <row r="2886" customFormat="1" x14ac:dyDescent="0.3"/>
    <row r="2887" customFormat="1" x14ac:dyDescent="0.3"/>
    <row r="2888" customFormat="1" x14ac:dyDescent="0.3"/>
    <row r="2889" customFormat="1" x14ac:dyDescent="0.3"/>
    <row r="2890" customFormat="1" x14ac:dyDescent="0.3"/>
    <row r="2891" customFormat="1" x14ac:dyDescent="0.3"/>
    <row r="2892" customFormat="1" x14ac:dyDescent="0.3"/>
    <row r="2893" customFormat="1" x14ac:dyDescent="0.3"/>
    <row r="2894" customFormat="1" x14ac:dyDescent="0.3"/>
    <row r="2895" customFormat="1" x14ac:dyDescent="0.3"/>
    <row r="2896" customFormat="1" x14ac:dyDescent="0.3"/>
    <row r="2897" customFormat="1" x14ac:dyDescent="0.3"/>
    <row r="2898" customFormat="1" x14ac:dyDescent="0.3"/>
    <row r="2899" customFormat="1" x14ac:dyDescent="0.3"/>
    <row r="2900" customFormat="1" x14ac:dyDescent="0.3"/>
    <row r="2901" customFormat="1" x14ac:dyDescent="0.3"/>
    <row r="2902" customFormat="1" x14ac:dyDescent="0.3"/>
    <row r="2903" customFormat="1" x14ac:dyDescent="0.3"/>
    <row r="2904" customFormat="1" x14ac:dyDescent="0.3"/>
    <row r="2905" customFormat="1" x14ac:dyDescent="0.3"/>
    <row r="2906" customFormat="1" x14ac:dyDescent="0.3"/>
    <row r="2907" customFormat="1" x14ac:dyDescent="0.3"/>
    <row r="2908" customFormat="1" x14ac:dyDescent="0.3"/>
    <row r="2909" customFormat="1" x14ac:dyDescent="0.3"/>
    <row r="2910" customFormat="1" x14ac:dyDescent="0.3"/>
    <row r="2911" customFormat="1" x14ac:dyDescent="0.3"/>
    <row r="2912" customFormat="1" x14ac:dyDescent="0.3"/>
    <row r="2913" customFormat="1" x14ac:dyDescent="0.3"/>
    <row r="2914" customFormat="1" x14ac:dyDescent="0.3"/>
    <row r="2915" customFormat="1" x14ac:dyDescent="0.3"/>
    <row r="2916" customFormat="1" x14ac:dyDescent="0.3"/>
    <row r="2917" customFormat="1" x14ac:dyDescent="0.3"/>
    <row r="2918" customFormat="1" x14ac:dyDescent="0.3"/>
    <row r="2919" customFormat="1" x14ac:dyDescent="0.3"/>
    <row r="2920" customFormat="1" x14ac:dyDescent="0.3"/>
    <row r="2921" customFormat="1" x14ac:dyDescent="0.3"/>
    <row r="2922" customFormat="1" x14ac:dyDescent="0.3"/>
    <row r="2923" customFormat="1" x14ac:dyDescent="0.3"/>
    <row r="2924" customFormat="1" x14ac:dyDescent="0.3"/>
    <row r="2925" customFormat="1" x14ac:dyDescent="0.3"/>
    <row r="2926" customFormat="1" x14ac:dyDescent="0.3"/>
    <row r="2927" customFormat="1" x14ac:dyDescent="0.3"/>
    <row r="2928" customFormat="1" x14ac:dyDescent="0.3"/>
    <row r="2929" customFormat="1" x14ac:dyDescent="0.3"/>
    <row r="2930" customFormat="1" x14ac:dyDescent="0.3"/>
    <row r="2931" customFormat="1" x14ac:dyDescent="0.3"/>
    <row r="2932" customFormat="1" x14ac:dyDescent="0.3"/>
    <row r="2933" customFormat="1" x14ac:dyDescent="0.3"/>
    <row r="2934" customFormat="1" x14ac:dyDescent="0.3"/>
    <row r="2935" customFormat="1" x14ac:dyDescent="0.3"/>
    <row r="2936" customFormat="1" x14ac:dyDescent="0.3"/>
    <row r="2937" customFormat="1" x14ac:dyDescent="0.3"/>
    <row r="2938" customFormat="1" x14ac:dyDescent="0.3"/>
    <row r="2939" customFormat="1" x14ac:dyDescent="0.3"/>
    <row r="2940" customFormat="1" x14ac:dyDescent="0.3"/>
    <row r="2941" customFormat="1" x14ac:dyDescent="0.3"/>
    <row r="2942" customFormat="1" x14ac:dyDescent="0.3"/>
    <row r="2943" customFormat="1" x14ac:dyDescent="0.3"/>
    <row r="2944" customFormat="1" x14ac:dyDescent="0.3"/>
    <row r="2945" customFormat="1" x14ac:dyDescent="0.3"/>
    <row r="2946" customFormat="1" x14ac:dyDescent="0.3"/>
    <row r="2947" customFormat="1" x14ac:dyDescent="0.3"/>
    <row r="2948" customFormat="1" x14ac:dyDescent="0.3"/>
    <row r="2949" customFormat="1" x14ac:dyDescent="0.3"/>
    <row r="2950" customFormat="1" x14ac:dyDescent="0.3"/>
    <row r="2951" customFormat="1" x14ac:dyDescent="0.3"/>
    <row r="2952" customFormat="1" x14ac:dyDescent="0.3"/>
    <row r="2953" customFormat="1" x14ac:dyDescent="0.3"/>
    <row r="2954" customFormat="1" x14ac:dyDescent="0.3"/>
    <row r="2955" customFormat="1" x14ac:dyDescent="0.3"/>
    <row r="2956" customFormat="1" x14ac:dyDescent="0.3"/>
    <row r="2957" customFormat="1" x14ac:dyDescent="0.3"/>
    <row r="2958" customFormat="1" x14ac:dyDescent="0.3"/>
    <row r="2959" customFormat="1" x14ac:dyDescent="0.3"/>
    <row r="2960" customFormat="1" x14ac:dyDescent="0.3"/>
    <row r="2961" customFormat="1" x14ac:dyDescent="0.3"/>
    <row r="2962" customFormat="1" x14ac:dyDescent="0.3"/>
    <row r="2963" customFormat="1" x14ac:dyDescent="0.3"/>
    <row r="2964" customFormat="1" x14ac:dyDescent="0.3"/>
    <row r="2965" customFormat="1" x14ac:dyDescent="0.3"/>
    <row r="2966" customFormat="1" x14ac:dyDescent="0.3"/>
    <row r="2967" customFormat="1" x14ac:dyDescent="0.3"/>
    <row r="2968" customFormat="1" x14ac:dyDescent="0.3"/>
    <row r="2969" customFormat="1" x14ac:dyDescent="0.3"/>
    <row r="2970" customFormat="1" x14ac:dyDescent="0.3"/>
    <row r="2971" customFormat="1" x14ac:dyDescent="0.3"/>
    <row r="2972" customFormat="1" x14ac:dyDescent="0.3"/>
    <row r="2973" customFormat="1" x14ac:dyDescent="0.3"/>
    <row r="2974" customFormat="1" x14ac:dyDescent="0.3"/>
    <row r="2975" customFormat="1" x14ac:dyDescent="0.3"/>
    <row r="2976" customFormat="1" x14ac:dyDescent="0.3"/>
    <row r="2977" customFormat="1" x14ac:dyDescent="0.3"/>
    <row r="2978" customFormat="1" x14ac:dyDescent="0.3"/>
    <row r="2979" customFormat="1" x14ac:dyDescent="0.3"/>
    <row r="2980" customFormat="1" x14ac:dyDescent="0.3"/>
    <row r="2981" customFormat="1" x14ac:dyDescent="0.3"/>
    <row r="2982" customFormat="1" x14ac:dyDescent="0.3"/>
    <row r="2983" customFormat="1" x14ac:dyDescent="0.3"/>
    <row r="2984" customFormat="1" x14ac:dyDescent="0.3"/>
    <row r="2985" customFormat="1" x14ac:dyDescent="0.3"/>
    <row r="2986" customFormat="1" x14ac:dyDescent="0.3"/>
    <row r="2987" customFormat="1" x14ac:dyDescent="0.3"/>
    <row r="2988" customFormat="1" x14ac:dyDescent="0.3"/>
    <row r="2989" customFormat="1" x14ac:dyDescent="0.3"/>
    <row r="2990" customFormat="1" x14ac:dyDescent="0.3"/>
    <row r="2991" customFormat="1" x14ac:dyDescent="0.3"/>
    <row r="2992" customFormat="1" x14ac:dyDescent="0.3"/>
    <row r="2993" customFormat="1" x14ac:dyDescent="0.3"/>
    <row r="2994" customFormat="1" x14ac:dyDescent="0.3"/>
    <row r="2995" customFormat="1" x14ac:dyDescent="0.3"/>
    <row r="2996" customFormat="1" x14ac:dyDescent="0.3"/>
    <row r="2997" customFormat="1" x14ac:dyDescent="0.3"/>
    <row r="2998" customFormat="1" x14ac:dyDescent="0.3"/>
    <row r="2999" customFormat="1" x14ac:dyDescent="0.3"/>
    <row r="3000" customFormat="1" x14ac:dyDescent="0.3"/>
    <row r="3001" customFormat="1" x14ac:dyDescent="0.3"/>
    <row r="3002" customFormat="1" x14ac:dyDescent="0.3"/>
    <row r="3003" customFormat="1" x14ac:dyDescent="0.3"/>
    <row r="3004" customFormat="1" x14ac:dyDescent="0.3"/>
    <row r="3005" customFormat="1" x14ac:dyDescent="0.3"/>
    <row r="3006" customFormat="1" x14ac:dyDescent="0.3"/>
    <row r="3007" customFormat="1" x14ac:dyDescent="0.3"/>
    <row r="3008" customFormat="1" x14ac:dyDescent="0.3"/>
    <row r="3009" customFormat="1" x14ac:dyDescent="0.3"/>
    <row r="3010" customFormat="1" x14ac:dyDescent="0.3"/>
    <row r="3011" customFormat="1" x14ac:dyDescent="0.3"/>
    <row r="3012" customFormat="1" x14ac:dyDescent="0.3"/>
    <row r="3013" customFormat="1" x14ac:dyDescent="0.3"/>
    <row r="3014" customFormat="1" x14ac:dyDescent="0.3"/>
    <row r="3015" customFormat="1" x14ac:dyDescent="0.3"/>
    <row r="3016" customFormat="1" x14ac:dyDescent="0.3"/>
    <row r="3017" customFormat="1" x14ac:dyDescent="0.3"/>
    <row r="3018" customFormat="1" x14ac:dyDescent="0.3"/>
    <row r="3019" customFormat="1" x14ac:dyDescent="0.3"/>
    <row r="3020" customFormat="1" x14ac:dyDescent="0.3"/>
    <row r="3021" customFormat="1" x14ac:dyDescent="0.3"/>
    <row r="3022" customFormat="1" x14ac:dyDescent="0.3"/>
    <row r="3023" customFormat="1" x14ac:dyDescent="0.3"/>
    <row r="3024" customFormat="1" x14ac:dyDescent="0.3"/>
    <row r="3025" customFormat="1" x14ac:dyDescent="0.3"/>
    <row r="3026" customFormat="1" x14ac:dyDescent="0.3"/>
    <row r="3027" customFormat="1" x14ac:dyDescent="0.3"/>
    <row r="3028" customFormat="1" x14ac:dyDescent="0.3"/>
    <row r="3029" customFormat="1" x14ac:dyDescent="0.3"/>
    <row r="3030" customFormat="1" x14ac:dyDescent="0.3"/>
    <row r="3031" customFormat="1" x14ac:dyDescent="0.3"/>
    <row r="3032" customFormat="1" x14ac:dyDescent="0.3"/>
    <row r="3033" customFormat="1" x14ac:dyDescent="0.3"/>
    <row r="3034" customFormat="1" x14ac:dyDescent="0.3"/>
    <row r="3035" customFormat="1" x14ac:dyDescent="0.3"/>
    <row r="3036" customFormat="1" x14ac:dyDescent="0.3"/>
    <row r="3037" customFormat="1" x14ac:dyDescent="0.3"/>
    <row r="3038" customFormat="1" x14ac:dyDescent="0.3"/>
    <row r="3039" customFormat="1" x14ac:dyDescent="0.3"/>
    <row r="3040" customFormat="1" x14ac:dyDescent="0.3"/>
    <row r="3041" customFormat="1" x14ac:dyDescent="0.3"/>
    <row r="3042" customFormat="1" x14ac:dyDescent="0.3"/>
    <row r="3043" customFormat="1" x14ac:dyDescent="0.3"/>
    <row r="3044" customFormat="1" x14ac:dyDescent="0.3"/>
    <row r="3045" customFormat="1" x14ac:dyDescent="0.3"/>
    <row r="3046" customFormat="1" x14ac:dyDescent="0.3"/>
    <row r="3047" customFormat="1" x14ac:dyDescent="0.3"/>
    <row r="3048" customFormat="1" x14ac:dyDescent="0.3"/>
    <row r="3049" customFormat="1" x14ac:dyDescent="0.3"/>
    <row r="3050" customFormat="1" x14ac:dyDescent="0.3"/>
    <row r="3051" customFormat="1" x14ac:dyDescent="0.3"/>
    <row r="3052" customFormat="1" x14ac:dyDescent="0.3"/>
    <row r="3053" customFormat="1" x14ac:dyDescent="0.3"/>
    <row r="3054" customFormat="1" x14ac:dyDescent="0.3"/>
    <row r="3055" customFormat="1" x14ac:dyDescent="0.3"/>
    <row r="3056" customFormat="1" x14ac:dyDescent="0.3"/>
    <row r="3057" customFormat="1" x14ac:dyDescent="0.3"/>
    <row r="3058" customFormat="1" x14ac:dyDescent="0.3"/>
    <row r="3059" customFormat="1" x14ac:dyDescent="0.3"/>
    <row r="3060" customFormat="1" x14ac:dyDescent="0.3"/>
    <row r="3061" customFormat="1" x14ac:dyDescent="0.3"/>
    <row r="3062" customFormat="1" x14ac:dyDescent="0.3"/>
    <row r="3063" customFormat="1" x14ac:dyDescent="0.3"/>
    <row r="3064" customFormat="1" x14ac:dyDescent="0.3"/>
    <row r="3065" customFormat="1" x14ac:dyDescent="0.3"/>
    <row r="3066" customFormat="1" x14ac:dyDescent="0.3"/>
    <row r="3067" customFormat="1" x14ac:dyDescent="0.3"/>
    <row r="3068" customFormat="1" x14ac:dyDescent="0.3"/>
    <row r="3069" customFormat="1" x14ac:dyDescent="0.3"/>
    <row r="3070" customFormat="1" x14ac:dyDescent="0.3"/>
    <row r="3071" customFormat="1" x14ac:dyDescent="0.3"/>
    <row r="3072" customFormat="1" x14ac:dyDescent="0.3"/>
    <row r="3073" customFormat="1" x14ac:dyDescent="0.3"/>
    <row r="3074" customFormat="1" x14ac:dyDescent="0.3"/>
    <row r="3075" customFormat="1" x14ac:dyDescent="0.3"/>
    <row r="3076" customFormat="1" x14ac:dyDescent="0.3"/>
    <row r="3077" customFormat="1" x14ac:dyDescent="0.3"/>
    <row r="3078" customFormat="1" x14ac:dyDescent="0.3"/>
    <row r="3079" customFormat="1" x14ac:dyDescent="0.3"/>
    <row r="3080" customFormat="1" x14ac:dyDescent="0.3"/>
    <row r="3081" customFormat="1" x14ac:dyDescent="0.3"/>
    <row r="3082" customFormat="1" x14ac:dyDescent="0.3"/>
    <row r="3083" customFormat="1" x14ac:dyDescent="0.3"/>
    <row r="3084" customFormat="1" x14ac:dyDescent="0.3"/>
    <row r="3085" customFormat="1" x14ac:dyDescent="0.3"/>
    <row r="3086" customFormat="1" x14ac:dyDescent="0.3"/>
    <row r="3087" customFormat="1" x14ac:dyDescent="0.3"/>
    <row r="3088" customFormat="1" x14ac:dyDescent="0.3"/>
    <row r="3089" customFormat="1" x14ac:dyDescent="0.3"/>
    <row r="3090" customFormat="1" x14ac:dyDescent="0.3"/>
    <row r="3091" customFormat="1" x14ac:dyDescent="0.3"/>
    <row r="3092" customFormat="1" x14ac:dyDescent="0.3"/>
    <row r="3093" customFormat="1" x14ac:dyDescent="0.3"/>
    <row r="3094" customFormat="1" x14ac:dyDescent="0.3"/>
    <row r="3095" customFormat="1" x14ac:dyDescent="0.3"/>
    <row r="3096" customFormat="1" x14ac:dyDescent="0.3"/>
    <row r="3097" customFormat="1" x14ac:dyDescent="0.3"/>
    <row r="3098" customFormat="1" x14ac:dyDescent="0.3"/>
    <row r="3099" customFormat="1" x14ac:dyDescent="0.3"/>
    <row r="3100" customFormat="1" x14ac:dyDescent="0.3"/>
    <row r="3101" customFormat="1" x14ac:dyDescent="0.3"/>
    <row r="3102" customFormat="1" x14ac:dyDescent="0.3"/>
    <row r="3103" customFormat="1" x14ac:dyDescent="0.3"/>
    <row r="3104" customFormat="1" x14ac:dyDescent="0.3"/>
    <row r="3105" customFormat="1" x14ac:dyDescent="0.3"/>
    <row r="3106" customFormat="1" x14ac:dyDescent="0.3"/>
    <row r="3107" customFormat="1" x14ac:dyDescent="0.3"/>
    <row r="3108" customFormat="1" x14ac:dyDescent="0.3"/>
    <row r="3109" customFormat="1" x14ac:dyDescent="0.3"/>
    <row r="3110" customFormat="1" x14ac:dyDescent="0.3"/>
    <row r="3111" customFormat="1" x14ac:dyDescent="0.3"/>
    <row r="3112" customFormat="1" x14ac:dyDescent="0.3"/>
    <row r="3113" customFormat="1" x14ac:dyDescent="0.3"/>
    <row r="3114" customFormat="1" x14ac:dyDescent="0.3"/>
    <row r="3115" customFormat="1" x14ac:dyDescent="0.3"/>
    <row r="3116" customFormat="1" x14ac:dyDescent="0.3"/>
    <row r="3117" customFormat="1" x14ac:dyDescent="0.3"/>
    <row r="3118" customFormat="1" x14ac:dyDescent="0.3"/>
    <row r="3119" customFormat="1" x14ac:dyDescent="0.3"/>
    <row r="3120" customFormat="1" x14ac:dyDescent="0.3"/>
    <row r="3121" customFormat="1" x14ac:dyDescent="0.3"/>
    <row r="3122" customFormat="1" x14ac:dyDescent="0.3"/>
    <row r="3123" customFormat="1" x14ac:dyDescent="0.3"/>
    <row r="3124" customFormat="1" x14ac:dyDescent="0.3"/>
    <row r="3125" customFormat="1" x14ac:dyDescent="0.3"/>
    <row r="3126" customFormat="1" x14ac:dyDescent="0.3"/>
    <row r="3127" customFormat="1" x14ac:dyDescent="0.3"/>
    <row r="3128" customFormat="1" x14ac:dyDescent="0.3"/>
    <row r="3129" customFormat="1" x14ac:dyDescent="0.3"/>
    <row r="3130" customFormat="1" x14ac:dyDescent="0.3"/>
    <row r="3131" customFormat="1" x14ac:dyDescent="0.3"/>
    <row r="3132" customFormat="1" x14ac:dyDescent="0.3"/>
    <row r="3133" customFormat="1" x14ac:dyDescent="0.3"/>
    <row r="3134" customFormat="1" x14ac:dyDescent="0.3"/>
    <row r="3135" customFormat="1" x14ac:dyDescent="0.3"/>
    <row r="3136" customFormat="1" x14ac:dyDescent="0.3"/>
    <row r="3137" customFormat="1" x14ac:dyDescent="0.3"/>
    <row r="3138" customFormat="1" x14ac:dyDescent="0.3"/>
    <row r="3139" customFormat="1" x14ac:dyDescent="0.3"/>
    <row r="3140" customFormat="1" x14ac:dyDescent="0.3"/>
    <row r="3141" customFormat="1" x14ac:dyDescent="0.3"/>
    <row r="3142" customFormat="1" x14ac:dyDescent="0.3"/>
    <row r="3143" customFormat="1" x14ac:dyDescent="0.3"/>
    <row r="3144" customFormat="1" x14ac:dyDescent="0.3"/>
    <row r="3145" customFormat="1" x14ac:dyDescent="0.3"/>
    <row r="3146" customFormat="1" x14ac:dyDescent="0.3"/>
    <row r="3147" customFormat="1" x14ac:dyDescent="0.3"/>
    <row r="3148" customFormat="1" x14ac:dyDescent="0.3"/>
    <row r="3149" customFormat="1" x14ac:dyDescent="0.3"/>
    <row r="3150" customFormat="1" x14ac:dyDescent="0.3"/>
    <row r="3151" customFormat="1" x14ac:dyDescent="0.3"/>
    <row r="3152" customFormat="1" x14ac:dyDescent="0.3"/>
    <row r="3153" customFormat="1" x14ac:dyDescent="0.3"/>
    <row r="3154" customFormat="1" x14ac:dyDescent="0.3"/>
    <row r="3155" customFormat="1" x14ac:dyDescent="0.3"/>
    <row r="3156" customFormat="1" x14ac:dyDescent="0.3"/>
    <row r="3157" customFormat="1" x14ac:dyDescent="0.3"/>
    <row r="3158" customFormat="1" x14ac:dyDescent="0.3"/>
    <row r="3159" customFormat="1" x14ac:dyDescent="0.3"/>
    <row r="3160" customFormat="1" x14ac:dyDescent="0.3"/>
    <row r="3161" customFormat="1" x14ac:dyDescent="0.3"/>
    <row r="3162" customFormat="1" x14ac:dyDescent="0.3"/>
    <row r="3163" customFormat="1" x14ac:dyDescent="0.3"/>
    <row r="3164" customFormat="1" x14ac:dyDescent="0.3"/>
    <row r="3165" customFormat="1" x14ac:dyDescent="0.3"/>
    <row r="3166" customFormat="1" x14ac:dyDescent="0.3"/>
    <row r="3167" customFormat="1" x14ac:dyDescent="0.3"/>
    <row r="3168" customFormat="1" x14ac:dyDescent="0.3"/>
    <row r="3169" customFormat="1" x14ac:dyDescent="0.3"/>
    <row r="3170" customFormat="1" x14ac:dyDescent="0.3"/>
    <row r="3171" customFormat="1" x14ac:dyDescent="0.3"/>
    <row r="3172" customFormat="1" x14ac:dyDescent="0.3"/>
    <row r="3173" customFormat="1" x14ac:dyDescent="0.3"/>
    <row r="3174" customFormat="1" x14ac:dyDescent="0.3"/>
    <row r="3175" customFormat="1" x14ac:dyDescent="0.3"/>
    <row r="3176" customFormat="1" x14ac:dyDescent="0.3"/>
    <row r="3177" customFormat="1" x14ac:dyDescent="0.3"/>
    <row r="3178" customFormat="1" x14ac:dyDescent="0.3"/>
    <row r="3179" customFormat="1" x14ac:dyDescent="0.3"/>
    <row r="3180" customFormat="1" x14ac:dyDescent="0.3"/>
    <row r="3181" customFormat="1" x14ac:dyDescent="0.3"/>
    <row r="3182" customFormat="1" x14ac:dyDescent="0.3"/>
    <row r="3183" customFormat="1" x14ac:dyDescent="0.3"/>
    <row r="3184" customFormat="1" x14ac:dyDescent="0.3"/>
    <row r="3185" customFormat="1" x14ac:dyDescent="0.3"/>
    <row r="3186" customFormat="1" x14ac:dyDescent="0.3"/>
    <row r="3187" customFormat="1" x14ac:dyDescent="0.3"/>
    <row r="3188" customFormat="1" x14ac:dyDescent="0.3"/>
    <row r="3189" customFormat="1" x14ac:dyDescent="0.3"/>
    <row r="3190" customFormat="1" x14ac:dyDescent="0.3"/>
    <row r="3191" customFormat="1" x14ac:dyDescent="0.3"/>
    <row r="3192" customFormat="1" x14ac:dyDescent="0.3"/>
    <row r="3193" customFormat="1" x14ac:dyDescent="0.3"/>
    <row r="3194" customFormat="1" x14ac:dyDescent="0.3"/>
    <row r="3195" customFormat="1" x14ac:dyDescent="0.3"/>
    <row r="3196" customFormat="1" x14ac:dyDescent="0.3"/>
    <row r="3197" customFormat="1" x14ac:dyDescent="0.3"/>
    <row r="3198" customFormat="1" x14ac:dyDescent="0.3"/>
    <row r="3199" customFormat="1" x14ac:dyDescent="0.3"/>
    <row r="3200" customFormat="1" x14ac:dyDescent="0.3"/>
    <row r="3201" customFormat="1" x14ac:dyDescent="0.3"/>
    <row r="3202" customFormat="1" x14ac:dyDescent="0.3"/>
    <row r="3203" customFormat="1" x14ac:dyDescent="0.3"/>
    <row r="3204" customFormat="1" x14ac:dyDescent="0.3"/>
    <row r="3205" customFormat="1" x14ac:dyDescent="0.3"/>
    <row r="3206" customFormat="1" x14ac:dyDescent="0.3"/>
    <row r="3207" customFormat="1" x14ac:dyDescent="0.3"/>
    <row r="3208" customFormat="1" x14ac:dyDescent="0.3"/>
    <row r="3209" customFormat="1" x14ac:dyDescent="0.3"/>
    <row r="3210" customFormat="1" x14ac:dyDescent="0.3"/>
    <row r="3211" customFormat="1" x14ac:dyDescent="0.3"/>
    <row r="3212" customFormat="1" x14ac:dyDescent="0.3"/>
    <row r="3213" customFormat="1" x14ac:dyDescent="0.3"/>
    <row r="3214" customFormat="1" x14ac:dyDescent="0.3"/>
    <row r="3215" customFormat="1" x14ac:dyDescent="0.3"/>
    <row r="3216" customFormat="1" x14ac:dyDescent="0.3"/>
    <row r="3217" customFormat="1" x14ac:dyDescent="0.3"/>
    <row r="3218" customFormat="1" x14ac:dyDescent="0.3"/>
    <row r="3219" customFormat="1" x14ac:dyDescent="0.3"/>
    <row r="3220" customFormat="1" x14ac:dyDescent="0.3"/>
    <row r="3221" customFormat="1" x14ac:dyDescent="0.3"/>
    <row r="3222" customFormat="1" x14ac:dyDescent="0.3"/>
    <row r="3223" customFormat="1" x14ac:dyDescent="0.3"/>
    <row r="3224" customFormat="1" x14ac:dyDescent="0.3"/>
    <row r="3225" customFormat="1" x14ac:dyDescent="0.3"/>
    <row r="3226" customFormat="1" x14ac:dyDescent="0.3"/>
    <row r="3227" customFormat="1" x14ac:dyDescent="0.3"/>
    <row r="3228" customFormat="1" x14ac:dyDescent="0.3"/>
    <row r="3229" customFormat="1" x14ac:dyDescent="0.3"/>
    <row r="3230" customFormat="1" x14ac:dyDescent="0.3"/>
    <row r="3231" customFormat="1" x14ac:dyDescent="0.3"/>
    <row r="3232" customFormat="1" x14ac:dyDescent="0.3"/>
    <row r="3233" customFormat="1" x14ac:dyDescent="0.3"/>
    <row r="3234" customFormat="1" x14ac:dyDescent="0.3"/>
    <row r="3235" customFormat="1" x14ac:dyDescent="0.3"/>
    <row r="3236" customFormat="1" x14ac:dyDescent="0.3"/>
    <row r="3237" customFormat="1" x14ac:dyDescent="0.3"/>
    <row r="3238" customFormat="1" x14ac:dyDescent="0.3"/>
    <row r="3239" customFormat="1" x14ac:dyDescent="0.3"/>
    <row r="3240" customFormat="1" x14ac:dyDescent="0.3"/>
    <row r="3241" customFormat="1" x14ac:dyDescent="0.3"/>
    <row r="3242" customFormat="1" x14ac:dyDescent="0.3"/>
    <row r="3243" customFormat="1" x14ac:dyDescent="0.3"/>
    <row r="3244" customFormat="1" x14ac:dyDescent="0.3"/>
    <row r="3245" customFormat="1" x14ac:dyDescent="0.3"/>
    <row r="3246" customFormat="1" x14ac:dyDescent="0.3"/>
    <row r="3247" customFormat="1" x14ac:dyDescent="0.3"/>
    <row r="3248" customFormat="1" x14ac:dyDescent="0.3"/>
    <row r="3249" customFormat="1" x14ac:dyDescent="0.3"/>
    <row r="3250" customFormat="1" x14ac:dyDescent="0.3"/>
    <row r="3251" customFormat="1" x14ac:dyDescent="0.3"/>
    <row r="3252" customFormat="1" x14ac:dyDescent="0.3"/>
    <row r="3253" customFormat="1" x14ac:dyDescent="0.3"/>
    <row r="3254" customFormat="1" x14ac:dyDescent="0.3"/>
    <row r="3255" customFormat="1" x14ac:dyDescent="0.3"/>
    <row r="3256" customFormat="1" x14ac:dyDescent="0.3"/>
    <row r="3257" customFormat="1" x14ac:dyDescent="0.3"/>
    <row r="3258" customFormat="1" x14ac:dyDescent="0.3"/>
    <row r="3259" customFormat="1" x14ac:dyDescent="0.3"/>
    <row r="3260" customFormat="1" x14ac:dyDescent="0.3"/>
    <row r="3261" customFormat="1" x14ac:dyDescent="0.3"/>
    <row r="3262" customFormat="1" x14ac:dyDescent="0.3"/>
    <row r="3263" customFormat="1" x14ac:dyDescent="0.3"/>
    <row r="3264" customFormat="1" x14ac:dyDescent="0.3"/>
    <row r="3265" customFormat="1" x14ac:dyDescent="0.3"/>
    <row r="3266" customFormat="1" x14ac:dyDescent="0.3"/>
    <row r="3267" customFormat="1" x14ac:dyDescent="0.3"/>
    <row r="3268" customFormat="1" x14ac:dyDescent="0.3"/>
    <row r="3269" customFormat="1" x14ac:dyDescent="0.3"/>
    <row r="3270" customFormat="1" x14ac:dyDescent="0.3"/>
    <row r="3271" customFormat="1" x14ac:dyDescent="0.3"/>
    <row r="3272" customFormat="1" x14ac:dyDescent="0.3"/>
    <row r="3273" customFormat="1" x14ac:dyDescent="0.3"/>
    <row r="3274" customFormat="1" x14ac:dyDescent="0.3"/>
    <row r="3275" customFormat="1" x14ac:dyDescent="0.3"/>
    <row r="3276" customFormat="1" x14ac:dyDescent="0.3"/>
    <row r="3277" customFormat="1" x14ac:dyDescent="0.3"/>
    <row r="3278" customFormat="1" x14ac:dyDescent="0.3"/>
    <row r="3279" customFormat="1" x14ac:dyDescent="0.3"/>
    <row r="3280" customFormat="1" x14ac:dyDescent="0.3"/>
    <row r="3281" customFormat="1" x14ac:dyDescent="0.3"/>
    <row r="3282" customFormat="1" x14ac:dyDescent="0.3"/>
    <row r="3283" customFormat="1" x14ac:dyDescent="0.3"/>
    <row r="3284" customFormat="1" x14ac:dyDescent="0.3"/>
    <row r="3285" customFormat="1" x14ac:dyDescent="0.3"/>
    <row r="3286" customFormat="1" x14ac:dyDescent="0.3"/>
    <row r="3287" customFormat="1" x14ac:dyDescent="0.3"/>
    <row r="3288" customFormat="1" x14ac:dyDescent="0.3"/>
    <row r="3289" customFormat="1" x14ac:dyDescent="0.3"/>
    <row r="3290" customFormat="1" x14ac:dyDescent="0.3"/>
    <row r="3291" customFormat="1" x14ac:dyDescent="0.3"/>
    <row r="3292" customFormat="1" x14ac:dyDescent="0.3"/>
    <row r="3293" customFormat="1" x14ac:dyDescent="0.3"/>
    <row r="3294" customFormat="1" x14ac:dyDescent="0.3"/>
    <row r="3295" customFormat="1" x14ac:dyDescent="0.3"/>
    <row r="3296" customFormat="1" x14ac:dyDescent="0.3"/>
    <row r="3297" customFormat="1" x14ac:dyDescent="0.3"/>
    <row r="3298" customFormat="1" x14ac:dyDescent="0.3"/>
    <row r="3299" customFormat="1" x14ac:dyDescent="0.3"/>
    <row r="3300" customFormat="1" x14ac:dyDescent="0.3"/>
    <row r="3301" customFormat="1" x14ac:dyDescent="0.3"/>
    <row r="3302" customFormat="1" x14ac:dyDescent="0.3"/>
    <row r="3303" customFormat="1" x14ac:dyDescent="0.3"/>
    <row r="3304" customFormat="1" x14ac:dyDescent="0.3"/>
    <row r="3305" customFormat="1" x14ac:dyDescent="0.3"/>
    <row r="3306" customFormat="1" x14ac:dyDescent="0.3"/>
    <row r="3307" customFormat="1" x14ac:dyDescent="0.3"/>
    <row r="3308" customFormat="1" x14ac:dyDescent="0.3"/>
    <row r="3309" customFormat="1" x14ac:dyDescent="0.3"/>
    <row r="3310" customFormat="1" x14ac:dyDescent="0.3"/>
    <row r="3311" customFormat="1" x14ac:dyDescent="0.3"/>
    <row r="3312" customFormat="1" x14ac:dyDescent="0.3"/>
    <row r="3313" customFormat="1" x14ac:dyDescent="0.3"/>
    <row r="3314" customFormat="1" x14ac:dyDescent="0.3"/>
    <row r="3315" customFormat="1" x14ac:dyDescent="0.3"/>
    <row r="3316" customFormat="1" x14ac:dyDescent="0.3"/>
    <row r="3317" customFormat="1" x14ac:dyDescent="0.3"/>
    <row r="3318" customFormat="1" x14ac:dyDescent="0.3"/>
    <row r="3319" customFormat="1" x14ac:dyDescent="0.3"/>
    <row r="3320" customFormat="1" x14ac:dyDescent="0.3"/>
    <row r="3321" customFormat="1" x14ac:dyDescent="0.3"/>
    <row r="3322" customFormat="1" x14ac:dyDescent="0.3"/>
    <row r="3323" customFormat="1" x14ac:dyDescent="0.3"/>
    <row r="3324" customFormat="1" x14ac:dyDescent="0.3"/>
    <row r="3325" customFormat="1" x14ac:dyDescent="0.3"/>
    <row r="3326" customFormat="1" x14ac:dyDescent="0.3"/>
    <row r="3327" customFormat="1" x14ac:dyDescent="0.3"/>
    <row r="3328" customFormat="1" x14ac:dyDescent="0.3"/>
    <row r="3329" customFormat="1" x14ac:dyDescent="0.3"/>
    <row r="3330" customFormat="1" x14ac:dyDescent="0.3"/>
    <row r="3331" customFormat="1" x14ac:dyDescent="0.3"/>
    <row r="3332" customFormat="1" x14ac:dyDescent="0.3"/>
    <row r="3333" customFormat="1" x14ac:dyDescent="0.3"/>
    <row r="3334" customFormat="1" x14ac:dyDescent="0.3"/>
    <row r="3335" customFormat="1" x14ac:dyDescent="0.3"/>
    <row r="3336" customFormat="1" x14ac:dyDescent="0.3"/>
    <row r="3337" customFormat="1" x14ac:dyDescent="0.3"/>
    <row r="3338" customFormat="1" x14ac:dyDescent="0.3"/>
    <row r="3339" customFormat="1" x14ac:dyDescent="0.3"/>
    <row r="3340" customFormat="1" x14ac:dyDescent="0.3"/>
    <row r="3341" customFormat="1" x14ac:dyDescent="0.3"/>
    <row r="3342" customFormat="1" x14ac:dyDescent="0.3"/>
    <row r="3343" customFormat="1" x14ac:dyDescent="0.3"/>
    <row r="3344" customFormat="1" x14ac:dyDescent="0.3"/>
    <row r="3345" customFormat="1" x14ac:dyDescent="0.3"/>
    <row r="3346" customFormat="1" x14ac:dyDescent="0.3"/>
    <row r="3347" customFormat="1" x14ac:dyDescent="0.3"/>
    <row r="3348" customFormat="1" x14ac:dyDescent="0.3"/>
    <row r="3349" customFormat="1" x14ac:dyDescent="0.3"/>
    <row r="3350" customFormat="1" x14ac:dyDescent="0.3"/>
    <row r="3351" customFormat="1" x14ac:dyDescent="0.3"/>
    <row r="3352" customFormat="1" x14ac:dyDescent="0.3"/>
    <row r="3353" customFormat="1" x14ac:dyDescent="0.3"/>
    <row r="3354" customFormat="1" x14ac:dyDescent="0.3"/>
    <row r="3355" customFormat="1" x14ac:dyDescent="0.3"/>
    <row r="3356" customFormat="1" x14ac:dyDescent="0.3"/>
    <row r="3357" customFormat="1" x14ac:dyDescent="0.3"/>
    <row r="3358" customFormat="1" x14ac:dyDescent="0.3"/>
    <row r="3359" customFormat="1" x14ac:dyDescent="0.3"/>
    <row r="3360" customFormat="1" x14ac:dyDescent="0.3"/>
    <row r="3361" customFormat="1" x14ac:dyDescent="0.3"/>
    <row r="3362" customFormat="1" x14ac:dyDescent="0.3"/>
    <row r="3363" customFormat="1" x14ac:dyDescent="0.3"/>
    <row r="3364" customFormat="1" x14ac:dyDescent="0.3"/>
    <row r="3365" customFormat="1" x14ac:dyDescent="0.3"/>
    <row r="3366" customFormat="1" x14ac:dyDescent="0.3"/>
    <row r="3367" customFormat="1" x14ac:dyDescent="0.3"/>
    <row r="3368" customFormat="1" x14ac:dyDescent="0.3"/>
    <row r="3369" customFormat="1" x14ac:dyDescent="0.3"/>
    <row r="3370" customFormat="1" x14ac:dyDescent="0.3"/>
    <row r="3371" customFormat="1" x14ac:dyDescent="0.3"/>
    <row r="3372" customFormat="1" x14ac:dyDescent="0.3"/>
    <row r="3373" customFormat="1" x14ac:dyDescent="0.3"/>
    <row r="3374" customFormat="1" x14ac:dyDescent="0.3"/>
    <row r="3375" customFormat="1" x14ac:dyDescent="0.3"/>
    <row r="3376" customFormat="1" x14ac:dyDescent="0.3"/>
    <row r="3377" customFormat="1" x14ac:dyDescent="0.3"/>
    <row r="3378" customFormat="1" x14ac:dyDescent="0.3"/>
    <row r="3379" customFormat="1" x14ac:dyDescent="0.3"/>
    <row r="3380" customFormat="1" x14ac:dyDescent="0.3"/>
    <row r="3381" customFormat="1" x14ac:dyDescent="0.3"/>
    <row r="3382" customFormat="1" x14ac:dyDescent="0.3"/>
    <row r="3383" customFormat="1" x14ac:dyDescent="0.3"/>
    <row r="3384" customFormat="1" x14ac:dyDescent="0.3"/>
    <row r="3385" customFormat="1" x14ac:dyDescent="0.3"/>
    <row r="3386" customFormat="1" x14ac:dyDescent="0.3"/>
    <row r="3387" customFormat="1" x14ac:dyDescent="0.3"/>
    <row r="3388" customFormat="1" x14ac:dyDescent="0.3"/>
    <row r="3389" customFormat="1" x14ac:dyDescent="0.3"/>
    <row r="3390" customFormat="1" x14ac:dyDescent="0.3"/>
    <row r="3391" customFormat="1" x14ac:dyDescent="0.3"/>
    <row r="3392" customFormat="1" x14ac:dyDescent="0.3"/>
    <row r="3393" customFormat="1" x14ac:dyDescent="0.3"/>
    <row r="3394" customFormat="1" x14ac:dyDescent="0.3"/>
    <row r="3395" customFormat="1" x14ac:dyDescent="0.3"/>
    <row r="3396" customFormat="1" x14ac:dyDescent="0.3"/>
    <row r="3397" customFormat="1" x14ac:dyDescent="0.3"/>
    <row r="3398" customFormat="1" x14ac:dyDescent="0.3"/>
    <row r="3399" customFormat="1" x14ac:dyDescent="0.3"/>
    <row r="3400" customFormat="1" x14ac:dyDescent="0.3"/>
    <row r="3401" customFormat="1" x14ac:dyDescent="0.3"/>
    <row r="3402" customFormat="1" x14ac:dyDescent="0.3"/>
    <row r="3403" customFormat="1" x14ac:dyDescent="0.3"/>
    <row r="3404" customFormat="1" x14ac:dyDescent="0.3"/>
    <row r="3405" customFormat="1" x14ac:dyDescent="0.3"/>
    <row r="3406" customFormat="1" x14ac:dyDescent="0.3"/>
    <row r="3407" customFormat="1" x14ac:dyDescent="0.3"/>
    <row r="3408" customFormat="1" x14ac:dyDescent="0.3"/>
    <row r="3409" customFormat="1" x14ac:dyDescent="0.3"/>
    <row r="3410" customFormat="1" x14ac:dyDescent="0.3"/>
    <row r="3411" customFormat="1" x14ac:dyDescent="0.3"/>
    <row r="3412" customFormat="1" x14ac:dyDescent="0.3"/>
    <row r="3413" customFormat="1" x14ac:dyDescent="0.3"/>
    <row r="3414" customFormat="1" x14ac:dyDescent="0.3"/>
    <row r="3415" customFormat="1" x14ac:dyDescent="0.3"/>
    <row r="3416" customFormat="1" x14ac:dyDescent="0.3"/>
    <row r="3417" customFormat="1" x14ac:dyDescent="0.3"/>
    <row r="3418" customFormat="1" x14ac:dyDescent="0.3"/>
    <row r="3419" customFormat="1" x14ac:dyDescent="0.3"/>
    <row r="3420" customFormat="1" x14ac:dyDescent="0.3"/>
    <row r="3421" customFormat="1" x14ac:dyDescent="0.3"/>
    <row r="3422" customFormat="1" x14ac:dyDescent="0.3"/>
    <row r="3423" customFormat="1" x14ac:dyDescent="0.3"/>
    <row r="3424" customFormat="1" x14ac:dyDescent="0.3"/>
    <row r="3425" customFormat="1" x14ac:dyDescent="0.3"/>
    <row r="3426" customFormat="1" x14ac:dyDescent="0.3"/>
    <row r="3427" customFormat="1" x14ac:dyDescent="0.3"/>
    <row r="3428" customFormat="1" x14ac:dyDescent="0.3"/>
    <row r="3429" customFormat="1" x14ac:dyDescent="0.3"/>
    <row r="3430" customFormat="1" x14ac:dyDescent="0.3"/>
    <row r="3431" customFormat="1" x14ac:dyDescent="0.3"/>
    <row r="3432" customFormat="1" x14ac:dyDescent="0.3"/>
    <row r="3433" customFormat="1" x14ac:dyDescent="0.3"/>
    <row r="3434" customFormat="1" x14ac:dyDescent="0.3"/>
    <row r="3435" customFormat="1" x14ac:dyDescent="0.3"/>
    <row r="3436" customFormat="1" x14ac:dyDescent="0.3"/>
    <row r="3437" customFormat="1" x14ac:dyDescent="0.3"/>
    <row r="3438" customFormat="1" x14ac:dyDescent="0.3"/>
    <row r="3439" customFormat="1" x14ac:dyDescent="0.3"/>
    <row r="3440" customFormat="1" x14ac:dyDescent="0.3"/>
    <row r="3441" customFormat="1" x14ac:dyDescent="0.3"/>
    <row r="3442" customFormat="1" x14ac:dyDescent="0.3"/>
    <row r="3443" customFormat="1" x14ac:dyDescent="0.3"/>
    <row r="3444" customFormat="1" x14ac:dyDescent="0.3"/>
    <row r="3445" customFormat="1" x14ac:dyDescent="0.3"/>
    <row r="3446" customFormat="1" x14ac:dyDescent="0.3"/>
    <row r="3447" customFormat="1" x14ac:dyDescent="0.3"/>
    <row r="3448" customFormat="1" x14ac:dyDescent="0.3"/>
    <row r="3449" customFormat="1" x14ac:dyDescent="0.3"/>
    <row r="3450" customFormat="1" x14ac:dyDescent="0.3"/>
    <row r="3451" customFormat="1" x14ac:dyDescent="0.3"/>
    <row r="3452" customFormat="1" x14ac:dyDescent="0.3"/>
    <row r="3453" customFormat="1" x14ac:dyDescent="0.3"/>
    <row r="3454" customFormat="1" x14ac:dyDescent="0.3"/>
    <row r="3455" customFormat="1" x14ac:dyDescent="0.3"/>
    <row r="3456" customFormat="1" x14ac:dyDescent="0.3"/>
    <row r="3457" customFormat="1" x14ac:dyDescent="0.3"/>
    <row r="3458" customFormat="1" x14ac:dyDescent="0.3"/>
    <row r="3459" customFormat="1" x14ac:dyDescent="0.3"/>
    <row r="3460" customFormat="1" x14ac:dyDescent="0.3"/>
    <row r="3461" customFormat="1" x14ac:dyDescent="0.3"/>
    <row r="3462" customFormat="1" x14ac:dyDescent="0.3"/>
    <row r="3463" customFormat="1" x14ac:dyDescent="0.3"/>
    <row r="3464" customFormat="1" x14ac:dyDescent="0.3"/>
    <row r="3465" customFormat="1" x14ac:dyDescent="0.3"/>
    <row r="3466" customFormat="1" x14ac:dyDescent="0.3"/>
    <row r="3467" customFormat="1" x14ac:dyDescent="0.3"/>
    <row r="3468" customFormat="1" x14ac:dyDescent="0.3"/>
    <row r="3469" customFormat="1" x14ac:dyDescent="0.3"/>
    <row r="3470" customFormat="1" x14ac:dyDescent="0.3"/>
    <row r="3471" customFormat="1" x14ac:dyDescent="0.3"/>
    <row r="3472" customFormat="1" x14ac:dyDescent="0.3"/>
    <row r="3473" customFormat="1" x14ac:dyDescent="0.3"/>
    <row r="3474" customFormat="1" x14ac:dyDescent="0.3"/>
    <row r="3475" customFormat="1" x14ac:dyDescent="0.3"/>
    <row r="3476" customFormat="1" x14ac:dyDescent="0.3"/>
    <row r="3477" customFormat="1" x14ac:dyDescent="0.3"/>
    <row r="3478" customFormat="1" x14ac:dyDescent="0.3"/>
    <row r="3479" customFormat="1" x14ac:dyDescent="0.3"/>
    <row r="3480" customFormat="1" x14ac:dyDescent="0.3"/>
    <row r="3481" customFormat="1" x14ac:dyDescent="0.3"/>
    <row r="3482" customFormat="1" x14ac:dyDescent="0.3"/>
    <row r="3483" customFormat="1" x14ac:dyDescent="0.3"/>
    <row r="3484" customFormat="1" x14ac:dyDescent="0.3"/>
    <row r="3485" customFormat="1" x14ac:dyDescent="0.3"/>
    <row r="3486" customFormat="1" x14ac:dyDescent="0.3"/>
    <row r="3487" customFormat="1" x14ac:dyDescent="0.3"/>
    <row r="3488" customFormat="1" x14ac:dyDescent="0.3"/>
    <row r="3489" customFormat="1" x14ac:dyDescent="0.3"/>
    <row r="3490" customFormat="1" x14ac:dyDescent="0.3"/>
    <row r="3491" customFormat="1" x14ac:dyDescent="0.3"/>
    <row r="3492" customFormat="1" x14ac:dyDescent="0.3"/>
    <row r="3493" customFormat="1" x14ac:dyDescent="0.3"/>
    <row r="3494" customFormat="1" x14ac:dyDescent="0.3"/>
    <row r="3495" customFormat="1" x14ac:dyDescent="0.3"/>
    <row r="3496" customFormat="1" x14ac:dyDescent="0.3"/>
    <row r="3497" customFormat="1" x14ac:dyDescent="0.3"/>
    <row r="3498" customFormat="1" x14ac:dyDescent="0.3"/>
    <row r="3499" customFormat="1" x14ac:dyDescent="0.3"/>
    <row r="3500" customFormat="1" x14ac:dyDescent="0.3"/>
    <row r="3501" customFormat="1" x14ac:dyDescent="0.3"/>
    <row r="3502" customFormat="1" x14ac:dyDescent="0.3"/>
    <row r="3503" customFormat="1" x14ac:dyDescent="0.3"/>
    <row r="3504" customFormat="1" x14ac:dyDescent="0.3"/>
    <row r="3505" customFormat="1" x14ac:dyDescent="0.3"/>
    <row r="3506" customFormat="1" x14ac:dyDescent="0.3"/>
    <row r="3507" customFormat="1" x14ac:dyDescent="0.3"/>
    <row r="3508" customFormat="1" x14ac:dyDescent="0.3"/>
    <row r="3509" customFormat="1" x14ac:dyDescent="0.3"/>
    <row r="3510" customFormat="1" x14ac:dyDescent="0.3"/>
    <row r="3511" customFormat="1" x14ac:dyDescent="0.3"/>
    <row r="3512" customFormat="1" x14ac:dyDescent="0.3"/>
    <row r="3513" customFormat="1" x14ac:dyDescent="0.3"/>
    <row r="3514" customFormat="1" x14ac:dyDescent="0.3"/>
    <row r="3515" customFormat="1" x14ac:dyDescent="0.3"/>
    <row r="3516" customFormat="1" x14ac:dyDescent="0.3"/>
    <row r="3517" customFormat="1" x14ac:dyDescent="0.3"/>
    <row r="3518" customFormat="1" x14ac:dyDescent="0.3"/>
    <row r="3519" customFormat="1" x14ac:dyDescent="0.3"/>
    <row r="3520" customFormat="1" x14ac:dyDescent="0.3"/>
    <row r="3521" customFormat="1" x14ac:dyDescent="0.3"/>
    <row r="3522" customFormat="1" x14ac:dyDescent="0.3"/>
    <row r="3523" customFormat="1" x14ac:dyDescent="0.3"/>
    <row r="3524" customFormat="1" x14ac:dyDescent="0.3"/>
    <row r="3525" customFormat="1" x14ac:dyDescent="0.3"/>
    <row r="3526" customFormat="1" x14ac:dyDescent="0.3"/>
    <row r="3527" customFormat="1" x14ac:dyDescent="0.3"/>
    <row r="3528" customFormat="1" x14ac:dyDescent="0.3"/>
    <row r="3529" customFormat="1" x14ac:dyDescent="0.3"/>
    <row r="3530" customFormat="1" x14ac:dyDescent="0.3"/>
    <row r="3531" customFormat="1" x14ac:dyDescent="0.3"/>
    <row r="3532" customFormat="1" x14ac:dyDescent="0.3"/>
    <row r="3533" customFormat="1" x14ac:dyDescent="0.3"/>
    <row r="3534" customFormat="1" x14ac:dyDescent="0.3"/>
    <row r="3535" customFormat="1" x14ac:dyDescent="0.3"/>
    <row r="3536" customFormat="1" x14ac:dyDescent="0.3"/>
    <row r="3537" customFormat="1" x14ac:dyDescent="0.3"/>
    <row r="3538" customFormat="1" x14ac:dyDescent="0.3"/>
    <row r="3539" customFormat="1" x14ac:dyDescent="0.3"/>
    <row r="3540" customFormat="1" x14ac:dyDescent="0.3"/>
    <row r="3541" customFormat="1" x14ac:dyDescent="0.3"/>
    <row r="3542" customFormat="1" x14ac:dyDescent="0.3"/>
    <row r="3543" customFormat="1" x14ac:dyDescent="0.3"/>
    <row r="3544" customFormat="1" x14ac:dyDescent="0.3"/>
    <row r="3545" customFormat="1" x14ac:dyDescent="0.3"/>
    <row r="3546" customFormat="1" x14ac:dyDescent="0.3"/>
    <row r="3547" customFormat="1" x14ac:dyDescent="0.3"/>
    <row r="3548" customFormat="1" x14ac:dyDescent="0.3"/>
    <row r="3549" customFormat="1" x14ac:dyDescent="0.3"/>
    <row r="3550" customFormat="1" x14ac:dyDescent="0.3"/>
    <row r="3551" customFormat="1" x14ac:dyDescent="0.3"/>
    <row r="3552" customFormat="1" x14ac:dyDescent="0.3"/>
    <row r="3553" customFormat="1" x14ac:dyDescent="0.3"/>
    <row r="3554" customFormat="1" x14ac:dyDescent="0.3"/>
    <row r="3555" customFormat="1" x14ac:dyDescent="0.3"/>
    <row r="3556" customFormat="1" x14ac:dyDescent="0.3"/>
    <row r="3557" customFormat="1" x14ac:dyDescent="0.3"/>
    <row r="3558" customFormat="1" x14ac:dyDescent="0.3"/>
    <row r="3559" customFormat="1" x14ac:dyDescent="0.3"/>
    <row r="3560" customFormat="1" x14ac:dyDescent="0.3"/>
    <row r="3561" customFormat="1" x14ac:dyDescent="0.3"/>
    <row r="3562" customFormat="1" x14ac:dyDescent="0.3"/>
    <row r="3563" customFormat="1" x14ac:dyDescent="0.3"/>
    <row r="3564" customFormat="1" x14ac:dyDescent="0.3"/>
    <row r="3565" customFormat="1" x14ac:dyDescent="0.3"/>
    <row r="3566" customFormat="1" x14ac:dyDescent="0.3"/>
    <row r="3567" customFormat="1" x14ac:dyDescent="0.3"/>
    <row r="3568" customFormat="1" x14ac:dyDescent="0.3"/>
    <row r="3569" customFormat="1" x14ac:dyDescent="0.3"/>
    <row r="3570" customFormat="1" x14ac:dyDescent="0.3"/>
    <row r="3571" customFormat="1" x14ac:dyDescent="0.3"/>
    <row r="3572" customFormat="1" x14ac:dyDescent="0.3"/>
    <row r="3573" customFormat="1" x14ac:dyDescent="0.3"/>
    <row r="3574" customFormat="1" x14ac:dyDescent="0.3"/>
    <row r="3575" customFormat="1" x14ac:dyDescent="0.3"/>
    <row r="3576" customFormat="1" x14ac:dyDescent="0.3"/>
    <row r="3577" customFormat="1" x14ac:dyDescent="0.3"/>
    <row r="3578" customFormat="1" x14ac:dyDescent="0.3"/>
    <row r="3579" customFormat="1" x14ac:dyDescent="0.3"/>
    <row r="3580" customFormat="1" x14ac:dyDescent="0.3"/>
    <row r="3581" customFormat="1" x14ac:dyDescent="0.3"/>
    <row r="3582" customFormat="1" x14ac:dyDescent="0.3"/>
    <row r="3583" customFormat="1" x14ac:dyDescent="0.3"/>
    <row r="3584" customFormat="1" x14ac:dyDescent="0.3"/>
    <row r="3585" customFormat="1" x14ac:dyDescent="0.3"/>
    <row r="3586" customFormat="1" x14ac:dyDescent="0.3"/>
    <row r="3587" customFormat="1" x14ac:dyDescent="0.3"/>
    <row r="3588" customFormat="1" x14ac:dyDescent="0.3"/>
    <row r="3589" customFormat="1" x14ac:dyDescent="0.3"/>
    <row r="3590" customFormat="1" x14ac:dyDescent="0.3"/>
    <row r="3591" customFormat="1" x14ac:dyDescent="0.3"/>
    <row r="3592" customFormat="1" x14ac:dyDescent="0.3"/>
    <row r="3593" customFormat="1" x14ac:dyDescent="0.3"/>
    <row r="3594" customFormat="1" x14ac:dyDescent="0.3"/>
    <row r="3595" customFormat="1" x14ac:dyDescent="0.3"/>
    <row r="3596" customFormat="1" x14ac:dyDescent="0.3"/>
    <row r="3597" customFormat="1" x14ac:dyDescent="0.3"/>
    <row r="3598" customFormat="1" x14ac:dyDescent="0.3"/>
    <row r="3599" customFormat="1" x14ac:dyDescent="0.3"/>
    <row r="3600" customFormat="1" x14ac:dyDescent="0.3"/>
    <row r="3601" customFormat="1" x14ac:dyDescent="0.3"/>
    <row r="3602" customFormat="1" x14ac:dyDescent="0.3"/>
    <row r="3603" customFormat="1" x14ac:dyDescent="0.3"/>
    <row r="3604" customFormat="1" x14ac:dyDescent="0.3"/>
    <row r="3605" customFormat="1" x14ac:dyDescent="0.3"/>
    <row r="3606" customFormat="1" x14ac:dyDescent="0.3"/>
    <row r="3607" customFormat="1" x14ac:dyDescent="0.3"/>
    <row r="3608" customFormat="1" x14ac:dyDescent="0.3"/>
    <row r="3609" customFormat="1" x14ac:dyDescent="0.3"/>
    <row r="3610" customFormat="1" x14ac:dyDescent="0.3"/>
    <row r="3611" customFormat="1" x14ac:dyDescent="0.3"/>
    <row r="3612" customFormat="1" x14ac:dyDescent="0.3"/>
    <row r="3613" customFormat="1" x14ac:dyDescent="0.3"/>
    <row r="3614" customFormat="1" x14ac:dyDescent="0.3"/>
    <row r="3615" customFormat="1" x14ac:dyDescent="0.3"/>
    <row r="3616" customFormat="1" x14ac:dyDescent="0.3"/>
    <row r="3617" customFormat="1" x14ac:dyDescent="0.3"/>
    <row r="3618" customFormat="1" x14ac:dyDescent="0.3"/>
    <row r="3619" customFormat="1" x14ac:dyDescent="0.3"/>
    <row r="3620" customFormat="1" x14ac:dyDescent="0.3"/>
    <row r="3621" customFormat="1" x14ac:dyDescent="0.3"/>
    <row r="3622" customFormat="1" x14ac:dyDescent="0.3"/>
    <row r="3623" customFormat="1" x14ac:dyDescent="0.3"/>
    <row r="3624" customFormat="1" x14ac:dyDescent="0.3"/>
    <row r="3625" customFormat="1" x14ac:dyDescent="0.3"/>
    <row r="3626" customFormat="1" x14ac:dyDescent="0.3"/>
    <row r="3627" customFormat="1" x14ac:dyDescent="0.3"/>
    <row r="3628" customFormat="1" x14ac:dyDescent="0.3"/>
    <row r="3629" customFormat="1" x14ac:dyDescent="0.3"/>
    <row r="3630" customFormat="1" x14ac:dyDescent="0.3"/>
    <row r="3631" customFormat="1" x14ac:dyDescent="0.3"/>
    <row r="3632" customFormat="1" x14ac:dyDescent="0.3"/>
    <row r="3633" customFormat="1" x14ac:dyDescent="0.3"/>
    <row r="3634" customFormat="1" x14ac:dyDescent="0.3"/>
    <row r="3635" customFormat="1" x14ac:dyDescent="0.3"/>
    <row r="3636" customFormat="1" x14ac:dyDescent="0.3"/>
    <row r="3637" customFormat="1" x14ac:dyDescent="0.3"/>
    <row r="3638" customFormat="1" x14ac:dyDescent="0.3"/>
    <row r="3639" customFormat="1" x14ac:dyDescent="0.3"/>
    <row r="3640" customFormat="1" x14ac:dyDescent="0.3"/>
    <row r="3641" customFormat="1" x14ac:dyDescent="0.3"/>
    <row r="3642" customFormat="1" x14ac:dyDescent="0.3"/>
    <row r="3643" customFormat="1" x14ac:dyDescent="0.3"/>
    <row r="3644" customFormat="1" x14ac:dyDescent="0.3"/>
    <row r="3645" customFormat="1" x14ac:dyDescent="0.3"/>
    <row r="3646" customFormat="1" x14ac:dyDescent="0.3"/>
    <row r="3647" customFormat="1" x14ac:dyDescent="0.3"/>
    <row r="3648" customFormat="1" x14ac:dyDescent="0.3"/>
    <row r="3649" customFormat="1" x14ac:dyDescent="0.3"/>
    <row r="3650" customFormat="1" x14ac:dyDescent="0.3"/>
    <row r="3651" customFormat="1" x14ac:dyDescent="0.3"/>
    <row r="3652" customFormat="1" x14ac:dyDescent="0.3"/>
    <row r="3653" customFormat="1" x14ac:dyDescent="0.3"/>
    <row r="3654" customFormat="1" x14ac:dyDescent="0.3"/>
    <row r="3655" customFormat="1" x14ac:dyDescent="0.3"/>
    <row r="3656" customFormat="1" x14ac:dyDescent="0.3"/>
    <row r="3657" customFormat="1" x14ac:dyDescent="0.3"/>
    <row r="3658" customFormat="1" x14ac:dyDescent="0.3"/>
    <row r="3659" customFormat="1" x14ac:dyDescent="0.3"/>
    <row r="3660" customFormat="1" x14ac:dyDescent="0.3"/>
    <row r="3661" customFormat="1" x14ac:dyDescent="0.3"/>
    <row r="3662" customFormat="1" x14ac:dyDescent="0.3"/>
    <row r="3663" customFormat="1" x14ac:dyDescent="0.3"/>
    <row r="3664" customFormat="1" x14ac:dyDescent="0.3"/>
    <row r="3665" customFormat="1" x14ac:dyDescent="0.3"/>
    <row r="3666" customFormat="1" x14ac:dyDescent="0.3"/>
    <row r="3667" customFormat="1" x14ac:dyDescent="0.3"/>
    <row r="3668" customFormat="1" x14ac:dyDescent="0.3"/>
    <row r="3669" customFormat="1" x14ac:dyDescent="0.3"/>
    <row r="3670" customFormat="1" x14ac:dyDescent="0.3"/>
    <row r="3671" customFormat="1" x14ac:dyDescent="0.3"/>
    <row r="3672" customFormat="1" x14ac:dyDescent="0.3"/>
    <row r="3673" customFormat="1" x14ac:dyDescent="0.3"/>
    <row r="3674" customFormat="1" x14ac:dyDescent="0.3"/>
    <row r="3675" customFormat="1" x14ac:dyDescent="0.3"/>
    <row r="3676" customFormat="1" x14ac:dyDescent="0.3"/>
    <row r="3677" customFormat="1" x14ac:dyDescent="0.3"/>
    <row r="3678" customFormat="1" x14ac:dyDescent="0.3"/>
    <row r="3679" customFormat="1" x14ac:dyDescent="0.3"/>
    <row r="3680" customFormat="1" x14ac:dyDescent="0.3"/>
    <row r="3681" customFormat="1" x14ac:dyDescent="0.3"/>
    <row r="3682" customFormat="1" x14ac:dyDescent="0.3"/>
    <row r="3683" customFormat="1" x14ac:dyDescent="0.3"/>
    <row r="3684" customFormat="1" x14ac:dyDescent="0.3"/>
    <row r="3685" customFormat="1" x14ac:dyDescent="0.3"/>
    <row r="3686" customFormat="1" x14ac:dyDescent="0.3"/>
    <row r="3687" customFormat="1" x14ac:dyDescent="0.3"/>
    <row r="3688" customFormat="1" x14ac:dyDescent="0.3"/>
    <row r="3689" customFormat="1" x14ac:dyDescent="0.3"/>
    <row r="3690" customFormat="1" x14ac:dyDescent="0.3"/>
    <row r="3691" customFormat="1" x14ac:dyDescent="0.3"/>
    <row r="3692" customFormat="1" x14ac:dyDescent="0.3"/>
    <row r="3693" customFormat="1" x14ac:dyDescent="0.3"/>
    <row r="3694" customFormat="1" x14ac:dyDescent="0.3"/>
    <row r="3695" customFormat="1" x14ac:dyDescent="0.3"/>
    <row r="3696" customFormat="1" x14ac:dyDescent="0.3"/>
    <row r="3697" customFormat="1" x14ac:dyDescent="0.3"/>
    <row r="3698" customFormat="1" x14ac:dyDescent="0.3"/>
    <row r="3699" customFormat="1" x14ac:dyDescent="0.3"/>
    <row r="3700" customFormat="1" x14ac:dyDescent="0.3"/>
    <row r="3701" customFormat="1" x14ac:dyDescent="0.3"/>
    <row r="3702" customFormat="1" x14ac:dyDescent="0.3"/>
    <row r="3703" customFormat="1" x14ac:dyDescent="0.3"/>
    <row r="3704" customFormat="1" x14ac:dyDescent="0.3"/>
    <row r="3705" customFormat="1" x14ac:dyDescent="0.3"/>
    <row r="3706" customFormat="1" x14ac:dyDescent="0.3"/>
    <row r="3707" customFormat="1" x14ac:dyDescent="0.3"/>
    <row r="3708" customFormat="1" x14ac:dyDescent="0.3"/>
    <row r="3709" customFormat="1" x14ac:dyDescent="0.3"/>
    <row r="3710" customFormat="1" x14ac:dyDescent="0.3"/>
    <row r="3711" customFormat="1" x14ac:dyDescent="0.3"/>
    <row r="3712" customFormat="1" x14ac:dyDescent="0.3"/>
    <row r="3713" customFormat="1" x14ac:dyDescent="0.3"/>
    <row r="3714" customFormat="1" x14ac:dyDescent="0.3"/>
    <row r="3715" customFormat="1" x14ac:dyDescent="0.3"/>
    <row r="3716" customFormat="1" x14ac:dyDescent="0.3"/>
    <row r="3717" customFormat="1" x14ac:dyDescent="0.3"/>
    <row r="3718" customFormat="1" x14ac:dyDescent="0.3"/>
    <row r="3719" customFormat="1" x14ac:dyDescent="0.3"/>
    <row r="3720" customFormat="1" x14ac:dyDescent="0.3"/>
    <row r="3721" customFormat="1" x14ac:dyDescent="0.3"/>
    <row r="3722" customFormat="1" x14ac:dyDescent="0.3"/>
    <row r="3723" customFormat="1" x14ac:dyDescent="0.3"/>
    <row r="3724" customFormat="1" x14ac:dyDescent="0.3"/>
    <row r="3725" customFormat="1" x14ac:dyDescent="0.3"/>
    <row r="3726" customFormat="1" x14ac:dyDescent="0.3"/>
    <row r="3727" customFormat="1" x14ac:dyDescent="0.3"/>
    <row r="3728" customFormat="1" x14ac:dyDescent="0.3"/>
    <row r="3729" customFormat="1" x14ac:dyDescent="0.3"/>
    <row r="3730" customFormat="1" x14ac:dyDescent="0.3"/>
    <row r="3731" customFormat="1" x14ac:dyDescent="0.3"/>
    <row r="3732" customFormat="1" x14ac:dyDescent="0.3"/>
    <row r="3733" customFormat="1" x14ac:dyDescent="0.3"/>
    <row r="3734" customFormat="1" x14ac:dyDescent="0.3"/>
    <row r="3735" customFormat="1" x14ac:dyDescent="0.3"/>
    <row r="3736" customFormat="1" x14ac:dyDescent="0.3"/>
    <row r="3737" customFormat="1" x14ac:dyDescent="0.3"/>
    <row r="3738" customFormat="1" x14ac:dyDescent="0.3"/>
    <row r="3739" customFormat="1" x14ac:dyDescent="0.3"/>
    <row r="3740" customFormat="1" x14ac:dyDescent="0.3"/>
    <row r="3741" customFormat="1" x14ac:dyDescent="0.3"/>
    <row r="3742" customFormat="1" x14ac:dyDescent="0.3"/>
    <row r="3743" customFormat="1" x14ac:dyDescent="0.3"/>
    <row r="3744" customFormat="1" x14ac:dyDescent="0.3"/>
    <row r="3745" customFormat="1" x14ac:dyDescent="0.3"/>
    <row r="3746" customFormat="1" x14ac:dyDescent="0.3"/>
    <row r="3747" customFormat="1" x14ac:dyDescent="0.3"/>
    <row r="3748" customFormat="1" x14ac:dyDescent="0.3"/>
    <row r="3749" customFormat="1" x14ac:dyDescent="0.3"/>
    <row r="3750" customFormat="1" x14ac:dyDescent="0.3"/>
    <row r="3751" customFormat="1" x14ac:dyDescent="0.3"/>
    <row r="3752" customFormat="1" x14ac:dyDescent="0.3"/>
    <row r="3753" customFormat="1" x14ac:dyDescent="0.3"/>
    <row r="3754" customFormat="1" x14ac:dyDescent="0.3"/>
    <row r="3755" customFormat="1" x14ac:dyDescent="0.3"/>
    <row r="3756" customFormat="1" x14ac:dyDescent="0.3"/>
    <row r="3757" customFormat="1" x14ac:dyDescent="0.3"/>
    <row r="3758" customFormat="1" x14ac:dyDescent="0.3"/>
    <row r="3759" customFormat="1" x14ac:dyDescent="0.3"/>
    <row r="3760" customFormat="1" x14ac:dyDescent="0.3"/>
    <row r="3761" customFormat="1" x14ac:dyDescent="0.3"/>
    <row r="3762" customFormat="1" x14ac:dyDescent="0.3"/>
    <row r="3763" customFormat="1" x14ac:dyDescent="0.3"/>
    <row r="3764" customFormat="1" x14ac:dyDescent="0.3"/>
    <row r="3765" customFormat="1" x14ac:dyDescent="0.3"/>
    <row r="3766" customFormat="1" x14ac:dyDescent="0.3"/>
    <row r="3767" customFormat="1" x14ac:dyDescent="0.3"/>
    <row r="3768" customFormat="1" x14ac:dyDescent="0.3"/>
    <row r="3769" customFormat="1" x14ac:dyDescent="0.3"/>
    <row r="3770" customFormat="1" x14ac:dyDescent="0.3"/>
    <row r="3771" customFormat="1" x14ac:dyDescent="0.3"/>
    <row r="3772" customFormat="1" x14ac:dyDescent="0.3"/>
    <row r="3773" customFormat="1" x14ac:dyDescent="0.3"/>
    <row r="3774" customFormat="1" x14ac:dyDescent="0.3"/>
    <row r="3775" customFormat="1" x14ac:dyDescent="0.3"/>
    <row r="3776" customFormat="1" x14ac:dyDescent="0.3"/>
    <row r="3777" customFormat="1" x14ac:dyDescent="0.3"/>
    <row r="3778" customFormat="1" x14ac:dyDescent="0.3"/>
    <row r="3779" customFormat="1" x14ac:dyDescent="0.3"/>
    <row r="3780" customFormat="1" x14ac:dyDescent="0.3"/>
    <row r="3781" customFormat="1" x14ac:dyDescent="0.3"/>
    <row r="3782" customFormat="1" x14ac:dyDescent="0.3"/>
    <row r="3783" customFormat="1" x14ac:dyDescent="0.3"/>
    <row r="3784" customFormat="1" x14ac:dyDescent="0.3"/>
    <row r="3785" customFormat="1" x14ac:dyDescent="0.3"/>
    <row r="3786" customFormat="1" x14ac:dyDescent="0.3"/>
    <row r="3787" customFormat="1" x14ac:dyDescent="0.3"/>
    <row r="3788" customFormat="1" x14ac:dyDescent="0.3"/>
    <row r="3789" customFormat="1" x14ac:dyDescent="0.3"/>
    <row r="3790" customFormat="1" x14ac:dyDescent="0.3"/>
    <row r="3791" customFormat="1" x14ac:dyDescent="0.3"/>
    <row r="3792" customFormat="1" x14ac:dyDescent="0.3"/>
    <row r="3793" customFormat="1" x14ac:dyDescent="0.3"/>
    <row r="3794" customFormat="1" x14ac:dyDescent="0.3"/>
    <row r="3795" customFormat="1" x14ac:dyDescent="0.3"/>
    <row r="3796" customFormat="1" x14ac:dyDescent="0.3"/>
    <row r="3797" customFormat="1" x14ac:dyDescent="0.3"/>
    <row r="3798" customFormat="1" x14ac:dyDescent="0.3"/>
    <row r="3799" customFormat="1" x14ac:dyDescent="0.3"/>
    <row r="3800" customFormat="1" x14ac:dyDescent="0.3"/>
    <row r="3801" customFormat="1" x14ac:dyDescent="0.3"/>
    <row r="3802" customFormat="1" x14ac:dyDescent="0.3"/>
    <row r="3803" customFormat="1" x14ac:dyDescent="0.3"/>
    <row r="3804" customFormat="1" x14ac:dyDescent="0.3"/>
    <row r="3805" customFormat="1" x14ac:dyDescent="0.3"/>
    <row r="3806" customFormat="1" x14ac:dyDescent="0.3"/>
    <row r="3807" customFormat="1" x14ac:dyDescent="0.3"/>
    <row r="3808" customFormat="1" x14ac:dyDescent="0.3"/>
    <row r="3809" customFormat="1" x14ac:dyDescent="0.3"/>
    <row r="3810" customFormat="1" x14ac:dyDescent="0.3"/>
    <row r="3811" customFormat="1" x14ac:dyDescent="0.3"/>
    <row r="3812" customFormat="1" x14ac:dyDescent="0.3"/>
    <row r="3813" customFormat="1" x14ac:dyDescent="0.3"/>
    <row r="3814" customFormat="1" x14ac:dyDescent="0.3"/>
    <row r="3815" customFormat="1" x14ac:dyDescent="0.3"/>
    <row r="3816" customFormat="1" x14ac:dyDescent="0.3"/>
    <row r="3817" customFormat="1" x14ac:dyDescent="0.3"/>
    <row r="3818" customFormat="1" x14ac:dyDescent="0.3"/>
    <row r="3819" customFormat="1" x14ac:dyDescent="0.3"/>
    <row r="3820" customFormat="1" x14ac:dyDescent="0.3"/>
    <row r="3821" customFormat="1" x14ac:dyDescent="0.3"/>
    <row r="3822" customFormat="1" x14ac:dyDescent="0.3"/>
    <row r="3823" customFormat="1" x14ac:dyDescent="0.3"/>
    <row r="3824" customFormat="1" x14ac:dyDescent="0.3"/>
    <row r="3825" customFormat="1" x14ac:dyDescent="0.3"/>
    <row r="3826" customFormat="1" x14ac:dyDescent="0.3"/>
    <row r="3827" customFormat="1" x14ac:dyDescent="0.3"/>
    <row r="3828" customFormat="1" x14ac:dyDescent="0.3"/>
    <row r="3829" customFormat="1" x14ac:dyDescent="0.3"/>
    <row r="3830" customFormat="1" x14ac:dyDescent="0.3"/>
    <row r="3831" customFormat="1" x14ac:dyDescent="0.3"/>
    <row r="3832" customFormat="1" x14ac:dyDescent="0.3"/>
    <row r="3833" customFormat="1" x14ac:dyDescent="0.3"/>
    <row r="3834" customFormat="1" x14ac:dyDescent="0.3"/>
    <row r="3835" customFormat="1" x14ac:dyDescent="0.3"/>
    <row r="3836" customFormat="1" x14ac:dyDescent="0.3"/>
    <row r="3837" customFormat="1" x14ac:dyDescent="0.3"/>
    <row r="3838" customFormat="1" x14ac:dyDescent="0.3"/>
    <row r="3839" customFormat="1" x14ac:dyDescent="0.3"/>
    <row r="3840" customFormat="1" x14ac:dyDescent="0.3"/>
    <row r="3841" customFormat="1" x14ac:dyDescent="0.3"/>
    <row r="3842" customFormat="1" x14ac:dyDescent="0.3"/>
    <row r="3843" customFormat="1" x14ac:dyDescent="0.3"/>
    <row r="3844" customFormat="1" x14ac:dyDescent="0.3"/>
    <row r="3845" customFormat="1" x14ac:dyDescent="0.3"/>
    <row r="3846" customFormat="1" x14ac:dyDescent="0.3"/>
    <row r="3847" customFormat="1" x14ac:dyDescent="0.3"/>
    <row r="3848" customFormat="1" x14ac:dyDescent="0.3"/>
    <row r="3849" customFormat="1" x14ac:dyDescent="0.3"/>
    <row r="3850" customFormat="1" x14ac:dyDescent="0.3"/>
    <row r="3851" customFormat="1" x14ac:dyDescent="0.3"/>
    <row r="3852" customFormat="1" x14ac:dyDescent="0.3"/>
    <row r="3853" customFormat="1" x14ac:dyDescent="0.3"/>
    <row r="3854" customFormat="1" x14ac:dyDescent="0.3"/>
    <row r="3855" customFormat="1" x14ac:dyDescent="0.3"/>
    <row r="3856" customFormat="1" x14ac:dyDescent="0.3"/>
    <row r="3857" customFormat="1" x14ac:dyDescent="0.3"/>
    <row r="3858" customFormat="1" x14ac:dyDescent="0.3"/>
    <row r="3859" customFormat="1" x14ac:dyDescent="0.3"/>
    <row r="3860" customFormat="1" x14ac:dyDescent="0.3"/>
    <row r="3861" customFormat="1" x14ac:dyDescent="0.3"/>
    <row r="3862" customFormat="1" x14ac:dyDescent="0.3"/>
    <row r="3863" customFormat="1" x14ac:dyDescent="0.3"/>
    <row r="3864" customFormat="1" x14ac:dyDescent="0.3"/>
    <row r="3865" customFormat="1" x14ac:dyDescent="0.3"/>
    <row r="3866" customFormat="1" x14ac:dyDescent="0.3"/>
    <row r="3867" customFormat="1" x14ac:dyDescent="0.3"/>
    <row r="3868" customFormat="1" x14ac:dyDescent="0.3"/>
    <row r="3869" customFormat="1" x14ac:dyDescent="0.3"/>
    <row r="3870" customFormat="1" x14ac:dyDescent="0.3"/>
    <row r="3871" customFormat="1" x14ac:dyDescent="0.3"/>
    <row r="3872" customFormat="1" x14ac:dyDescent="0.3"/>
    <row r="3873" customFormat="1" x14ac:dyDescent="0.3"/>
    <row r="3874" customFormat="1" x14ac:dyDescent="0.3"/>
    <row r="3875" customFormat="1" x14ac:dyDescent="0.3"/>
    <row r="3876" customFormat="1" x14ac:dyDescent="0.3"/>
    <row r="3877" customFormat="1" x14ac:dyDescent="0.3"/>
    <row r="3878" customFormat="1" x14ac:dyDescent="0.3"/>
    <row r="3879" customFormat="1" x14ac:dyDescent="0.3"/>
    <row r="3880" customFormat="1" x14ac:dyDescent="0.3"/>
    <row r="3881" customFormat="1" x14ac:dyDescent="0.3"/>
    <row r="3882" customFormat="1" x14ac:dyDescent="0.3"/>
    <row r="3883" customFormat="1" x14ac:dyDescent="0.3"/>
    <row r="3884" customFormat="1" x14ac:dyDescent="0.3"/>
    <row r="3885" customFormat="1" x14ac:dyDescent="0.3"/>
    <row r="3886" customFormat="1" x14ac:dyDescent="0.3"/>
    <row r="3887" customFormat="1" x14ac:dyDescent="0.3"/>
    <row r="3888" customFormat="1" x14ac:dyDescent="0.3"/>
    <row r="3889" customFormat="1" x14ac:dyDescent="0.3"/>
    <row r="3890" customFormat="1" x14ac:dyDescent="0.3"/>
    <row r="3891" customFormat="1" x14ac:dyDescent="0.3"/>
    <row r="3892" customFormat="1" x14ac:dyDescent="0.3"/>
    <row r="3893" customFormat="1" x14ac:dyDescent="0.3"/>
    <row r="3894" customFormat="1" x14ac:dyDescent="0.3"/>
    <row r="3895" customFormat="1" x14ac:dyDescent="0.3"/>
    <row r="3896" customFormat="1" x14ac:dyDescent="0.3"/>
    <row r="3897" customFormat="1" x14ac:dyDescent="0.3"/>
    <row r="3898" customFormat="1" x14ac:dyDescent="0.3"/>
    <row r="3899" customFormat="1" x14ac:dyDescent="0.3"/>
    <row r="3900" customFormat="1" x14ac:dyDescent="0.3"/>
    <row r="3901" customFormat="1" x14ac:dyDescent="0.3"/>
    <row r="3902" customFormat="1" x14ac:dyDescent="0.3"/>
    <row r="3903" customFormat="1" x14ac:dyDescent="0.3"/>
    <row r="3904" customFormat="1" x14ac:dyDescent="0.3"/>
    <row r="3905" customFormat="1" x14ac:dyDescent="0.3"/>
    <row r="3906" customFormat="1" x14ac:dyDescent="0.3"/>
    <row r="3907" customFormat="1" x14ac:dyDescent="0.3"/>
    <row r="3908" customFormat="1" x14ac:dyDescent="0.3"/>
    <row r="3909" customFormat="1" x14ac:dyDescent="0.3"/>
    <row r="3910" customFormat="1" x14ac:dyDescent="0.3"/>
    <row r="3911" customFormat="1" x14ac:dyDescent="0.3"/>
    <row r="3912" customFormat="1" x14ac:dyDescent="0.3"/>
    <row r="3913" customFormat="1" x14ac:dyDescent="0.3"/>
    <row r="3914" customFormat="1" x14ac:dyDescent="0.3"/>
    <row r="3915" customFormat="1" x14ac:dyDescent="0.3"/>
    <row r="3916" customFormat="1" x14ac:dyDescent="0.3"/>
    <row r="3917" customFormat="1" x14ac:dyDescent="0.3"/>
    <row r="3918" customFormat="1" x14ac:dyDescent="0.3"/>
    <row r="3919" customFormat="1" x14ac:dyDescent="0.3"/>
    <row r="3920" customFormat="1" x14ac:dyDescent="0.3"/>
    <row r="3921" customFormat="1" x14ac:dyDescent="0.3"/>
    <row r="3922" customFormat="1" x14ac:dyDescent="0.3"/>
    <row r="3923" customFormat="1" x14ac:dyDescent="0.3"/>
    <row r="3924" customFormat="1" x14ac:dyDescent="0.3"/>
    <row r="3925" customFormat="1" x14ac:dyDescent="0.3"/>
    <row r="3926" customFormat="1" x14ac:dyDescent="0.3"/>
    <row r="3927" customFormat="1" x14ac:dyDescent="0.3"/>
    <row r="3928" customFormat="1" x14ac:dyDescent="0.3"/>
    <row r="3929" customFormat="1" x14ac:dyDescent="0.3"/>
    <row r="3930" customFormat="1" x14ac:dyDescent="0.3"/>
    <row r="3931" customFormat="1" x14ac:dyDescent="0.3"/>
    <row r="3932" customFormat="1" x14ac:dyDescent="0.3"/>
    <row r="3933" customFormat="1" x14ac:dyDescent="0.3"/>
    <row r="3934" customFormat="1" x14ac:dyDescent="0.3"/>
    <row r="3935" customFormat="1" x14ac:dyDescent="0.3"/>
    <row r="3936" customFormat="1" x14ac:dyDescent="0.3"/>
    <row r="3937" customFormat="1" x14ac:dyDescent="0.3"/>
    <row r="3938" customFormat="1" x14ac:dyDescent="0.3"/>
    <row r="3939" customFormat="1" x14ac:dyDescent="0.3"/>
    <row r="3940" customFormat="1" x14ac:dyDescent="0.3"/>
    <row r="3941" customFormat="1" x14ac:dyDescent="0.3"/>
    <row r="3942" customFormat="1" x14ac:dyDescent="0.3"/>
    <row r="3943" customFormat="1" x14ac:dyDescent="0.3"/>
    <row r="3944" customFormat="1" x14ac:dyDescent="0.3"/>
    <row r="3945" customFormat="1" x14ac:dyDescent="0.3"/>
    <row r="3946" customFormat="1" x14ac:dyDescent="0.3"/>
    <row r="3947" customFormat="1" x14ac:dyDescent="0.3"/>
    <row r="3948" customFormat="1" x14ac:dyDescent="0.3"/>
    <row r="3949" customFormat="1" x14ac:dyDescent="0.3"/>
    <row r="3950" customFormat="1" x14ac:dyDescent="0.3"/>
    <row r="3951" customFormat="1" x14ac:dyDescent="0.3"/>
    <row r="3952" customFormat="1" x14ac:dyDescent="0.3"/>
    <row r="3953" customFormat="1" x14ac:dyDescent="0.3"/>
    <row r="3954" customFormat="1" x14ac:dyDescent="0.3"/>
    <row r="3955" customFormat="1" x14ac:dyDescent="0.3"/>
    <row r="3956" customFormat="1" x14ac:dyDescent="0.3"/>
    <row r="3957" customFormat="1" x14ac:dyDescent="0.3"/>
    <row r="3958" customFormat="1" x14ac:dyDescent="0.3"/>
    <row r="3959" customFormat="1" x14ac:dyDescent="0.3"/>
    <row r="3960" customFormat="1" x14ac:dyDescent="0.3"/>
    <row r="3961" customFormat="1" x14ac:dyDescent="0.3"/>
    <row r="3962" customFormat="1" x14ac:dyDescent="0.3"/>
    <row r="3963" customFormat="1" x14ac:dyDescent="0.3"/>
    <row r="3964" customFormat="1" x14ac:dyDescent="0.3"/>
    <row r="3965" customFormat="1" x14ac:dyDescent="0.3"/>
    <row r="3966" customFormat="1" x14ac:dyDescent="0.3"/>
    <row r="3967" customFormat="1" x14ac:dyDescent="0.3"/>
    <row r="3968" customFormat="1" x14ac:dyDescent="0.3"/>
    <row r="3969" customFormat="1" x14ac:dyDescent="0.3"/>
    <row r="3970" customFormat="1" x14ac:dyDescent="0.3"/>
    <row r="3971" customFormat="1" x14ac:dyDescent="0.3"/>
    <row r="3972" customFormat="1" x14ac:dyDescent="0.3"/>
    <row r="3973" customFormat="1" x14ac:dyDescent="0.3"/>
    <row r="3974" customFormat="1" x14ac:dyDescent="0.3"/>
    <row r="3975" customFormat="1" x14ac:dyDescent="0.3"/>
    <row r="3976" customFormat="1" x14ac:dyDescent="0.3"/>
    <row r="3977" customFormat="1" x14ac:dyDescent="0.3"/>
    <row r="3978" customFormat="1" x14ac:dyDescent="0.3"/>
    <row r="3979" customFormat="1" x14ac:dyDescent="0.3"/>
    <row r="3980" customFormat="1" x14ac:dyDescent="0.3"/>
    <row r="3981" customFormat="1" x14ac:dyDescent="0.3"/>
    <row r="3982" customFormat="1" x14ac:dyDescent="0.3"/>
    <row r="3983" customFormat="1" x14ac:dyDescent="0.3"/>
    <row r="3984" customFormat="1" x14ac:dyDescent="0.3"/>
    <row r="3985" customFormat="1" x14ac:dyDescent="0.3"/>
    <row r="3986" customFormat="1" x14ac:dyDescent="0.3"/>
    <row r="3987" customFormat="1" x14ac:dyDescent="0.3"/>
    <row r="3988" customFormat="1" x14ac:dyDescent="0.3"/>
    <row r="3989" customFormat="1" x14ac:dyDescent="0.3"/>
    <row r="3990" customFormat="1" x14ac:dyDescent="0.3"/>
    <row r="3991" customFormat="1" x14ac:dyDescent="0.3"/>
    <row r="3992" customFormat="1" x14ac:dyDescent="0.3"/>
    <row r="3993" customFormat="1" x14ac:dyDescent="0.3"/>
    <row r="3994" customFormat="1" x14ac:dyDescent="0.3"/>
    <row r="3995" customFormat="1" x14ac:dyDescent="0.3"/>
    <row r="3996" customFormat="1" x14ac:dyDescent="0.3"/>
    <row r="3997" customFormat="1" x14ac:dyDescent="0.3"/>
    <row r="3998" customFormat="1" x14ac:dyDescent="0.3"/>
    <row r="3999" customFormat="1" x14ac:dyDescent="0.3"/>
    <row r="4000" customFormat="1" x14ac:dyDescent="0.3"/>
    <row r="4001" customFormat="1" x14ac:dyDescent="0.3"/>
    <row r="4002" customFormat="1" x14ac:dyDescent="0.3"/>
    <row r="4003" customFormat="1" x14ac:dyDescent="0.3"/>
    <row r="4004" customFormat="1" x14ac:dyDescent="0.3"/>
    <row r="4005" customFormat="1" x14ac:dyDescent="0.3"/>
    <row r="4006" customFormat="1" x14ac:dyDescent="0.3"/>
    <row r="4007" customFormat="1" x14ac:dyDescent="0.3"/>
    <row r="4008" customFormat="1" x14ac:dyDescent="0.3"/>
    <row r="4009" customFormat="1" x14ac:dyDescent="0.3"/>
    <row r="4010" customFormat="1" x14ac:dyDescent="0.3"/>
    <row r="4011" customFormat="1" x14ac:dyDescent="0.3"/>
    <row r="4012" customFormat="1" x14ac:dyDescent="0.3"/>
    <row r="4013" customFormat="1" x14ac:dyDescent="0.3"/>
    <row r="4014" customFormat="1" x14ac:dyDescent="0.3"/>
    <row r="4015" customFormat="1" x14ac:dyDescent="0.3"/>
    <row r="4016" customFormat="1" x14ac:dyDescent="0.3"/>
    <row r="4017" customFormat="1" x14ac:dyDescent="0.3"/>
    <row r="4018" customFormat="1" x14ac:dyDescent="0.3"/>
    <row r="4019" customFormat="1" x14ac:dyDescent="0.3"/>
    <row r="4020" customFormat="1" x14ac:dyDescent="0.3"/>
    <row r="4021" customFormat="1" x14ac:dyDescent="0.3"/>
    <row r="4022" customFormat="1" x14ac:dyDescent="0.3"/>
    <row r="4023" customFormat="1" x14ac:dyDescent="0.3"/>
    <row r="4024" customFormat="1" x14ac:dyDescent="0.3"/>
    <row r="4025" customFormat="1" x14ac:dyDescent="0.3"/>
    <row r="4026" customFormat="1" x14ac:dyDescent="0.3"/>
    <row r="4027" customFormat="1" x14ac:dyDescent="0.3"/>
    <row r="4028" customFormat="1" x14ac:dyDescent="0.3"/>
    <row r="4029" customFormat="1" x14ac:dyDescent="0.3"/>
    <row r="4030" customFormat="1" x14ac:dyDescent="0.3"/>
    <row r="4031" customFormat="1" x14ac:dyDescent="0.3"/>
    <row r="4032" customFormat="1" x14ac:dyDescent="0.3"/>
    <row r="4033" customFormat="1" x14ac:dyDescent="0.3"/>
    <row r="4034" customFormat="1" x14ac:dyDescent="0.3"/>
    <row r="4035" customFormat="1" x14ac:dyDescent="0.3"/>
    <row r="4036" customFormat="1" x14ac:dyDescent="0.3"/>
    <row r="4037" customFormat="1" x14ac:dyDescent="0.3"/>
    <row r="4038" customFormat="1" x14ac:dyDescent="0.3"/>
    <row r="4039" customFormat="1" x14ac:dyDescent="0.3"/>
    <row r="4040" customFormat="1" x14ac:dyDescent="0.3"/>
    <row r="4041" customFormat="1" x14ac:dyDescent="0.3"/>
    <row r="4042" customFormat="1" x14ac:dyDescent="0.3"/>
    <row r="4043" customFormat="1" x14ac:dyDescent="0.3"/>
    <row r="4044" customFormat="1" x14ac:dyDescent="0.3"/>
    <row r="4045" customFormat="1" x14ac:dyDescent="0.3"/>
    <row r="4046" customFormat="1" x14ac:dyDescent="0.3"/>
    <row r="4047" customFormat="1" x14ac:dyDescent="0.3"/>
    <row r="4048" customFormat="1" x14ac:dyDescent="0.3"/>
    <row r="4049" customFormat="1" x14ac:dyDescent="0.3"/>
    <row r="4050" customFormat="1" x14ac:dyDescent="0.3"/>
    <row r="4051" customFormat="1" x14ac:dyDescent="0.3"/>
    <row r="4052" customFormat="1" x14ac:dyDescent="0.3"/>
    <row r="4053" customFormat="1" x14ac:dyDescent="0.3"/>
    <row r="4054" customFormat="1" x14ac:dyDescent="0.3"/>
    <row r="4055" customFormat="1" x14ac:dyDescent="0.3"/>
    <row r="4056" customFormat="1" x14ac:dyDescent="0.3"/>
    <row r="4057" customFormat="1" x14ac:dyDescent="0.3"/>
    <row r="4058" customFormat="1" x14ac:dyDescent="0.3"/>
    <row r="4059" customFormat="1" x14ac:dyDescent="0.3"/>
    <row r="4060" customFormat="1" x14ac:dyDescent="0.3"/>
    <row r="4061" customFormat="1" x14ac:dyDescent="0.3"/>
    <row r="4062" customFormat="1" x14ac:dyDescent="0.3"/>
    <row r="4063" customFormat="1" x14ac:dyDescent="0.3"/>
    <row r="4064" customFormat="1" x14ac:dyDescent="0.3"/>
    <row r="4065" customFormat="1" x14ac:dyDescent="0.3"/>
    <row r="4066" customFormat="1" x14ac:dyDescent="0.3"/>
    <row r="4067" customFormat="1" x14ac:dyDescent="0.3"/>
    <row r="4068" customFormat="1" x14ac:dyDescent="0.3"/>
    <row r="4069" customFormat="1" x14ac:dyDescent="0.3"/>
    <row r="4070" customFormat="1" x14ac:dyDescent="0.3"/>
    <row r="4071" customFormat="1" x14ac:dyDescent="0.3"/>
    <row r="4072" customFormat="1" x14ac:dyDescent="0.3"/>
    <row r="4073" customFormat="1" x14ac:dyDescent="0.3"/>
    <row r="4074" customFormat="1" x14ac:dyDescent="0.3"/>
    <row r="4075" customFormat="1" x14ac:dyDescent="0.3"/>
    <row r="4076" customFormat="1" x14ac:dyDescent="0.3"/>
    <row r="4077" customFormat="1" x14ac:dyDescent="0.3"/>
    <row r="4078" customFormat="1" x14ac:dyDescent="0.3"/>
    <row r="4079" customFormat="1" x14ac:dyDescent="0.3"/>
    <row r="4080" customFormat="1" x14ac:dyDescent="0.3"/>
    <row r="4081" customFormat="1" x14ac:dyDescent="0.3"/>
    <row r="4082" customFormat="1" x14ac:dyDescent="0.3"/>
    <row r="4083" customFormat="1" x14ac:dyDescent="0.3"/>
    <row r="4084" customFormat="1" x14ac:dyDescent="0.3"/>
    <row r="4085" customFormat="1" x14ac:dyDescent="0.3"/>
    <row r="4086" customFormat="1" x14ac:dyDescent="0.3"/>
    <row r="4087" customFormat="1" x14ac:dyDescent="0.3"/>
    <row r="4088" customFormat="1" x14ac:dyDescent="0.3"/>
    <row r="4089" customFormat="1" x14ac:dyDescent="0.3"/>
    <row r="4090" customFormat="1" x14ac:dyDescent="0.3"/>
    <row r="4091" customFormat="1" x14ac:dyDescent="0.3"/>
    <row r="4092" customFormat="1" x14ac:dyDescent="0.3"/>
    <row r="4093" customFormat="1" x14ac:dyDescent="0.3"/>
    <row r="4094" customFormat="1" x14ac:dyDescent="0.3"/>
    <row r="4095" customFormat="1" x14ac:dyDescent="0.3"/>
    <row r="4096" customFormat="1" x14ac:dyDescent="0.3"/>
    <row r="4097" customFormat="1" x14ac:dyDescent="0.3"/>
    <row r="4098" customFormat="1" x14ac:dyDescent="0.3"/>
    <row r="4099" customFormat="1" x14ac:dyDescent="0.3"/>
    <row r="4100" customFormat="1" x14ac:dyDescent="0.3"/>
    <row r="4101" customFormat="1" x14ac:dyDescent="0.3"/>
    <row r="4102" customFormat="1" x14ac:dyDescent="0.3"/>
    <row r="4103" customFormat="1" x14ac:dyDescent="0.3"/>
    <row r="4104" customFormat="1" x14ac:dyDescent="0.3"/>
    <row r="4105" customFormat="1" x14ac:dyDescent="0.3"/>
    <row r="4106" customFormat="1" x14ac:dyDescent="0.3"/>
    <row r="4107" customFormat="1" x14ac:dyDescent="0.3"/>
    <row r="4108" customFormat="1" x14ac:dyDescent="0.3"/>
    <row r="4109" customFormat="1" x14ac:dyDescent="0.3"/>
    <row r="4110" customFormat="1" x14ac:dyDescent="0.3"/>
    <row r="4111" customFormat="1" x14ac:dyDescent="0.3"/>
    <row r="4112" customFormat="1" x14ac:dyDescent="0.3"/>
    <row r="4113" customFormat="1" x14ac:dyDescent="0.3"/>
    <row r="4114" customFormat="1" x14ac:dyDescent="0.3"/>
    <row r="4115" customFormat="1" x14ac:dyDescent="0.3"/>
    <row r="4116" customFormat="1" x14ac:dyDescent="0.3"/>
    <row r="4117" customFormat="1" x14ac:dyDescent="0.3"/>
    <row r="4118" customFormat="1" x14ac:dyDescent="0.3"/>
    <row r="4119" customFormat="1" x14ac:dyDescent="0.3"/>
    <row r="4120" customFormat="1" x14ac:dyDescent="0.3"/>
    <row r="4121" customFormat="1" x14ac:dyDescent="0.3"/>
    <row r="4122" customFormat="1" x14ac:dyDescent="0.3"/>
    <row r="4123" customFormat="1" x14ac:dyDescent="0.3"/>
    <row r="4124" customFormat="1" x14ac:dyDescent="0.3"/>
    <row r="4125" customFormat="1" x14ac:dyDescent="0.3"/>
    <row r="4126" customFormat="1" x14ac:dyDescent="0.3"/>
    <row r="4127" customFormat="1" x14ac:dyDescent="0.3"/>
    <row r="4128" customFormat="1" x14ac:dyDescent="0.3"/>
    <row r="4129" customFormat="1" x14ac:dyDescent="0.3"/>
    <row r="4130" customFormat="1" x14ac:dyDescent="0.3"/>
    <row r="4131" customFormat="1" x14ac:dyDescent="0.3"/>
    <row r="4132" customFormat="1" x14ac:dyDescent="0.3"/>
    <row r="4133" customFormat="1" x14ac:dyDescent="0.3"/>
    <row r="4134" customFormat="1" x14ac:dyDescent="0.3"/>
    <row r="4135" customFormat="1" x14ac:dyDescent="0.3"/>
    <row r="4136" customFormat="1" x14ac:dyDescent="0.3"/>
    <row r="4137" customFormat="1" x14ac:dyDescent="0.3"/>
    <row r="4138" customFormat="1" x14ac:dyDescent="0.3"/>
    <row r="4139" customFormat="1" x14ac:dyDescent="0.3"/>
    <row r="4140" customFormat="1" x14ac:dyDescent="0.3"/>
    <row r="4141" customFormat="1" x14ac:dyDescent="0.3"/>
    <row r="4142" customFormat="1" x14ac:dyDescent="0.3"/>
    <row r="4143" customFormat="1" x14ac:dyDescent="0.3"/>
    <row r="4144" customFormat="1" x14ac:dyDescent="0.3"/>
    <row r="4145" customFormat="1" x14ac:dyDescent="0.3"/>
    <row r="4146" customFormat="1" x14ac:dyDescent="0.3"/>
    <row r="4147" customFormat="1" x14ac:dyDescent="0.3"/>
    <row r="4148" customFormat="1" x14ac:dyDescent="0.3"/>
    <row r="4149" customFormat="1" x14ac:dyDescent="0.3"/>
    <row r="4150" customFormat="1" x14ac:dyDescent="0.3"/>
    <row r="4151" customFormat="1" x14ac:dyDescent="0.3"/>
    <row r="4152" customFormat="1" x14ac:dyDescent="0.3"/>
    <row r="4153" customFormat="1" x14ac:dyDescent="0.3"/>
    <row r="4154" customFormat="1" x14ac:dyDescent="0.3"/>
    <row r="4155" customFormat="1" x14ac:dyDescent="0.3"/>
    <row r="4156" customFormat="1" x14ac:dyDescent="0.3"/>
    <row r="4157" customFormat="1" x14ac:dyDescent="0.3"/>
    <row r="4158" customFormat="1" x14ac:dyDescent="0.3"/>
    <row r="4159" customFormat="1" x14ac:dyDescent="0.3"/>
    <row r="4160" customFormat="1" x14ac:dyDescent="0.3"/>
    <row r="4161" customFormat="1" x14ac:dyDescent="0.3"/>
    <row r="4162" customFormat="1" x14ac:dyDescent="0.3"/>
    <row r="4163" customFormat="1" x14ac:dyDescent="0.3"/>
    <row r="4164" customFormat="1" x14ac:dyDescent="0.3"/>
    <row r="4165" customFormat="1" x14ac:dyDescent="0.3"/>
    <row r="4166" customFormat="1" x14ac:dyDescent="0.3"/>
    <row r="4167" customFormat="1" x14ac:dyDescent="0.3"/>
    <row r="4168" customFormat="1" x14ac:dyDescent="0.3"/>
    <row r="4169" customFormat="1" x14ac:dyDescent="0.3"/>
    <row r="4170" customFormat="1" x14ac:dyDescent="0.3"/>
    <row r="4171" customFormat="1" x14ac:dyDescent="0.3"/>
    <row r="4172" customFormat="1" x14ac:dyDescent="0.3"/>
    <row r="4173" customFormat="1" x14ac:dyDescent="0.3"/>
    <row r="4174" customFormat="1" x14ac:dyDescent="0.3"/>
    <row r="4175" customFormat="1" x14ac:dyDescent="0.3"/>
    <row r="4176" customFormat="1" x14ac:dyDescent="0.3"/>
    <row r="4177" customFormat="1" x14ac:dyDescent="0.3"/>
    <row r="4178" customFormat="1" x14ac:dyDescent="0.3"/>
    <row r="4179" customFormat="1" x14ac:dyDescent="0.3"/>
    <row r="4180" customFormat="1" x14ac:dyDescent="0.3"/>
    <row r="4181" customFormat="1" x14ac:dyDescent="0.3"/>
    <row r="4182" customFormat="1" x14ac:dyDescent="0.3"/>
    <row r="4183" customFormat="1" x14ac:dyDescent="0.3"/>
    <row r="4184" customFormat="1" x14ac:dyDescent="0.3"/>
    <row r="4185" customFormat="1" x14ac:dyDescent="0.3"/>
    <row r="4186" customFormat="1" x14ac:dyDescent="0.3"/>
    <row r="4187" customFormat="1" x14ac:dyDescent="0.3"/>
    <row r="4188" customFormat="1" x14ac:dyDescent="0.3"/>
    <row r="4189" customFormat="1" x14ac:dyDescent="0.3"/>
    <row r="4190" customFormat="1" x14ac:dyDescent="0.3"/>
    <row r="4191" customFormat="1" x14ac:dyDescent="0.3"/>
    <row r="4192" customFormat="1" x14ac:dyDescent="0.3"/>
    <row r="4193" customFormat="1" x14ac:dyDescent="0.3"/>
    <row r="4194" customFormat="1" x14ac:dyDescent="0.3"/>
    <row r="4195" customFormat="1" x14ac:dyDescent="0.3"/>
    <row r="4196" customFormat="1" x14ac:dyDescent="0.3"/>
    <row r="4197" customFormat="1" x14ac:dyDescent="0.3"/>
    <row r="4198" customFormat="1" x14ac:dyDescent="0.3"/>
    <row r="4199" customFormat="1" x14ac:dyDescent="0.3"/>
    <row r="4200" customFormat="1" x14ac:dyDescent="0.3"/>
    <row r="4201" customFormat="1" x14ac:dyDescent="0.3"/>
    <row r="4202" customFormat="1" x14ac:dyDescent="0.3"/>
    <row r="4203" customFormat="1" x14ac:dyDescent="0.3"/>
    <row r="4204" customFormat="1" x14ac:dyDescent="0.3"/>
    <row r="4205" customFormat="1" x14ac:dyDescent="0.3"/>
    <row r="4206" customFormat="1" x14ac:dyDescent="0.3"/>
    <row r="4207" customFormat="1" x14ac:dyDescent="0.3"/>
    <row r="4208" customFormat="1" x14ac:dyDescent="0.3"/>
    <row r="4209" customFormat="1" x14ac:dyDescent="0.3"/>
    <row r="4210" customFormat="1" x14ac:dyDescent="0.3"/>
    <row r="4211" customFormat="1" x14ac:dyDescent="0.3"/>
    <row r="4212" customFormat="1" x14ac:dyDescent="0.3"/>
    <row r="4213" customFormat="1" x14ac:dyDescent="0.3"/>
    <row r="4214" customFormat="1" x14ac:dyDescent="0.3"/>
    <row r="4215" customFormat="1" x14ac:dyDescent="0.3"/>
    <row r="4216" customFormat="1" x14ac:dyDescent="0.3"/>
    <row r="4217" customFormat="1" x14ac:dyDescent="0.3"/>
    <row r="4218" customFormat="1" x14ac:dyDescent="0.3"/>
    <row r="4219" customFormat="1" x14ac:dyDescent="0.3"/>
    <row r="4220" customFormat="1" x14ac:dyDescent="0.3"/>
    <row r="4221" customFormat="1" x14ac:dyDescent="0.3"/>
    <row r="4222" customFormat="1" x14ac:dyDescent="0.3"/>
    <row r="4223" customFormat="1" x14ac:dyDescent="0.3"/>
    <row r="4224" customFormat="1" x14ac:dyDescent="0.3"/>
    <row r="4225" customFormat="1" x14ac:dyDescent="0.3"/>
    <row r="4226" customFormat="1" x14ac:dyDescent="0.3"/>
    <row r="4227" customFormat="1" x14ac:dyDescent="0.3"/>
    <row r="4228" customFormat="1" x14ac:dyDescent="0.3"/>
    <row r="4229" customFormat="1" x14ac:dyDescent="0.3"/>
    <row r="4230" customFormat="1" x14ac:dyDescent="0.3"/>
    <row r="4231" customFormat="1" x14ac:dyDescent="0.3"/>
    <row r="4232" customFormat="1" x14ac:dyDescent="0.3"/>
    <row r="4233" customFormat="1" x14ac:dyDescent="0.3"/>
    <row r="4234" customFormat="1" x14ac:dyDescent="0.3"/>
    <row r="4235" customFormat="1" x14ac:dyDescent="0.3"/>
    <row r="4236" customFormat="1" x14ac:dyDescent="0.3"/>
    <row r="4237" customFormat="1" x14ac:dyDescent="0.3"/>
    <row r="4238" customFormat="1" x14ac:dyDescent="0.3"/>
    <row r="4239" customFormat="1" x14ac:dyDescent="0.3"/>
    <row r="4240" customFormat="1" x14ac:dyDescent="0.3"/>
    <row r="4241" customFormat="1" x14ac:dyDescent="0.3"/>
    <row r="4242" customFormat="1" x14ac:dyDescent="0.3"/>
    <row r="4243" customFormat="1" x14ac:dyDescent="0.3"/>
    <row r="4244" customFormat="1" x14ac:dyDescent="0.3"/>
    <row r="4245" customFormat="1" x14ac:dyDescent="0.3"/>
    <row r="4246" customFormat="1" x14ac:dyDescent="0.3"/>
    <row r="4247" customFormat="1" x14ac:dyDescent="0.3"/>
    <row r="4248" customFormat="1" x14ac:dyDescent="0.3"/>
    <row r="4249" customFormat="1" x14ac:dyDescent="0.3"/>
    <row r="4250" customFormat="1" x14ac:dyDescent="0.3"/>
    <row r="4251" customFormat="1" x14ac:dyDescent="0.3"/>
    <row r="4252" customFormat="1" x14ac:dyDescent="0.3"/>
    <row r="4253" customFormat="1" x14ac:dyDescent="0.3"/>
    <row r="4254" customFormat="1" x14ac:dyDescent="0.3"/>
    <row r="4255" customFormat="1" x14ac:dyDescent="0.3"/>
    <row r="4256" customFormat="1" x14ac:dyDescent="0.3"/>
    <row r="4257" customFormat="1" x14ac:dyDescent="0.3"/>
    <row r="4258" customFormat="1" x14ac:dyDescent="0.3"/>
    <row r="4259" customFormat="1" x14ac:dyDescent="0.3"/>
    <row r="4260" customFormat="1" x14ac:dyDescent="0.3"/>
    <row r="4261" customFormat="1" x14ac:dyDescent="0.3"/>
    <row r="4262" customFormat="1" x14ac:dyDescent="0.3"/>
    <row r="4263" customFormat="1" x14ac:dyDescent="0.3"/>
    <row r="4264" customFormat="1" x14ac:dyDescent="0.3"/>
    <row r="4265" customFormat="1" x14ac:dyDescent="0.3"/>
    <row r="4266" customFormat="1" x14ac:dyDescent="0.3"/>
    <row r="4267" customFormat="1" x14ac:dyDescent="0.3"/>
    <row r="4268" customFormat="1" x14ac:dyDescent="0.3"/>
    <row r="4269" customFormat="1" x14ac:dyDescent="0.3"/>
    <row r="4270" customFormat="1" x14ac:dyDescent="0.3"/>
    <row r="4271" customFormat="1" x14ac:dyDescent="0.3"/>
    <row r="4272" customFormat="1" x14ac:dyDescent="0.3"/>
    <row r="4273" customFormat="1" x14ac:dyDescent="0.3"/>
    <row r="4274" customFormat="1" x14ac:dyDescent="0.3"/>
    <row r="4275" customFormat="1" x14ac:dyDescent="0.3"/>
    <row r="4276" customFormat="1" x14ac:dyDescent="0.3"/>
    <row r="4277" customFormat="1" x14ac:dyDescent="0.3"/>
    <row r="4278" customFormat="1" x14ac:dyDescent="0.3"/>
    <row r="4279" customFormat="1" x14ac:dyDescent="0.3"/>
    <row r="4280" customFormat="1" x14ac:dyDescent="0.3"/>
    <row r="4281" customFormat="1" x14ac:dyDescent="0.3"/>
    <row r="4282" customFormat="1" x14ac:dyDescent="0.3"/>
    <row r="4283" customFormat="1" x14ac:dyDescent="0.3"/>
    <row r="4284" customFormat="1" x14ac:dyDescent="0.3"/>
    <row r="4285" customFormat="1" x14ac:dyDescent="0.3"/>
    <row r="4286" customFormat="1" x14ac:dyDescent="0.3"/>
    <row r="4287" customFormat="1" x14ac:dyDescent="0.3"/>
    <row r="4288" customFormat="1" x14ac:dyDescent="0.3"/>
    <row r="4289" customFormat="1" x14ac:dyDescent="0.3"/>
    <row r="4290" customFormat="1" x14ac:dyDescent="0.3"/>
    <row r="4291" customFormat="1" x14ac:dyDescent="0.3"/>
    <row r="4292" customFormat="1" x14ac:dyDescent="0.3"/>
    <row r="4293" customFormat="1" x14ac:dyDescent="0.3"/>
    <row r="4294" customFormat="1" x14ac:dyDescent="0.3"/>
    <row r="4295" customFormat="1" x14ac:dyDescent="0.3"/>
    <row r="4296" customFormat="1" x14ac:dyDescent="0.3"/>
    <row r="4297" customFormat="1" x14ac:dyDescent="0.3"/>
    <row r="4298" customFormat="1" x14ac:dyDescent="0.3"/>
    <row r="4299" customFormat="1" x14ac:dyDescent="0.3"/>
    <row r="4300" customFormat="1" x14ac:dyDescent="0.3"/>
    <row r="4301" customFormat="1" x14ac:dyDescent="0.3"/>
    <row r="4302" customFormat="1" x14ac:dyDescent="0.3"/>
    <row r="4303" customFormat="1" x14ac:dyDescent="0.3"/>
    <row r="4304" customFormat="1" x14ac:dyDescent="0.3"/>
    <row r="4305" customFormat="1" x14ac:dyDescent="0.3"/>
    <row r="4306" customFormat="1" x14ac:dyDescent="0.3"/>
    <row r="4307" customFormat="1" x14ac:dyDescent="0.3"/>
    <row r="4308" customFormat="1" x14ac:dyDescent="0.3"/>
    <row r="4309" customFormat="1" x14ac:dyDescent="0.3"/>
    <row r="4310" customFormat="1" x14ac:dyDescent="0.3"/>
    <row r="4311" customFormat="1" x14ac:dyDescent="0.3"/>
    <row r="4312" customFormat="1" x14ac:dyDescent="0.3"/>
    <row r="4313" customFormat="1" x14ac:dyDescent="0.3"/>
    <row r="4314" customFormat="1" x14ac:dyDescent="0.3"/>
    <row r="4315" customFormat="1" x14ac:dyDescent="0.3"/>
    <row r="4316" customFormat="1" x14ac:dyDescent="0.3"/>
    <row r="4317" customFormat="1" x14ac:dyDescent="0.3"/>
    <row r="4318" customFormat="1" x14ac:dyDescent="0.3"/>
    <row r="4319" customFormat="1" x14ac:dyDescent="0.3"/>
    <row r="4320" customFormat="1" x14ac:dyDescent="0.3"/>
    <row r="4321" customFormat="1" x14ac:dyDescent="0.3"/>
    <row r="4322" customFormat="1" x14ac:dyDescent="0.3"/>
    <row r="4323" customFormat="1" x14ac:dyDescent="0.3"/>
    <row r="4324" customFormat="1" x14ac:dyDescent="0.3"/>
    <row r="4325" customFormat="1" x14ac:dyDescent="0.3"/>
    <row r="4326" customFormat="1" x14ac:dyDescent="0.3"/>
    <row r="4327" customFormat="1" x14ac:dyDescent="0.3"/>
    <row r="4328" customFormat="1" x14ac:dyDescent="0.3"/>
    <row r="4329" customFormat="1" x14ac:dyDescent="0.3"/>
    <row r="4330" customFormat="1" x14ac:dyDescent="0.3"/>
    <row r="4331" customFormat="1" x14ac:dyDescent="0.3"/>
    <row r="4332" customFormat="1" x14ac:dyDescent="0.3"/>
    <row r="4333" customFormat="1" x14ac:dyDescent="0.3"/>
    <row r="4334" customFormat="1" x14ac:dyDescent="0.3"/>
    <row r="4335" customFormat="1" x14ac:dyDescent="0.3"/>
    <row r="4336" customFormat="1" x14ac:dyDescent="0.3"/>
    <row r="4337" customFormat="1" x14ac:dyDescent="0.3"/>
    <row r="4338" customFormat="1" x14ac:dyDescent="0.3"/>
    <row r="4339" customFormat="1" x14ac:dyDescent="0.3"/>
    <row r="4340" customFormat="1" x14ac:dyDescent="0.3"/>
    <row r="4341" customFormat="1" x14ac:dyDescent="0.3"/>
    <row r="4342" customFormat="1" x14ac:dyDescent="0.3"/>
    <row r="4343" customFormat="1" x14ac:dyDescent="0.3"/>
    <row r="4344" customFormat="1" x14ac:dyDescent="0.3"/>
    <row r="4345" customFormat="1" x14ac:dyDescent="0.3"/>
    <row r="4346" customFormat="1" x14ac:dyDescent="0.3"/>
    <row r="4347" customFormat="1" x14ac:dyDescent="0.3"/>
    <row r="4348" customFormat="1" x14ac:dyDescent="0.3"/>
    <row r="4349" customFormat="1" x14ac:dyDescent="0.3"/>
    <row r="4350" customFormat="1" x14ac:dyDescent="0.3"/>
    <row r="4351" customFormat="1" x14ac:dyDescent="0.3"/>
    <row r="4352" customFormat="1" x14ac:dyDescent="0.3"/>
    <row r="4353" customFormat="1" x14ac:dyDescent="0.3"/>
    <row r="4354" customFormat="1" x14ac:dyDescent="0.3"/>
    <row r="4355" customFormat="1" x14ac:dyDescent="0.3"/>
    <row r="4356" customFormat="1" x14ac:dyDescent="0.3"/>
    <row r="4357" customFormat="1" x14ac:dyDescent="0.3"/>
    <row r="4358" customFormat="1" x14ac:dyDescent="0.3"/>
    <row r="4359" customFormat="1" x14ac:dyDescent="0.3"/>
    <row r="4360" customFormat="1" x14ac:dyDescent="0.3"/>
    <row r="4361" customFormat="1" x14ac:dyDescent="0.3"/>
    <row r="4362" customFormat="1" x14ac:dyDescent="0.3"/>
    <row r="4363" customFormat="1" x14ac:dyDescent="0.3"/>
    <row r="4364" customFormat="1" x14ac:dyDescent="0.3"/>
    <row r="4365" customFormat="1" x14ac:dyDescent="0.3"/>
    <row r="4366" customFormat="1" x14ac:dyDescent="0.3"/>
    <row r="4367" customFormat="1" x14ac:dyDescent="0.3"/>
    <row r="4368" customFormat="1" x14ac:dyDescent="0.3"/>
    <row r="4369" customFormat="1" x14ac:dyDescent="0.3"/>
    <row r="4370" customFormat="1" x14ac:dyDescent="0.3"/>
    <row r="4371" customFormat="1" x14ac:dyDescent="0.3"/>
    <row r="4372" customFormat="1" x14ac:dyDescent="0.3"/>
    <row r="4373" customFormat="1" x14ac:dyDescent="0.3"/>
    <row r="4374" customFormat="1" x14ac:dyDescent="0.3"/>
    <row r="4375" customFormat="1" x14ac:dyDescent="0.3"/>
    <row r="4376" customFormat="1" x14ac:dyDescent="0.3"/>
    <row r="4377" customFormat="1" x14ac:dyDescent="0.3"/>
    <row r="4378" customFormat="1" x14ac:dyDescent="0.3"/>
    <row r="4379" customFormat="1" x14ac:dyDescent="0.3"/>
    <row r="4380" customFormat="1" x14ac:dyDescent="0.3"/>
    <row r="4381" customFormat="1" x14ac:dyDescent="0.3"/>
    <row r="4382" customFormat="1" x14ac:dyDescent="0.3"/>
    <row r="4383" customFormat="1" x14ac:dyDescent="0.3"/>
    <row r="4384" customFormat="1" x14ac:dyDescent="0.3"/>
    <row r="4385" customFormat="1" x14ac:dyDescent="0.3"/>
    <row r="4386" customFormat="1" x14ac:dyDescent="0.3"/>
    <row r="4387" customFormat="1" x14ac:dyDescent="0.3"/>
    <row r="4388" customFormat="1" x14ac:dyDescent="0.3"/>
    <row r="4389" customFormat="1" x14ac:dyDescent="0.3"/>
    <row r="4390" customFormat="1" x14ac:dyDescent="0.3"/>
    <row r="4391" customFormat="1" x14ac:dyDescent="0.3"/>
    <row r="4392" customFormat="1" x14ac:dyDescent="0.3"/>
    <row r="4393" customFormat="1" x14ac:dyDescent="0.3"/>
    <row r="4394" customFormat="1" x14ac:dyDescent="0.3"/>
    <row r="4395" customFormat="1" x14ac:dyDescent="0.3"/>
    <row r="4396" customFormat="1" x14ac:dyDescent="0.3"/>
    <row r="4397" customFormat="1" x14ac:dyDescent="0.3"/>
    <row r="4398" customFormat="1" x14ac:dyDescent="0.3"/>
    <row r="4399" customFormat="1" x14ac:dyDescent="0.3"/>
    <row r="4400" customFormat="1" x14ac:dyDescent="0.3"/>
    <row r="4401" customFormat="1" x14ac:dyDescent="0.3"/>
    <row r="4402" customFormat="1" x14ac:dyDescent="0.3"/>
    <row r="4403" customFormat="1" x14ac:dyDescent="0.3"/>
    <row r="4404" customFormat="1" x14ac:dyDescent="0.3"/>
    <row r="4405" customFormat="1" x14ac:dyDescent="0.3"/>
    <row r="4406" customFormat="1" x14ac:dyDescent="0.3"/>
    <row r="4407" customFormat="1" x14ac:dyDescent="0.3"/>
    <row r="4408" customFormat="1" x14ac:dyDescent="0.3"/>
    <row r="4409" customFormat="1" x14ac:dyDescent="0.3"/>
    <row r="4410" customFormat="1" x14ac:dyDescent="0.3"/>
    <row r="4411" customFormat="1" x14ac:dyDescent="0.3"/>
    <row r="4412" customFormat="1" x14ac:dyDescent="0.3"/>
    <row r="4413" customFormat="1" x14ac:dyDescent="0.3"/>
    <row r="4414" customFormat="1" x14ac:dyDescent="0.3"/>
    <row r="4415" customFormat="1" x14ac:dyDescent="0.3"/>
    <row r="4416" customFormat="1" x14ac:dyDescent="0.3"/>
    <row r="4417" customFormat="1" x14ac:dyDescent="0.3"/>
    <row r="4418" customFormat="1" x14ac:dyDescent="0.3"/>
    <row r="4419" customFormat="1" x14ac:dyDescent="0.3"/>
    <row r="4420" customFormat="1" x14ac:dyDescent="0.3"/>
    <row r="4421" customFormat="1" x14ac:dyDescent="0.3"/>
    <row r="4422" customFormat="1" x14ac:dyDescent="0.3"/>
    <row r="4423" customFormat="1" x14ac:dyDescent="0.3"/>
    <row r="4424" customFormat="1" x14ac:dyDescent="0.3"/>
    <row r="4425" customFormat="1" x14ac:dyDescent="0.3"/>
    <row r="4426" customFormat="1" x14ac:dyDescent="0.3"/>
    <row r="4427" customFormat="1" x14ac:dyDescent="0.3"/>
    <row r="4428" customFormat="1" x14ac:dyDescent="0.3"/>
    <row r="4429" customFormat="1" x14ac:dyDescent="0.3"/>
    <row r="4430" customFormat="1" x14ac:dyDescent="0.3"/>
    <row r="4431" customFormat="1" x14ac:dyDescent="0.3"/>
    <row r="4432" customFormat="1" x14ac:dyDescent="0.3"/>
    <row r="4433" customFormat="1" x14ac:dyDescent="0.3"/>
    <row r="4434" customFormat="1" x14ac:dyDescent="0.3"/>
    <row r="4435" customFormat="1" x14ac:dyDescent="0.3"/>
    <row r="4436" customFormat="1" x14ac:dyDescent="0.3"/>
    <row r="4437" customFormat="1" x14ac:dyDescent="0.3"/>
    <row r="4438" customFormat="1" x14ac:dyDescent="0.3"/>
    <row r="4439" customFormat="1" x14ac:dyDescent="0.3"/>
    <row r="4440" customFormat="1" x14ac:dyDescent="0.3"/>
    <row r="4441" customFormat="1" x14ac:dyDescent="0.3"/>
    <row r="4442" customFormat="1" x14ac:dyDescent="0.3"/>
    <row r="4443" customFormat="1" x14ac:dyDescent="0.3"/>
    <row r="4444" customFormat="1" x14ac:dyDescent="0.3"/>
    <row r="4445" customFormat="1" x14ac:dyDescent="0.3"/>
    <row r="4446" customFormat="1" x14ac:dyDescent="0.3"/>
    <row r="4447" customFormat="1" x14ac:dyDescent="0.3"/>
    <row r="4448" customFormat="1" x14ac:dyDescent="0.3"/>
    <row r="4449" customFormat="1" x14ac:dyDescent="0.3"/>
    <row r="4450" customFormat="1" x14ac:dyDescent="0.3"/>
    <row r="4451" customFormat="1" x14ac:dyDescent="0.3"/>
    <row r="4452" customFormat="1" x14ac:dyDescent="0.3"/>
    <row r="4453" customFormat="1" x14ac:dyDescent="0.3"/>
    <row r="4454" customFormat="1" x14ac:dyDescent="0.3"/>
    <row r="4455" customFormat="1" x14ac:dyDescent="0.3"/>
    <row r="4456" customFormat="1" x14ac:dyDescent="0.3"/>
    <row r="4457" customFormat="1" x14ac:dyDescent="0.3"/>
    <row r="4458" customFormat="1" x14ac:dyDescent="0.3"/>
    <row r="4459" customFormat="1" x14ac:dyDescent="0.3"/>
    <row r="4460" customFormat="1" x14ac:dyDescent="0.3"/>
    <row r="4461" customFormat="1" x14ac:dyDescent="0.3"/>
    <row r="4462" customFormat="1" x14ac:dyDescent="0.3"/>
    <row r="4463" customFormat="1" x14ac:dyDescent="0.3"/>
    <row r="4464" customFormat="1" x14ac:dyDescent="0.3"/>
    <row r="4465" customFormat="1" x14ac:dyDescent="0.3"/>
    <row r="4466" customFormat="1" x14ac:dyDescent="0.3"/>
    <row r="4467" customFormat="1" x14ac:dyDescent="0.3"/>
    <row r="4468" customFormat="1" x14ac:dyDescent="0.3"/>
    <row r="4469" customFormat="1" x14ac:dyDescent="0.3"/>
    <row r="4470" customFormat="1" x14ac:dyDescent="0.3"/>
    <row r="4471" customFormat="1" x14ac:dyDescent="0.3"/>
    <row r="4472" customFormat="1" x14ac:dyDescent="0.3"/>
    <row r="4473" customFormat="1" x14ac:dyDescent="0.3"/>
    <row r="4474" customFormat="1" x14ac:dyDescent="0.3"/>
    <row r="4475" customFormat="1" x14ac:dyDescent="0.3"/>
    <row r="4476" customFormat="1" x14ac:dyDescent="0.3"/>
    <row r="4477" customFormat="1" x14ac:dyDescent="0.3"/>
    <row r="4478" customFormat="1" x14ac:dyDescent="0.3"/>
    <row r="4479" customFormat="1" x14ac:dyDescent="0.3"/>
    <row r="4480" customFormat="1" x14ac:dyDescent="0.3"/>
    <row r="4481" customFormat="1" x14ac:dyDescent="0.3"/>
    <row r="4482" customFormat="1" x14ac:dyDescent="0.3"/>
    <row r="4483" customFormat="1" x14ac:dyDescent="0.3"/>
    <row r="4484" customFormat="1" x14ac:dyDescent="0.3"/>
    <row r="4485" customFormat="1" x14ac:dyDescent="0.3"/>
    <row r="4486" customFormat="1" x14ac:dyDescent="0.3"/>
    <row r="4487" customFormat="1" x14ac:dyDescent="0.3"/>
    <row r="4488" customFormat="1" x14ac:dyDescent="0.3"/>
    <row r="4489" customFormat="1" x14ac:dyDescent="0.3"/>
    <row r="4490" customFormat="1" x14ac:dyDescent="0.3"/>
    <row r="4491" customFormat="1" x14ac:dyDescent="0.3"/>
    <row r="4492" customFormat="1" x14ac:dyDescent="0.3"/>
    <row r="4493" customFormat="1" x14ac:dyDescent="0.3"/>
    <row r="4494" customFormat="1" x14ac:dyDescent="0.3"/>
    <row r="4495" customFormat="1" x14ac:dyDescent="0.3"/>
    <row r="4496" customFormat="1" x14ac:dyDescent="0.3"/>
    <row r="4497" customFormat="1" x14ac:dyDescent="0.3"/>
    <row r="4498" customFormat="1" x14ac:dyDescent="0.3"/>
    <row r="4499" customFormat="1" x14ac:dyDescent="0.3"/>
    <row r="4500" customFormat="1" x14ac:dyDescent="0.3"/>
    <row r="4501" customFormat="1" x14ac:dyDescent="0.3"/>
    <row r="4502" customFormat="1" x14ac:dyDescent="0.3"/>
    <row r="4503" customFormat="1" x14ac:dyDescent="0.3"/>
    <row r="4504" customFormat="1" x14ac:dyDescent="0.3"/>
    <row r="4505" customFormat="1" x14ac:dyDescent="0.3"/>
    <row r="4506" customFormat="1" x14ac:dyDescent="0.3"/>
    <row r="4507" customFormat="1" x14ac:dyDescent="0.3"/>
    <row r="4508" customFormat="1" x14ac:dyDescent="0.3"/>
    <row r="4509" customFormat="1" x14ac:dyDescent="0.3"/>
    <row r="4510" customFormat="1" x14ac:dyDescent="0.3"/>
    <row r="4511" customFormat="1" x14ac:dyDescent="0.3"/>
    <row r="4512" customFormat="1" x14ac:dyDescent="0.3"/>
    <row r="4513" customFormat="1" x14ac:dyDescent="0.3"/>
    <row r="4514" customFormat="1" x14ac:dyDescent="0.3"/>
    <row r="4515" customFormat="1" x14ac:dyDescent="0.3"/>
    <row r="4516" customFormat="1" x14ac:dyDescent="0.3"/>
    <row r="4517" customFormat="1" x14ac:dyDescent="0.3"/>
    <row r="4518" customFormat="1" x14ac:dyDescent="0.3"/>
    <row r="4519" customFormat="1" x14ac:dyDescent="0.3"/>
    <row r="4520" customFormat="1" x14ac:dyDescent="0.3"/>
    <row r="4521" customFormat="1" x14ac:dyDescent="0.3"/>
    <row r="4522" customFormat="1" x14ac:dyDescent="0.3"/>
    <row r="4523" customFormat="1" x14ac:dyDescent="0.3"/>
    <row r="4524" customFormat="1" x14ac:dyDescent="0.3"/>
    <row r="4525" customFormat="1" x14ac:dyDescent="0.3"/>
    <row r="4526" customFormat="1" x14ac:dyDescent="0.3"/>
    <row r="4527" customFormat="1" x14ac:dyDescent="0.3"/>
    <row r="4528" customFormat="1" x14ac:dyDescent="0.3"/>
    <row r="4529" customFormat="1" x14ac:dyDescent="0.3"/>
    <row r="4530" customFormat="1" x14ac:dyDescent="0.3"/>
    <row r="4531" customFormat="1" x14ac:dyDescent="0.3"/>
    <row r="4532" customFormat="1" x14ac:dyDescent="0.3"/>
    <row r="4533" customFormat="1" x14ac:dyDescent="0.3"/>
    <row r="4534" customFormat="1" x14ac:dyDescent="0.3"/>
    <row r="4535" customFormat="1" x14ac:dyDescent="0.3"/>
    <row r="4536" customFormat="1" x14ac:dyDescent="0.3"/>
    <row r="4537" customFormat="1" x14ac:dyDescent="0.3"/>
    <row r="4538" customFormat="1" x14ac:dyDescent="0.3"/>
    <row r="4539" customFormat="1" x14ac:dyDescent="0.3"/>
    <row r="4540" customFormat="1" x14ac:dyDescent="0.3"/>
    <row r="4541" customFormat="1" x14ac:dyDescent="0.3"/>
    <row r="4542" customFormat="1" x14ac:dyDescent="0.3"/>
    <row r="4543" customFormat="1" x14ac:dyDescent="0.3"/>
    <row r="4544" customFormat="1" x14ac:dyDescent="0.3"/>
    <row r="4545" customFormat="1" x14ac:dyDescent="0.3"/>
    <row r="4546" customFormat="1" x14ac:dyDescent="0.3"/>
    <row r="4547" customFormat="1" x14ac:dyDescent="0.3"/>
    <row r="4548" customFormat="1" x14ac:dyDescent="0.3"/>
    <row r="4549" customFormat="1" x14ac:dyDescent="0.3"/>
    <row r="4550" customFormat="1" x14ac:dyDescent="0.3"/>
    <row r="4551" customFormat="1" x14ac:dyDescent="0.3"/>
    <row r="4552" customFormat="1" x14ac:dyDescent="0.3"/>
    <row r="4553" customFormat="1" x14ac:dyDescent="0.3"/>
    <row r="4554" customFormat="1" x14ac:dyDescent="0.3"/>
    <row r="4555" customFormat="1" x14ac:dyDescent="0.3"/>
    <row r="4556" customFormat="1" x14ac:dyDescent="0.3"/>
    <row r="4557" customFormat="1" x14ac:dyDescent="0.3"/>
    <row r="4558" customFormat="1" x14ac:dyDescent="0.3"/>
    <row r="4559" customFormat="1" x14ac:dyDescent="0.3"/>
    <row r="4560" customFormat="1" x14ac:dyDescent="0.3"/>
    <row r="4561" customFormat="1" x14ac:dyDescent="0.3"/>
    <row r="4562" customFormat="1" x14ac:dyDescent="0.3"/>
    <row r="4563" customFormat="1" x14ac:dyDescent="0.3"/>
    <row r="4564" customFormat="1" x14ac:dyDescent="0.3"/>
    <row r="4565" customFormat="1" x14ac:dyDescent="0.3"/>
    <row r="4566" customFormat="1" x14ac:dyDescent="0.3"/>
    <row r="4567" customFormat="1" x14ac:dyDescent="0.3"/>
    <row r="4568" customFormat="1" x14ac:dyDescent="0.3"/>
    <row r="4569" customFormat="1" x14ac:dyDescent="0.3"/>
    <row r="4570" customFormat="1" x14ac:dyDescent="0.3"/>
    <row r="4571" customFormat="1" x14ac:dyDescent="0.3"/>
    <row r="4572" customFormat="1" x14ac:dyDescent="0.3"/>
    <row r="4573" customFormat="1" x14ac:dyDescent="0.3"/>
    <row r="4574" customFormat="1" x14ac:dyDescent="0.3"/>
    <row r="4575" customFormat="1" x14ac:dyDescent="0.3"/>
    <row r="4576" customFormat="1" x14ac:dyDescent="0.3"/>
    <row r="4577" customFormat="1" x14ac:dyDescent="0.3"/>
    <row r="4578" customFormat="1" x14ac:dyDescent="0.3"/>
    <row r="4579" customFormat="1" x14ac:dyDescent="0.3"/>
    <row r="4580" customFormat="1" x14ac:dyDescent="0.3"/>
    <row r="4581" customFormat="1" x14ac:dyDescent="0.3"/>
    <row r="4582" customFormat="1" x14ac:dyDescent="0.3"/>
    <row r="4583" customFormat="1" x14ac:dyDescent="0.3"/>
    <row r="4584" customFormat="1" x14ac:dyDescent="0.3"/>
    <row r="4585" customFormat="1" x14ac:dyDescent="0.3"/>
    <row r="4586" customFormat="1" x14ac:dyDescent="0.3"/>
    <row r="4587" customFormat="1" x14ac:dyDescent="0.3"/>
    <row r="4588" customFormat="1" x14ac:dyDescent="0.3"/>
    <row r="4589" customFormat="1" x14ac:dyDescent="0.3"/>
    <row r="4590" customFormat="1" x14ac:dyDescent="0.3"/>
    <row r="4591" customFormat="1" x14ac:dyDescent="0.3"/>
    <row r="4592" customFormat="1" x14ac:dyDescent="0.3"/>
    <row r="4593" customFormat="1" x14ac:dyDescent="0.3"/>
    <row r="4594" customFormat="1" x14ac:dyDescent="0.3"/>
    <row r="4595" customFormat="1" x14ac:dyDescent="0.3"/>
    <row r="4596" customFormat="1" x14ac:dyDescent="0.3"/>
    <row r="4597" customFormat="1" x14ac:dyDescent="0.3"/>
    <row r="4598" customFormat="1" x14ac:dyDescent="0.3"/>
    <row r="4599" customFormat="1" x14ac:dyDescent="0.3"/>
    <row r="4600" customFormat="1" x14ac:dyDescent="0.3"/>
    <row r="4601" customFormat="1" x14ac:dyDescent="0.3"/>
    <row r="4602" customFormat="1" x14ac:dyDescent="0.3"/>
    <row r="4603" customFormat="1" x14ac:dyDescent="0.3"/>
    <row r="4604" customFormat="1" x14ac:dyDescent="0.3"/>
    <row r="4605" customFormat="1" x14ac:dyDescent="0.3"/>
    <row r="4606" customFormat="1" x14ac:dyDescent="0.3"/>
    <row r="4607" customFormat="1" x14ac:dyDescent="0.3"/>
    <row r="4608" customFormat="1" x14ac:dyDescent="0.3"/>
    <row r="4609" customFormat="1" x14ac:dyDescent="0.3"/>
    <row r="4610" customFormat="1" x14ac:dyDescent="0.3"/>
    <row r="4611" customFormat="1" x14ac:dyDescent="0.3"/>
    <row r="4612" customFormat="1" x14ac:dyDescent="0.3"/>
    <row r="4613" customFormat="1" x14ac:dyDescent="0.3"/>
    <row r="4614" customFormat="1" x14ac:dyDescent="0.3"/>
    <row r="4615" customFormat="1" x14ac:dyDescent="0.3"/>
    <row r="4616" customFormat="1" x14ac:dyDescent="0.3"/>
    <row r="4617" customFormat="1" x14ac:dyDescent="0.3"/>
    <row r="4618" customFormat="1" x14ac:dyDescent="0.3"/>
    <row r="4619" customFormat="1" x14ac:dyDescent="0.3"/>
    <row r="4620" customFormat="1" x14ac:dyDescent="0.3"/>
    <row r="4621" customFormat="1" x14ac:dyDescent="0.3"/>
    <row r="4622" customFormat="1" x14ac:dyDescent="0.3"/>
    <row r="4623" customFormat="1" x14ac:dyDescent="0.3"/>
    <row r="4624" customFormat="1" x14ac:dyDescent="0.3"/>
    <row r="4625" customFormat="1" x14ac:dyDescent="0.3"/>
    <row r="4626" customFormat="1" x14ac:dyDescent="0.3"/>
    <row r="4627" customFormat="1" x14ac:dyDescent="0.3"/>
    <row r="4628" customFormat="1" x14ac:dyDescent="0.3"/>
    <row r="4629" customFormat="1" x14ac:dyDescent="0.3"/>
    <row r="4630" customFormat="1" x14ac:dyDescent="0.3"/>
    <row r="4631" customFormat="1" x14ac:dyDescent="0.3"/>
    <row r="4632" customFormat="1" x14ac:dyDescent="0.3"/>
    <row r="4633" customFormat="1" x14ac:dyDescent="0.3"/>
    <row r="4634" customFormat="1" x14ac:dyDescent="0.3"/>
    <row r="4635" customFormat="1" x14ac:dyDescent="0.3"/>
    <row r="4636" customFormat="1" x14ac:dyDescent="0.3"/>
    <row r="4637" customFormat="1" x14ac:dyDescent="0.3"/>
    <row r="4638" customFormat="1" x14ac:dyDescent="0.3"/>
    <row r="4639" customFormat="1" x14ac:dyDescent="0.3"/>
    <row r="4640" customFormat="1" x14ac:dyDescent="0.3"/>
    <row r="4641" customFormat="1" x14ac:dyDescent="0.3"/>
    <row r="4642" customFormat="1" x14ac:dyDescent="0.3"/>
    <row r="4643" customFormat="1" x14ac:dyDescent="0.3"/>
    <row r="4644" customFormat="1" x14ac:dyDescent="0.3"/>
    <row r="4645" customFormat="1" x14ac:dyDescent="0.3"/>
    <row r="4646" customFormat="1" x14ac:dyDescent="0.3"/>
    <row r="4647" customFormat="1" x14ac:dyDescent="0.3"/>
    <row r="4648" customFormat="1" x14ac:dyDescent="0.3"/>
    <row r="4649" customFormat="1" x14ac:dyDescent="0.3"/>
    <row r="4650" customFormat="1" x14ac:dyDescent="0.3"/>
    <row r="4651" customFormat="1" x14ac:dyDescent="0.3"/>
    <row r="4652" customFormat="1" x14ac:dyDescent="0.3"/>
    <row r="4653" customFormat="1" x14ac:dyDescent="0.3"/>
    <row r="4654" customFormat="1" x14ac:dyDescent="0.3"/>
    <row r="4655" customFormat="1" x14ac:dyDescent="0.3"/>
    <row r="4656" customFormat="1" x14ac:dyDescent="0.3"/>
    <row r="4657" customFormat="1" x14ac:dyDescent="0.3"/>
    <row r="4658" customFormat="1" x14ac:dyDescent="0.3"/>
    <row r="4659" customFormat="1" x14ac:dyDescent="0.3"/>
    <row r="4660" customFormat="1" x14ac:dyDescent="0.3"/>
    <row r="4661" customFormat="1" x14ac:dyDescent="0.3"/>
    <row r="4662" customFormat="1" x14ac:dyDescent="0.3"/>
    <row r="4663" customFormat="1" x14ac:dyDescent="0.3"/>
    <row r="4664" customFormat="1" x14ac:dyDescent="0.3"/>
    <row r="4665" customFormat="1" x14ac:dyDescent="0.3"/>
    <row r="4666" customFormat="1" x14ac:dyDescent="0.3"/>
    <row r="4667" customFormat="1" x14ac:dyDescent="0.3"/>
    <row r="4668" customFormat="1" x14ac:dyDescent="0.3"/>
    <row r="4669" customFormat="1" x14ac:dyDescent="0.3"/>
    <row r="4670" customFormat="1" x14ac:dyDescent="0.3"/>
    <row r="4671" customFormat="1" x14ac:dyDescent="0.3"/>
    <row r="4672" customFormat="1" x14ac:dyDescent="0.3"/>
    <row r="4673" customFormat="1" x14ac:dyDescent="0.3"/>
    <row r="4674" customFormat="1" x14ac:dyDescent="0.3"/>
    <row r="4675" customFormat="1" x14ac:dyDescent="0.3"/>
    <row r="4676" customFormat="1" x14ac:dyDescent="0.3"/>
    <row r="4677" customFormat="1" x14ac:dyDescent="0.3"/>
    <row r="4678" customFormat="1" x14ac:dyDescent="0.3"/>
    <row r="4679" customFormat="1" x14ac:dyDescent="0.3"/>
    <row r="4680" customFormat="1" x14ac:dyDescent="0.3"/>
    <row r="4681" customFormat="1" x14ac:dyDescent="0.3"/>
    <row r="4682" customFormat="1" x14ac:dyDescent="0.3"/>
    <row r="4683" customFormat="1" x14ac:dyDescent="0.3"/>
    <row r="4684" customFormat="1" x14ac:dyDescent="0.3"/>
    <row r="4685" customFormat="1" x14ac:dyDescent="0.3"/>
    <row r="4686" customFormat="1" x14ac:dyDescent="0.3"/>
    <row r="4687" customFormat="1" x14ac:dyDescent="0.3"/>
    <row r="4688" customFormat="1" x14ac:dyDescent="0.3"/>
    <row r="4689" customFormat="1" x14ac:dyDescent="0.3"/>
    <row r="4690" customFormat="1" x14ac:dyDescent="0.3"/>
    <row r="4691" customFormat="1" x14ac:dyDescent="0.3"/>
    <row r="4692" customFormat="1" x14ac:dyDescent="0.3"/>
    <row r="4693" customFormat="1" x14ac:dyDescent="0.3"/>
    <row r="4694" customFormat="1" x14ac:dyDescent="0.3"/>
    <row r="4695" customFormat="1" x14ac:dyDescent="0.3"/>
    <row r="4696" customFormat="1" x14ac:dyDescent="0.3"/>
    <row r="4697" customFormat="1" x14ac:dyDescent="0.3"/>
    <row r="4698" customFormat="1" x14ac:dyDescent="0.3"/>
    <row r="4699" customFormat="1" x14ac:dyDescent="0.3"/>
    <row r="4700" customFormat="1" x14ac:dyDescent="0.3"/>
    <row r="4701" customFormat="1" x14ac:dyDescent="0.3"/>
    <row r="4702" customFormat="1" x14ac:dyDescent="0.3"/>
    <row r="4703" customFormat="1" x14ac:dyDescent="0.3"/>
    <row r="4704" customFormat="1" x14ac:dyDescent="0.3"/>
    <row r="4705" customFormat="1" x14ac:dyDescent="0.3"/>
    <row r="4706" customFormat="1" x14ac:dyDescent="0.3"/>
    <row r="4707" customFormat="1" x14ac:dyDescent="0.3"/>
    <row r="4708" customFormat="1" x14ac:dyDescent="0.3"/>
    <row r="4709" customFormat="1" x14ac:dyDescent="0.3"/>
    <row r="4710" customFormat="1" x14ac:dyDescent="0.3"/>
    <row r="4711" customFormat="1" x14ac:dyDescent="0.3"/>
    <row r="4712" customFormat="1" x14ac:dyDescent="0.3"/>
    <row r="4713" customFormat="1" x14ac:dyDescent="0.3"/>
    <row r="4714" customFormat="1" x14ac:dyDescent="0.3"/>
    <row r="4715" customFormat="1" x14ac:dyDescent="0.3"/>
    <row r="4716" customFormat="1" x14ac:dyDescent="0.3"/>
    <row r="4717" customFormat="1" x14ac:dyDescent="0.3"/>
    <row r="4718" customFormat="1" x14ac:dyDescent="0.3"/>
    <row r="4719" customFormat="1" x14ac:dyDescent="0.3"/>
    <row r="4720" customFormat="1" x14ac:dyDescent="0.3"/>
    <row r="4721" customFormat="1" x14ac:dyDescent="0.3"/>
    <row r="4722" customFormat="1" x14ac:dyDescent="0.3"/>
    <row r="4723" customFormat="1" x14ac:dyDescent="0.3"/>
    <row r="4724" customFormat="1" x14ac:dyDescent="0.3"/>
    <row r="4725" customFormat="1" x14ac:dyDescent="0.3"/>
    <row r="4726" customFormat="1" x14ac:dyDescent="0.3"/>
    <row r="4727" customFormat="1" x14ac:dyDescent="0.3"/>
    <row r="4728" customFormat="1" x14ac:dyDescent="0.3"/>
    <row r="4729" customFormat="1" x14ac:dyDescent="0.3"/>
    <row r="4730" customFormat="1" x14ac:dyDescent="0.3"/>
    <row r="4731" customFormat="1" x14ac:dyDescent="0.3"/>
    <row r="4732" customFormat="1" x14ac:dyDescent="0.3"/>
    <row r="4733" customFormat="1" x14ac:dyDescent="0.3"/>
    <row r="4734" customFormat="1" x14ac:dyDescent="0.3"/>
    <row r="4735" customFormat="1" x14ac:dyDescent="0.3"/>
    <row r="4736" customFormat="1" x14ac:dyDescent="0.3"/>
    <row r="4737" customFormat="1" x14ac:dyDescent="0.3"/>
    <row r="4738" customFormat="1" x14ac:dyDescent="0.3"/>
    <row r="4739" customFormat="1" x14ac:dyDescent="0.3"/>
    <row r="4740" customFormat="1" x14ac:dyDescent="0.3"/>
    <row r="4741" customFormat="1" x14ac:dyDescent="0.3"/>
    <row r="4742" customFormat="1" x14ac:dyDescent="0.3"/>
    <row r="4743" customFormat="1" x14ac:dyDescent="0.3"/>
    <row r="4744" customFormat="1" x14ac:dyDescent="0.3"/>
    <row r="4745" customFormat="1" x14ac:dyDescent="0.3"/>
    <row r="4746" customFormat="1" x14ac:dyDescent="0.3"/>
    <row r="4747" customFormat="1" x14ac:dyDescent="0.3"/>
    <row r="4748" customFormat="1" x14ac:dyDescent="0.3"/>
    <row r="4749" customFormat="1" x14ac:dyDescent="0.3"/>
    <row r="4750" customFormat="1" x14ac:dyDescent="0.3"/>
    <row r="4751" customFormat="1" x14ac:dyDescent="0.3"/>
    <row r="4752" customFormat="1" x14ac:dyDescent="0.3"/>
    <row r="4753" customFormat="1" x14ac:dyDescent="0.3"/>
    <row r="4754" customFormat="1" x14ac:dyDescent="0.3"/>
    <row r="4755" customFormat="1" x14ac:dyDescent="0.3"/>
    <row r="4756" customFormat="1" x14ac:dyDescent="0.3"/>
    <row r="4757" customFormat="1" x14ac:dyDescent="0.3"/>
    <row r="4758" customFormat="1" x14ac:dyDescent="0.3"/>
    <row r="4759" customFormat="1" x14ac:dyDescent="0.3"/>
    <row r="4760" customFormat="1" x14ac:dyDescent="0.3"/>
    <row r="4761" customFormat="1" x14ac:dyDescent="0.3"/>
    <row r="4762" customFormat="1" x14ac:dyDescent="0.3"/>
    <row r="4763" customFormat="1" x14ac:dyDescent="0.3"/>
    <row r="4764" customFormat="1" x14ac:dyDescent="0.3"/>
    <row r="4765" customFormat="1" x14ac:dyDescent="0.3"/>
    <row r="4766" customFormat="1" x14ac:dyDescent="0.3"/>
    <row r="4767" customFormat="1" x14ac:dyDescent="0.3"/>
    <row r="4768" customFormat="1" x14ac:dyDescent="0.3"/>
    <row r="4769" customFormat="1" x14ac:dyDescent="0.3"/>
    <row r="4770" customFormat="1" x14ac:dyDescent="0.3"/>
    <row r="4771" customFormat="1" x14ac:dyDescent="0.3"/>
    <row r="4772" customFormat="1" x14ac:dyDescent="0.3"/>
    <row r="4773" customFormat="1" x14ac:dyDescent="0.3"/>
    <row r="4774" customFormat="1" x14ac:dyDescent="0.3"/>
    <row r="4775" customFormat="1" x14ac:dyDescent="0.3"/>
    <row r="4776" customFormat="1" x14ac:dyDescent="0.3"/>
    <row r="4777" customFormat="1" x14ac:dyDescent="0.3"/>
    <row r="4778" customFormat="1" x14ac:dyDescent="0.3"/>
    <row r="4779" customFormat="1" x14ac:dyDescent="0.3"/>
    <row r="4780" customFormat="1" x14ac:dyDescent="0.3"/>
    <row r="4781" customFormat="1" x14ac:dyDescent="0.3"/>
    <row r="4782" customFormat="1" x14ac:dyDescent="0.3"/>
    <row r="4783" customFormat="1" x14ac:dyDescent="0.3"/>
    <row r="4784" customFormat="1" x14ac:dyDescent="0.3"/>
    <row r="4785" customFormat="1" x14ac:dyDescent="0.3"/>
    <row r="4786" customFormat="1" x14ac:dyDescent="0.3"/>
    <row r="4787" customFormat="1" x14ac:dyDescent="0.3"/>
    <row r="4788" customFormat="1" x14ac:dyDescent="0.3"/>
    <row r="4789" customFormat="1" x14ac:dyDescent="0.3"/>
    <row r="4790" customFormat="1" x14ac:dyDescent="0.3"/>
    <row r="4791" customFormat="1" x14ac:dyDescent="0.3"/>
    <row r="4792" customFormat="1" x14ac:dyDescent="0.3"/>
    <row r="4793" customFormat="1" x14ac:dyDescent="0.3"/>
    <row r="4794" customFormat="1" x14ac:dyDescent="0.3"/>
    <row r="4795" customFormat="1" x14ac:dyDescent="0.3"/>
    <row r="4796" customFormat="1" x14ac:dyDescent="0.3"/>
    <row r="4797" customFormat="1" x14ac:dyDescent="0.3"/>
    <row r="4798" customFormat="1" x14ac:dyDescent="0.3"/>
    <row r="4799" customFormat="1" x14ac:dyDescent="0.3"/>
    <row r="4800" customFormat="1" x14ac:dyDescent="0.3"/>
    <row r="4801" customFormat="1" x14ac:dyDescent="0.3"/>
    <row r="4802" customFormat="1" x14ac:dyDescent="0.3"/>
    <row r="4803" customFormat="1" x14ac:dyDescent="0.3"/>
    <row r="4804" customFormat="1" x14ac:dyDescent="0.3"/>
    <row r="4805" customFormat="1" x14ac:dyDescent="0.3"/>
    <row r="4806" customFormat="1" x14ac:dyDescent="0.3"/>
    <row r="4807" customFormat="1" x14ac:dyDescent="0.3"/>
    <row r="4808" customFormat="1" x14ac:dyDescent="0.3"/>
    <row r="4809" customFormat="1" x14ac:dyDescent="0.3"/>
    <row r="4810" customFormat="1" x14ac:dyDescent="0.3"/>
    <row r="4811" customFormat="1" x14ac:dyDescent="0.3"/>
    <row r="4812" customFormat="1" x14ac:dyDescent="0.3"/>
    <row r="4813" customFormat="1" x14ac:dyDescent="0.3"/>
    <row r="4814" customFormat="1" x14ac:dyDescent="0.3"/>
    <row r="4815" customFormat="1" x14ac:dyDescent="0.3"/>
    <row r="4816" customFormat="1" x14ac:dyDescent="0.3"/>
    <row r="4817" customFormat="1" x14ac:dyDescent="0.3"/>
    <row r="4818" customFormat="1" x14ac:dyDescent="0.3"/>
    <row r="4819" customFormat="1" x14ac:dyDescent="0.3"/>
    <row r="4820" customFormat="1" x14ac:dyDescent="0.3"/>
    <row r="4821" customFormat="1" x14ac:dyDescent="0.3"/>
    <row r="4822" customFormat="1" x14ac:dyDescent="0.3"/>
    <row r="4823" customFormat="1" x14ac:dyDescent="0.3"/>
    <row r="4824" customFormat="1" x14ac:dyDescent="0.3"/>
    <row r="4825" customFormat="1" x14ac:dyDescent="0.3"/>
    <row r="4826" customFormat="1" x14ac:dyDescent="0.3"/>
    <row r="4827" customFormat="1" x14ac:dyDescent="0.3"/>
    <row r="4828" customFormat="1" x14ac:dyDescent="0.3"/>
    <row r="4829" customFormat="1" x14ac:dyDescent="0.3"/>
    <row r="4830" customFormat="1" x14ac:dyDescent="0.3"/>
    <row r="4831" customFormat="1" x14ac:dyDescent="0.3"/>
    <row r="4832" customFormat="1" x14ac:dyDescent="0.3"/>
    <row r="4833" customFormat="1" x14ac:dyDescent="0.3"/>
    <row r="4834" customFormat="1" x14ac:dyDescent="0.3"/>
    <row r="4835" customFormat="1" x14ac:dyDescent="0.3"/>
    <row r="4836" customFormat="1" x14ac:dyDescent="0.3"/>
    <row r="4837" customFormat="1" x14ac:dyDescent="0.3"/>
    <row r="4838" customFormat="1" x14ac:dyDescent="0.3"/>
    <row r="4839" customFormat="1" x14ac:dyDescent="0.3"/>
    <row r="4840" customFormat="1" x14ac:dyDescent="0.3"/>
    <row r="4841" customFormat="1" x14ac:dyDescent="0.3"/>
    <row r="4842" customFormat="1" x14ac:dyDescent="0.3"/>
    <row r="4843" customFormat="1" x14ac:dyDescent="0.3"/>
    <row r="4844" customFormat="1" x14ac:dyDescent="0.3"/>
    <row r="4845" customFormat="1" x14ac:dyDescent="0.3"/>
    <row r="4846" customFormat="1" x14ac:dyDescent="0.3"/>
    <row r="4847" customFormat="1" x14ac:dyDescent="0.3"/>
    <row r="4848" customFormat="1" x14ac:dyDescent="0.3"/>
    <row r="4849" customFormat="1" x14ac:dyDescent="0.3"/>
    <row r="4850" customFormat="1" x14ac:dyDescent="0.3"/>
    <row r="4851" customFormat="1" x14ac:dyDescent="0.3"/>
    <row r="4852" customFormat="1" x14ac:dyDescent="0.3"/>
    <row r="4853" customFormat="1" x14ac:dyDescent="0.3"/>
    <row r="4854" customFormat="1" x14ac:dyDescent="0.3"/>
    <row r="4855" customFormat="1" x14ac:dyDescent="0.3"/>
    <row r="4856" customFormat="1" x14ac:dyDescent="0.3"/>
    <row r="4857" customFormat="1" x14ac:dyDescent="0.3"/>
    <row r="4858" customFormat="1" x14ac:dyDescent="0.3"/>
    <row r="4859" customFormat="1" x14ac:dyDescent="0.3"/>
    <row r="4860" customFormat="1" x14ac:dyDescent="0.3"/>
    <row r="4861" customFormat="1" x14ac:dyDescent="0.3"/>
    <row r="4862" customFormat="1" x14ac:dyDescent="0.3"/>
    <row r="4863" customFormat="1" x14ac:dyDescent="0.3"/>
    <row r="4864" customFormat="1" x14ac:dyDescent="0.3"/>
    <row r="4865" customFormat="1" x14ac:dyDescent="0.3"/>
    <row r="4866" customFormat="1" x14ac:dyDescent="0.3"/>
    <row r="4867" customFormat="1" x14ac:dyDescent="0.3"/>
    <row r="4868" customFormat="1" x14ac:dyDescent="0.3"/>
    <row r="4869" customFormat="1" x14ac:dyDescent="0.3"/>
    <row r="4870" customFormat="1" x14ac:dyDescent="0.3"/>
    <row r="4871" customFormat="1" x14ac:dyDescent="0.3"/>
    <row r="4872" customFormat="1" x14ac:dyDescent="0.3"/>
    <row r="4873" customFormat="1" x14ac:dyDescent="0.3"/>
    <row r="4874" customFormat="1" x14ac:dyDescent="0.3"/>
    <row r="4875" customFormat="1" x14ac:dyDescent="0.3"/>
    <row r="4876" customFormat="1" x14ac:dyDescent="0.3"/>
    <row r="4877" customFormat="1" x14ac:dyDescent="0.3"/>
    <row r="4878" customFormat="1" x14ac:dyDescent="0.3"/>
    <row r="4879" customFormat="1" x14ac:dyDescent="0.3"/>
    <row r="4880" customFormat="1" x14ac:dyDescent="0.3"/>
    <row r="4881" customFormat="1" x14ac:dyDescent="0.3"/>
    <row r="4882" customFormat="1" x14ac:dyDescent="0.3"/>
    <row r="4883" customFormat="1" x14ac:dyDescent="0.3"/>
    <row r="4884" customFormat="1" x14ac:dyDescent="0.3"/>
    <row r="4885" customFormat="1" x14ac:dyDescent="0.3"/>
    <row r="4886" customFormat="1" x14ac:dyDescent="0.3"/>
    <row r="4887" customFormat="1" x14ac:dyDescent="0.3"/>
    <row r="4888" customFormat="1" x14ac:dyDescent="0.3"/>
    <row r="4889" customFormat="1" x14ac:dyDescent="0.3"/>
    <row r="4890" customFormat="1" x14ac:dyDescent="0.3"/>
    <row r="4891" customFormat="1" x14ac:dyDescent="0.3"/>
    <row r="4892" customFormat="1" x14ac:dyDescent="0.3"/>
    <row r="4893" customFormat="1" x14ac:dyDescent="0.3"/>
    <row r="4894" customFormat="1" x14ac:dyDescent="0.3"/>
    <row r="4895" customFormat="1" x14ac:dyDescent="0.3"/>
    <row r="4896" customFormat="1" x14ac:dyDescent="0.3"/>
    <row r="4897" customFormat="1" x14ac:dyDescent="0.3"/>
    <row r="4898" customFormat="1" x14ac:dyDescent="0.3"/>
    <row r="4899" customFormat="1" x14ac:dyDescent="0.3"/>
    <row r="4900" customFormat="1" x14ac:dyDescent="0.3"/>
    <row r="4901" customFormat="1" x14ac:dyDescent="0.3"/>
    <row r="4902" customFormat="1" x14ac:dyDescent="0.3"/>
    <row r="4903" customFormat="1" x14ac:dyDescent="0.3"/>
    <row r="4904" customFormat="1" x14ac:dyDescent="0.3"/>
    <row r="4905" customFormat="1" x14ac:dyDescent="0.3"/>
    <row r="4906" customFormat="1" x14ac:dyDescent="0.3"/>
    <row r="4907" customFormat="1" x14ac:dyDescent="0.3"/>
    <row r="4908" customFormat="1" x14ac:dyDescent="0.3"/>
    <row r="4909" customFormat="1" x14ac:dyDescent="0.3"/>
    <row r="4910" customFormat="1" x14ac:dyDescent="0.3"/>
    <row r="4911" customFormat="1" x14ac:dyDescent="0.3"/>
    <row r="4912" customFormat="1" x14ac:dyDescent="0.3"/>
    <row r="4913" customFormat="1" x14ac:dyDescent="0.3"/>
    <row r="4914" customFormat="1" x14ac:dyDescent="0.3"/>
    <row r="4915" customFormat="1" x14ac:dyDescent="0.3"/>
    <row r="4916" customFormat="1" x14ac:dyDescent="0.3"/>
    <row r="4917" customFormat="1" x14ac:dyDescent="0.3"/>
    <row r="4918" customFormat="1" x14ac:dyDescent="0.3"/>
    <row r="4919" customFormat="1" x14ac:dyDescent="0.3"/>
    <row r="4920" customFormat="1" x14ac:dyDescent="0.3"/>
    <row r="4921" customFormat="1" x14ac:dyDescent="0.3"/>
    <row r="4922" customFormat="1" x14ac:dyDescent="0.3"/>
    <row r="4923" customFormat="1" x14ac:dyDescent="0.3"/>
    <row r="4924" customFormat="1" x14ac:dyDescent="0.3"/>
    <row r="4925" customFormat="1" x14ac:dyDescent="0.3"/>
    <row r="4926" customFormat="1" x14ac:dyDescent="0.3"/>
    <row r="4927" customFormat="1" x14ac:dyDescent="0.3"/>
    <row r="4928" customFormat="1" x14ac:dyDescent="0.3"/>
    <row r="4929" customFormat="1" x14ac:dyDescent="0.3"/>
    <row r="4930" customFormat="1" x14ac:dyDescent="0.3"/>
    <row r="4931" customFormat="1" x14ac:dyDescent="0.3"/>
    <row r="4932" customFormat="1" x14ac:dyDescent="0.3"/>
    <row r="4933" customFormat="1" x14ac:dyDescent="0.3"/>
    <row r="4934" customFormat="1" x14ac:dyDescent="0.3"/>
    <row r="4935" customFormat="1" x14ac:dyDescent="0.3"/>
    <row r="4936" customFormat="1" x14ac:dyDescent="0.3"/>
    <row r="4937" customFormat="1" x14ac:dyDescent="0.3"/>
    <row r="4938" customFormat="1" x14ac:dyDescent="0.3"/>
    <row r="4939" customFormat="1" x14ac:dyDescent="0.3"/>
    <row r="4940" customFormat="1" x14ac:dyDescent="0.3"/>
    <row r="4941" customFormat="1" x14ac:dyDescent="0.3"/>
    <row r="4942" customFormat="1" x14ac:dyDescent="0.3"/>
    <row r="4943" customFormat="1" x14ac:dyDescent="0.3"/>
    <row r="4944" customFormat="1" x14ac:dyDescent="0.3"/>
    <row r="4945" customFormat="1" x14ac:dyDescent="0.3"/>
    <row r="4946" customFormat="1" x14ac:dyDescent="0.3"/>
    <row r="4947" customFormat="1" x14ac:dyDescent="0.3"/>
    <row r="4948" customFormat="1" x14ac:dyDescent="0.3"/>
    <row r="4949" customFormat="1" x14ac:dyDescent="0.3"/>
    <row r="4950" customFormat="1" x14ac:dyDescent="0.3"/>
    <row r="4951" customFormat="1" x14ac:dyDescent="0.3"/>
    <row r="4952" customFormat="1" x14ac:dyDescent="0.3"/>
    <row r="4953" customFormat="1" x14ac:dyDescent="0.3"/>
    <row r="4954" customFormat="1" x14ac:dyDescent="0.3"/>
    <row r="4955" customFormat="1" x14ac:dyDescent="0.3"/>
    <row r="4956" customFormat="1" x14ac:dyDescent="0.3"/>
    <row r="4957" customFormat="1" x14ac:dyDescent="0.3"/>
    <row r="4958" customFormat="1" x14ac:dyDescent="0.3"/>
    <row r="4959" customFormat="1" x14ac:dyDescent="0.3"/>
    <row r="4960" customFormat="1" x14ac:dyDescent="0.3"/>
    <row r="4961" customFormat="1" x14ac:dyDescent="0.3"/>
    <row r="4962" customFormat="1" x14ac:dyDescent="0.3"/>
    <row r="4963" customFormat="1" x14ac:dyDescent="0.3"/>
    <row r="4964" customFormat="1" x14ac:dyDescent="0.3"/>
    <row r="4965" customFormat="1" x14ac:dyDescent="0.3"/>
    <row r="4966" customFormat="1" x14ac:dyDescent="0.3"/>
    <row r="4967" customFormat="1" x14ac:dyDescent="0.3"/>
    <row r="4968" customFormat="1" x14ac:dyDescent="0.3"/>
    <row r="4969" customFormat="1" x14ac:dyDescent="0.3"/>
    <row r="4970" customFormat="1" x14ac:dyDescent="0.3"/>
    <row r="4971" customFormat="1" x14ac:dyDescent="0.3"/>
    <row r="4972" customFormat="1" x14ac:dyDescent="0.3"/>
    <row r="4973" customFormat="1" x14ac:dyDescent="0.3"/>
    <row r="4974" customFormat="1" x14ac:dyDescent="0.3"/>
    <row r="4975" customFormat="1" x14ac:dyDescent="0.3"/>
    <row r="4976" customFormat="1" x14ac:dyDescent="0.3"/>
    <row r="4977" customFormat="1" x14ac:dyDescent="0.3"/>
    <row r="4978" customFormat="1" x14ac:dyDescent="0.3"/>
    <row r="4979" customFormat="1" x14ac:dyDescent="0.3"/>
    <row r="4980" customFormat="1" x14ac:dyDescent="0.3"/>
    <row r="4981" customFormat="1" x14ac:dyDescent="0.3"/>
    <row r="4982" customFormat="1" x14ac:dyDescent="0.3"/>
    <row r="4983" customFormat="1" x14ac:dyDescent="0.3"/>
    <row r="4984" customFormat="1" x14ac:dyDescent="0.3"/>
    <row r="4985" customFormat="1" x14ac:dyDescent="0.3"/>
    <row r="4986" customFormat="1" x14ac:dyDescent="0.3"/>
    <row r="4987" customFormat="1" x14ac:dyDescent="0.3"/>
    <row r="4988" customFormat="1" x14ac:dyDescent="0.3"/>
    <row r="4989" customFormat="1" x14ac:dyDescent="0.3"/>
    <row r="4990" customFormat="1" x14ac:dyDescent="0.3"/>
    <row r="4991" customFormat="1" x14ac:dyDescent="0.3"/>
    <row r="4992" customFormat="1" x14ac:dyDescent="0.3"/>
    <row r="4993" customFormat="1" x14ac:dyDescent="0.3"/>
    <row r="4994" customFormat="1" x14ac:dyDescent="0.3"/>
    <row r="4995" customFormat="1" x14ac:dyDescent="0.3"/>
    <row r="4996" customFormat="1" x14ac:dyDescent="0.3"/>
    <row r="4997" customFormat="1" x14ac:dyDescent="0.3"/>
    <row r="4998" customFormat="1" x14ac:dyDescent="0.3"/>
    <row r="4999" customFormat="1" x14ac:dyDescent="0.3"/>
    <row r="5000" customFormat="1" x14ac:dyDescent="0.3"/>
    <row r="5001" customFormat="1" x14ac:dyDescent="0.3"/>
    <row r="5002" customFormat="1" x14ac:dyDescent="0.3"/>
    <row r="5003" customFormat="1" x14ac:dyDescent="0.3"/>
    <row r="5004" customFormat="1" x14ac:dyDescent="0.3"/>
    <row r="5005" customFormat="1" x14ac:dyDescent="0.3"/>
    <row r="5006" customFormat="1" x14ac:dyDescent="0.3"/>
    <row r="5007" customFormat="1" x14ac:dyDescent="0.3"/>
    <row r="5008" customFormat="1" x14ac:dyDescent="0.3"/>
    <row r="5009" customFormat="1" x14ac:dyDescent="0.3"/>
    <row r="5010" customFormat="1" x14ac:dyDescent="0.3"/>
    <row r="5011" customFormat="1" x14ac:dyDescent="0.3"/>
    <row r="5012" customFormat="1" x14ac:dyDescent="0.3"/>
    <row r="5013" customFormat="1" x14ac:dyDescent="0.3"/>
    <row r="5014" customFormat="1" x14ac:dyDescent="0.3"/>
    <row r="5015" customFormat="1" x14ac:dyDescent="0.3"/>
    <row r="5016" customFormat="1" x14ac:dyDescent="0.3"/>
    <row r="5017" customFormat="1" x14ac:dyDescent="0.3"/>
    <row r="5018" customFormat="1" x14ac:dyDescent="0.3"/>
    <row r="5019" customFormat="1" x14ac:dyDescent="0.3"/>
    <row r="5020" customFormat="1" x14ac:dyDescent="0.3"/>
    <row r="5021" customFormat="1" x14ac:dyDescent="0.3"/>
    <row r="5022" customFormat="1" x14ac:dyDescent="0.3"/>
    <row r="5023" customFormat="1" x14ac:dyDescent="0.3"/>
    <row r="5024" customFormat="1" x14ac:dyDescent="0.3"/>
    <row r="5025" customFormat="1" x14ac:dyDescent="0.3"/>
    <row r="5026" customFormat="1" x14ac:dyDescent="0.3"/>
    <row r="5027" customFormat="1" x14ac:dyDescent="0.3"/>
    <row r="5028" customFormat="1" x14ac:dyDescent="0.3"/>
    <row r="5029" customFormat="1" x14ac:dyDescent="0.3"/>
    <row r="5030" customFormat="1" x14ac:dyDescent="0.3"/>
    <row r="5031" customFormat="1" x14ac:dyDescent="0.3"/>
    <row r="5032" customFormat="1" x14ac:dyDescent="0.3"/>
    <row r="5033" customFormat="1" x14ac:dyDescent="0.3"/>
    <row r="5034" customFormat="1" x14ac:dyDescent="0.3"/>
    <row r="5035" customFormat="1" x14ac:dyDescent="0.3"/>
    <row r="5036" customFormat="1" x14ac:dyDescent="0.3"/>
    <row r="5037" customFormat="1" x14ac:dyDescent="0.3"/>
    <row r="5038" customFormat="1" x14ac:dyDescent="0.3"/>
    <row r="5039" customFormat="1" x14ac:dyDescent="0.3"/>
    <row r="5040" customFormat="1" x14ac:dyDescent="0.3"/>
    <row r="5041" customFormat="1" x14ac:dyDescent="0.3"/>
    <row r="5042" customFormat="1" x14ac:dyDescent="0.3"/>
    <row r="5043" customFormat="1" x14ac:dyDescent="0.3"/>
    <row r="5044" customFormat="1" x14ac:dyDescent="0.3"/>
    <row r="5045" customFormat="1" x14ac:dyDescent="0.3"/>
    <row r="5046" customFormat="1" x14ac:dyDescent="0.3"/>
    <row r="5047" customFormat="1" x14ac:dyDescent="0.3"/>
    <row r="5048" customFormat="1" x14ac:dyDescent="0.3"/>
    <row r="5049" customFormat="1" x14ac:dyDescent="0.3"/>
    <row r="5050" customFormat="1" x14ac:dyDescent="0.3"/>
    <row r="5051" customFormat="1" x14ac:dyDescent="0.3"/>
    <row r="5052" customFormat="1" x14ac:dyDescent="0.3"/>
    <row r="5053" customFormat="1" x14ac:dyDescent="0.3"/>
    <row r="5054" customFormat="1" x14ac:dyDescent="0.3"/>
    <row r="5055" customFormat="1" x14ac:dyDescent="0.3"/>
    <row r="5056" customFormat="1" x14ac:dyDescent="0.3"/>
    <row r="5057" customFormat="1" x14ac:dyDescent="0.3"/>
    <row r="5058" customFormat="1" x14ac:dyDescent="0.3"/>
    <row r="5059" customFormat="1" x14ac:dyDescent="0.3"/>
    <row r="5060" customFormat="1" x14ac:dyDescent="0.3"/>
    <row r="5061" customFormat="1" x14ac:dyDescent="0.3"/>
    <row r="5062" customFormat="1" x14ac:dyDescent="0.3"/>
    <row r="5063" customFormat="1" x14ac:dyDescent="0.3"/>
    <row r="5064" customFormat="1" x14ac:dyDescent="0.3"/>
    <row r="5065" customFormat="1" x14ac:dyDescent="0.3"/>
    <row r="5066" customFormat="1" x14ac:dyDescent="0.3"/>
    <row r="5067" customFormat="1" x14ac:dyDescent="0.3"/>
    <row r="5068" customFormat="1" x14ac:dyDescent="0.3"/>
    <row r="5069" customFormat="1" x14ac:dyDescent="0.3"/>
    <row r="5070" customFormat="1" x14ac:dyDescent="0.3"/>
    <row r="5071" customFormat="1" x14ac:dyDescent="0.3"/>
    <row r="5072" customFormat="1" x14ac:dyDescent="0.3"/>
    <row r="5073" customFormat="1" x14ac:dyDescent="0.3"/>
    <row r="5074" customFormat="1" x14ac:dyDescent="0.3"/>
    <row r="5075" customFormat="1" x14ac:dyDescent="0.3"/>
    <row r="5076" customFormat="1" x14ac:dyDescent="0.3"/>
    <row r="5077" customFormat="1" x14ac:dyDescent="0.3"/>
    <row r="5078" customFormat="1" x14ac:dyDescent="0.3"/>
    <row r="5079" customFormat="1" x14ac:dyDescent="0.3"/>
    <row r="5080" customFormat="1" x14ac:dyDescent="0.3"/>
    <row r="5081" customFormat="1" x14ac:dyDescent="0.3"/>
    <row r="5082" customFormat="1" x14ac:dyDescent="0.3"/>
    <row r="5083" customFormat="1" x14ac:dyDescent="0.3"/>
    <row r="5084" customFormat="1" x14ac:dyDescent="0.3"/>
    <row r="5085" customFormat="1" x14ac:dyDescent="0.3"/>
    <row r="5086" customFormat="1" x14ac:dyDescent="0.3"/>
    <row r="5087" customFormat="1" x14ac:dyDescent="0.3"/>
    <row r="5088" customFormat="1" x14ac:dyDescent="0.3"/>
    <row r="5089" customFormat="1" x14ac:dyDescent="0.3"/>
    <row r="5090" customFormat="1" x14ac:dyDescent="0.3"/>
    <row r="5091" customFormat="1" x14ac:dyDescent="0.3"/>
    <row r="5092" customFormat="1" x14ac:dyDescent="0.3"/>
    <row r="5093" customFormat="1" x14ac:dyDescent="0.3"/>
    <row r="5094" customFormat="1" x14ac:dyDescent="0.3"/>
    <row r="5095" customFormat="1" x14ac:dyDescent="0.3"/>
    <row r="5096" customFormat="1" x14ac:dyDescent="0.3"/>
    <row r="5097" customFormat="1" x14ac:dyDescent="0.3"/>
    <row r="5098" customFormat="1" x14ac:dyDescent="0.3"/>
    <row r="5099" customFormat="1" x14ac:dyDescent="0.3"/>
    <row r="5100" customFormat="1" x14ac:dyDescent="0.3"/>
    <row r="5101" customFormat="1" x14ac:dyDescent="0.3"/>
    <row r="5102" customFormat="1" x14ac:dyDescent="0.3"/>
    <row r="5103" customFormat="1" x14ac:dyDescent="0.3"/>
    <row r="5104" customFormat="1" x14ac:dyDescent="0.3"/>
    <row r="5105" customFormat="1" x14ac:dyDescent="0.3"/>
    <row r="5106" customFormat="1" x14ac:dyDescent="0.3"/>
    <row r="5107" customFormat="1" x14ac:dyDescent="0.3"/>
    <row r="5108" customFormat="1" x14ac:dyDescent="0.3"/>
    <row r="5109" customFormat="1" x14ac:dyDescent="0.3"/>
    <row r="5110" customFormat="1" x14ac:dyDescent="0.3"/>
    <row r="5111" customFormat="1" x14ac:dyDescent="0.3"/>
    <row r="5112" customFormat="1" x14ac:dyDescent="0.3"/>
    <row r="5113" customFormat="1" x14ac:dyDescent="0.3"/>
    <row r="5114" customFormat="1" x14ac:dyDescent="0.3"/>
    <row r="5115" customFormat="1" x14ac:dyDescent="0.3"/>
    <row r="5116" customFormat="1" x14ac:dyDescent="0.3"/>
    <row r="5117" customFormat="1" x14ac:dyDescent="0.3"/>
    <row r="5118" customFormat="1" x14ac:dyDescent="0.3"/>
    <row r="5119" customFormat="1" x14ac:dyDescent="0.3"/>
    <row r="5120" customFormat="1" x14ac:dyDescent="0.3"/>
    <row r="5121" customFormat="1" x14ac:dyDescent="0.3"/>
    <row r="5122" customFormat="1" x14ac:dyDescent="0.3"/>
    <row r="5123" customFormat="1" x14ac:dyDescent="0.3"/>
    <row r="5124" customFormat="1" x14ac:dyDescent="0.3"/>
    <row r="5125" customFormat="1" x14ac:dyDescent="0.3"/>
    <row r="5126" customFormat="1" x14ac:dyDescent="0.3"/>
    <row r="5127" customFormat="1" x14ac:dyDescent="0.3"/>
    <row r="5128" customFormat="1" x14ac:dyDescent="0.3"/>
    <row r="5129" customFormat="1" x14ac:dyDescent="0.3"/>
    <row r="5130" customFormat="1" x14ac:dyDescent="0.3"/>
    <row r="5131" customFormat="1" x14ac:dyDescent="0.3"/>
    <row r="5132" customFormat="1" x14ac:dyDescent="0.3"/>
    <row r="5133" customFormat="1" x14ac:dyDescent="0.3"/>
    <row r="5134" customFormat="1" x14ac:dyDescent="0.3"/>
    <row r="5135" customFormat="1" x14ac:dyDescent="0.3"/>
    <row r="5136" customFormat="1" x14ac:dyDescent="0.3"/>
    <row r="5137" customFormat="1" x14ac:dyDescent="0.3"/>
    <row r="5138" customFormat="1" x14ac:dyDescent="0.3"/>
    <row r="5139" customFormat="1" x14ac:dyDescent="0.3"/>
    <row r="5140" customFormat="1" x14ac:dyDescent="0.3"/>
    <row r="5141" customFormat="1" x14ac:dyDescent="0.3"/>
    <row r="5142" customFormat="1" x14ac:dyDescent="0.3"/>
    <row r="5143" customFormat="1" x14ac:dyDescent="0.3"/>
    <row r="5144" customFormat="1" x14ac:dyDescent="0.3"/>
    <row r="5145" customFormat="1" x14ac:dyDescent="0.3"/>
    <row r="5146" customFormat="1" x14ac:dyDescent="0.3"/>
    <row r="5147" customFormat="1" x14ac:dyDescent="0.3"/>
    <row r="5148" customFormat="1" x14ac:dyDescent="0.3"/>
    <row r="5149" customFormat="1" x14ac:dyDescent="0.3"/>
    <row r="5150" customFormat="1" x14ac:dyDescent="0.3"/>
    <row r="5151" customFormat="1" x14ac:dyDescent="0.3"/>
    <row r="5152" customFormat="1" x14ac:dyDescent="0.3"/>
    <row r="5153" customFormat="1" x14ac:dyDescent="0.3"/>
    <row r="5154" customFormat="1" x14ac:dyDescent="0.3"/>
    <row r="5155" customFormat="1" x14ac:dyDescent="0.3"/>
    <row r="5156" customFormat="1" x14ac:dyDescent="0.3"/>
    <row r="5157" customFormat="1" x14ac:dyDescent="0.3"/>
    <row r="5158" customFormat="1" x14ac:dyDescent="0.3"/>
    <row r="5159" customFormat="1" x14ac:dyDescent="0.3"/>
    <row r="5160" customFormat="1" x14ac:dyDescent="0.3"/>
    <row r="5161" customFormat="1" x14ac:dyDescent="0.3"/>
    <row r="5162" customFormat="1" x14ac:dyDescent="0.3"/>
    <row r="5163" customFormat="1" x14ac:dyDescent="0.3"/>
    <row r="5164" customFormat="1" x14ac:dyDescent="0.3"/>
    <row r="5165" customFormat="1" x14ac:dyDescent="0.3"/>
    <row r="5166" customFormat="1" x14ac:dyDescent="0.3"/>
    <row r="5167" customFormat="1" x14ac:dyDescent="0.3"/>
    <row r="5168" customFormat="1" x14ac:dyDescent="0.3"/>
    <row r="5169" customFormat="1" x14ac:dyDescent="0.3"/>
    <row r="5170" customFormat="1" x14ac:dyDescent="0.3"/>
    <row r="5171" customFormat="1" x14ac:dyDescent="0.3"/>
    <row r="5172" customFormat="1" x14ac:dyDescent="0.3"/>
    <row r="5173" customFormat="1" x14ac:dyDescent="0.3"/>
    <row r="5174" customFormat="1" x14ac:dyDescent="0.3"/>
    <row r="5175" customFormat="1" x14ac:dyDescent="0.3"/>
    <row r="5176" customFormat="1" x14ac:dyDescent="0.3"/>
    <row r="5177" customFormat="1" x14ac:dyDescent="0.3"/>
    <row r="5178" customFormat="1" x14ac:dyDescent="0.3"/>
    <row r="5179" customFormat="1" x14ac:dyDescent="0.3"/>
    <row r="5180" customFormat="1" x14ac:dyDescent="0.3"/>
    <row r="5181" customFormat="1" x14ac:dyDescent="0.3"/>
    <row r="5182" customFormat="1" x14ac:dyDescent="0.3"/>
    <row r="5183" customFormat="1" x14ac:dyDescent="0.3"/>
    <row r="5184" customFormat="1" x14ac:dyDescent="0.3"/>
    <row r="5185" customFormat="1" x14ac:dyDescent="0.3"/>
    <row r="5186" customFormat="1" x14ac:dyDescent="0.3"/>
    <row r="5187" customFormat="1" x14ac:dyDescent="0.3"/>
    <row r="5188" customFormat="1" x14ac:dyDescent="0.3"/>
    <row r="5189" customFormat="1" x14ac:dyDescent="0.3"/>
    <row r="5190" customFormat="1" x14ac:dyDescent="0.3"/>
    <row r="5191" customFormat="1" x14ac:dyDescent="0.3"/>
    <row r="5192" customFormat="1" x14ac:dyDescent="0.3"/>
    <row r="5193" customFormat="1" x14ac:dyDescent="0.3"/>
    <row r="5194" customFormat="1" x14ac:dyDescent="0.3"/>
    <row r="5195" customFormat="1" x14ac:dyDescent="0.3"/>
    <row r="5196" customFormat="1" x14ac:dyDescent="0.3"/>
    <row r="5197" customFormat="1" x14ac:dyDescent="0.3"/>
    <row r="5198" customFormat="1" x14ac:dyDescent="0.3"/>
    <row r="5199" customFormat="1" x14ac:dyDescent="0.3"/>
    <row r="5200" customFormat="1" x14ac:dyDescent="0.3"/>
    <row r="5201" customFormat="1" x14ac:dyDescent="0.3"/>
    <row r="5202" customFormat="1" x14ac:dyDescent="0.3"/>
    <row r="5203" customFormat="1" x14ac:dyDescent="0.3"/>
    <row r="5204" customFormat="1" x14ac:dyDescent="0.3"/>
    <row r="5205" customFormat="1" x14ac:dyDescent="0.3"/>
    <row r="5206" customFormat="1" x14ac:dyDescent="0.3"/>
    <row r="5207" customFormat="1" x14ac:dyDescent="0.3"/>
    <row r="5208" customFormat="1" x14ac:dyDescent="0.3"/>
    <row r="5209" customFormat="1" x14ac:dyDescent="0.3"/>
    <row r="5210" customFormat="1" x14ac:dyDescent="0.3"/>
    <row r="5211" customFormat="1" x14ac:dyDescent="0.3"/>
    <row r="5212" customFormat="1" x14ac:dyDescent="0.3"/>
    <row r="5213" customFormat="1" x14ac:dyDescent="0.3"/>
    <row r="5214" customFormat="1" x14ac:dyDescent="0.3"/>
    <row r="5215" customFormat="1" x14ac:dyDescent="0.3"/>
    <row r="5216" customFormat="1" x14ac:dyDescent="0.3"/>
    <row r="5217" customFormat="1" x14ac:dyDescent="0.3"/>
    <row r="5218" customFormat="1" x14ac:dyDescent="0.3"/>
    <row r="5219" customFormat="1" x14ac:dyDescent="0.3"/>
    <row r="5220" customFormat="1" x14ac:dyDescent="0.3"/>
    <row r="5221" customFormat="1" x14ac:dyDescent="0.3"/>
    <row r="5222" customFormat="1" x14ac:dyDescent="0.3"/>
    <row r="5223" customFormat="1" x14ac:dyDescent="0.3"/>
    <row r="5224" customFormat="1" x14ac:dyDescent="0.3"/>
    <row r="5225" customFormat="1" x14ac:dyDescent="0.3"/>
    <row r="5226" customFormat="1" x14ac:dyDescent="0.3"/>
    <row r="5227" customFormat="1" x14ac:dyDescent="0.3"/>
    <row r="5228" customFormat="1" x14ac:dyDescent="0.3"/>
    <row r="5229" customFormat="1" x14ac:dyDescent="0.3"/>
    <row r="5230" customFormat="1" x14ac:dyDescent="0.3"/>
    <row r="5231" customFormat="1" x14ac:dyDescent="0.3"/>
    <row r="5232" customFormat="1" x14ac:dyDescent="0.3"/>
    <row r="5233" customFormat="1" x14ac:dyDescent="0.3"/>
    <row r="5234" customFormat="1" x14ac:dyDescent="0.3"/>
    <row r="5235" customFormat="1" x14ac:dyDescent="0.3"/>
    <row r="5236" customFormat="1" x14ac:dyDescent="0.3"/>
    <row r="5237" customFormat="1" x14ac:dyDescent="0.3"/>
    <row r="5238" customFormat="1" x14ac:dyDescent="0.3"/>
    <row r="5239" customFormat="1" x14ac:dyDescent="0.3"/>
    <row r="5240" customFormat="1" x14ac:dyDescent="0.3"/>
    <row r="5241" customFormat="1" x14ac:dyDescent="0.3"/>
    <row r="5242" customFormat="1" x14ac:dyDescent="0.3"/>
    <row r="5243" customFormat="1" x14ac:dyDescent="0.3"/>
    <row r="5244" customFormat="1" x14ac:dyDescent="0.3"/>
    <row r="5245" customFormat="1" x14ac:dyDescent="0.3"/>
    <row r="5246" customFormat="1" x14ac:dyDescent="0.3"/>
    <row r="5247" customFormat="1" x14ac:dyDescent="0.3"/>
    <row r="5248" customFormat="1" x14ac:dyDescent="0.3"/>
    <row r="5249" customFormat="1" x14ac:dyDescent="0.3"/>
    <row r="5250" customFormat="1" x14ac:dyDescent="0.3"/>
    <row r="5251" customFormat="1" x14ac:dyDescent="0.3"/>
    <row r="5252" customFormat="1" x14ac:dyDescent="0.3"/>
    <row r="5253" customFormat="1" x14ac:dyDescent="0.3"/>
    <row r="5254" customFormat="1" x14ac:dyDescent="0.3"/>
    <row r="5255" customFormat="1" x14ac:dyDescent="0.3"/>
    <row r="5256" customFormat="1" x14ac:dyDescent="0.3"/>
    <row r="5257" customFormat="1" x14ac:dyDescent="0.3"/>
    <row r="5258" customFormat="1" x14ac:dyDescent="0.3"/>
    <row r="5259" customFormat="1" x14ac:dyDescent="0.3"/>
    <row r="5260" customFormat="1" x14ac:dyDescent="0.3"/>
    <row r="5261" customFormat="1" x14ac:dyDescent="0.3"/>
    <row r="5262" customFormat="1" x14ac:dyDescent="0.3"/>
    <row r="5263" customFormat="1" x14ac:dyDescent="0.3"/>
    <row r="5264" customFormat="1" x14ac:dyDescent="0.3"/>
    <row r="5265" customFormat="1" x14ac:dyDescent="0.3"/>
    <row r="5266" customFormat="1" x14ac:dyDescent="0.3"/>
    <row r="5267" customFormat="1" x14ac:dyDescent="0.3"/>
    <row r="5268" customFormat="1" x14ac:dyDescent="0.3"/>
    <row r="5269" customFormat="1" x14ac:dyDescent="0.3"/>
    <row r="5270" customFormat="1" x14ac:dyDescent="0.3"/>
    <row r="5271" customFormat="1" x14ac:dyDescent="0.3"/>
    <row r="5272" customFormat="1" x14ac:dyDescent="0.3"/>
    <row r="5273" customFormat="1" x14ac:dyDescent="0.3"/>
    <row r="5274" customFormat="1" x14ac:dyDescent="0.3"/>
    <row r="5275" customFormat="1" x14ac:dyDescent="0.3"/>
    <row r="5276" customFormat="1" x14ac:dyDescent="0.3"/>
    <row r="5277" customFormat="1" x14ac:dyDescent="0.3"/>
    <row r="5278" customFormat="1" x14ac:dyDescent="0.3"/>
    <row r="5279" customFormat="1" x14ac:dyDescent="0.3"/>
    <row r="5280" customFormat="1" x14ac:dyDescent="0.3"/>
    <row r="5281" customFormat="1" x14ac:dyDescent="0.3"/>
    <row r="5282" customFormat="1" x14ac:dyDescent="0.3"/>
    <row r="5283" customFormat="1" x14ac:dyDescent="0.3"/>
    <row r="5284" customFormat="1" x14ac:dyDescent="0.3"/>
    <row r="5285" customFormat="1" x14ac:dyDescent="0.3"/>
    <row r="5286" customFormat="1" x14ac:dyDescent="0.3"/>
    <row r="5287" customFormat="1" x14ac:dyDescent="0.3"/>
    <row r="5288" customFormat="1" x14ac:dyDescent="0.3"/>
    <row r="5289" customFormat="1" x14ac:dyDescent="0.3"/>
    <row r="5290" customFormat="1" x14ac:dyDescent="0.3"/>
    <row r="5291" customFormat="1" x14ac:dyDescent="0.3"/>
    <row r="5292" customFormat="1" x14ac:dyDescent="0.3"/>
    <row r="5293" customFormat="1" x14ac:dyDescent="0.3"/>
    <row r="5294" customFormat="1" x14ac:dyDescent="0.3"/>
    <row r="5295" customFormat="1" x14ac:dyDescent="0.3"/>
    <row r="5296" customFormat="1" x14ac:dyDescent="0.3"/>
    <row r="5297" customFormat="1" x14ac:dyDescent="0.3"/>
    <row r="5298" customFormat="1" x14ac:dyDescent="0.3"/>
    <row r="5299" customFormat="1" x14ac:dyDescent="0.3"/>
    <row r="5300" customFormat="1" x14ac:dyDescent="0.3"/>
    <row r="5301" customFormat="1" x14ac:dyDescent="0.3"/>
    <row r="5302" customFormat="1" x14ac:dyDescent="0.3"/>
    <row r="5303" customFormat="1" x14ac:dyDescent="0.3"/>
    <row r="5304" customFormat="1" x14ac:dyDescent="0.3"/>
    <row r="5305" customFormat="1" x14ac:dyDescent="0.3"/>
    <row r="5306" customFormat="1" x14ac:dyDescent="0.3"/>
    <row r="5307" customFormat="1" x14ac:dyDescent="0.3"/>
    <row r="5308" customFormat="1" x14ac:dyDescent="0.3"/>
    <row r="5309" customFormat="1" x14ac:dyDescent="0.3"/>
    <row r="5310" customFormat="1" x14ac:dyDescent="0.3"/>
    <row r="5311" customFormat="1" x14ac:dyDescent="0.3"/>
    <row r="5312" customFormat="1" x14ac:dyDescent="0.3"/>
    <row r="5313" customFormat="1" x14ac:dyDescent="0.3"/>
    <row r="5314" customFormat="1" x14ac:dyDescent="0.3"/>
    <row r="5315" customFormat="1" x14ac:dyDescent="0.3"/>
    <row r="5316" customFormat="1" x14ac:dyDescent="0.3"/>
    <row r="5317" customFormat="1" x14ac:dyDescent="0.3"/>
    <row r="5318" customFormat="1" x14ac:dyDescent="0.3"/>
    <row r="5319" customFormat="1" x14ac:dyDescent="0.3"/>
    <row r="5320" customFormat="1" x14ac:dyDescent="0.3"/>
    <row r="5321" customFormat="1" x14ac:dyDescent="0.3"/>
    <row r="5322" customFormat="1" x14ac:dyDescent="0.3"/>
    <row r="5323" customFormat="1" x14ac:dyDescent="0.3"/>
    <row r="5324" customFormat="1" x14ac:dyDescent="0.3"/>
    <row r="5325" customFormat="1" x14ac:dyDescent="0.3"/>
    <row r="5326" customFormat="1" x14ac:dyDescent="0.3"/>
    <row r="5327" customFormat="1" x14ac:dyDescent="0.3"/>
    <row r="5328" customFormat="1" x14ac:dyDescent="0.3"/>
    <row r="5329" customFormat="1" x14ac:dyDescent="0.3"/>
    <row r="5330" customFormat="1" x14ac:dyDescent="0.3"/>
    <row r="5331" customFormat="1" x14ac:dyDescent="0.3"/>
    <row r="5332" customFormat="1" x14ac:dyDescent="0.3"/>
    <row r="5333" customFormat="1" x14ac:dyDescent="0.3"/>
    <row r="5334" customFormat="1" x14ac:dyDescent="0.3"/>
    <row r="5335" customFormat="1" x14ac:dyDescent="0.3"/>
    <row r="5336" customFormat="1" x14ac:dyDescent="0.3"/>
    <row r="5337" customFormat="1" x14ac:dyDescent="0.3"/>
    <row r="5338" customFormat="1" x14ac:dyDescent="0.3"/>
    <row r="5339" customFormat="1" x14ac:dyDescent="0.3"/>
    <row r="5340" customFormat="1" x14ac:dyDescent="0.3"/>
    <row r="5341" customFormat="1" x14ac:dyDescent="0.3"/>
    <row r="5342" customFormat="1" x14ac:dyDescent="0.3"/>
    <row r="5343" customFormat="1" x14ac:dyDescent="0.3"/>
    <row r="5344" customFormat="1" x14ac:dyDescent="0.3"/>
    <row r="5345" customFormat="1" x14ac:dyDescent="0.3"/>
    <row r="5346" customFormat="1" x14ac:dyDescent="0.3"/>
    <row r="5347" customFormat="1" x14ac:dyDescent="0.3"/>
    <row r="5348" customFormat="1" x14ac:dyDescent="0.3"/>
    <row r="5349" customFormat="1" x14ac:dyDescent="0.3"/>
    <row r="5350" customFormat="1" x14ac:dyDescent="0.3"/>
    <row r="5351" customFormat="1" x14ac:dyDescent="0.3"/>
    <row r="5352" customFormat="1" x14ac:dyDescent="0.3"/>
    <row r="5353" customFormat="1" x14ac:dyDescent="0.3"/>
    <row r="5354" customFormat="1" x14ac:dyDescent="0.3"/>
    <row r="5355" customFormat="1" x14ac:dyDescent="0.3"/>
    <row r="5356" customFormat="1" x14ac:dyDescent="0.3"/>
    <row r="5357" customFormat="1" x14ac:dyDescent="0.3"/>
    <row r="5358" customFormat="1" x14ac:dyDescent="0.3"/>
    <row r="5359" customFormat="1" x14ac:dyDescent="0.3"/>
    <row r="5360" customFormat="1" x14ac:dyDescent="0.3"/>
    <row r="5361" customFormat="1" x14ac:dyDescent="0.3"/>
    <row r="5362" customFormat="1" x14ac:dyDescent="0.3"/>
    <row r="5363" customFormat="1" x14ac:dyDescent="0.3"/>
    <row r="5364" customFormat="1" x14ac:dyDescent="0.3"/>
    <row r="5365" customFormat="1" x14ac:dyDescent="0.3"/>
    <row r="5366" customFormat="1" x14ac:dyDescent="0.3"/>
    <row r="5367" customFormat="1" x14ac:dyDescent="0.3"/>
    <row r="5368" customFormat="1" x14ac:dyDescent="0.3"/>
    <row r="5369" customFormat="1" x14ac:dyDescent="0.3"/>
    <row r="5370" customFormat="1" x14ac:dyDescent="0.3"/>
    <row r="5371" customFormat="1" x14ac:dyDescent="0.3"/>
    <row r="5372" customFormat="1" x14ac:dyDescent="0.3"/>
    <row r="5373" customFormat="1" x14ac:dyDescent="0.3"/>
    <row r="5374" customFormat="1" x14ac:dyDescent="0.3"/>
    <row r="5375" customFormat="1" x14ac:dyDescent="0.3"/>
    <row r="5376" customFormat="1" x14ac:dyDescent="0.3"/>
    <row r="5377" customFormat="1" x14ac:dyDescent="0.3"/>
    <row r="5378" customFormat="1" x14ac:dyDescent="0.3"/>
    <row r="5379" customFormat="1" x14ac:dyDescent="0.3"/>
    <row r="5380" customFormat="1" x14ac:dyDescent="0.3"/>
    <row r="5381" customFormat="1" x14ac:dyDescent="0.3"/>
    <row r="5382" customFormat="1" x14ac:dyDescent="0.3"/>
    <row r="5383" customFormat="1" x14ac:dyDescent="0.3"/>
    <row r="5384" customFormat="1" x14ac:dyDescent="0.3"/>
    <row r="5385" customFormat="1" x14ac:dyDescent="0.3"/>
    <row r="5386" customFormat="1" x14ac:dyDescent="0.3"/>
    <row r="5387" customFormat="1" x14ac:dyDescent="0.3"/>
    <row r="5388" customFormat="1" x14ac:dyDescent="0.3"/>
    <row r="5389" customFormat="1" x14ac:dyDescent="0.3"/>
    <row r="5390" customFormat="1" x14ac:dyDescent="0.3"/>
    <row r="5391" customFormat="1" x14ac:dyDescent="0.3"/>
    <row r="5392" customFormat="1" x14ac:dyDescent="0.3"/>
    <row r="5393" customFormat="1" x14ac:dyDescent="0.3"/>
    <row r="5394" customFormat="1" x14ac:dyDescent="0.3"/>
    <row r="5395" customFormat="1" x14ac:dyDescent="0.3"/>
    <row r="5396" customFormat="1" x14ac:dyDescent="0.3"/>
    <row r="5397" customFormat="1" x14ac:dyDescent="0.3"/>
    <row r="5398" customFormat="1" x14ac:dyDescent="0.3"/>
    <row r="5399" customFormat="1" x14ac:dyDescent="0.3"/>
    <row r="5400" customFormat="1" x14ac:dyDescent="0.3"/>
    <row r="5401" customFormat="1" x14ac:dyDescent="0.3"/>
    <row r="5402" customFormat="1" x14ac:dyDescent="0.3"/>
    <row r="5403" customFormat="1" x14ac:dyDescent="0.3"/>
    <row r="5404" customFormat="1" x14ac:dyDescent="0.3"/>
    <row r="5405" customFormat="1" x14ac:dyDescent="0.3"/>
    <row r="5406" customFormat="1" x14ac:dyDescent="0.3"/>
    <row r="5407" customFormat="1" x14ac:dyDescent="0.3"/>
    <row r="5408" customFormat="1" x14ac:dyDescent="0.3"/>
    <row r="5409" customFormat="1" x14ac:dyDescent="0.3"/>
    <row r="5410" customFormat="1" x14ac:dyDescent="0.3"/>
    <row r="5411" customFormat="1" x14ac:dyDescent="0.3"/>
    <row r="5412" customFormat="1" x14ac:dyDescent="0.3"/>
    <row r="5413" customFormat="1" x14ac:dyDescent="0.3"/>
    <row r="5414" customFormat="1" x14ac:dyDescent="0.3"/>
    <row r="5415" customFormat="1" x14ac:dyDescent="0.3"/>
    <row r="5416" customFormat="1" x14ac:dyDescent="0.3"/>
    <row r="5417" customFormat="1" x14ac:dyDescent="0.3"/>
    <row r="5418" customFormat="1" x14ac:dyDescent="0.3"/>
    <row r="5419" customFormat="1" x14ac:dyDescent="0.3"/>
    <row r="5420" customFormat="1" x14ac:dyDescent="0.3"/>
    <row r="5421" customFormat="1" x14ac:dyDescent="0.3"/>
    <row r="5422" customFormat="1" x14ac:dyDescent="0.3"/>
    <row r="5423" customFormat="1" x14ac:dyDescent="0.3"/>
    <row r="5424" customFormat="1" x14ac:dyDescent="0.3"/>
    <row r="5425" customFormat="1" x14ac:dyDescent="0.3"/>
    <row r="5426" customFormat="1" x14ac:dyDescent="0.3"/>
    <row r="5427" customFormat="1" x14ac:dyDescent="0.3"/>
    <row r="5428" customFormat="1" x14ac:dyDescent="0.3"/>
    <row r="5429" customFormat="1" x14ac:dyDescent="0.3"/>
    <row r="5430" customFormat="1" x14ac:dyDescent="0.3"/>
    <row r="5431" customFormat="1" x14ac:dyDescent="0.3"/>
    <row r="5432" customFormat="1" x14ac:dyDescent="0.3"/>
    <row r="5433" customFormat="1" x14ac:dyDescent="0.3"/>
    <row r="5434" customFormat="1" x14ac:dyDescent="0.3"/>
    <row r="5435" customFormat="1" x14ac:dyDescent="0.3"/>
    <row r="5436" customFormat="1" x14ac:dyDescent="0.3"/>
    <row r="5437" customFormat="1" x14ac:dyDescent="0.3"/>
    <row r="5438" customFormat="1" x14ac:dyDescent="0.3"/>
    <row r="5439" customFormat="1" x14ac:dyDescent="0.3"/>
    <row r="5440" customFormat="1" x14ac:dyDescent="0.3"/>
    <row r="5441" customFormat="1" x14ac:dyDescent="0.3"/>
    <row r="5442" customFormat="1" x14ac:dyDescent="0.3"/>
    <row r="5443" customFormat="1" x14ac:dyDescent="0.3"/>
    <row r="5444" customFormat="1" x14ac:dyDescent="0.3"/>
    <row r="5445" customFormat="1" x14ac:dyDescent="0.3"/>
    <row r="5446" customFormat="1" x14ac:dyDescent="0.3"/>
    <row r="5447" customFormat="1" x14ac:dyDescent="0.3"/>
    <row r="5448" customFormat="1" x14ac:dyDescent="0.3"/>
    <row r="5449" customFormat="1" x14ac:dyDescent="0.3"/>
    <row r="5450" customFormat="1" x14ac:dyDescent="0.3"/>
    <row r="5451" customFormat="1" x14ac:dyDescent="0.3"/>
    <row r="5452" customFormat="1" x14ac:dyDescent="0.3"/>
    <row r="5453" customFormat="1" x14ac:dyDescent="0.3"/>
    <row r="5454" customFormat="1" x14ac:dyDescent="0.3"/>
    <row r="5455" customFormat="1" x14ac:dyDescent="0.3"/>
    <row r="5456" customFormat="1" x14ac:dyDescent="0.3"/>
    <row r="5457" customFormat="1" x14ac:dyDescent="0.3"/>
    <row r="5458" customFormat="1" x14ac:dyDescent="0.3"/>
    <row r="5459" customFormat="1" x14ac:dyDescent="0.3"/>
    <row r="5460" customFormat="1" x14ac:dyDescent="0.3"/>
    <row r="5461" customFormat="1" x14ac:dyDescent="0.3"/>
    <row r="5462" customFormat="1" x14ac:dyDescent="0.3"/>
    <row r="5463" customFormat="1" x14ac:dyDescent="0.3"/>
    <row r="5464" customFormat="1" x14ac:dyDescent="0.3"/>
    <row r="5465" customFormat="1" x14ac:dyDescent="0.3"/>
    <row r="5466" customFormat="1" x14ac:dyDescent="0.3"/>
    <row r="5467" customFormat="1" x14ac:dyDescent="0.3"/>
    <row r="5468" customFormat="1" x14ac:dyDescent="0.3"/>
    <row r="5469" customFormat="1" x14ac:dyDescent="0.3"/>
    <row r="5470" customFormat="1" x14ac:dyDescent="0.3"/>
    <row r="5471" customFormat="1" x14ac:dyDescent="0.3"/>
    <row r="5472" customFormat="1" x14ac:dyDescent="0.3"/>
    <row r="5473" customFormat="1" x14ac:dyDescent="0.3"/>
    <row r="5474" customFormat="1" x14ac:dyDescent="0.3"/>
    <row r="5475" customFormat="1" x14ac:dyDescent="0.3"/>
    <row r="5476" customFormat="1" x14ac:dyDescent="0.3"/>
    <row r="5477" customFormat="1" x14ac:dyDescent="0.3"/>
    <row r="5478" customFormat="1" x14ac:dyDescent="0.3"/>
    <row r="5479" customFormat="1" x14ac:dyDescent="0.3"/>
    <row r="5480" customFormat="1" x14ac:dyDescent="0.3"/>
    <row r="5481" customFormat="1" x14ac:dyDescent="0.3"/>
    <row r="5482" customFormat="1" x14ac:dyDescent="0.3"/>
    <row r="5483" customFormat="1" x14ac:dyDescent="0.3"/>
    <row r="5484" customFormat="1" x14ac:dyDescent="0.3"/>
    <row r="5485" customFormat="1" x14ac:dyDescent="0.3"/>
    <row r="5486" customFormat="1" x14ac:dyDescent="0.3"/>
    <row r="5487" customFormat="1" x14ac:dyDescent="0.3"/>
    <row r="5488" customFormat="1" x14ac:dyDescent="0.3"/>
    <row r="5489" customFormat="1" x14ac:dyDescent="0.3"/>
    <row r="5490" customFormat="1" x14ac:dyDescent="0.3"/>
    <row r="5491" customFormat="1" x14ac:dyDescent="0.3"/>
    <row r="5492" customFormat="1" x14ac:dyDescent="0.3"/>
    <row r="5493" customFormat="1" x14ac:dyDescent="0.3"/>
    <row r="5494" customFormat="1" x14ac:dyDescent="0.3"/>
    <row r="5495" customFormat="1" x14ac:dyDescent="0.3"/>
    <row r="5496" customFormat="1" x14ac:dyDescent="0.3"/>
    <row r="5497" customFormat="1" x14ac:dyDescent="0.3"/>
    <row r="5498" customFormat="1" x14ac:dyDescent="0.3"/>
    <row r="5499" customFormat="1" x14ac:dyDescent="0.3"/>
    <row r="5500" customFormat="1" x14ac:dyDescent="0.3"/>
    <row r="5501" customFormat="1" x14ac:dyDescent="0.3"/>
    <row r="5502" customFormat="1" x14ac:dyDescent="0.3"/>
    <row r="5503" customFormat="1" x14ac:dyDescent="0.3"/>
    <row r="5504" customFormat="1" x14ac:dyDescent="0.3"/>
    <row r="5505" customFormat="1" x14ac:dyDescent="0.3"/>
    <row r="5506" customFormat="1" x14ac:dyDescent="0.3"/>
    <row r="5507" customFormat="1" x14ac:dyDescent="0.3"/>
    <row r="5508" customFormat="1" x14ac:dyDescent="0.3"/>
    <row r="5509" customFormat="1" x14ac:dyDescent="0.3"/>
    <row r="5510" customFormat="1" x14ac:dyDescent="0.3"/>
    <row r="5511" customFormat="1" x14ac:dyDescent="0.3"/>
    <row r="5512" customFormat="1" x14ac:dyDescent="0.3"/>
    <row r="5513" customFormat="1" x14ac:dyDescent="0.3"/>
    <row r="5514" customFormat="1" x14ac:dyDescent="0.3"/>
    <row r="5515" customFormat="1" x14ac:dyDescent="0.3"/>
    <row r="5516" customFormat="1" x14ac:dyDescent="0.3"/>
    <row r="5517" customFormat="1" x14ac:dyDescent="0.3"/>
    <row r="5518" customFormat="1" x14ac:dyDescent="0.3"/>
    <row r="5519" customFormat="1" x14ac:dyDescent="0.3"/>
    <row r="5520" customFormat="1" x14ac:dyDescent="0.3"/>
    <row r="5521" customFormat="1" x14ac:dyDescent="0.3"/>
    <row r="5522" customFormat="1" x14ac:dyDescent="0.3"/>
    <row r="5523" customFormat="1" x14ac:dyDescent="0.3"/>
    <row r="5524" customFormat="1" x14ac:dyDescent="0.3"/>
    <row r="5525" customFormat="1" x14ac:dyDescent="0.3"/>
    <row r="5526" customFormat="1" x14ac:dyDescent="0.3"/>
    <row r="5527" customFormat="1" x14ac:dyDescent="0.3"/>
    <row r="5528" customFormat="1" x14ac:dyDescent="0.3"/>
    <row r="5529" customFormat="1" x14ac:dyDescent="0.3"/>
    <row r="5530" customFormat="1" x14ac:dyDescent="0.3"/>
    <row r="5531" customFormat="1" x14ac:dyDescent="0.3"/>
    <row r="5532" customFormat="1" x14ac:dyDescent="0.3"/>
    <row r="5533" customFormat="1" x14ac:dyDescent="0.3"/>
    <row r="5534" customFormat="1" x14ac:dyDescent="0.3"/>
    <row r="5535" customFormat="1" x14ac:dyDescent="0.3"/>
    <row r="5536" customFormat="1" x14ac:dyDescent="0.3"/>
    <row r="5537" customFormat="1" x14ac:dyDescent="0.3"/>
    <row r="5538" customFormat="1" x14ac:dyDescent="0.3"/>
    <row r="5539" customFormat="1" x14ac:dyDescent="0.3"/>
    <row r="5540" customFormat="1" x14ac:dyDescent="0.3"/>
    <row r="5541" customFormat="1" x14ac:dyDescent="0.3"/>
    <row r="5542" customFormat="1" x14ac:dyDescent="0.3"/>
    <row r="5543" customFormat="1" x14ac:dyDescent="0.3"/>
    <row r="5544" customFormat="1" x14ac:dyDescent="0.3"/>
    <row r="5545" customFormat="1" x14ac:dyDescent="0.3"/>
    <row r="5546" customFormat="1" x14ac:dyDescent="0.3"/>
    <row r="5547" customFormat="1" x14ac:dyDescent="0.3"/>
    <row r="5548" customFormat="1" x14ac:dyDescent="0.3"/>
    <row r="5549" customFormat="1" x14ac:dyDescent="0.3"/>
    <row r="5550" customFormat="1" x14ac:dyDescent="0.3"/>
    <row r="5551" customFormat="1" x14ac:dyDescent="0.3"/>
    <row r="5552" customFormat="1" x14ac:dyDescent="0.3"/>
    <row r="5553" customFormat="1" x14ac:dyDescent="0.3"/>
    <row r="5554" customFormat="1" x14ac:dyDescent="0.3"/>
    <row r="5555" customFormat="1" x14ac:dyDescent="0.3"/>
    <row r="5556" customFormat="1" x14ac:dyDescent="0.3"/>
    <row r="5557" customFormat="1" x14ac:dyDescent="0.3"/>
    <row r="5558" customFormat="1" x14ac:dyDescent="0.3"/>
    <row r="5559" customFormat="1" x14ac:dyDescent="0.3"/>
    <row r="5560" customFormat="1" x14ac:dyDescent="0.3"/>
    <row r="5561" customFormat="1" x14ac:dyDescent="0.3"/>
    <row r="5562" customFormat="1" x14ac:dyDescent="0.3"/>
    <row r="5563" customFormat="1" x14ac:dyDescent="0.3"/>
    <row r="5564" customFormat="1" x14ac:dyDescent="0.3"/>
    <row r="5565" customFormat="1" x14ac:dyDescent="0.3"/>
    <row r="5566" customFormat="1" x14ac:dyDescent="0.3"/>
    <row r="5567" customFormat="1" x14ac:dyDescent="0.3"/>
    <row r="5568" customFormat="1" x14ac:dyDescent="0.3"/>
    <row r="5569" customFormat="1" x14ac:dyDescent="0.3"/>
    <row r="5570" customFormat="1" x14ac:dyDescent="0.3"/>
    <row r="5571" customFormat="1" x14ac:dyDescent="0.3"/>
    <row r="5572" customFormat="1" x14ac:dyDescent="0.3"/>
    <row r="5573" customFormat="1" x14ac:dyDescent="0.3"/>
    <row r="5574" customFormat="1" x14ac:dyDescent="0.3"/>
    <row r="5575" customFormat="1" x14ac:dyDescent="0.3"/>
    <row r="5576" customFormat="1" x14ac:dyDescent="0.3"/>
    <row r="5577" customFormat="1" x14ac:dyDescent="0.3"/>
    <row r="5578" customFormat="1" x14ac:dyDescent="0.3"/>
    <row r="5579" customFormat="1" x14ac:dyDescent="0.3"/>
    <row r="5580" customFormat="1" x14ac:dyDescent="0.3"/>
    <row r="5581" customFormat="1" x14ac:dyDescent="0.3"/>
    <row r="5582" customFormat="1" x14ac:dyDescent="0.3"/>
    <row r="5583" customFormat="1" x14ac:dyDescent="0.3"/>
    <row r="5584" customFormat="1" x14ac:dyDescent="0.3"/>
    <row r="5585" customFormat="1" x14ac:dyDescent="0.3"/>
    <row r="5586" customFormat="1" x14ac:dyDescent="0.3"/>
    <row r="5587" customFormat="1" x14ac:dyDescent="0.3"/>
    <row r="5588" customFormat="1" x14ac:dyDescent="0.3"/>
    <row r="5589" customFormat="1" x14ac:dyDescent="0.3"/>
    <row r="5590" customFormat="1" x14ac:dyDescent="0.3"/>
    <row r="5591" customFormat="1" x14ac:dyDescent="0.3"/>
    <row r="5592" customFormat="1" x14ac:dyDescent="0.3"/>
    <row r="5593" customFormat="1" x14ac:dyDescent="0.3"/>
    <row r="5594" customFormat="1" x14ac:dyDescent="0.3"/>
    <row r="5595" customFormat="1" x14ac:dyDescent="0.3"/>
    <row r="5596" customFormat="1" x14ac:dyDescent="0.3"/>
    <row r="5597" customFormat="1" x14ac:dyDescent="0.3"/>
    <row r="5598" customFormat="1" x14ac:dyDescent="0.3"/>
    <row r="5599" customFormat="1" x14ac:dyDescent="0.3"/>
    <row r="5600" customFormat="1" x14ac:dyDescent="0.3"/>
    <row r="5601" customFormat="1" x14ac:dyDescent="0.3"/>
    <row r="5602" customFormat="1" x14ac:dyDescent="0.3"/>
    <row r="5603" customFormat="1" x14ac:dyDescent="0.3"/>
    <row r="5604" customFormat="1" x14ac:dyDescent="0.3"/>
    <row r="5605" customFormat="1" x14ac:dyDescent="0.3"/>
    <row r="5606" customFormat="1" x14ac:dyDescent="0.3"/>
    <row r="5607" customFormat="1" x14ac:dyDescent="0.3"/>
    <row r="5608" customFormat="1" x14ac:dyDescent="0.3"/>
    <row r="5609" customFormat="1" x14ac:dyDescent="0.3"/>
    <row r="5610" customFormat="1" x14ac:dyDescent="0.3"/>
    <row r="5611" customFormat="1" x14ac:dyDescent="0.3"/>
    <row r="5612" customFormat="1" x14ac:dyDescent="0.3"/>
    <row r="5613" customFormat="1" x14ac:dyDescent="0.3"/>
    <row r="5614" customFormat="1" x14ac:dyDescent="0.3"/>
    <row r="5615" customFormat="1" x14ac:dyDescent="0.3"/>
    <row r="5616" customFormat="1" x14ac:dyDescent="0.3"/>
    <row r="5617" customFormat="1" x14ac:dyDescent="0.3"/>
    <row r="5618" customFormat="1" x14ac:dyDescent="0.3"/>
    <row r="5619" customFormat="1" x14ac:dyDescent="0.3"/>
    <row r="5620" customFormat="1" x14ac:dyDescent="0.3"/>
    <row r="5621" customFormat="1" x14ac:dyDescent="0.3"/>
    <row r="5622" customFormat="1" x14ac:dyDescent="0.3"/>
    <row r="5623" customFormat="1" x14ac:dyDescent="0.3"/>
    <row r="5624" customFormat="1" x14ac:dyDescent="0.3"/>
    <row r="5625" customFormat="1" x14ac:dyDescent="0.3"/>
    <row r="5626" customFormat="1" x14ac:dyDescent="0.3"/>
    <row r="5627" customFormat="1" x14ac:dyDescent="0.3"/>
    <row r="5628" customFormat="1" x14ac:dyDescent="0.3"/>
    <row r="5629" customFormat="1" x14ac:dyDescent="0.3"/>
    <row r="5630" customFormat="1" x14ac:dyDescent="0.3"/>
    <row r="5631" customFormat="1" x14ac:dyDescent="0.3"/>
    <row r="5632" customFormat="1" x14ac:dyDescent="0.3"/>
    <row r="5633" customFormat="1" x14ac:dyDescent="0.3"/>
    <row r="5634" customFormat="1" x14ac:dyDescent="0.3"/>
    <row r="5635" customFormat="1" x14ac:dyDescent="0.3"/>
    <row r="5636" customFormat="1" x14ac:dyDescent="0.3"/>
    <row r="5637" customFormat="1" x14ac:dyDescent="0.3"/>
    <row r="5638" customFormat="1" x14ac:dyDescent="0.3"/>
    <row r="5639" customFormat="1" x14ac:dyDescent="0.3"/>
    <row r="5640" customFormat="1" x14ac:dyDescent="0.3"/>
    <row r="5641" customFormat="1" x14ac:dyDescent="0.3"/>
    <row r="5642" customFormat="1" x14ac:dyDescent="0.3"/>
    <row r="5643" customFormat="1" x14ac:dyDescent="0.3"/>
    <row r="5644" customFormat="1" x14ac:dyDescent="0.3"/>
    <row r="5645" customFormat="1" x14ac:dyDescent="0.3"/>
    <row r="5646" customFormat="1" x14ac:dyDescent="0.3"/>
    <row r="5647" customFormat="1" x14ac:dyDescent="0.3"/>
    <row r="5648" customFormat="1" x14ac:dyDescent="0.3"/>
    <row r="5649" customFormat="1" x14ac:dyDescent="0.3"/>
    <row r="5650" customFormat="1" x14ac:dyDescent="0.3"/>
    <row r="5651" customFormat="1" x14ac:dyDescent="0.3"/>
    <row r="5652" customFormat="1" x14ac:dyDescent="0.3"/>
    <row r="5653" customFormat="1" x14ac:dyDescent="0.3"/>
    <row r="5654" customFormat="1" x14ac:dyDescent="0.3"/>
    <row r="5655" customFormat="1" x14ac:dyDescent="0.3"/>
    <row r="5656" customFormat="1" x14ac:dyDescent="0.3"/>
    <row r="5657" customFormat="1" x14ac:dyDescent="0.3"/>
    <row r="5658" customFormat="1" x14ac:dyDescent="0.3"/>
    <row r="5659" customFormat="1" x14ac:dyDescent="0.3"/>
    <row r="5660" customFormat="1" x14ac:dyDescent="0.3"/>
    <row r="5661" customFormat="1" x14ac:dyDescent="0.3"/>
    <row r="5662" customFormat="1" x14ac:dyDescent="0.3"/>
    <row r="5663" customFormat="1" x14ac:dyDescent="0.3"/>
    <row r="5664" customFormat="1" x14ac:dyDescent="0.3"/>
    <row r="5665" customFormat="1" x14ac:dyDescent="0.3"/>
    <row r="5666" customFormat="1" x14ac:dyDescent="0.3"/>
    <row r="5667" customFormat="1" x14ac:dyDescent="0.3"/>
    <row r="5668" customFormat="1" x14ac:dyDescent="0.3"/>
    <row r="5669" customFormat="1" x14ac:dyDescent="0.3"/>
    <row r="5670" customFormat="1" x14ac:dyDescent="0.3"/>
    <row r="5671" customFormat="1" x14ac:dyDescent="0.3"/>
    <row r="5672" customFormat="1" x14ac:dyDescent="0.3"/>
    <row r="5673" customFormat="1" x14ac:dyDescent="0.3"/>
    <row r="5674" customFormat="1" x14ac:dyDescent="0.3"/>
    <row r="5675" customFormat="1" x14ac:dyDescent="0.3"/>
    <row r="5676" customFormat="1" x14ac:dyDescent="0.3"/>
    <row r="5677" customFormat="1" x14ac:dyDescent="0.3"/>
    <row r="5678" customFormat="1" x14ac:dyDescent="0.3"/>
    <row r="5679" customFormat="1" x14ac:dyDescent="0.3"/>
    <row r="5680" customFormat="1" x14ac:dyDescent="0.3"/>
    <row r="5681" customFormat="1" x14ac:dyDescent="0.3"/>
    <row r="5682" customFormat="1" x14ac:dyDescent="0.3"/>
    <row r="5683" customFormat="1" x14ac:dyDescent="0.3"/>
    <row r="5684" customFormat="1" x14ac:dyDescent="0.3"/>
    <row r="5685" customFormat="1" x14ac:dyDescent="0.3"/>
    <row r="5686" customFormat="1" x14ac:dyDescent="0.3"/>
    <row r="5687" customFormat="1" x14ac:dyDescent="0.3"/>
    <row r="5688" customFormat="1" x14ac:dyDescent="0.3"/>
    <row r="5689" customFormat="1" x14ac:dyDescent="0.3"/>
    <row r="5690" customFormat="1" x14ac:dyDescent="0.3"/>
    <row r="5691" customFormat="1" x14ac:dyDescent="0.3"/>
    <row r="5692" customFormat="1" x14ac:dyDescent="0.3"/>
    <row r="5693" customFormat="1" x14ac:dyDescent="0.3"/>
    <row r="5694" customFormat="1" x14ac:dyDescent="0.3"/>
    <row r="5695" customFormat="1" x14ac:dyDescent="0.3"/>
    <row r="5696" customFormat="1" x14ac:dyDescent="0.3"/>
    <row r="5697" customFormat="1" x14ac:dyDescent="0.3"/>
    <row r="5698" customFormat="1" x14ac:dyDescent="0.3"/>
    <row r="5699" customFormat="1" x14ac:dyDescent="0.3"/>
    <row r="5700" customFormat="1" x14ac:dyDescent="0.3"/>
    <row r="5701" customFormat="1" x14ac:dyDescent="0.3"/>
    <row r="5702" customFormat="1" x14ac:dyDescent="0.3"/>
    <row r="5703" customFormat="1" x14ac:dyDescent="0.3"/>
    <row r="5704" customFormat="1" x14ac:dyDescent="0.3"/>
    <row r="5705" customFormat="1" x14ac:dyDescent="0.3"/>
    <row r="5706" customFormat="1" x14ac:dyDescent="0.3"/>
    <row r="5707" customFormat="1" x14ac:dyDescent="0.3"/>
    <row r="5708" customFormat="1" x14ac:dyDescent="0.3"/>
    <row r="5709" customFormat="1" x14ac:dyDescent="0.3"/>
    <row r="5710" customFormat="1" x14ac:dyDescent="0.3"/>
    <row r="5711" customFormat="1" x14ac:dyDescent="0.3"/>
    <row r="5712" customFormat="1" x14ac:dyDescent="0.3"/>
    <row r="5713" customFormat="1" x14ac:dyDescent="0.3"/>
    <row r="5714" customFormat="1" x14ac:dyDescent="0.3"/>
    <row r="5715" customFormat="1" x14ac:dyDescent="0.3"/>
    <row r="5716" customFormat="1" x14ac:dyDescent="0.3"/>
    <row r="5717" customFormat="1" x14ac:dyDescent="0.3"/>
    <row r="5718" customFormat="1" x14ac:dyDescent="0.3"/>
    <row r="5719" customFormat="1" x14ac:dyDescent="0.3"/>
    <row r="5720" customFormat="1" x14ac:dyDescent="0.3"/>
    <row r="5721" customFormat="1" x14ac:dyDescent="0.3"/>
    <row r="5722" customFormat="1" x14ac:dyDescent="0.3"/>
    <row r="5723" customFormat="1" x14ac:dyDescent="0.3"/>
    <row r="5724" customFormat="1" x14ac:dyDescent="0.3"/>
    <row r="5725" customFormat="1" x14ac:dyDescent="0.3"/>
    <row r="5726" customFormat="1" x14ac:dyDescent="0.3"/>
    <row r="5727" customFormat="1" x14ac:dyDescent="0.3"/>
    <row r="5728" customFormat="1" x14ac:dyDescent="0.3"/>
    <row r="5729" customFormat="1" x14ac:dyDescent="0.3"/>
    <row r="5730" customFormat="1" x14ac:dyDescent="0.3"/>
    <row r="5731" customFormat="1" x14ac:dyDescent="0.3"/>
    <row r="5732" customFormat="1" x14ac:dyDescent="0.3"/>
    <row r="5733" customFormat="1" x14ac:dyDescent="0.3"/>
    <row r="5734" customFormat="1" x14ac:dyDescent="0.3"/>
    <row r="5735" customFormat="1" x14ac:dyDescent="0.3"/>
    <row r="5736" customFormat="1" x14ac:dyDescent="0.3"/>
    <row r="5737" customFormat="1" x14ac:dyDescent="0.3"/>
    <row r="5738" customFormat="1" x14ac:dyDescent="0.3"/>
    <row r="5739" customFormat="1" x14ac:dyDescent="0.3"/>
    <row r="5740" customFormat="1" x14ac:dyDescent="0.3"/>
    <row r="5741" customFormat="1" x14ac:dyDescent="0.3"/>
    <row r="5742" customFormat="1" x14ac:dyDescent="0.3"/>
    <row r="5743" customFormat="1" x14ac:dyDescent="0.3"/>
    <row r="5744" customFormat="1" x14ac:dyDescent="0.3"/>
    <row r="5745" customFormat="1" x14ac:dyDescent="0.3"/>
    <row r="5746" customFormat="1" x14ac:dyDescent="0.3"/>
    <row r="5747" customFormat="1" x14ac:dyDescent="0.3"/>
    <row r="5748" customFormat="1" x14ac:dyDescent="0.3"/>
    <row r="5749" customFormat="1" x14ac:dyDescent="0.3"/>
    <row r="5750" customFormat="1" x14ac:dyDescent="0.3"/>
    <row r="5751" customFormat="1" x14ac:dyDescent="0.3"/>
    <row r="5752" customFormat="1" x14ac:dyDescent="0.3"/>
    <row r="5753" customFormat="1" x14ac:dyDescent="0.3"/>
    <row r="5754" customFormat="1" x14ac:dyDescent="0.3"/>
    <row r="5755" customFormat="1" x14ac:dyDescent="0.3"/>
    <row r="5756" customFormat="1" x14ac:dyDescent="0.3"/>
    <row r="5757" customFormat="1" x14ac:dyDescent="0.3"/>
    <row r="5758" customFormat="1" x14ac:dyDescent="0.3"/>
    <row r="5759" customFormat="1" x14ac:dyDescent="0.3"/>
    <row r="5760" customFormat="1" x14ac:dyDescent="0.3"/>
    <row r="5761" customFormat="1" x14ac:dyDescent="0.3"/>
    <row r="5762" customFormat="1" x14ac:dyDescent="0.3"/>
    <row r="5763" customFormat="1" x14ac:dyDescent="0.3"/>
    <row r="5764" customFormat="1" x14ac:dyDescent="0.3"/>
    <row r="5765" customFormat="1" x14ac:dyDescent="0.3"/>
    <row r="5766" customFormat="1" x14ac:dyDescent="0.3"/>
    <row r="5767" customFormat="1" x14ac:dyDescent="0.3"/>
    <row r="5768" customFormat="1" x14ac:dyDescent="0.3"/>
    <row r="5769" customFormat="1" x14ac:dyDescent="0.3"/>
    <row r="5770" customFormat="1" x14ac:dyDescent="0.3"/>
    <row r="5771" customFormat="1" x14ac:dyDescent="0.3"/>
    <row r="5772" customFormat="1" x14ac:dyDescent="0.3"/>
    <row r="5773" customFormat="1" x14ac:dyDescent="0.3"/>
    <row r="5774" customFormat="1" x14ac:dyDescent="0.3"/>
    <row r="5775" customFormat="1" x14ac:dyDescent="0.3"/>
    <row r="5776" customFormat="1" x14ac:dyDescent="0.3"/>
    <row r="5777" customFormat="1" x14ac:dyDescent="0.3"/>
    <row r="5778" customFormat="1" x14ac:dyDescent="0.3"/>
    <row r="5779" customFormat="1" x14ac:dyDescent="0.3"/>
    <row r="5780" customFormat="1" x14ac:dyDescent="0.3"/>
    <row r="5781" customFormat="1" x14ac:dyDescent="0.3"/>
    <row r="5782" customFormat="1" x14ac:dyDescent="0.3"/>
    <row r="5783" customFormat="1" x14ac:dyDescent="0.3"/>
    <row r="5784" customFormat="1" x14ac:dyDescent="0.3"/>
    <row r="5785" customFormat="1" x14ac:dyDescent="0.3"/>
    <row r="5786" customFormat="1" x14ac:dyDescent="0.3"/>
    <row r="5787" customFormat="1" x14ac:dyDescent="0.3"/>
    <row r="5788" customFormat="1" x14ac:dyDescent="0.3"/>
    <row r="5789" customFormat="1" x14ac:dyDescent="0.3"/>
    <row r="5790" customFormat="1" x14ac:dyDescent="0.3"/>
    <row r="5791" customFormat="1" x14ac:dyDescent="0.3"/>
    <row r="5792" customFormat="1" x14ac:dyDescent="0.3"/>
    <row r="5793" customFormat="1" x14ac:dyDescent="0.3"/>
    <row r="5794" customFormat="1" x14ac:dyDescent="0.3"/>
    <row r="5795" customFormat="1" x14ac:dyDescent="0.3"/>
    <row r="5796" customFormat="1" x14ac:dyDescent="0.3"/>
    <row r="5797" customFormat="1" x14ac:dyDescent="0.3"/>
    <row r="5798" customFormat="1" x14ac:dyDescent="0.3"/>
    <row r="5799" customFormat="1" x14ac:dyDescent="0.3"/>
    <row r="5800" customFormat="1" x14ac:dyDescent="0.3"/>
    <row r="5801" customFormat="1" x14ac:dyDescent="0.3"/>
    <row r="5802" customFormat="1" x14ac:dyDescent="0.3"/>
    <row r="5803" customFormat="1" x14ac:dyDescent="0.3"/>
    <row r="5804" customFormat="1" x14ac:dyDescent="0.3"/>
    <row r="5805" customFormat="1" x14ac:dyDescent="0.3"/>
    <row r="5806" customFormat="1" x14ac:dyDescent="0.3"/>
    <row r="5807" customFormat="1" x14ac:dyDescent="0.3"/>
    <row r="5808" customFormat="1" x14ac:dyDescent="0.3"/>
    <row r="5809" customFormat="1" x14ac:dyDescent="0.3"/>
    <row r="5810" customFormat="1" x14ac:dyDescent="0.3"/>
    <row r="5811" customFormat="1" x14ac:dyDescent="0.3"/>
    <row r="5812" customFormat="1" x14ac:dyDescent="0.3"/>
    <row r="5813" customFormat="1" x14ac:dyDescent="0.3"/>
    <row r="5814" customFormat="1" x14ac:dyDescent="0.3"/>
    <row r="5815" customFormat="1" x14ac:dyDescent="0.3"/>
    <row r="5816" customFormat="1" x14ac:dyDescent="0.3"/>
    <row r="5817" customFormat="1" x14ac:dyDescent="0.3"/>
    <row r="5818" customFormat="1" x14ac:dyDescent="0.3"/>
    <row r="5819" customFormat="1" x14ac:dyDescent="0.3"/>
    <row r="5820" customFormat="1" x14ac:dyDescent="0.3"/>
    <row r="5821" customFormat="1" x14ac:dyDescent="0.3"/>
    <row r="5822" customFormat="1" x14ac:dyDescent="0.3"/>
    <row r="5823" customFormat="1" x14ac:dyDescent="0.3"/>
    <row r="5824" customFormat="1" x14ac:dyDescent="0.3"/>
    <row r="5825" customFormat="1" x14ac:dyDescent="0.3"/>
    <row r="5826" customFormat="1" x14ac:dyDescent="0.3"/>
    <row r="5827" customFormat="1" x14ac:dyDescent="0.3"/>
    <row r="5828" customFormat="1" x14ac:dyDescent="0.3"/>
    <row r="5829" customFormat="1" x14ac:dyDescent="0.3"/>
    <row r="5830" customFormat="1" x14ac:dyDescent="0.3"/>
    <row r="5831" customFormat="1" x14ac:dyDescent="0.3"/>
    <row r="5832" customFormat="1" x14ac:dyDescent="0.3"/>
    <row r="5833" customFormat="1" x14ac:dyDescent="0.3"/>
    <row r="5834" customFormat="1" x14ac:dyDescent="0.3"/>
    <row r="5835" customFormat="1" x14ac:dyDescent="0.3"/>
    <row r="5836" customFormat="1" x14ac:dyDescent="0.3"/>
    <row r="5837" customFormat="1" x14ac:dyDescent="0.3"/>
    <row r="5838" customFormat="1" x14ac:dyDescent="0.3"/>
    <row r="5839" customFormat="1" x14ac:dyDescent="0.3"/>
    <row r="5840" customFormat="1" x14ac:dyDescent="0.3"/>
    <row r="5841" customFormat="1" x14ac:dyDescent="0.3"/>
    <row r="5842" customFormat="1" x14ac:dyDescent="0.3"/>
    <row r="5843" customFormat="1" x14ac:dyDescent="0.3"/>
    <row r="5844" customFormat="1" x14ac:dyDescent="0.3"/>
    <row r="5845" customFormat="1" x14ac:dyDescent="0.3"/>
    <row r="5846" customFormat="1" x14ac:dyDescent="0.3"/>
    <row r="5847" customFormat="1" x14ac:dyDescent="0.3"/>
    <row r="5848" customFormat="1" x14ac:dyDescent="0.3"/>
    <row r="5849" customFormat="1" x14ac:dyDescent="0.3"/>
    <row r="5850" customFormat="1" x14ac:dyDescent="0.3"/>
    <row r="5851" customFormat="1" x14ac:dyDescent="0.3"/>
    <row r="5852" customFormat="1" x14ac:dyDescent="0.3"/>
    <row r="5853" customFormat="1" x14ac:dyDescent="0.3"/>
    <row r="5854" customFormat="1" x14ac:dyDescent="0.3"/>
    <row r="5855" customFormat="1" x14ac:dyDescent="0.3"/>
    <row r="5856" customFormat="1" x14ac:dyDescent="0.3"/>
    <row r="5857" customFormat="1" x14ac:dyDescent="0.3"/>
    <row r="5858" customFormat="1" x14ac:dyDescent="0.3"/>
    <row r="5859" customFormat="1" x14ac:dyDescent="0.3"/>
    <row r="5860" customFormat="1" x14ac:dyDescent="0.3"/>
    <row r="5861" customFormat="1" x14ac:dyDescent="0.3"/>
    <row r="5862" customFormat="1" x14ac:dyDescent="0.3"/>
    <row r="5863" customFormat="1" x14ac:dyDescent="0.3"/>
    <row r="5864" customFormat="1" x14ac:dyDescent="0.3"/>
    <row r="5865" customFormat="1" x14ac:dyDescent="0.3"/>
    <row r="5866" customFormat="1" x14ac:dyDescent="0.3"/>
    <row r="5867" customFormat="1" x14ac:dyDescent="0.3"/>
    <row r="5868" customFormat="1" x14ac:dyDescent="0.3"/>
    <row r="5869" customFormat="1" x14ac:dyDescent="0.3"/>
    <row r="5870" customFormat="1" x14ac:dyDescent="0.3"/>
    <row r="5871" customFormat="1" x14ac:dyDescent="0.3"/>
    <row r="5872" customFormat="1" x14ac:dyDescent="0.3"/>
    <row r="5873" customFormat="1" x14ac:dyDescent="0.3"/>
    <row r="5874" customFormat="1" x14ac:dyDescent="0.3"/>
    <row r="5875" customFormat="1" x14ac:dyDescent="0.3"/>
    <row r="5876" customFormat="1" x14ac:dyDescent="0.3"/>
    <row r="5877" customFormat="1" x14ac:dyDescent="0.3"/>
    <row r="5878" customFormat="1" x14ac:dyDescent="0.3"/>
    <row r="5879" customFormat="1" x14ac:dyDescent="0.3"/>
    <row r="5880" customFormat="1" x14ac:dyDescent="0.3"/>
    <row r="5881" customFormat="1" x14ac:dyDescent="0.3"/>
    <row r="5882" customFormat="1" x14ac:dyDescent="0.3"/>
    <row r="5883" customFormat="1" x14ac:dyDescent="0.3"/>
    <row r="5884" customFormat="1" x14ac:dyDescent="0.3"/>
    <row r="5885" customFormat="1" x14ac:dyDescent="0.3"/>
    <row r="5886" customFormat="1" x14ac:dyDescent="0.3"/>
    <row r="5887" customFormat="1" x14ac:dyDescent="0.3"/>
    <row r="5888" customFormat="1" x14ac:dyDescent="0.3"/>
    <row r="5889" customFormat="1" x14ac:dyDescent="0.3"/>
    <row r="5890" customFormat="1" x14ac:dyDescent="0.3"/>
    <row r="5891" customFormat="1" x14ac:dyDescent="0.3"/>
    <row r="5892" customFormat="1" x14ac:dyDescent="0.3"/>
    <row r="5893" customFormat="1" x14ac:dyDescent="0.3"/>
    <row r="5894" customFormat="1" x14ac:dyDescent="0.3"/>
    <row r="5895" customFormat="1" x14ac:dyDescent="0.3"/>
    <row r="5896" customFormat="1" x14ac:dyDescent="0.3"/>
    <row r="5897" customFormat="1" x14ac:dyDescent="0.3"/>
    <row r="5898" customFormat="1" x14ac:dyDescent="0.3"/>
    <row r="5899" customFormat="1" x14ac:dyDescent="0.3"/>
    <row r="5900" customFormat="1" x14ac:dyDescent="0.3"/>
    <row r="5901" customFormat="1" x14ac:dyDescent="0.3"/>
    <row r="5902" customFormat="1" x14ac:dyDescent="0.3"/>
    <row r="5903" customFormat="1" x14ac:dyDescent="0.3"/>
    <row r="5904" customFormat="1" x14ac:dyDescent="0.3"/>
    <row r="5905" customFormat="1" x14ac:dyDescent="0.3"/>
    <row r="5906" customFormat="1" x14ac:dyDescent="0.3"/>
    <row r="5907" customFormat="1" x14ac:dyDescent="0.3"/>
    <row r="5908" customFormat="1" x14ac:dyDescent="0.3"/>
    <row r="5909" customFormat="1" x14ac:dyDescent="0.3"/>
    <row r="5910" customFormat="1" x14ac:dyDescent="0.3"/>
    <row r="5911" customFormat="1" x14ac:dyDescent="0.3"/>
    <row r="5912" customFormat="1" x14ac:dyDescent="0.3"/>
    <row r="5913" customFormat="1" x14ac:dyDescent="0.3"/>
    <row r="5914" customFormat="1" x14ac:dyDescent="0.3"/>
    <row r="5915" customFormat="1" x14ac:dyDescent="0.3"/>
    <row r="5916" customFormat="1" x14ac:dyDescent="0.3"/>
    <row r="5917" customFormat="1" x14ac:dyDescent="0.3"/>
    <row r="5918" customFormat="1" x14ac:dyDescent="0.3"/>
    <row r="5919" customFormat="1" x14ac:dyDescent="0.3"/>
    <row r="5920" customFormat="1" x14ac:dyDescent="0.3"/>
    <row r="5921" customFormat="1" x14ac:dyDescent="0.3"/>
    <row r="5922" customFormat="1" x14ac:dyDescent="0.3"/>
    <row r="5923" customFormat="1" x14ac:dyDescent="0.3"/>
    <row r="5924" customFormat="1" x14ac:dyDescent="0.3"/>
    <row r="5925" customFormat="1" x14ac:dyDescent="0.3"/>
    <row r="5926" customFormat="1" x14ac:dyDescent="0.3"/>
    <row r="5927" customFormat="1" x14ac:dyDescent="0.3"/>
    <row r="5928" customFormat="1" x14ac:dyDescent="0.3"/>
    <row r="5929" customFormat="1" x14ac:dyDescent="0.3"/>
    <row r="5930" customFormat="1" x14ac:dyDescent="0.3"/>
    <row r="5931" customFormat="1" x14ac:dyDescent="0.3"/>
    <row r="5932" customFormat="1" x14ac:dyDescent="0.3"/>
    <row r="5933" customFormat="1" x14ac:dyDescent="0.3"/>
    <row r="5934" customFormat="1" x14ac:dyDescent="0.3"/>
    <row r="5935" customFormat="1" x14ac:dyDescent="0.3"/>
    <row r="5936" customFormat="1" x14ac:dyDescent="0.3"/>
    <row r="5937" customFormat="1" x14ac:dyDescent="0.3"/>
    <row r="5938" customFormat="1" x14ac:dyDescent="0.3"/>
    <row r="5939" customFormat="1" x14ac:dyDescent="0.3"/>
    <row r="5940" customFormat="1" x14ac:dyDescent="0.3"/>
    <row r="5941" customFormat="1" x14ac:dyDescent="0.3"/>
    <row r="5942" customFormat="1" x14ac:dyDescent="0.3"/>
    <row r="5943" customFormat="1" x14ac:dyDescent="0.3"/>
    <row r="5944" customFormat="1" x14ac:dyDescent="0.3"/>
    <row r="5945" customFormat="1" x14ac:dyDescent="0.3"/>
    <row r="5946" customFormat="1" x14ac:dyDescent="0.3"/>
    <row r="5947" customFormat="1" x14ac:dyDescent="0.3"/>
    <row r="5948" customFormat="1" x14ac:dyDescent="0.3"/>
    <row r="5949" customFormat="1" x14ac:dyDescent="0.3"/>
    <row r="5950" customFormat="1" x14ac:dyDescent="0.3"/>
    <row r="5951" customFormat="1" x14ac:dyDescent="0.3"/>
    <row r="5952" customFormat="1" x14ac:dyDescent="0.3"/>
    <row r="5953" customFormat="1" x14ac:dyDescent="0.3"/>
    <row r="5954" customFormat="1" x14ac:dyDescent="0.3"/>
    <row r="5955" customFormat="1" x14ac:dyDescent="0.3"/>
    <row r="5956" customFormat="1" x14ac:dyDescent="0.3"/>
    <row r="5957" customFormat="1" x14ac:dyDescent="0.3"/>
    <row r="5958" customFormat="1" x14ac:dyDescent="0.3"/>
    <row r="5959" customFormat="1" x14ac:dyDescent="0.3"/>
    <row r="5960" customFormat="1" x14ac:dyDescent="0.3"/>
    <row r="5961" customFormat="1" x14ac:dyDescent="0.3"/>
    <row r="5962" customFormat="1" x14ac:dyDescent="0.3"/>
    <row r="5963" customFormat="1" x14ac:dyDescent="0.3"/>
    <row r="5964" customFormat="1" x14ac:dyDescent="0.3"/>
    <row r="5965" customFormat="1" x14ac:dyDescent="0.3"/>
    <row r="5966" customFormat="1" x14ac:dyDescent="0.3"/>
    <row r="5967" customFormat="1" x14ac:dyDescent="0.3"/>
    <row r="5968" customFormat="1" x14ac:dyDescent="0.3"/>
    <row r="5969" customFormat="1" x14ac:dyDescent="0.3"/>
    <row r="5970" customFormat="1" x14ac:dyDescent="0.3"/>
    <row r="5971" customFormat="1" x14ac:dyDescent="0.3"/>
    <row r="5972" customFormat="1" x14ac:dyDescent="0.3"/>
    <row r="5973" customFormat="1" x14ac:dyDescent="0.3"/>
    <row r="5974" customFormat="1" x14ac:dyDescent="0.3"/>
    <row r="5975" customFormat="1" x14ac:dyDescent="0.3"/>
    <row r="5976" customFormat="1" x14ac:dyDescent="0.3"/>
    <row r="5977" customFormat="1" x14ac:dyDescent="0.3"/>
    <row r="5978" customFormat="1" x14ac:dyDescent="0.3"/>
    <row r="5979" customFormat="1" x14ac:dyDescent="0.3"/>
    <row r="5980" customFormat="1" x14ac:dyDescent="0.3"/>
    <row r="5981" customFormat="1" x14ac:dyDescent="0.3"/>
    <row r="5982" customFormat="1" x14ac:dyDescent="0.3"/>
    <row r="5983" customFormat="1" x14ac:dyDescent="0.3"/>
    <row r="5984" customFormat="1" x14ac:dyDescent="0.3"/>
    <row r="5985" customFormat="1" x14ac:dyDescent="0.3"/>
    <row r="5986" customFormat="1" x14ac:dyDescent="0.3"/>
    <row r="5987" customFormat="1" x14ac:dyDescent="0.3"/>
    <row r="5988" customFormat="1" x14ac:dyDescent="0.3"/>
    <row r="5989" customFormat="1" x14ac:dyDescent="0.3"/>
    <row r="5990" customFormat="1" x14ac:dyDescent="0.3"/>
    <row r="5991" customFormat="1" x14ac:dyDescent="0.3"/>
    <row r="5992" customFormat="1" x14ac:dyDescent="0.3"/>
    <row r="5993" customFormat="1" x14ac:dyDescent="0.3"/>
    <row r="5994" customFormat="1" x14ac:dyDescent="0.3"/>
    <row r="5995" customFormat="1" x14ac:dyDescent="0.3"/>
    <row r="5996" customFormat="1" x14ac:dyDescent="0.3"/>
    <row r="5997" customFormat="1" x14ac:dyDescent="0.3"/>
    <row r="5998" customFormat="1" x14ac:dyDescent="0.3"/>
    <row r="5999" customFormat="1" x14ac:dyDescent="0.3"/>
    <row r="6000" customFormat="1" x14ac:dyDescent="0.3"/>
    <row r="6001" customFormat="1" x14ac:dyDescent="0.3"/>
    <row r="6002" customFormat="1" x14ac:dyDescent="0.3"/>
    <row r="6003" customFormat="1" x14ac:dyDescent="0.3"/>
    <row r="6004" customFormat="1" x14ac:dyDescent="0.3"/>
    <row r="6005" customFormat="1" x14ac:dyDescent="0.3"/>
    <row r="6006" customFormat="1" x14ac:dyDescent="0.3"/>
    <row r="6007" customFormat="1" x14ac:dyDescent="0.3"/>
    <row r="6008" customFormat="1" x14ac:dyDescent="0.3"/>
    <row r="6009" customFormat="1" x14ac:dyDescent="0.3"/>
    <row r="6010" customFormat="1" x14ac:dyDescent="0.3"/>
    <row r="6011" customFormat="1" x14ac:dyDescent="0.3"/>
    <row r="6012" customFormat="1" x14ac:dyDescent="0.3"/>
    <row r="6013" customFormat="1" x14ac:dyDescent="0.3"/>
    <row r="6014" customFormat="1" x14ac:dyDescent="0.3"/>
    <row r="6015" customFormat="1" x14ac:dyDescent="0.3"/>
    <row r="6016" customFormat="1" x14ac:dyDescent="0.3"/>
    <row r="6017" customFormat="1" x14ac:dyDescent="0.3"/>
    <row r="6018" customFormat="1" x14ac:dyDescent="0.3"/>
    <row r="6019" customFormat="1" x14ac:dyDescent="0.3"/>
    <row r="6020" customFormat="1" x14ac:dyDescent="0.3"/>
    <row r="6021" customFormat="1" x14ac:dyDescent="0.3"/>
    <row r="6022" customFormat="1" x14ac:dyDescent="0.3"/>
    <row r="6023" customFormat="1" x14ac:dyDescent="0.3"/>
    <row r="6024" customFormat="1" x14ac:dyDescent="0.3"/>
    <row r="6025" customFormat="1" x14ac:dyDescent="0.3"/>
    <row r="6026" customFormat="1" x14ac:dyDescent="0.3"/>
    <row r="6027" customFormat="1" x14ac:dyDescent="0.3"/>
    <row r="6028" customFormat="1" x14ac:dyDescent="0.3"/>
    <row r="6029" customFormat="1" x14ac:dyDescent="0.3"/>
    <row r="6030" customFormat="1" x14ac:dyDescent="0.3"/>
    <row r="6031" customFormat="1" x14ac:dyDescent="0.3"/>
    <row r="6032" customFormat="1" x14ac:dyDescent="0.3"/>
    <row r="6033" customFormat="1" x14ac:dyDescent="0.3"/>
    <row r="6034" customFormat="1" x14ac:dyDescent="0.3"/>
    <row r="6035" customFormat="1" x14ac:dyDescent="0.3"/>
    <row r="6036" customFormat="1" x14ac:dyDescent="0.3"/>
    <row r="6037" customFormat="1" x14ac:dyDescent="0.3"/>
    <row r="6038" customFormat="1" x14ac:dyDescent="0.3"/>
    <row r="6039" customFormat="1" x14ac:dyDescent="0.3"/>
    <row r="6040" customFormat="1" x14ac:dyDescent="0.3"/>
    <row r="6041" customFormat="1" x14ac:dyDescent="0.3"/>
    <row r="6042" customFormat="1" x14ac:dyDescent="0.3"/>
    <row r="6043" customFormat="1" x14ac:dyDescent="0.3"/>
    <row r="6044" customFormat="1" x14ac:dyDescent="0.3"/>
    <row r="6045" customFormat="1" x14ac:dyDescent="0.3"/>
    <row r="6046" customFormat="1" x14ac:dyDescent="0.3"/>
    <row r="6047" customFormat="1" x14ac:dyDescent="0.3"/>
    <row r="6048" customFormat="1" x14ac:dyDescent="0.3"/>
    <row r="6049" customFormat="1" x14ac:dyDescent="0.3"/>
    <row r="6050" customFormat="1" x14ac:dyDescent="0.3"/>
    <row r="6051" customFormat="1" x14ac:dyDescent="0.3"/>
    <row r="6052" customFormat="1" x14ac:dyDescent="0.3"/>
    <row r="6053" customFormat="1" x14ac:dyDescent="0.3"/>
    <row r="6054" customFormat="1" x14ac:dyDescent="0.3"/>
    <row r="6055" customFormat="1" x14ac:dyDescent="0.3"/>
    <row r="6056" customFormat="1" x14ac:dyDescent="0.3"/>
    <row r="6057" customFormat="1" x14ac:dyDescent="0.3"/>
    <row r="6058" customFormat="1" x14ac:dyDescent="0.3"/>
    <row r="6059" customFormat="1" x14ac:dyDescent="0.3"/>
    <row r="6060" customFormat="1" x14ac:dyDescent="0.3"/>
    <row r="6061" customFormat="1" x14ac:dyDescent="0.3"/>
    <row r="6062" customFormat="1" x14ac:dyDescent="0.3"/>
    <row r="6063" customFormat="1" x14ac:dyDescent="0.3"/>
    <row r="6064" customFormat="1" x14ac:dyDescent="0.3"/>
    <row r="6065" customFormat="1" x14ac:dyDescent="0.3"/>
    <row r="6066" customFormat="1" x14ac:dyDescent="0.3"/>
    <row r="6067" customFormat="1" x14ac:dyDescent="0.3"/>
    <row r="6068" customFormat="1" x14ac:dyDescent="0.3"/>
    <row r="6069" customFormat="1" x14ac:dyDescent="0.3"/>
    <row r="6070" customFormat="1" x14ac:dyDescent="0.3"/>
    <row r="6071" customFormat="1" x14ac:dyDescent="0.3"/>
    <row r="6072" customFormat="1" x14ac:dyDescent="0.3"/>
    <row r="6073" customFormat="1" x14ac:dyDescent="0.3"/>
    <row r="6074" customFormat="1" x14ac:dyDescent="0.3"/>
    <row r="6075" customFormat="1" x14ac:dyDescent="0.3"/>
    <row r="6076" customFormat="1" x14ac:dyDescent="0.3"/>
    <row r="6077" customFormat="1" x14ac:dyDescent="0.3"/>
    <row r="6078" customFormat="1" x14ac:dyDescent="0.3"/>
    <row r="6079" customFormat="1" x14ac:dyDescent="0.3"/>
    <row r="6080" customFormat="1" x14ac:dyDescent="0.3"/>
    <row r="6081" customFormat="1" x14ac:dyDescent="0.3"/>
    <row r="6082" customFormat="1" x14ac:dyDescent="0.3"/>
    <row r="6083" customFormat="1" x14ac:dyDescent="0.3"/>
    <row r="6084" customFormat="1" x14ac:dyDescent="0.3"/>
    <row r="6085" customFormat="1" x14ac:dyDescent="0.3"/>
    <row r="6086" customFormat="1" x14ac:dyDescent="0.3"/>
    <row r="6087" customFormat="1" x14ac:dyDescent="0.3"/>
    <row r="6088" customFormat="1" x14ac:dyDescent="0.3"/>
    <row r="6089" customFormat="1" x14ac:dyDescent="0.3"/>
    <row r="6090" customFormat="1" x14ac:dyDescent="0.3"/>
    <row r="6091" customFormat="1" x14ac:dyDescent="0.3"/>
    <row r="6092" customFormat="1" x14ac:dyDescent="0.3"/>
    <row r="6093" customFormat="1" x14ac:dyDescent="0.3"/>
    <row r="6094" customFormat="1" x14ac:dyDescent="0.3"/>
    <row r="6095" customFormat="1" x14ac:dyDescent="0.3"/>
    <row r="6096" customFormat="1" x14ac:dyDescent="0.3"/>
    <row r="6097" customFormat="1" x14ac:dyDescent="0.3"/>
    <row r="6098" customFormat="1" x14ac:dyDescent="0.3"/>
    <row r="6099" customFormat="1" x14ac:dyDescent="0.3"/>
    <row r="6100" customFormat="1" x14ac:dyDescent="0.3"/>
    <row r="6101" customFormat="1" x14ac:dyDescent="0.3"/>
    <row r="6102" customFormat="1" x14ac:dyDescent="0.3"/>
    <row r="6103" customFormat="1" x14ac:dyDescent="0.3"/>
    <row r="6104" customFormat="1" x14ac:dyDescent="0.3"/>
    <row r="6105" customFormat="1" x14ac:dyDescent="0.3"/>
    <row r="6106" customFormat="1" x14ac:dyDescent="0.3"/>
    <row r="6107" customFormat="1" x14ac:dyDescent="0.3"/>
    <row r="6108" customFormat="1" x14ac:dyDescent="0.3"/>
    <row r="6109" customFormat="1" x14ac:dyDescent="0.3"/>
    <row r="6110" customFormat="1" x14ac:dyDescent="0.3"/>
    <row r="6111" customFormat="1" x14ac:dyDescent="0.3"/>
    <row r="6112" customFormat="1" x14ac:dyDescent="0.3"/>
    <row r="6113" customFormat="1" x14ac:dyDescent="0.3"/>
    <row r="6114" customFormat="1" x14ac:dyDescent="0.3"/>
    <row r="6115" customFormat="1" x14ac:dyDescent="0.3"/>
    <row r="6116" customFormat="1" x14ac:dyDescent="0.3"/>
    <row r="6117" customFormat="1" x14ac:dyDescent="0.3"/>
    <row r="6118" customFormat="1" x14ac:dyDescent="0.3"/>
    <row r="6119" customFormat="1" x14ac:dyDescent="0.3"/>
    <row r="6120" customFormat="1" x14ac:dyDescent="0.3"/>
    <row r="6121" customFormat="1" x14ac:dyDescent="0.3"/>
    <row r="6122" customFormat="1" x14ac:dyDescent="0.3"/>
    <row r="6123" customFormat="1" x14ac:dyDescent="0.3"/>
    <row r="6124" customFormat="1" x14ac:dyDescent="0.3"/>
    <row r="6125" customFormat="1" x14ac:dyDescent="0.3"/>
    <row r="6126" customFormat="1" x14ac:dyDescent="0.3"/>
    <row r="6127" customFormat="1" x14ac:dyDescent="0.3"/>
    <row r="6128" customFormat="1" x14ac:dyDescent="0.3"/>
    <row r="6129" customFormat="1" x14ac:dyDescent="0.3"/>
    <row r="6130" customFormat="1" x14ac:dyDescent="0.3"/>
    <row r="6131" customFormat="1" x14ac:dyDescent="0.3"/>
    <row r="6132" customFormat="1" x14ac:dyDescent="0.3"/>
    <row r="6133" customFormat="1" x14ac:dyDescent="0.3"/>
    <row r="6134" customFormat="1" x14ac:dyDescent="0.3"/>
    <row r="6135" customFormat="1" x14ac:dyDescent="0.3"/>
    <row r="6136" customFormat="1" x14ac:dyDescent="0.3"/>
    <row r="6137" customFormat="1" x14ac:dyDescent="0.3"/>
    <row r="6138" customFormat="1" x14ac:dyDescent="0.3"/>
    <row r="6139" customFormat="1" x14ac:dyDescent="0.3"/>
    <row r="6140" customFormat="1" x14ac:dyDescent="0.3"/>
    <row r="6141" customFormat="1" x14ac:dyDescent="0.3"/>
    <row r="6142" customFormat="1" x14ac:dyDescent="0.3"/>
    <row r="6143" customFormat="1" x14ac:dyDescent="0.3"/>
    <row r="6144" customFormat="1" x14ac:dyDescent="0.3"/>
    <row r="6145" customFormat="1" x14ac:dyDescent="0.3"/>
    <row r="6146" customFormat="1" x14ac:dyDescent="0.3"/>
    <row r="6147" customFormat="1" x14ac:dyDescent="0.3"/>
    <row r="6148" customFormat="1" x14ac:dyDescent="0.3"/>
    <row r="6149" customFormat="1" x14ac:dyDescent="0.3"/>
    <row r="6150" customFormat="1" x14ac:dyDescent="0.3"/>
    <row r="6151" customFormat="1" x14ac:dyDescent="0.3"/>
    <row r="6152" customFormat="1" x14ac:dyDescent="0.3"/>
    <row r="6153" customFormat="1" x14ac:dyDescent="0.3"/>
    <row r="6154" customFormat="1" x14ac:dyDescent="0.3"/>
    <row r="6155" customFormat="1" x14ac:dyDescent="0.3"/>
    <row r="6156" customFormat="1" x14ac:dyDescent="0.3"/>
    <row r="6157" customFormat="1" x14ac:dyDescent="0.3"/>
    <row r="6158" customFormat="1" x14ac:dyDescent="0.3"/>
    <row r="6159" customFormat="1" x14ac:dyDescent="0.3"/>
    <row r="6160" customFormat="1" x14ac:dyDescent="0.3"/>
    <row r="6161" customFormat="1" x14ac:dyDescent="0.3"/>
    <row r="6162" customFormat="1" x14ac:dyDescent="0.3"/>
    <row r="6163" customFormat="1" x14ac:dyDescent="0.3"/>
    <row r="6164" customFormat="1" x14ac:dyDescent="0.3"/>
    <row r="6165" customFormat="1" x14ac:dyDescent="0.3"/>
    <row r="6166" customFormat="1" x14ac:dyDescent="0.3"/>
    <row r="6167" customFormat="1" x14ac:dyDescent="0.3"/>
    <row r="6168" customFormat="1" x14ac:dyDescent="0.3"/>
    <row r="6169" customFormat="1" x14ac:dyDescent="0.3"/>
    <row r="6170" customFormat="1" x14ac:dyDescent="0.3"/>
    <row r="6171" customFormat="1" x14ac:dyDescent="0.3"/>
    <row r="6172" customFormat="1" x14ac:dyDescent="0.3"/>
    <row r="6173" customFormat="1" x14ac:dyDescent="0.3"/>
    <row r="6174" customFormat="1" x14ac:dyDescent="0.3"/>
    <row r="6175" customFormat="1" x14ac:dyDescent="0.3"/>
    <row r="6176" customFormat="1" x14ac:dyDescent="0.3"/>
    <row r="6177" customFormat="1" x14ac:dyDescent="0.3"/>
    <row r="6178" customFormat="1" x14ac:dyDescent="0.3"/>
    <row r="6179" customFormat="1" x14ac:dyDescent="0.3"/>
    <row r="6180" customFormat="1" x14ac:dyDescent="0.3"/>
    <row r="6181" customFormat="1" x14ac:dyDescent="0.3"/>
    <row r="6182" customFormat="1" x14ac:dyDescent="0.3"/>
    <row r="6183" customFormat="1" x14ac:dyDescent="0.3"/>
    <row r="6184" customFormat="1" x14ac:dyDescent="0.3"/>
    <row r="6185" customFormat="1" x14ac:dyDescent="0.3"/>
    <row r="6186" customFormat="1" x14ac:dyDescent="0.3"/>
    <row r="6187" customFormat="1" x14ac:dyDescent="0.3"/>
    <row r="6188" customFormat="1" x14ac:dyDescent="0.3"/>
    <row r="6189" customFormat="1" x14ac:dyDescent="0.3"/>
    <row r="6190" customFormat="1" x14ac:dyDescent="0.3"/>
    <row r="6191" customFormat="1" x14ac:dyDescent="0.3"/>
    <row r="6192" customFormat="1" x14ac:dyDescent="0.3"/>
    <row r="6193" customFormat="1" x14ac:dyDescent="0.3"/>
    <row r="6194" customFormat="1" x14ac:dyDescent="0.3"/>
    <row r="6195" customFormat="1" x14ac:dyDescent="0.3"/>
    <row r="6196" customFormat="1" x14ac:dyDescent="0.3"/>
    <row r="6197" customFormat="1" x14ac:dyDescent="0.3"/>
    <row r="6198" customFormat="1" x14ac:dyDescent="0.3"/>
    <row r="6199" customFormat="1" x14ac:dyDescent="0.3"/>
    <row r="6200" customFormat="1" x14ac:dyDescent="0.3"/>
    <row r="6201" customFormat="1" x14ac:dyDescent="0.3"/>
    <row r="6202" customFormat="1" x14ac:dyDescent="0.3"/>
    <row r="6203" customFormat="1" x14ac:dyDescent="0.3"/>
    <row r="6204" customFormat="1" x14ac:dyDescent="0.3"/>
    <row r="6205" customFormat="1" x14ac:dyDescent="0.3"/>
    <row r="6206" customFormat="1" x14ac:dyDescent="0.3"/>
    <row r="6207" customFormat="1" x14ac:dyDescent="0.3"/>
    <row r="6208" customFormat="1" x14ac:dyDescent="0.3"/>
    <row r="6209" customFormat="1" x14ac:dyDescent="0.3"/>
    <row r="6210" customFormat="1" x14ac:dyDescent="0.3"/>
    <row r="6211" customFormat="1" x14ac:dyDescent="0.3"/>
    <row r="6212" customFormat="1" x14ac:dyDescent="0.3"/>
    <row r="6213" customFormat="1" x14ac:dyDescent="0.3"/>
    <row r="6214" customFormat="1" x14ac:dyDescent="0.3"/>
    <row r="6215" customFormat="1" x14ac:dyDescent="0.3"/>
    <row r="6216" customFormat="1" x14ac:dyDescent="0.3"/>
    <row r="6217" customFormat="1" x14ac:dyDescent="0.3"/>
    <row r="6218" customFormat="1" x14ac:dyDescent="0.3"/>
    <row r="6219" customFormat="1" x14ac:dyDescent="0.3"/>
    <row r="6220" customFormat="1" x14ac:dyDescent="0.3"/>
    <row r="6221" customFormat="1" x14ac:dyDescent="0.3"/>
    <row r="6222" customFormat="1" x14ac:dyDescent="0.3"/>
    <row r="6223" customFormat="1" x14ac:dyDescent="0.3"/>
    <row r="6224" customFormat="1" x14ac:dyDescent="0.3"/>
    <row r="6225" customFormat="1" x14ac:dyDescent="0.3"/>
    <row r="6226" customFormat="1" x14ac:dyDescent="0.3"/>
    <row r="6227" customFormat="1" x14ac:dyDescent="0.3"/>
    <row r="6228" customFormat="1" x14ac:dyDescent="0.3"/>
    <row r="6229" customFormat="1" x14ac:dyDescent="0.3"/>
    <row r="6230" customFormat="1" x14ac:dyDescent="0.3"/>
    <row r="6231" customFormat="1" x14ac:dyDescent="0.3"/>
    <row r="6232" customFormat="1" x14ac:dyDescent="0.3"/>
    <row r="6233" customFormat="1" x14ac:dyDescent="0.3"/>
    <row r="6234" customFormat="1" x14ac:dyDescent="0.3"/>
    <row r="6235" customFormat="1" x14ac:dyDescent="0.3"/>
    <row r="6236" customFormat="1" x14ac:dyDescent="0.3"/>
    <row r="6237" customFormat="1" x14ac:dyDescent="0.3"/>
    <row r="6238" customFormat="1" x14ac:dyDescent="0.3"/>
    <row r="6239" customFormat="1" x14ac:dyDescent="0.3"/>
    <row r="6240" customFormat="1" x14ac:dyDescent="0.3"/>
    <row r="6241" customFormat="1" x14ac:dyDescent="0.3"/>
    <row r="6242" customFormat="1" x14ac:dyDescent="0.3"/>
    <row r="6243" customFormat="1" x14ac:dyDescent="0.3"/>
    <row r="6244" customFormat="1" x14ac:dyDescent="0.3"/>
    <row r="6245" customFormat="1" x14ac:dyDescent="0.3"/>
    <row r="6246" customFormat="1" x14ac:dyDescent="0.3"/>
    <row r="6247" customFormat="1" x14ac:dyDescent="0.3"/>
    <row r="6248" customFormat="1" x14ac:dyDescent="0.3"/>
    <row r="6249" customFormat="1" x14ac:dyDescent="0.3"/>
    <row r="6250" customFormat="1" x14ac:dyDescent="0.3"/>
    <row r="6251" customFormat="1" x14ac:dyDescent="0.3"/>
    <row r="6252" customFormat="1" x14ac:dyDescent="0.3"/>
    <row r="6253" customFormat="1" x14ac:dyDescent="0.3"/>
    <row r="6254" customFormat="1" x14ac:dyDescent="0.3"/>
    <row r="6255" customFormat="1" x14ac:dyDescent="0.3"/>
    <row r="6256" customFormat="1" x14ac:dyDescent="0.3"/>
    <row r="6257" customFormat="1" x14ac:dyDescent="0.3"/>
    <row r="6258" customFormat="1" x14ac:dyDescent="0.3"/>
    <row r="6259" customFormat="1" x14ac:dyDescent="0.3"/>
    <row r="6260" customFormat="1" x14ac:dyDescent="0.3"/>
    <row r="6261" customFormat="1" x14ac:dyDescent="0.3"/>
    <row r="6262" customFormat="1" x14ac:dyDescent="0.3"/>
    <row r="6263" customFormat="1" x14ac:dyDescent="0.3"/>
    <row r="6264" customFormat="1" x14ac:dyDescent="0.3"/>
    <row r="6265" customFormat="1" x14ac:dyDescent="0.3"/>
    <row r="6266" customFormat="1" x14ac:dyDescent="0.3"/>
    <row r="6267" customFormat="1" x14ac:dyDescent="0.3"/>
    <row r="6268" customFormat="1" x14ac:dyDescent="0.3"/>
    <row r="6269" customFormat="1" x14ac:dyDescent="0.3"/>
    <row r="6270" customFormat="1" x14ac:dyDescent="0.3"/>
    <row r="6271" customFormat="1" x14ac:dyDescent="0.3"/>
    <row r="6272" customFormat="1" x14ac:dyDescent="0.3"/>
    <row r="6273" customFormat="1" x14ac:dyDescent="0.3"/>
    <row r="6274" customFormat="1" x14ac:dyDescent="0.3"/>
    <row r="6275" customFormat="1" x14ac:dyDescent="0.3"/>
    <row r="6276" customFormat="1" x14ac:dyDescent="0.3"/>
    <row r="6277" customFormat="1" x14ac:dyDescent="0.3"/>
    <row r="6278" customFormat="1" x14ac:dyDescent="0.3"/>
    <row r="6279" customFormat="1" x14ac:dyDescent="0.3"/>
    <row r="6280" customFormat="1" x14ac:dyDescent="0.3"/>
    <row r="6281" customFormat="1" x14ac:dyDescent="0.3"/>
    <row r="6282" customFormat="1" x14ac:dyDescent="0.3"/>
    <row r="6283" customFormat="1" x14ac:dyDescent="0.3"/>
    <row r="6284" customFormat="1" x14ac:dyDescent="0.3"/>
    <row r="6285" customFormat="1" x14ac:dyDescent="0.3"/>
    <row r="6286" customFormat="1" x14ac:dyDescent="0.3"/>
    <row r="6287" customFormat="1" x14ac:dyDescent="0.3"/>
    <row r="6288" customFormat="1" x14ac:dyDescent="0.3"/>
    <row r="6289" customFormat="1" x14ac:dyDescent="0.3"/>
    <row r="6290" customFormat="1" x14ac:dyDescent="0.3"/>
    <row r="6291" customFormat="1" x14ac:dyDescent="0.3"/>
    <row r="6292" customFormat="1" x14ac:dyDescent="0.3"/>
    <row r="6293" customFormat="1" x14ac:dyDescent="0.3"/>
    <row r="6294" customFormat="1" x14ac:dyDescent="0.3"/>
    <row r="6295" customFormat="1" x14ac:dyDescent="0.3"/>
    <row r="6296" customFormat="1" x14ac:dyDescent="0.3"/>
    <row r="6297" customFormat="1" x14ac:dyDescent="0.3"/>
    <row r="6298" customFormat="1" x14ac:dyDescent="0.3"/>
    <row r="6299" customFormat="1" x14ac:dyDescent="0.3"/>
    <row r="6300" customFormat="1" x14ac:dyDescent="0.3"/>
    <row r="6301" customFormat="1" x14ac:dyDescent="0.3"/>
    <row r="6302" customFormat="1" x14ac:dyDescent="0.3"/>
    <row r="6303" customFormat="1" x14ac:dyDescent="0.3"/>
    <row r="6304" customFormat="1" x14ac:dyDescent="0.3"/>
    <row r="6305" customFormat="1" x14ac:dyDescent="0.3"/>
    <row r="6306" customFormat="1" x14ac:dyDescent="0.3"/>
    <row r="6307" customFormat="1" x14ac:dyDescent="0.3"/>
    <row r="6308" customFormat="1" x14ac:dyDescent="0.3"/>
    <row r="6309" customFormat="1" x14ac:dyDescent="0.3"/>
    <row r="6310" customFormat="1" x14ac:dyDescent="0.3"/>
    <row r="6311" customFormat="1" x14ac:dyDescent="0.3"/>
    <row r="6312" customFormat="1" x14ac:dyDescent="0.3"/>
    <row r="6313" customFormat="1" x14ac:dyDescent="0.3"/>
    <row r="6314" customFormat="1" x14ac:dyDescent="0.3"/>
    <row r="6315" customFormat="1" x14ac:dyDescent="0.3"/>
    <row r="6316" customFormat="1" x14ac:dyDescent="0.3"/>
    <row r="6317" customFormat="1" x14ac:dyDescent="0.3"/>
    <row r="6318" customFormat="1" x14ac:dyDescent="0.3"/>
    <row r="6319" customFormat="1" x14ac:dyDescent="0.3"/>
    <row r="6320" customFormat="1" x14ac:dyDescent="0.3"/>
    <row r="6321" customFormat="1" x14ac:dyDescent="0.3"/>
    <row r="6322" customFormat="1" x14ac:dyDescent="0.3"/>
    <row r="6323" customFormat="1" x14ac:dyDescent="0.3"/>
    <row r="6324" customFormat="1" x14ac:dyDescent="0.3"/>
    <row r="6325" customFormat="1" x14ac:dyDescent="0.3"/>
    <row r="6326" customFormat="1" x14ac:dyDescent="0.3"/>
    <row r="6327" customFormat="1" x14ac:dyDescent="0.3"/>
    <row r="6328" customFormat="1" x14ac:dyDescent="0.3"/>
    <row r="6329" customFormat="1" x14ac:dyDescent="0.3"/>
    <row r="6330" customFormat="1" x14ac:dyDescent="0.3"/>
    <row r="6331" customFormat="1" x14ac:dyDescent="0.3"/>
    <row r="6332" customFormat="1" x14ac:dyDescent="0.3"/>
    <row r="6333" customFormat="1" x14ac:dyDescent="0.3"/>
    <row r="6334" customFormat="1" x14ac:dyDescent="0.3"/>
    <row r="6335" customFormat="1" x14ac:dyDescent="0.3"/>
    <row r="6336" customFormat="1" x14ac:dyDescent="0.3"/>
    <row r="6337" customFormat="1" x14ac:dyDescent="0.3"/>
    <row r="6338" customFormat="1" x14ac:dyDescent="0.3"/>
    <row r="6339" customFormat="1" x14ac:dyDescent="0.3"/>
    <row r="6340" customFormat="1" x14ac:dyDescent="0.3"/>
    <row r="6341" customFormat="1" x14ac:dyDescent="0.3"/>
    <row r="6342" customFormat="1" x14ac:dyDescent="0.3"/>
    <row r="6343" customFormat="1" x14ac:dyDescent="0.3"/>
    <row r="6344" customFormat="1" x14ac:dyDescent="0.3"/>
    <row r="6345" customFormat="1" x14ac:dyDescent="0.3"/>
    <row r="6346" customFormat="1" x14ac:dyDescent="0.3"/>
    <row r="6347" customFormat="1" x14ac:dyDescent="0.3"/>
    <row r="6348" customFormat="1" x14ac:dyDescent="0.3"/>
    <row r="6349" customFormat="1" x14ac:dyDescent="0.3"/>
    <row r="6350" customFormat="1" x14ac:dyDescent="0.3"/>
    <row r="6351" customFormat="1" x14ac:dyDescent="0.3"/>
    <row r="6352" customFormat="1" x14ac:dyDescent="0.3"/>
    <row r="6353" customFormat="1" x14ac:dyDescent="0.3"/>
    <row r="6354" customFormat="1" x14ac:dyDescent="0.3"/>
    <row r="6355" customFormat="1" x14ac:dyDescent="0.3"/>
    <row r="6356" customFormat="1" x14ac:dyDescent="0.3"/>
    <row r="6357" customFormat="1" x14ac:dyDescent="0.3"/>
    <row r="6358" customFormat="1" x14ac:dyDescent="0.3"/>
    <row r="6359" customFormat="1" x14ac:dyDescent="0.3"/>
    <row r="6360" customFormat="1" x14ac:dyDescent="0.3"/>
    <row r="6361" customFormat="1" x14ac:dyDescent="0.3"/>
    <row r="6362" customFormat="1" x14ac:dyDescent="0.3"/>
    <row r="6363" customFormat="1" x14ac:dyDescent="0.3"/>
    <row r="6364" customFormat="1" x14ac:dyDescent="0.3"/>
    <row r="6365" customFormat="1" x14ac:dyDescent="0.3"/>
    <row r="6366" customFormat="1" x14ac:dyDescent="0.3"/>
    <row r="6367" customFormat="1" x14ac:dyDescent="0.3"/>
    <row r="6368" customFormat="1" x14ac:dyDescent="0.3"/>
    <row r="6369" customFormat="1" x14ac:dyDescent="0.3"/>
    <row r="6370" customFormat="1" x14ac:dyDescent="0.3"/>
    <row r="6371" customFormat="1" x14ac:dyDescent="0.3"/>
    <row r="6372" customFormat="1" x14ac:dyDescent="0.3"/>
    <row r="6373" customFormat="1" x14ac:dyDescent="0.3"/>
    <row r="6374" customFormat="1" x14ac:dyDescent="0.3"/>
    <row r="6375" customFormat="1" x14ac:dyDescent="0.3"/>
    <row r="6376" customFormat="1" x14ac:dyDescent="0.3"/>
    <row r="6377" customFormat="1" x14ac:dyDescent="0.3"/>
    <row r="6378" customFormat="1" x14ac:dyDescent="0.3"/>
    <row r="6379" customFormat="1" x14ac:dyDescent="0.3"/>
    <row r="6380" customFormat="1" x14ac:dyDescent="0.3"/>
    <row r="6381" customFormat="1" x14ac:dyDescent="0.3"/>
    <row r="6382" customFormat="1" x14ac:dyDescent="0.3"/>
    <row r="6383" customFormat="1" x14ac:dyDescent="0.3"/>
    <row r="6384" customFormat="1" x14ac:dyDescent="0.3"/>
    <row r="6385" customFormat="1" x14ac:dyDescent="0.3"/>
    <row r="6386" customFormat="1" x14ac:dyDescent="0.3"/>
    <row r="6387" customFormat="1" x14ac:dyDescent="0.3"/>
    <row r="6388" customFormat="1" x14ac:dyDescent="0.3"/>
    <row r="6389" customFormat="1" x14ac:dyDescent="0.3"/>
    <row r="6390" customFormat="1" x14ac:dyDescent="0.3"/>
    <row r="6391" customFormat="1" x14ac:dyDescent="0.3"/>
    <row r="6392" customFormat="1" x14ac:dyDescent="0.3"/>
    <row r="6393" customFormat="1" x14ac:dyDescent="0.3"/>
    <row r="6394" customFormat="1" x14ac:dyDescent="0.3"/>
    <row r="6395" customFormat="1" x14ac:dyDescent="0.3"/>
    <row r="6396" customFormat="1" x14ac:dyDescent="0.3"/>
    <row r="6397" customFormat="1" x14ac:dyDescent="0.3"/>
    <row r="6398" customFormat="1" x14ac:dyDescent="0.3"/>
    <row r="6399" customFormat="1" x14ac:dyDescent="0.3"/>
    <row r="6400" customFormat="1" x14ac:dyDescent="0.3"/>
    <row r="6401" customFormat="1" x14ac:dyDescent="0.3"/>
    <row r="6402" customFormat="1" x14ac:dyDescent="0.3"/>
    <row r="6403" customFormat="1" x14ac:dyDescent="0.3"/>
    <row r="6404" customFormat="1" x14ac:dyDescent="0.3"/>
    <row r="6405" customFormat="1" x14ac:dyDescent="0.3"/>
    <row r="6406" customFormat="1" x14ac:dyDescent="0.3"/>
    <row r="6407" customFormat="1" x14ac:dyDescent="0.3"/>
    <row r="6408" customFormat="1" x14ac:dyDescent="0.3"/>
    <row r="6409" customFormat="1" x14ac:dyDescent="0.3"/>
    <row r="6410" customFormat="1" x14ac:dyDescent="0.3"/>
    <row r="6411" customFormat="1" x14ac:dyDescent="0.3"/>
    <row r="6412" customFormat="1" x14ac:dyDescent="0.3"/>
    <row r="6413" customFormat="1" x14ac:dyDescent="0.3"/>
    <row r="6414" customFormat="1" x14ac:dyDescent="0.3"/>
    <row r="6415" customFormat="1" x14ac:dyDescent="0.3"/>
    <row r="6416" customFormat="1" x14ac:dyDescent="0.3"/>
    <row r="6417" customFormat="1" x14ac:dyDescent="0.3"/>
    <row r="6418" customFormat="1" x14ac:dyDescent="0.3"/>
    <row r="6419" customFormat="1" x14ac:dyDescent="0.3"/>
    <row r="6420" customFormat="1" x14ac:dyDescent="0.3"/>
    <row r="6421" customFormat="1" x14ac:dyDescent="0.3"/>
    <row r="6422" customFormat="1" x14ac:dyDescent="0.3"/>
    <row r="6423" customFormat="1" x14ac:dyDescent="0.3"/>
    <row r="6424" customFormat="1" x14ac:dyDescent="0.3"/>
    <row r="6425" customFormat="1" x14ac:dyDescent="0.3"/>
    <row r="6426" customFormat="1" x14ac:dyDescent="0.3"/>
    <row r="6427" customFormat="1" x14ac:dyDescent="0.3"/>
    <row r="6428" customFormat="1" x14ac:dyDescent="0.3"/>
    <row r="6429" customFormat="1" x14ac:dyDescent="0.3"/>
    <row r="6430" customFormat="1" x14ac:dyDescent="0.3"/>
    <row r="6431" customFormat="1" x14ac:dyDescent="0.3"/>
    <row r="6432" customFormat="1" x14ac:dyDescent="0.3"/>
    <row r="6433" customFormat="1" x14ac:dyDescent="0.3"/>
    <row r="6434" customFormat="1" x14ac:dyDescent="0.3"/>
    <row r="6435" customFormat="1" x14ac:dyDescent="0.3"/>
    <row r="6436" customFormat="1" x14ac:dyDescent="0.3"/>
    <row r="6437" customFormat="1" x14ac:dyDescent="0.3"/>
    <row r="6438" customFormat="1" x14ac:dyDescent="0.3"/>
    <row r="6439" customFormat="1" x14ac:dyDescent="0.3"/>
    <row r="6440" customFormat="1" x14ac:dyDescent="0.3"/>
    <row r="6441" customFormat="1" x14ac:dyDescent="0.3"/>
    <row r="6442" customFormat="1" x14ac:dyDescent="0.3"/>
    <row r="6443" customFormat="1" x14ac:dyDescent="0.3"/>
    <row r="6444" customFormat="1" x14ac:dyDescent="0.3"/>
    <row r="6445" customFormat="1" x14ac:dyDescent="0.3"/>
    <row r="6446" customFormat="1" x14ac:dyDescent="0.3"/>
    <row r="6447" customFormat="1" x14ac:dyDescent="0.3"/>
    <row r="6448" customFormat="1" x14ac:dyDescent="0.3"/>
    <row r="6449" customFormat="1" x14ac:dyDescent="0.3"/>
    <row r="6450" customFormat="1" x14ac:dyDescent="0.3"/>
    <row r="6451" customFormat="1" x14ac:dyDescent="0.3"/>
    <row r="6452" customFormat="1" x14ac:dyDescent="0.3"/>
    <row r="6453" customFormat="1" x14ac:dyDescent="0.3"/>
    <row r="6454" customFormat="1" x14ac:dyDescent="0.3"/>
    <row r="6455" customFormat="1" x14ac:dyDescent="0.3"/>
    <row r="6456" customFormat="1" x14ac:dyDescent="0.3"/>
    <row r="6457" customFormat="1" x14ac:dyDescent="0.3"/>
    <row r="6458" customFormat="1" x14ac:dyDescent="0.3"/>
    <row r="6459" customFormat="1" x14ac:dyDescent="0.3"/>
    <row r="6460" customFormat="1" x14ac:dyDescent="0.3"/>
    <row r="6461" customFormat="1" x14ac:dyDescent="0.3"/>
    <row r="6462" customFormat="1" x14ac:dyDescent="0.3"/>
    <row r="6463" customFormat="1" x14ac:dyDescent="0.3"/>
    <row r="6464" customFormat="1" x14ac:dyDescent="0.3"/>
    <row r="6465" customFormat="1" x14ac:dyDescent="0.3"/>
    <row r="6466" customFormat="1" x14ac:dyDescent="0.3"/>
    <row r="6467" customFormat="1" x14ac:dyDescent="0.3"/>
    <row r="6468" customFormat="1" x14ac:dyDescent="0.3"/>
    <row r="6469" customFormat="1" x14ac:dyDescent="0.3"/>
    <row r="6470" customFormat="1" x14ac:dyDescent="0.3"/>
    <row r="6471" customFormat="1" x14ac:dyDescent="0.3"/>
    <row r="6472" customFormat="1" x14ac:dyDescent="0.3"/>
    <row r="6473" customFormat="1" x14ac:dyDescent="0.3"/>
    <row r="6474" customFormat="1" x14ac:dyDescent="0.3"/>
    <row r="6475" customFormat="1" x14ac:dyDescent="0.3"/>
    <row r="6476" customFormat="1" x14ac:dyDescent="0.3"/>
    <row r="6477" customFormat="1" x14ac:dyDescent="0.3"/>
    <row r="6478" customFormat="1" x14ac:dyDescent="0.3"/>
    <row r="6479" customFormat="1" x14ac:dyDescent="0.3"/>
    <row r="6480" customFormat="1" x14ac:dyDescent="0.3"/>
    <row r="6481" customFormat="1" x14ac:dyDescent="0.3"/>
    <row r="6482" customFormat="1" x14ac:dyDescent="0.3"/>
    <row r="6483" customFormat="1" x14ac:dyDescent="0.3"/>
    <row r="6484" customFormat="1" x14ac:dyDescent="0.3"/>
    <row r="6485" customFormat="1" x14ac:dyDescent="0.3"/>
    <row r="6486" customFormat="1" x14ac:dyDescent="0.3"/>
    <row r="6487" customFormat="1" x14ac:dyDescent="0.3"/>
    <row r="6488" customFormat="1" x14ac:dyDescent="0.3"/>
    <row r="6489" customFormat="1" x14ac:dyDescent="0.3"/>
    <row r="6490" customFormat="1" x14ac:dyDescent="0.3"/>
    <row r="6491" customFormat="1" x14ac:dyDescent="0.3"/>
    <row r="6492" customFormat="1" x14ac:dyDescent="0.3"/>
    <row r="6493" customFormat="1" x14ac:dyDescent="0.3"/>
    <row r="6494" customFormat="1" x14ac:dyDescent="0.3"/>
    <row r="6495" customFormat="1" x14ac:dyDescent="0.3"/>
    <row r="6496" customFormat="1" x14ac:dyDescent="0.3"/>
    <row r="6497" customFormat="1" x14ac:dyDescent="0.3"/>
    <row r="6498" customFormat="1" x14ac:dyDescent="0.3"/>
    <row r="6499" customFormat="1" x14ac:dyDescent="0.3"/>
    <row r="6500" customFormat="1" x14ac:dyDescent="0.3"/>
    <row r="6501" customFormat="1" x14ac:dyDescent="0.3"/>
    <row r="6502" customFormat="1" x14ac:dyDescent="0.3"/>
    <row r="6503" customFormat="1" x14ac:dyDescent="0.3"/>
    <row r="6504" customFormat="1" x14ac:dyDescent="0.3"/>
    <row r="6505" customFormat="1" x14ac:dyDescent="0.3"/>
    <row r="6506" customFormat="1" x14ac:dyDescent="0.3"/>
    <row r="6507" customFormat="1" x14ac:dyDescent="0.3"/>
    <row r="6508" customFormat="1" x14ac:dyDescent="0.3"/>
    <row r="6509" customFormat="1" x14ac:dyDescent="0.3"/>
    <row r="6510" customFormat="1" x14ac:dyDescent="0.3"/>
    <row r="6511" customFormat="1" x14ac:dyDescent="0.3"/>
    <row r="6512" customFormat="1" x14ac:dyDescent="0.3"/>
    <row r="6513" customFormat="1" x14ac:dyDescent="0.3"/>
    <row r="6514" customFormat="1" x14ac:dyDescent="0.3"/>
    <row r="6515" customFormat="1" x14ac:dyDescent="0.3"/>
    <row r="6516" customFormat="1" x14ac:dyDescent="0.3"/>
    <row r="6517" customFormat="1" x14ac:dyDescent="0.3"/>
    <row r="6518" customFormat="1" x14ac:dyDescent="0.3"/>
    <row r="6519" customFormat="1" x14ac:dyDescent="0.3"/>
    <row r="6520" customFormat="1" x14ac:dyDescent="0.3"/>
    <row r="6521" customFormat="1" x14ac:dyDescent="0.3"/>
    <row r="6522" customFormat="1" x14ac:dyDescent="0.3"/>
    <row r="6523" customFormat="1" x14ac:dyDescent="0.3"/>
    <row r="6524" customFormat="1" x14ac:dyDescent="0.3"/>
    <row r="6525" customFormat="1" x14ac:dyDescent="0.3"/>
    <row r="6526" customFormat="1" x14ac:dyDescent="0.3"/>
    <row r="6527" customFormat="1" x14ac:dyDescent="0.3"/>
    <row r="6528" customFormat="1" x14ac:dyDescent="0.3"/>
    <row r="6529" customFormat="1" x14ac:dyDescent="0.3"/>
    <row r="6530" customFormat="1" x14ac:dyDescent="0.3"/>
    <row r="6531" customFormat="1" x14ac:dyDescent="0.3"/>
    <row r="6532" customFormat="1" x14ac:dyDescent="0.3"/>
    <row r="6533" customFormat="1" x14ac:dyDescent="0.3"/>
    <row r="6534" customFormat="1" x14ac:dyDescent="0.3"/>
    <row r="6535" customFormat="1" x14ac:dyDescent="0.3"/>
    <row r="6536" customFormat="1" x14ac:dyDescent="0.3"/>
    <row r="6537" customFormat="1" x14ac:dyDescent="0.3"/>
    <row r="6538" customFormat="1" x14ac:dyDescent="0.3"/>
    <row r="6539" customFormat="1" x14ac:dyDescent="0.3"/>
    <row r="6540" customFormat="1" x14ac:dyDescent="0.3"/>
    <row r="6541" customFormat="1" x14ac:dyDescent="0.3"/>
    <row r="6542" customFormat="1" x14ac:dyDescent="0.3"/>
    <row r="6543" customFormat="1" x14ac:dyDescent="0.3"/>
    <row r="6544" customFormat="1" x14ac:dyDescent="0.3"/>
    <row r="6545" customFormat="1" x14ac:dyDescent="0.3"/>
    <row r="6546" customFormat="1" x14ac:dyDescent="0.3"/>
    <row r="6547" customFormat="1" x14ac:dyDescent="0.3"/>
    <row r="6548" customFormat="1" x14ac:dyDescent="0.3"/>
    <row r="6549" customFormat="1" x14ac:dyDescent="0.3"/>
    <row r="6550" customFormat="1" x14ac:dyDescent="0.3"/>
    <row r="6551" customFormat="1" x14ac:dyDescent="0.3"/>
    <row r="6552" customFormat="1" x14ac:dyDescent="0.3"/>
    <row r="6553" customFormat="1" x14ac:dyDescent="0.3"/>
    <row r="6554" customFormat="1" x14ac:dyDescent="0.3"/>
    <row r="6555" customFormat="1" x14ac:dyDescent="0.3"/>
    <row r="6556" customFormat="1" x14ac:dyDescent="0.3"/>
    <row r="6557" customFormat="1" x14ac:dyDescent="0.3"/>
    <row r="6558" customFormat="1" x14ac:dyDescent="0.3"/>
    <row r="6559" customFormat="1" x14ac:dyDescent="0.3"/>
    <row r="6560" customFormat="1" x14ac:dyDescent="0.3"/>
    <row r="6561" customFormat="1" x14ac:dyDescent="0.3"/>
    <row r="6562" customFormat="1" x14ac:dyDescent="0.3"/>
    <row r="6563" customFormat="1" x14ac:dyDescent="0.3"/>
    <row r="6564" customFormat="1" x14ac:dyDescent="0.3"/>
    <row r="6565" customFormat="1" x14ac:dyDescent="0.3"/>
    <row r="6566" customFormat="1" x14ac:dyDescent="0.3"/>
    <row r="6567" customFormat="1" x14ac:dyDescent="0.3"/>
    <row r="6568" customFormat="1" x14ac:dyDescent="0.3"/>
    <row r="6569" customFormat="1" x14ac:dyDescent="0.3"/>
    <row r="6570" customFormat="1" x14ac:dyDescent="0.3"/>
    <row r="6571" customFormat="1" x14ac:dyDescent="0.3"/>
    <row r="6572" customFormat="1" x14ac:dyDescent="0.3"/>
    <row r="6573" customFormat="1" x14ac:dyDescent="0.3"/>
    <row r="6574" customFormat="1" x14ac:dyDescent="0.3"/>
    <row r="6575" customFormat="1" x14ac:dyDescent="0.3"/>
    <row r="6576" customFormat="1" x14ac:dyDescent="0.3"/>
    <row r="6577" customFormat="1" x14ac:dyDescent="0.3"/>
    <row r="6578" customFormat="1" x14ac:dyDescent="0.3"/>
    <row r="6579" customFormat="1" x14ac:dyDescent="0.3"/>
    <row r="6580" customFormat="1" x14ac:dyDescent="0.3"/>
    <row r="6581" customFormat="1" x14ac:dyDescent="0.3"/>
    <row r="6582" customFormat="1" x14ac:dyDescent="0.3"/>
    <row r="6583" customFormat="1" x14ac:dyDescent="0.3"/>
    <row r="6584" customFormat="1" x14ac:dyDescent="0.3"/>
    <row r="6585" customFormat="1" x14ac:dyDescent="0.3"/>
    <row r="6586" customFormat="1" x14ac:dyDescent="0.3"/>
    <row r="6587" customFormat="1" x14ac:dyDescent="0.3"/>
    <row r="6588" customFormat="1" x14ac:dyDescent="0.3"/>
    <row r="6589" customFormat="1" x14ac:dyDescent="0.3"/>
    <row r="6590" customFormat="1" x14ac:dyDescent="0.3"/>
    <row r="6591" customFormat="1" x14ac:dyDescent="0.3"/>
    <row r="6592" customFormat="1" x14ac:dyDescent="0.3"/>
    <row r="6593" customFormat="1" x14ac:dyDescent="0.3"/>
    <row r="6594" customFormat="1" x14ac:dyDescent="0.3"/>
    <row r="6595" customFormat="1" x14ac:dyDescent="0.3"/>
    <row r="6596" customFormat="1" x14ac:dyDescent="0.3"/>
    <row r="6597" customFormat="1" x14ac:dyDescent="0.3"/>
    <row r="6598" customFormat="1" x14ac:dyDescent="0.3"/>
    <row r="6599" customFormat="1" x14ac:dyDescent="0.3"/>
    <row r="6600" customFormat="1" x14ac:dyDescent="0.3"/>
    <row r="6601" customFormat="1" x14ac:dyDescent="0.3"/>
    <row r="6602" customFormat="1" x14ac:dyDescent="0.3"/>
    <row r="6603" customFormat="1" x14ac:dyDescent="0.3"/>
    <row r="6604" customFormat="1" x14ac:dyDescent="0.3"/>
    <row r="6605" customFormat="1" x14ac:dyDescent="0.3"/>
    <row r="6606" customFormat="1" x14ac:dyDescent="0.3"/>
    <row r="6607" customFormat="1" x14ac:dyDescent="0.3"/>
    <row r="6608" customFormat="1" x14ac:dyDescent="0.3"/>
    <row r="6609" customFormat="1" x14ac:dyDescent="0.3"/>
    <row r="6610" customFormat="1" x14ac:dyDescent="0.3"/>
    <row r="6611" customFormat="1" x14ac:dyDescent="0.3"/>
    <row r="6612" customFormat="1" x14ac:dyDescent="0.3"/>
    <row r="6613" customFormat="1" x14ac:dyDescent="0.3"/>
    <row r="6614" customFormat="1" x14ac:dyDescent="0.3"/>
    <row r="6615" customFormat="1" x14ac:dyDescent="0.3"/>
    <row r="6616" customFormat="1" x14ac:dyDescent="0.3"/>
    <row r="6617" customFormat="1" x14ac:dyDescent="0.3"/>
    <row r="6618" customFormat="1" x14ac:dyDescent="0.3"/>
    <row r="6619" customFormat="1" x14ac:dyDescent="0.3"/>
    <row r="6620" customFormat="1" x14ac:dyDescent="0.3"/>
    <row r="6621" customFormat="1" x14ac:dyDescent="0.3"/>
    <row r="6622" customFormat="1" x14ac:dyDescent="0.3"/>
    <row r="6623" customFormat="1" x14ac:dyDescent="0.3"/>
    <row r="6624" customFormat="1" x14ac:dyDescent="0.3"/>
    <row r="6625" customFormat="1" x14ac:dyDescent="0.3"/>
    <row r="6626" customFormat="1" x14ac:dyDescent="0.3"/>
    <row r="6627" customFormat="1" x14ac:dyDescent="0.3"/>
    <row r="6628" customFormat="1" x14ac:dyDescent="0.3"/>
    <row r="6629" customFormat="1" x14ac:dyDescent="0.3"/>
    <row r="6630" customFormat="1" x14ac:dyDescent="0.3"/>
    <row r="6631" customFormat="1" x14ac:dyDescent="0.3"/>
    <row r="6632" customFormat="1" x14ac:dyDescent="0.3"/>
    <row r="6633" customFormat="1" x14ac:dyDescent="0.3"/>
    <row r="6634" customFormat="1" x14ac:dyDescent="0.3"/>
    <row r="6635" customFormat="1" x14ac:dyDescent="0.3"/>
    <row r="6636" customFormat="1" x14ac:dyDescent="0.3"/>
    <row r="6637" customFormat="1" x14ac:dyDescent="0.3"/>
    <row r="6638" customFormat="1" x14ac:dyDescent="0.3"/>
    <row r="6639" customFormat="1" x14ac:dyDescent="0.3"/>
    <row r="6640" customFormat="1" x14ac:dyDescent="0.3"/>
    <row r="6641" customFormat="1" x14ac:dyDescent="0.3"/>
    <row r="6642" customFormat="1" x14ac:dyDescent="0.3"/>
    <row r="6643" customFormat="1" x14ac:dyDescent="0.3"/>
    <row r="6644" customFormat="1" x14ac:dyDescent="0.3"/>
    <row r="6645" customFormat="1" x14ac:dyDescent="0.3"/>
    <row r="6646" customFormat="1" x14ac:dyDescent="0.3"/>
    <row r="6647" customFormat="1" x14ac:dyDescent="0.3"/>
    <row r="6648" customFormat="1" x14ac:dyDescent="0.3"/>
    <row r="6649" customFormat="1" x14ac:dyDescent="0.3"/>
    <row r="6650" customFormat="1" x14ac:dyDescent="0.3"/>
    <row r="6651" customFormat="1" x14ac:dyDescent="0.3"/>
    <row r="6652" customFormat="1" x14ac:dyDescent="0.3"/>
    <row r="6653" customFormat="1" x14ac:dyDescent="0.3"/>
    <row r="6654" customFormat="1" x14ac:dyDescent="0.3"/>
    <row r="6655" customFormat="1" x14ac:dyDescent="0.3"/>
    <row r="6656" customFormat="1" x14ac:dyDescent="0.3"/>
    <row r="6657" customFormat="1" x14ac:dyDescent="0.3"/>
    <row r="6658" customFormat="1" x14ac:dyDescent="0.3"/>
    <row r="6659" customFormat="1" x14ac:dyDescent="0.3"/>
    <row r="6660" customFormat="1" x14ac:dyDescent="0.3"/>
    <row r="6661" customFormat="1" x14ac:dyDescent="0.3"/>
    <row r="6662" customFormat="1" x14ac:dyDescent="0.3"/>
    <row r="6663" customFormat="1" x14ac:dyDescent="0.3"/>
    <row r="6664" customFormat="1" x14ac:dyDescent="0.3"/>
    <row r="6665" customFormat="1" x14ac:dyDescent="0.3"/>
    <row r="6666" customFormat="1" x14ac:dyDescent="0.3"/>
    <row r="6667" customFormat="1" x14ac:dyDescent="0.3"/>
    <row r="6668" customFormat="1" x14ac:dyDescent="0.3"/>
    <row r="6669" customFormat="1" x14ac:dyDescent="0.3"/>
    <row r="6670" customFormat="1" x14ac:dyDescent="0.3"/>
    <row r="6671" customFormat="1" x14ac:dyDescent="0.3"/>
    <row r="6672" customFormat="1" x14ac:dyDescent="0.3"/>
    <row r="6673" customFormat="1" x14ac:dyDescent="0.3"/>
    <row r="6674" customFormat="1" x14ac:dyDescent="0.3"/>
    <row r="6675" customFormat="1" x14ac:dyDescent="0.3"/>
    <row r="6676" customFormat="1" x14ac:dyDescent="0.3"/>
    <row r="6677" customFormat="1" x14ac:dyDescent="0.3"/>
    <row r="6678" customFormat="1" x14ac:dyDescent="0.3"/>
    <row r="6679" customFormat="1" x14ac:dyDescent="0.3"/>
    <row r="6680" customFormat="1" x14ac:dyDescent="0.3"/>
    <row r="6681" customFormat="1" x14ac:dyDescent="0.3"/>
    <row r="6682" customFormat="1" x14ac:dyDescent="0.3"/>
    <row r="6683" customFormat="1" x14ac:dyDescent="0.3"/>
    <row r="6684" customFormat="1" x14ac:dyDescent="0.3"/>
    <row r="6685" customFormat="1" x14ac:dyDescent="0.3"/>
    <row r="6686" customFormat="1" x14ac:dyDescent="0.3"/>
    <row r="6687" customFormat="1" x14ac:dyDescent="0.3"/>
    <row r="6688" customFormat="1" x14ac:dyDescent="0.3"/>
    <row r="6689" customFormat="1" x14ac:dyDescent="0.3"/>
    <row r="6690" customFormat="1" x14ac:dyDescent="0.3"/>
    <row r="6691" customFormat="1" x14ac:dyDescent="0.3"/>
    <row r="6692" customFormat="1" x14ac:dyDescent="0.3"/>
    <row r="6693" customFormat="1" x14ac:dyDescent="0.3"/>
    <row r="6694" customFormat="1" x14ac:dyDescent="0.3"/>
    <row r="6695" customFormat="1" x14ac:dyDescent="0.3"/>
    <row r="6696" customFormat="1" x14ac:dyDescent="0.3"/>
    <row r="6697" customFormat="1" x14ac:dyDescent="0.3"/>
    <row r="6698" customFormat="1" x14ac:dyDescent="0.3"/>
    <row r="6699" customFormat="1" x14ac:dyDescent="0.3"/>
    <row r="6700" customFormat="1" x14ac:dyDescent="0.3"/>
    <row r="6701" customFormat="1" x14ac:dyDescent="0.3"/>
    <row r="6702" customFormat="1" x14ac:dyDescent="0.3"/>
    <row r="6703" customFormat="1" x14ac:dyDescent="0.3"/>
    <row r="6704" customFormat="1" x14ac:dyDescent="0.3"/>
    <row r="6705" customFormat="1" x14ac:dyDescent="0.3"/>
    <row r="6706" customFormat="1" x14ac:dyDescent="0.3"/>
    <row r="6707" customFormat="1" x14ac:dyDescent="0.3"/>
    <row r="6708" customFormat="1" x14ac:dyDescent="0.3"/>
    <row r="6709" customFormat="1" x14ac:dyDescent="0.3"/>
    <row r="6710" customFormat="1" x14ac:dyDescent="0.3"/>
    <row r="6711" customFormat="1" x14ac:dyDescent="0.3"/>
    <row r="6712" customFormat="1" x14ac:dyDescent="0.3"/>
    <row r="6713" customFormat="1" x14ac:dyDescent="0.3"/>
    <row r="6714" customFormat="1" x14ac:dyDescent="0.3"/>
    <row r="6715" customFormat="1" x14ac:dyDescent="0.3"/>
    <row r="6716" customFormat="1" x14ac:dyDescent="0.3"/>
    <row r="6717" customFormat="1" x14ac:dyDescent="0.3"/>
    <row r="6718" customFormat="1" x14ac:dyDescent="0.3"/>
    <row r="6719" customFormat="1" x14ac:dyDescent="0.3"/>
    <row r="6720" customFormat="1" x14ac:dyDescent="0.3"/>
    <row r="6721" customFormat="1" x14ac:dyDescent="0.3"/>
    <row r="6722" customFormat="1" x14ac:dyDescent="0.3"/>
    <row r="6723" customFormat="1" x14ac:dyDescent="0.3"/>
    <row r="6724" customFormat="1" x14ac:dyDescent="0.3"/>
    <row r="6725" customFormat="1" x14ac:dyDescent="0.3"/>
    <row r="6726" customFormat="1" x14ac:dyDescent="0.3"/>
    <row r="6727" customFormat="1" x14ac:dyDescent="0.3"/>
    <row r="6728" customFormat="1" x14ac:dyDescent="0.3"/>
    <row r="6729" customFormat="1" x14ac:dyDescent="0.3"/>
    <row r="6730" customFormat="1" x14ac:dyDescent="0.3"/>
    <row r="6731" customFormat="1" x14ac:dyDescent="0.3"/>
    <row r="6732" customFormat="1" x14ac:dyDescent="0.3"/>
    <row r="6733" customFormat="1" x14ac:dyDescent="0.3"/>
    <row r="6734" customFormat="1" x14ac:dyDescent="0.3"/>
    <row r="6735" customFormat="1" x14ac:dyDescent="0.3"/>
    <row r="6736" customFormat="1" x14ac:dyDescent="0.3"/>
    <row r="6737" customFormat="1" x14ac:dyDescent="0.3"/>
    <row r="6738" customFormat="1" x14ac:dyDescent="0.3"/>
    <row r="6739" customFormat="1" x14ac:dyDescent="0.3"/>
    <row r="6740" customFormat="1" x14ac:dyDescent="0.3"/>
    <row r="6741" customFormat="1" x14ac:dyDescent="0.3"/>
    <row r="6742" customFormat="1" x14ac:dyDescent="0.3"/>
    <row r="6743" customFormat="1" x14ac:dyDescent="0.3"/>
    <row r="6744" customFormat="1" x14ac:dyDescent="0.3"/>
    <row r="6745" customFormat="1" x14ac:dyDescent="0.3"/>
    <row r="6746" customFormat="1" x14ac:dyDescent="0.3"/>
    <row r="6747" customFormat="1" x14ac:dyDescent="0.3"/>
    <row r="6748" customFormat="1" x14ac:dyDescent="0.3"/>
    <row r="6749" customFormat="1" x14ac:dyDescent="0.3"/>
    <row r="6750" customFormat="1" x14ac:dyDescent="0.3"/>
    <row r="6751" customFormat="1" x14ac:dyDescent="0.3"/>
    <row r="6752" customFormat="1" x14ac:dyDescent="0.3"/>
    <row r="6753" customFormat="1" x14ac:dyDescent="0.3"/>
    <row r="6754" customFormat="1" x14ac:dyDescent="0.3"/>
    <row r="6755" customFormat="1" x14ac:dyDescent="0.3"/>
    <row r="6756" customFormat="1" x14ac:dyDescent="0.3"/>
    <row r="6757" customFormat="1" x14ac:dyDescent="0.3"/>
    <row r="6758" customFormat="1" x14ac:dyDescent="0.3"/>
    <row r="6759" customFormat="1" x14ac:dyDescent="0.3"/>
    <row r="6760" customFormat="1" x14ac:dyDescent="0.3"/>
    <row r="6761" customFormat="1" x14ac:dyDescent="0.3"/>
    <row r="6762" customFormat="1" x14ac:dyDescent="0.3"/>
    <row r="6763" customFormat="1" x14ac:dyDescent="0.3"/>
    <row r="6764" customFormat="1" x14ac:dyDescent="0.3"/>
    <row r="6765" customFormat="1" x14ac:dyDescent="0.3"/>
    <row r="6766" customFormat="1" x14ac:dyDescent="0.3"/>
    <row r="6767" customFormat="1" x14ac:dyDescent="0.3"/>
    <row r="6768" customFormat="1" x14ac:dyDescent="0.3"/>
    <row r="6769" customFormat="1" x14ac:dyDescent="0.3"/>
    <row r="6770" customFormat="1" x14ac:dyDescent="0.3"/>
    <row r="6771" customFormat="1" x14ac:dyDescent="0.3"/>
    <row r="6772" customFormat="1" x14ac:dyDescent="0.3"/>
    <row r="6773" customFormat="1" x14ac:dyDescent="0.3"/>
    <row r="6774" customFormat="1" x14ac:dyDescent="0.3"/>
    <row r="6775" customFormat="1" x14ac:dyDescent="0.3"/>
    <row r="6776" customFormat="1" x14ac:dyDescent="0.3"/>
    <row r="6777" customFormat="1" x14ac:dyDescent="0.3"/>
    <row r="6778" customFormat="1" x14ac:dyDescent="0.3"/>
    <row r="6779" customFormat="1" x14ac:dyDescent="0.3"/>
    <row r="6780" customFormat="1" x14ac:dyDescent="0.3"/>
    <row r="6781" customFormat="1" x14ac:dyDescent="0.3"/>
    <row r="6782" customFormat="1" x14ac:dyDescent="0.3"/>
    <row r="6783" customFormat="1" x14ac:dyDescent="0.3"/>
    <row r="6784" customFormat="1" x14ac:dyDescent="0.3"/>
    <row r="6785" customFormat="1" x14ac:dyDescent="0.3"/>
    <row r="6786" customFormat="1" x14ac:dyDescent="0.3"/>
    <row r="6787" customFormat="1" x14ac:dyDescent="0.3"/>
    <row r="6788" customFormat="1" x14ac:dyDescent="0.3"/>
    <row r="6789" customFormat="1" x14ac:dyDescent="0.3"/>
    <row r="6790" customFormat="1" x14ac:dyDescent="0.3"/>
    <row r="6791" customFormat="1" x14ac:dyDescent="0.3"/>
    <row r="6792" customFormat="1" x14ac:dyDescent="0.3"/>
    <row r="6793" customFormat="1" x14ac:dyDescent="0.3"/>
    <row r="6794" customFormat="1" x14ac:dyDescent="0.3"/>
    <row r="6795" customFormat="1" x14ac:dyDescent="0.3"/>
    <row r="6796" customFormat="1" x14ac:dyDescent="0.3"/>
    <row r="6797" customFormat="1" x14ac:dyDescent="0.3"/>
    <row r="6798" customFormat="1" x14ac:dyDescent="0.3"/>
    <row r="6799" customFormat="1" x14ac:dyDescent="0.3"/>
    <row r="6800" customFormat="1" x14ac:dyDescent="0.3"/>
    <row r="6801" customFormat="1" x14ac:dyDescent="0.3"/>
    <row r="6802" customFormat="1" x14ac:dyDescent="0.3"/>
    <row r="6803" customFormat="1" x14ac:dyDescent="0.3"/>
    <row r="6804" customFormat="1" x14ac:dyDescent="0.3"/>
    <row r="6805" customFormat="1" x14ac:dyDescent="0.3"/>
    <row r="6806" customFormat="1" x14ac:dyDescent="0.3"/>
    <row r="6807" customFormat="1" x14ac:dyDescent="0.3"/>
    <row r="6808" customFormat="1" x14ac:dyDescent="0.3"/>
    <row r="6809" customFormat="1" x14ac:dyDescent="0.3"/>
    <row r="6810" customFormat="1" x14ac:dyDescent="0.3"/>
    <row r="6811" customFormat="1" x14ac:dyDescent="0.3"/>
    <row r="6812" customFormat="1" x14ac:dyDescent="0.3"/>
    <row r="6813" customFormat="1" x14ac:dyDescent="0.3"/>
    <row r="6814" customFormat="1" x14ac:dyDescent="0.3"/>
    <row r="6815" customFormat="1" x14ac:dyDescent="0.3"/>
    <row r="6816" customFormat="1" x14ac:dyDescent="0.3"/>
    <row r="6817" customFormat="1" x14ac:dyDescent="0.3"/>
    <row r="6818" customFormat="1" x14ac:dyDescent="0.3"/>
    <row r="6819" customFormat="1" x14ac:dyDescent="0.3"/>
    <row r="6820" customFormat="1" x14ac:dyDescent="0.3"/>
    <row r="6821" customFormat="1" x14ac:dyDescent="0.3"/>
    <row r="6822" customFormat="1" x14ac:dyDescent="0.3"/>
    <row r="6823" customFormat="1" x14ac:dyDescent="0.3"/>
    <row r="6824" customFormat="1" x14ac:dyDescent="0.3"/>
    <row r="6825" customFormat="1" x14ac:dyDescent="0.3"/>
    <row r="6826" customFormat="1" x14ac:dyDescent="0.3"/>
    <row r="6827" customFormat="1" x14ac:dyDescent="0.3"/>
    <row r="6828" customFormat="1" x14ac:dyDescent="0.3"/>
    <row r="6829" customFormat="1" x14ac:dyDescent="0.3"/>
    <row r="6830" customFormat="1" x14ac:dyDescent="0.3"/>
    <row r="6831" customFormat="1" x14ac:dyDescent="0.3"/>
    <row r="6832" customFormat="1" x14ac:dyDescent="0.3"/>
    <row r="6833" customFormat="1" x14ac:dyDescent="0.3"/>
    <row r="6834" customFormat="1" x14ac:dyDescent="0.3"/>
    <row r="6835" customFormat="1" x14ac:dyDescent="0.3"/>
    <row r="6836" customFormat="1" x14ac:dyDescent="0.3"/>
    <row r="6837" customFormat="1" x14ac:dyDescent="0.3"/>
    <row r="6838" customFormat="1" x14ac:dyDescent="0.3"/>
    <row r="6839" customFormat="1" x14ac:dyDescent="0.3"/>
    <row r="6840" customFormat="1" x14ac:dyDescent="0.3"/>
    <row r="6841" customFormat="1" x14ac:dyDescent="0.3"/>
    <row r="6842" customFormat="1" x14ac:dyDescent="0.3"/>
    <row r="6843" customFormat="1" x14ac:dyDescent="0.3"/>
    <row r="6844" customFormat="1" x14ac:dyDescent="0.3"/>
    <row r="6845" customFormat="1" x14ac:dyDescent="0.3"/>
    <row r="6846" customFormat="1" x14ac:dyDescent="0.3"/>
    <row r="6847" customFormat="1" x14ac:dyDescent="0.3"/>
    <row r="6848" customFormat="1" x14ac:dyDescent="0.3"/>
    <row r="6849" customFormat="1" x14ac:dyDescent="0.3"/>
    <row r="6850" customFormat="1" x14ac:dyDescent="0.3"/>
    <row r="6851" customFormat="1" x14ac:dyDescent="0.3"/>
    <row r="6852" customFormat="1" x14ac:dyDescent="0.3"/>
    <row r="6853" customFormat="1" x14ac:dyDescent="0.3"/>
    <row r="6854" customFormat="1" x14ac:dyDescent="0.3"/>
    <row r="6855" customFormat="1" x14ac:dyDescent="0.3"/>
    <row r="6856" customFormat="1" x14ac:dyDescent="0.3"/>
    <row r="6857" customFormat="1" x14ac:dyDescent="0.3"/>
    <row r="6858" customFormat="1" x14ac:dyDescent="0.3"/>
    <row r="6859" customFormat="1" x14ac:dyDescent="0.3"/>
    <row r="6860" customFormat="1" x14ac:dyDescent="0.3"/>
    <row r="6861" customFormat="1" x14ac:dyDescent="0.3"/>
    <row r="6862" customFormat="1" x14ac:dyDescent="0.3"/>
    <row r="6863" customFormat="1" x14ac:dyDescent="0.3"/>
    <row r="6864" customFormat="1" x14ac:dyDescent="0.3"/>
    <row r="6865" customFormat="1" x14ac:dyDescent="0.3"/>
    <row r="6866" customFormat="1" x14ac:dyDescent="0.3"/>
    <row r="6867" customFormat="1" x14ac:dyDescent="0.3"/>
    <row r="6868" customFormat="1" x14ac:dyDescent="0.3"/>
    <row r="6869" customFormat="1" x14ac:dyDescent="0.3"/>
    <row r="6870" customFormat="1" x14ac:dyDescent="0.3"/>
    <row r="6871" customFormat="1" x14ac:dyDescent="0.3"/>
    <row r="6872" customFormat="1" x14ac:dyDescent="0.3"/>
    <row r="6873" customFormat="1" x14ac:dyDescent="0.3"/>
    <row r="6874" customFormat="1" x14ac:dyDescent="0.3"/>
    <row r="6875" customFormat="1" x14ac:dyDescent="0.3"/>
    <row r="6876" customFormat="1" x14ac:dyDescent="0.3"/>
    <row r="6877" customFormat="1" x14ac:dyDescent="0.3"/>
    <row r="6878" customFormat="1" x14ac:dyDescent="0.3"/>
    <row r="6879" customFormat="1" x14ac:dyDescent="0.3"/>
    <row r="6880" customFormat="1" x14ac:dyDescent="0.3"/>
    <row r="6881" customFormat="1" x14ac:dyDescent="0.3"/>
    <row r="6882" customFormat="1" x14ac:dyDescent="0.3"/>
    <row r="6883" customFormat="1" x14ac:dyDescent="0.3"/>
    <row r="6884" customFormat="1" x14ac:dyDescent="0.3"/>
    <row r="6885" customFormat="1" x14ac:dyDescent="0.3"/>
    <row r="6886" customFormat="1" x14ac:dyDescent="0.3"/>
    <row r="6887" customFormat="1" x14ac:dyDescent="0.3"/>
    <row r="6888" customFormat="1" x14ac:dyDescent="0.3"/>
    <row r="6889" customFormat="1" x14ac:dyDescent="0.3"/>
    <row r="6890" customFormat="1" x14ac:dyDescent="0.3"/>
    <row r="6891" customFormat="1" x14ac:dyDescent="0.3"/>
    <row r="6892" customFormat="1" x14ac:dyDescent="0.3"/>
    <row r="6893" customFormat="1" x14ac:dyDescent="0.3"/>
    <row r="6894" customFormat="1" x14ac:dyDescent="0.3"/>
    <row r="6895" customFormat="1" x14ac:dyDescent="0.3"/>
    <row r="6896" customFormat="1" x14ac:dyDescent="0.3"/>
    <row r="6897" customFormat="1" x14ac:dyDescent="0.3"/>
    <row r="6898" customFormat="1" x14ac:dyDescent="0.3"/>
    <row r="6899" customFormat="1" x14ac:dyDescent="0.3"/>
    <row r="6900" customFormat="1" x14ac:dyDescent="0.3"/>
    <row r="6901" customFormat="1" x14ac:dyDescent="0.3"/>
    <row r="6902" customFormat="1" x14ac:dyDescent="0.3"/>
    <row r="6903" customFormat="1" x14ac:dyDescent="0.3"/>
    <row r="6904" customFormat="1" x14ac:dyDescent="0.3"/>
    <row r="6905" customFormat="1" x14ac:dyDescent="0.3"/>
    <row r="6906" customFormat="1" x14ac:dyDescent="0.3"/>
    <row r="6907" customFormat="1" x14ac:dyDescent="0.3"/>
    <row r="6908" customFormat="1" x14ac:dyDescent="0.3"/>
    <row r="6909" customFormat="1" x14ac:dyDescent="0.3"/>
    <row r="6910" customFormat="1" x14ac:dyDescent="0.3"/>
    <row r="6911" customFormat="1" x14ac:dyDescent="0.3"/>
    <row r="6912" customFormat="1" x14ac:dyDescent="0.3"/>
    <row r="6913" customFormat="1" x14ac:dyDescent="0.3"/>
    <row r="6914" customFormat="1" x14ac:dyDescent="0.3"/>
    <row r="6915" customFormat="1" x14ac:dyDescent="0.3"/>
    <row r="6916" customFormat="1" x14ac:dyDescent="0.3"/>
    <row r="6917" customFormat="1" x14ac:dyDescent="0.3"/>
    <row r="6918" customFormat="1" x14ac:dyDescent="0.3"/>
    <row r="6919" customFormat="1" x14ac:dyDescent="0.3"/>
    <row r="6920" customFormat="1" x14ac:dyDescent="0.3"/>
    <row r="6921" customFormat="1" x14ac:dyDescent="0.3"/>
    <row r="6922" customFormat="1" x14ac:dyDescent="0.3"/>
    <row r="6923" customFormat="1" x14ac:dyDescent="0.3"/>
    <row r="6924" customFormat="1" x14ac:dyDescent="0.3"/>
    <row r="6925" customFormat="1" x14ac:dyDescent="0.3"/>
    <row r="6926" customFormat="1" x14ac:dyDescent="0.3"/>
    <row r="6927" customFormat="1" x14ac:dyDescent="0.3"/>
    <row r="6928" customFormat="1" x14ac:dyDescent="0.3"/>
    <row r="6929" customFormat="1" x14ac:dyDescent="0.3"/>
    <row r="6930" customFormat="1" x14ac:dyDescent="0.3"/>
    <row r="6931" customFormat="1" x14ac:dyDescent="0.3"/>
    <row r="6932" customFormat="1" x14ac:dyDescent="0.3"/>
    <row r="6933" customFormat="1" x14ac:dyDescent="0.3"/>
    <row r="6934" customFormat="1" x14ac:dyDescent="0.3"/>
    <row r="6935" customFormat="1" x14ac:dyDescent="0.3"/>
    <row r="6936" customFormat="1" x14ac:dyDescent="0.3"/>
    <row r="6937" customFormat="1" x14ac:dyDescent="0.3"/>
    <row r="6938" customFormat="1" x14ac:dyDescent="0.3"/>
    <row r="6939" customFormat="1" x14ac:dyDescent="0.3"/>
    <row r="6940" customFormat="1" x14ac:dyDescent="0.3"/>
    <row r="6941" customFormat="1" x14ac:dyDescent="0.3"/>
    <row r="6942" customFormat="1" x14ac:dyDescent="0.3"/>
    <row r="6943" customFormat="1" x14ac:dyDescent="0.3"/>
    <row r="6944" customFormat="1" x14ac:dyDescent="0.3"/>
    <row r="6945" customFormat="1" x14ac:dyDescent="0.3"/>
    <row r="6946" customFormat="1" x14ac:dyDescent="0.3"/>
    <row r="6947" customFormat="1" x14ac:dyDescent="0.3"/>
    <row r="6948" customFormat="1" x14ac:dyDescent="0.3"/>
    <row r="6949" customFormat="1" x14ac:dyDescent="0.3"/>
    <row r="6950" customFormat="1" x14ac:dyDescent="0.3"/>
    <row r="6951" customFormat="1" x14ac:dyDescent="0.3"/>
    <row r="6952" customFormat="1" x14ac:dyDescent="0.3"/>
    <row r="6953" customFormat="1" x14ac:dyDescent="0.3"/>
    <row r="6954" customFormat="1" x14ac:dyDescent="0.3"/>
    <row r="6955" customFormat="1" x14ac:dyDescent="0.3"/>
    <row r="6956" customFormat="1" x14ac:dyDescent="0.3"/>
    <row r="6957" customFormat="1" x14ac:dyDescent="0.3"/>
    <row r="6958" customFormat="1" x14ac:dyDescent="0.3"/>
    <row r="6959" customFormat="1" x14ac:dyDescent="0.3"/>
    <row r="6960" customFormat="1" x14ac:dyDescent="0.3"/>
    <row r="6961" customFormat="1" x14ac:dyDescent="0.3"/>
    <row r="6962" customFormat="1" x14ac:dyDescent="0.3"/>
    <row r="6963" customFormat="1" x14ac:dyDescent="0.3"/>
    <row r="6964" customFormat="1" x14ac:dyDescent="0.3"/>
    <row r="6965" customFormat="1" x14ac:dyDescent="0.3"/>
    <row r="6966" customFormat="1" x14ac:dyDescent="0.3"/>
    <row r="6967" customFormat="1" x14ac:dyDescent="0.3"/>
    <row r="6968" customFormat="1" x14ac:dyDescent="0.3"/>
    <row r="6969" customFormat="1" x14ac:dyDescent="0.3"/>
    <row r="6970" customFormat="1" x14ac:dyDescent="0.3"/>
    <row r="6971" customFormat="1" x14ac:dyDescent="0.3"/>
    <row r="6972" customFormat="1" x14ac:dyDescent="0.3"/>
    <row r="6973" customFormat="1" x14ac:dyDescent="0.3"/>
    <row r="6974" customFormat="1" x14ac:dyDescent="0.3"/>
    <row r="6975" customFormat="1" x14ac:dyDescent="0.3"/>
    <row r="6976" customFormat="1" x14ac:dyDescent="0.3"/>
    <row r="6977" customFormat="1" x14ac:dyDescent="0.3"/>
    <row r="6978" customFormat="1" x14ac:dyDescent="0.3"/>
    <row r="6979" customFormat="1" x14ac:dyDescent="0.3"/>
    <row r="6980" customFormat="1" x14ac:dyDescent="0.3"/>
    <row r="6981" customFormat="1" x14ac:dyDescent="0.3"/>
    <row r="6982" customFormat="1" x14ac:dyDescent="0.3"/>
    <row r="6983" customFormat="1" x14ac:dyDescent="0.3"/>
    <row r="6984" customFormat="1" x14ac:dyDescent="0.3"/>
    <row r="6985" customFormat="1" x14ac:dyDescent="0.3"/>
    <row r="6986" customFormat="1" x14ac:dyDescent="0.3"/>
    <row r="6987" customFormat="1" x14ac:dyDescent="0.3"/>
    <row r="6988" customFormat="1" x14ac:dyDescent="0.3"/>
    <row r="6989" customFormat="1" x14ac:dyDescent="0.3"/>
    <row r="6990" customFormat="1" x14ac:dyDescent="0.3"/>
    <row r="6991" customFormat="1" x14ac:dyDescent="0.3"/>
    <row r="6992" customFormat="1" x14ac:dyDescent="0.3"/>
    <row r="6993" customFormat="1" x14ac:dyDescent="0.3"/>
    <row r="6994" customFormat="1" x14ac:dyDescent="0.3"/>
    <row r="6995" customFormat="1" x14ac:dyDescent="0.3"/>
    <row r="6996" customFormat="1" x14ac:dyDescent="0.3"/>
    <row r="6997" customFormat="1" x14ac:dyDescent="0.3"/>
    <row r="6998" customFormat="1" x14ac:dyDescent="0.3"/>
    <row r="6999" customFormat="1" x14ac:dyDescent="0.3"/>
    <row r="7000" customFormat="1" x14ac:dyDescent="0.3"/>
    <row r="7001" customFormat="1" x14ac:dyDescent="0.3"/>
    <row r="7002" customFormat="1" x14ac:dyDescent="0.3"/>
    <row r="7003" customFormat="1" x14ac:dyDescent="0.3"/>
    <row r="7004" customFormat="1" x14ac:dyDescent="0.3"/>
    <row r="7005" customFormat="1" x14ac:dyDescent="0.3"/>
    <row r="7006" customFormat="1" x14ac:dyDescent="0.3"/>
    <row r="7007" customFormat="1" x14ac:dyDescent="0.3"/>
    <row r="7008" customFormat="1" x14ac:dyDescent="0.3"/>
    <row r="7009" customFormat="1" x14ac:dyDescent="0.3"/>
    <row r="7010" customFormat="1" x14ac:dyDescent="0.3"/>
    <row r="7011" customFormat="1" x14ac:dyDescent="0.3"/>
    <row r="7012" customFormat="1" x14ac:dyDescent="0.3"/>
    <row r="7013" customFormat="1" x14ac:dyDescent="0.3"/>
    <row r="7014" customFormat="1" x14ac:dyDescent="0.3"/>
    <row r="7015" customFormat="1" x14ac:dyDescent="0.3"/>
    <row r="7016" customFormat="1" x14ac:dyDescent="0.3"/>
    <row r="7017" customFormat="1" x14ac:dyDescent="0.3"/>
    <row r="7018" customFormat="1" x14ac:dyDescent="0.3"/>
    <row r="7019" customFormat="1" x14ac:dyDescent="0.3"/>
    <row r="7020" customFormat="1" x14ac:dyDescent="0.3"/>
    <row r="7021" customFormat="1" x14ac:dyDescent="0.3"/>
    <row r="7022" customFormat="1" x14ac:dyDescent="0.3"/>
    <row r="7023" customFormat="1" x14ac:dyDescent="0.3"/>
    <row r="7024" customFormat="1" x14ac:dyDescent="0.3"/>
    <row r="7025" customFormat="1" x14ac:dyDescent="0.3"/>
    <row r="7026" customFormat="1" x14ac:dyDescent="0.3"/>
    <row r="7027" customFormat="1" x14ac:dyDescent="0.3"/>
    <row r="7028" customFormat="1" x14ac:dyDescent="0.3"/>
    <row r="7029" customFormat="1" x14ac:dyDescent="0.3"/>
    <row r="7030" customFormat="1" x14ac:dyDescent="0.3"/>
    <row r="7031" customFormat="1" x14ac:dyDescent="0.3"/>
    <row r="7032" customFormat="1" x14ac:dyDescent="0.3"/>
    <row r="7033" customFormat="1" x14ac:dyDescent="0.3"/>
    <row r="7034" customFormat="1" x14ac:dyDescent="0.3"/>
    <row r="7035" customFormat="1" x14ac:dyDescent="0.3"/>
    <row r="7036" customFormat="1" x14ac:dyDescent="0.3"/>
    <row r="7037" customFormat="1" x14ac:dyDescent="0.3"/>
    <row r="7038" customFormat="1" x14ac:dyDescent="0.3"/>
    <row r="7039" customFormat="1" x14ac:dyDescent="0.3"/>
    <row r="7040" customFormat="1" x14ac:dyDescent="0.3"/>
    <row r="7041" customFormat="1" x14ac:dyDescent="0.3"/>
    <row r="7042" customFormat="1" x14ac:dyDescent="0.3"/>
    <row r="7043" customFormat="1" x14ac:dyDescent="0.3"/>
    <row r="7044" customFormat="1" x14ac:dyDescent="0.3"/>
    <row r="7045" customFormat="1" x14ac:dyDescent="0.3"/>
    <row r="7046" customFormat="1" x14ac:dyDescent="0.3"/>
    <row r="7047" customFormat="1" x14ac:dyDescent="0.3"/>
    <row r="7048" customFormat="1" x14ac:dyDescent="0.3"/>
    <row r="7049" customFormat="1" x14ac:dyDescent="0.3"/>
    <row r="7050" customFormat="1" x14ac:dyDescent="0.3"/>
    <row r="7051" customFormat="1" x14ac:dyDescent="0.3"/>
    <row r="7052" customFormat="1" x14ac:dyDescent="0.3"/>
    <row r="7053" customFormat="1" x14ac:dyDescent="0.3"/>
    <row r="7054" customFormat="1" x14ac:dyDescent="0.3"/>
    <row r="7055" customFormat="1" x14ac:dyDescent="0.3"/>
    <row r="7056" customFormat="1" x14ac:dyDescent="0.3"/>
    <row r="7057" customFormat="1" x14ac:dyDescent="0.3"/>
    <row r="7058" customFormat="1" x14ac:dyDescent="0.3"/>
    <row r="7059" customFormat="1" x14ac:dyDescent="0.3"/>
    <row r="7060" customFormat="1" x14ac:dyDescent="0.3"/>
    <row r="7061" customFormat="1" x14ac:dyDescent="0.3"/>
    <row r="7062" customFormat="1" x14ac:dyDescent="0.3"/>
    <row r="7063" customFormat="1" x14ac:dyDescent="0.3"/>
    <row r="7064" customFormat="1" x14ac:dyDescent="0.3"/>
    <row r="7065" customFormat="1" x14ac:dyDescent="0.3"/>
    <row r="7066" customFormat="1" x14ac:dyDescent="0.3"/>
    <row r="7067" customFormat="1" x14ac:dyDescent="0.3"/>
    <row r="7068" customFormat="1" x14ac:dyDescent="0.3"/>
    <row r="7069" customFormat="1" x14ac:dyDescent="0.3"/>
    <row r="7070" customFormat="1" x14ac:dyDescent="0.3"/>
    <row r="7071" customFormat="1" x14ac:dyDescent="0.3"/>
    <row r="7072" customFormat="1" x14ac:dyDescent="0.3"/>
    <row r="7073" customFormat="1" x14ac:dyDescent="0.3"/>
    <row r="7074" customFormat="1" x14ac:dyDescent="0.3"/>
    <row r="7075" customFormat="1" x14ac:dyDescent="0.3"/>
    <row r="7076" customFormat="1" x14ac:dyDescent="0.3"/>
    <row r="7077" customFormat="1" x14ac:dyDescent="0.3"/>
    <row r="7078" customFormat="1" x14ac:dyDescent="0.3"/>
    <row r="7079" customFormat="1" x14ac:dyDescent="0.3"/>
    <row r="7080" customFormat="1" x14ac:dyDescent="0.3"/>
    <row r="7081" customFormat="1" x14ac:dyDescent="0.3"/>
    <row r="7082" customFormat="1" x14ac:dyDescent="0.3"/>
    <row r="7083" customFormat="1" x14ac:dyDescent="0.3"/>
    <row r="7084" customFormat="1" x14ac:dyDescent="0.3"/>
    <row r="7085" customFormat="1" x14ac:dyDescent="0.3"/>
    <row r="7086" customFormat="1" x14ac:dyDescent="0.3"/>
    <row r="7087" customFormat="1" x14ac:dyDescent="0.3"/>
    <row r="7088" customFormat="1" x14ac:dyDescent="0.3"/>
    <row r="7089" customFormat="1" x14ac:dyDescent="0.3"/>
    <row r="7090" customFormat="1" x14ac:dyDescent="0.3"/>
    <row r="7091" customFormat="1" x14ac:dyDescent="0.3"/>
    <row r="7092" customFormat="1" x14ac:dyDescent="0.3"/>
    <row r="7093" customFormat="1" x14ac:dyDescent="0.3"/>
    <row r="7094" customFormat="1" x14ac:dyDescent="0.3"/>
    <row r="7095" customFormat="1" x14ac:dyDescent="0.3"/>
    <row r="7096" customFormat="1" x14ac:dyDescent="0.3"/>
    <row r="7097" customFormat="1" x14ac:dyDescent="0.3"/>
    <row r="7098" customFormat="1" x14ac:dyDescent="0.3"/>
    <row r="7099" customFormat="1" x14ac:dyDescent="0.3"/>
    <row r="7100" customFormat="1" x14ac:dyDescent="0.3"/>
    <row r="7101" customFormat="1" x14ac:dyDescent="0.3"/>
    <row r="7102" customFormat="1" x14ac:dyDescent="0.3"/>
    <row r="7103" customFormat="1" x14ac:dyDescent="0.3"/>
    <row r="7104" customFormat="1" x14ac:dyDescent="0.3"/>
    <row r="7105" customFormat="1" x14ac:dyDescent="0.3"/>
    <row r="7106" customFormat="1" x14ac:dyDescent="0.3"/>
    <row r="7107" customFormat="1" x14ac:dyDescent="0.3"/>
    <row r="7108" customFormat="1" x14ac:dyDescent="0.3"/>
    <row r="7109" customFormat="1" x14ac:dyDescent="0.3"/>
    <row r="7110" customFormat="1" x14ac:dyDescent="0.3"/>
    <row r="7111" customFormat="1" x14ac:dyDescent="0.3"/>
    <row r="7112" customFormat="1" x14ac:dyDescent="0.3"/>
    <row r="7113" customFormat="1" x14ac:dyDescent="0.3"/>
    <row r="7114" customFormat="1" x14ac:dyDescent="0.3"/>
    <row r="7115" customFormat="1" x14ac:dyDescent="0.3"/>
    <row r="7116" customFormat="1" x14ac:dyDescent="0.3"/>
    <row r="7117" customFormat="1" x14ac:dyDescent="0.3"/>
    <row r="7118" customFormat="1" x14ac:dyDescent="0.3"/>
    <row r="7119" customFormat="1" x14ac:dyDescent="0.3"/>
    <row r="7120" customFormat="1" x14ac:dyDescent="0.3"/>
    <row r="7121" customFormat="1" x14ac:dyDescent="0.3"/>
    <row r="7122" customFormat="1" x14ac:dyDescent="0.3"/>
    <row r="7123" customFormat="1" x14ac:dyDescent="0.3"/>
    <row r="7124" customFormat="1" x14ac:dyDescent="0.3"/>
    <row r="7125" customFormat="1" x14ac:dyDescent="0.3"/>
    <row r="7126" customFormat="1" x14ac:dyDescent="0.3"/>
    <row r="7127" customFormat="1" x14ac:dyDescent="0.3"/>
    <row r="7128" customFormat="1" x14ac:dyDescent="0.3"/>
    <row r="7129" customFormat="1" x14ac:dyDescent="0.3"/>
    <row r="7130" customFormat="1" x14ac:dyDescent="0.3"/>
    <row r="7131" customFormat="1" x14ac:dyDescent="0.3"/>
    <row r="7132" customFormat="1" x14ac:dyDescent="0.3"/>
    <row r="7133" customFormat="1" x14ac:dyDescent="0.3"/>
    <row r="7134" customFormat="1" x14ac:dyDescent="0.3"/>
    <row r="7135" customFormat="1" x14ac:dyDescent="0.3"/>
    <row r="7136" customFormat="1" x14ac:dyDescent="0.3"/>
    <row r="7137" customFormat="1" x14ac:dyDescent="0.3"/>
    <row r="7138" customFormat="1" x14ac:dyDescent="0.3"/>
    <row r="7139" customFormat="1" x14ac:dyDescent="0.3"/>
    <row r="7140" customFormat="1" x14ac:dyDescent="0.3"/>
    <row r="7141" customFormat="1" x14ac:dyDescent="0.3"/>
    <row r="7142" customFormat="1" x14ac:dyDescent="0.3"/>
    <row r="7143" customFormat="1" x14ac:dyDescent="0.3"/>
    <row r="7144" customFormat="1" x14ac:dyDescent="0.3"/>
    <row r="7145" customFormat="1" x14ac:dyDescent="0.3"/>
    <row r="7146" customFormat="1" x14ac:dyDescent="0.3"/>
    <row r="7147" customFormat="1" x14ac:dyDescent="0.3"/>
    <row r="7148" customFormat="1" x14ac:dyDescent="0.3"/>
    <row r="7149" customFormat="1" x14ac:dyDescent="0.3"/>
    <row r="7150" customFormat="1" x14ac:dyDescent="0.3"/>
    <row r="7151" customFormat="1" x14ac:dyDescent="0.3"/>
    <row r="7152" customFormat="1" x14ac:dyDescent="0.3"/>
    <row r="7153" customFormat="1" x14ac:dyDescent="0.3"/>
    <row r="7154" customFormat="1" x14ac:dyDescent="0.3"/>
    <row r="7155" customFormat="1" x14ac:dyDescent="0.3"/>
    <row r="7156" customFormat="1" x14ac:dyDescent="0.3"/>
    <row r="7157" customFormat="1" x14ac:dyDescent="0.3"/>
    <row r="7158" customFormat="1" x14ac:dyDescent="0.3"/>
    <row r="7159" customFormat="1" x14ac:dyDescent="0.3"/>
    <row r="7160" customFormat="1" x14ac:dyDescent="0.3"/>
    <row r="7161" customFormat="1" x14ac:dyDescent="0.3"/>
    <row r="7162" customFormat="1" x14ac:dyDescent="0.3"/>
    <row r="7163" customFormat="1" x14ac:dyDescent="0.3"/>
    <row r="7164" customFormat="1" x14ac:dyDescent="0.3"/>
    <row r="7165" customFormat="1" x14ac:dyDescent="0.3"/>
    <row r="7166" customFormat="1" x14ac:dyDescent="0.3"/>
    <row r="7167" customFormat="1" x14ac:dyDescent="0.3"/>
    <row r="7168" customFormat="1" x14ac:dyDescent="0.3"/>
    <row r="7169" customFormat="1" x14ac:dyDescent="0.3"/>
    <row r="7170" customFormat="1" x14ac:dyDescent="0.3"/>
    <row r="7171" customFormat="1" x14ac:dyDescent="0.3"/>
    <row r="7172" customFormat="1" x14ac:dyDescent="0.3"/>
    <row r="7173" customFormat="1" x14ac:dyDescent="0.3"/>
    <row r="7174" customFormat="1" x14ac:dyDescent="0.3"/>
    <row r="7175" customFormat="1" x14ac:dyDescent="0.3"/>
    <row r="7176" customFormat="1" x14ac:dyDescent="0.3"/>
    <row r="7177" customFormat="1" x14ac:dyDescent="0.3"/>
    <row r="7178" customFormat="1" x14ac:dyDescent="0.3"/>
    <row r="7179" customFormat="1" x14ac:dyDescent="0.3"/>
    <row r="7180" customFormat="1" x14ac:dyDescent="0.3"/>
    <row r="7181" customFormat="1" x14ac:dyDescent="0.3"/>
    <row r="7182" customFormat="1" x14ac:dyDescent="0.3"/>
    <row r="7183" customFormat="1" x14ac:dyDescent="0.3"/>
    <row r="7184" customFormat="1" x14ac:dyDescent="0.3"/>
    <row r="7185" customFormat="1" x14ac:dyDescent="0.3"/>
    <row r="7186" customFormat="1" x14ac:dyDescent="0.3"/>
    <row r="7187" customFormat="1" x14ac:dyDescent="0.3"/>
    <row r="7188" customFormat="1" x14ac:dyDescent="0.3"/>
    <row r="7189" customFormat="1" x14ac:dyDescent="0.3"/>
    <row r="7190" customFormat="1" x14ac:dyDescent="0.3"/>
    <row r="7191" customFormat="1" x14ac:dyDescent="0.3"/>
    <row r="7192" customFormat="1" x14ac:dyDescent="0.3"/>
    <row r="7193" customFormat="1" x14ac:dyDescent="0.3"/>
    <row r="7194" customFormat="1" x14ac:dyDescent="0.3"/>
    <row r="7195" customFormat="1" x14ac:dyDescent="0.3"/>
    <row r="7196" customFormat="1" x14ac:dyDescent="0.3"/>
    <row r="7197" customFormat="1" x14ac:dyDescent="0.3"/>
    <row r="7198" customFormat="1" x14ac:dyDescent="0.3"/>
    <row r="7199" customFormat="1" x14ac:dyDescent="0.3"/>
    <row r="7200" customFormat="1" x14ac:dyDescent="0.3"/>
    <row r="7201" customFormat="1" x14ac:dyDescent="0.3"/>
    <row r="7202" customFormat="1" x14ac:dyDescent="0.3"/>
    <row r="7203" customFormat="1" x14ac:dyDescent="0.3"/>
    <row r="7204" customFormat="1" x14ac:dyDescent="0.3"/>
    <row r="7205" customFormat="1" x14ac:dyDescent="0.3"/>
    <row r="7206" customFormat="1" x14ac:dyDescent="0.3"/>
    <row r="7207" customFormat="1" x14ac:dyDescent="0.3"/>
    <row r="7208" customFormat="1" x14ac:dyDescent="0.3"/>
    <row r="7209" customFormat="1" x14ac:dyDescent="0.3"/>
    <row r="7210" customFormat="1" x14ac:dyDescent="0.3"/>
    <row r="7211" customFormat="1" x14ac:dyDescent="0.3"/>
    <row r="7212" customFormat="1" x14ac:dyDescent="0.3"/>
    <row r="7213" customFormat="1" x14ac:dyDescent="0.3"/>
    <row r="7214" customFormat="1" x14ac:dyDescent="0.3"/>
    <row r="7215" customFormat="1" x14ac:dyDescent="0.3"/>
    <row r="7216" customFormat="1" x14ac:dyDescent="0.3"/>
    <row r="7217" customFormat="1" x14ac:dyDescent="0.3"/>
    <row r="7218" customFormat="1" x14ac:dyDescent="0.3"/>
    <row r="7219" customFormat="1" x14ac:dyDescent="0.3"/>
    <row r="7220" customFormat="1" x14ac:dyDescent="0.3"/>
    <row r="7221" customFormat="1" x14ac:dyDescent="0.3"/>
    <row r="7222" customFormat="1" x14ac:dyDescent="0.3"/>
    <row r="7223" customFormat="1" x14ac:dyDescent="0.3"/>
    <row r="7224" customFormat="1" x14ac:dyDescent="0.3"/>
    <row r="7225" customFormat="1" x14ac:dyDescent="0.3"/>
    <row r="7226" customFormat="1" x14ac:dyDescent="0.3"/>
    <row r="7227" customFormat="1" x14ac:dyDescent="0.3"/>
    <row r="7228" customFormat="1" x14ac:dyDescent="0.3"/>
    <row r="7229" customFormat="1" x14ac:dyDescent="0.3"/>
    <row r="7230" customFormat="1" x14ac:dyDescent="0.3"/>
    <row r="7231" customFormat="1" x14ac:dyDescent="0.3"/>
    <row r="7232" customFormat="1" x14ac:dyDescent="0.3"/>
    <row r="7233" customFormat="1" x14ac:dyDescent="0.3"/>
    <row r="7234" customFormat="1" x14ac:dyDescent="0.3"/>
    <row r="7235" customFormat="1" x14ac:dyDescent="0.3"/>
    <row r="7236" customFormat="1" x14ac:dyDescent="0.3"/>
    <row r="7237" customFormat="1" x14ac:dyDescent="0.3"/>
    <row r="7238" customFormat="1" x14ac:dyDescent="0.3"/>
    <row r="7239" customFormat="1" x14ac:dyDescent="0.3"/>
    <row r="7240" customFormat="1" x14ac:dyDescent="0.3"/>
    <row r="7241" customFormat="1" x14ac:dyDescent="0.3"/>
    <row r="7242" customFormat="1" x14ac:dyDescent="0.3"/>
    <row r="7243" customFormat="1" x14ac:dyDescent="0.3"/>
    <row r="7244" customFormat="1" x14ac:dyDescent="0.3"/>
    <row r="7245" customFormat="1" x14ac:dyDescent="0.3"/>
    <row r="7246" customFormat="1" x14ac:dyDescent="0.3"/>
    <row r="7247" customFormat="1" x14ac:dyDescent="0.3"/>
    <row r="7248" customFormat="1" x14ac:dyDescent="0.3"/>
    <row r="7249" customFormat="1" x14ac:dyDescent="0.3"/>
    <row r="7250" customFormat="1" x14ac:dyDescent="0.3"/>
    <row r="7251" customFormat="1" x14ac:dyDescent="0.3"/>
    <row r="7252" customFormat="1" x14ac:dyDescent="0.3"/>
    <row r="7253" customFormat="1" x14ac:dyDescent="0.3"/>
    <row r="7254" customFormat="1" x14ac:dyDescent="0.3"/>
    <row r="7255" customFormat="1" x14ac:dyDescent="0.3"/>
    <row r="7256" customFormat="1" x14ac:dyDescent="0.3"/>
    <row r="7257" customFormat="1" x14ac:dyDescent="0.3"/>
    <row r="7258" customFormat="1" x14ac:dyDescent="0.3"/>
    <row r="7259" customFormat="1" x14ac:dyDescent="0.3"/>
    <row r="7260" customFormat="1" x14ac:dyDescent="0.3"/>
    <row r="7261" customFormat="1" x14ac:dyDescent="0.3"/>
    <row r="7262" customFormat="1" x14ac:dyDescent="0.3"/>
    <row r="7263" customFormat="1" x14ac:dyDescent="0.3"/>
    <row r="7264" customFormat="1" x14ac:dyDescent="0.3"/>
    <row r="7265" customFormat="1" x14ac:dyDescent="0.3"/>
    <row r="7266" customFormat="1" x14ac:dyDescent="0.3"/>
    <row r="7267" customFormat="1" x14ac:dyDescent="0.3"/>
    <row r="7268" customFormat="1" x14ac:dyDescent="0.3"/>
    <row r="7269" customFormat="1" x14ac:dyDescent="0.3"/>
    <row r="7270" customFormat="1" x14ac:dyDescent="0.3"/>
    <row r="7271" customFormat="1" x14ac:dyDescent="0.3"/>
    <row r="7272" customFormat="1" x14ac:dyDescent="0.3"/>
    <row r="7273" customFormat="1" x14ac:dyDescent="0.3"/>
    <row r="7274" customFormat="1" x14ac:dyDescent="0.3"/>
    <row r="7275" customFormat="1" x14ac:dyDescent="0.3"/>
    <row r="7276" customFormat="1" x14ac:dyDescent="0.3"/>
    <row r="7277" customFormat="1" x14ac:dyDescent="0.3"/>
    <row r="7278" customFormat="1" x14ac:dyDescent="0.3"/>
    <row r="7279" customFormat="1" x14ac:dyDescent="0.3"/>
    <row r="7280" customFormat="1" x14ac:dyDescent="0.3"/>
    <row r="7281" customFormat="1" x14ac:dyDescent="0.3"/>
    <row r="7282" customFormat="1" x14ac:dyDescent="0.3"/>
    <row r="7283" customFormat="1" x14ac:dyDescent="0.3"/>
    <row r="7284" customFormat="1" x14ac:dyDescent="0.3"/>
    <row r="7285" customFormat="1" x14ac:dyDescent="0.3"/>
    <row r="7286" customFormat="1" x14ac:dyDescent="0.3"/>
    <row r="7287" customFormat="1" x14ac:dyDescent="0.3"/>
    <row r="7288" customFormat="1" x14ac:dyDescent="0.3"/>
    <row r="7289" customFormat="1" x14ac:dyDescent="0.3"/>
    <row r="7290" customFormat="1" x14ac:dyDescent="0.3"/>
    <row r="7291" customFormat="1" x14ac:dyDescent="0.3"/>
    <row r="7292" customFormat="1" x14ac:dyDescent="0.3"/>
    <row r="7293" customFormat="1" x14ac:dyDescent="0.3"/>
    <row r="7294" customFormat="1" x14ac:dyDescent="0.3"/>
    <row r="7295" customFormat="1" x14ac:dyDescent="0.3"/>
    <row r="7296" customFormat="1" x14ac:dyDescent="0.3"/>
    <row r="7297" customFormat="1" x14ac:dyDescent="0.3"/>
    <row r="7298" customFormat="1" x14ac:dyDescent="0.3"/>
    <row r="7299" customFormat="1" x14ac:dyDescent="0.3"/>
    <row r="7300" customFormat="1" x14ac:dyDescent="0.3"/>
    <row r="7301" customFormat="1" x14ac:dyDescent="0.3"/>
    <row r="7302" customFormat="1" x14ac:dyDescent="0.3"/>
    <row r="7303" customFormat="1" x14ac:dyDescent="0.3"/>
    <row r="7304" customFormat="1" x14ac:dyDescent="0.3"/>
    <row r="7305" customFormat="1" x14ac:dyDescent="0.3"/>
    <row r="7306" customFormat="1" x14ac:dyDescent="0.3"/>
    <row r="7307" customFormat="1" x14ac:dyDescent="0.3"/>
    <row r="7308" customFormat="1" x14ac:dyDescent="0.3"/>
    <row r="7309" customFormat="1" x14ac:dyDescent="0.3"/>
    <row r="7310" customFormat="1" x14ac:dyDescent="0.3"/>
    <row r="7311" customFormat="1" x14ac:dyDescent="0.3"/>
    <row r="7312" customFormat="1" x14ac:dyDescent="0.3"/>
    <row r="7313" customFormat="1" x14ac:dyDescent="0.3"/>
    <row r="7314" customFormat="1" x14ac:dyDescent="0.3"/>
    <row r="7315" customFormat="1" x14ac:dyDescent="0.3"/>
    <row r="7316" customFormat="1" x14ac:dyDescent="0.3"/>
    <row r="7317" customFormat="1" x14ac:dyDescent="0.3"/>
    <row r="7318" customFormat="1" x14ac:dyDescent="0.3"/>
    <row r="7319" customFormat="1" x14ac:dyDescent="0.3"/>
    <row r="7320" customFormat="1" x14ac:dyDescent="0.3"/>
    <row r="7321" customFormat="1" x14ac:dyDescent="0.3"/>
    <row r="7322" customFormat="1" x14ac:dyDescent="0.3"/>
    <row r="7323" customFormat="1" x14ac:dyDescent="0.3"/>
    <row r="7324" customFormat="1" x14ac:dyDescent="0.3"/>
    <row r="7325" customFormat="1" x14ac:dyDescent="0.3"/>
    <row r="7326" customFormat="1" x14ac:dyDescent="0.3"/>
    <row r="7327" customFormat="1" x14ac:dyDescent="0.3"/>
    <row r="7328" customFormat="1" x14ac:dyDescent="0.3"/>
    <row r="7329" customFormat="1" x14ac:dyDescent="0.3"/>
    <row r="7330" customFormat="1" x14ac:dyDescent="0.3"/>
    <row r="7331" customFormat="1" x14ac:dyDescent="0.3"/>
    <row r="7332" customFormat="1" x14ac:dyDescent="0.3"/>
    <row r="7333" customFormat="1" x14ac:dyDescent="0.3"/>
    <row r="7334" customFormat="1" x14ac:dyDescent="0.3"/>
    <row r="7335" customFormat="1" x14ac:dyDescent="0.3"/>
    <row r="7336" customFormat="1" x14ac:dyDescent="0.3"/>
    <row r="7337" customFormat="1" x14ac:dyDescent="0.3"/>
    <row r="7338" customFormat="1" x14ac:dyDescent="0.3"/>
    <row r="7339" customFormat="1" x14ac:dyDescent="0.3"/>
    <row r="7340" customFormat="1" x14ac:dyDescent="0.3"/>
    <row r="7341" customFormat="1" x14ac:dyDescent="0.3"/>
    <row r="7342" customFormat="1" x14ac:dyDescent="0.3"/>
    <row r="7343" customFormat="1" x14ac:dyDescent="0.3"/>
    <row r="7344" customFormat="1" x14ac:dyDescent="0.3"/>
    <row r="7345" customFormat="1" x14ac:dyDescent="0.3"/>
    <row r="7346" customFormat="1" x14ac:dyDescent="0.3"/>
    <row r="7347" customFormat="1" x14ac:dyDescent="0.3"/>
    <row r="7348" customFormat="1" x14ac:dyDescent="0.3"/>
    <row r="7349" customFormat="1" x14ac:dyDescent="0.3"/>
    <row r="7350" customFormat="1" x14ac:dyDescent="0.3"/>
    <row r="7351" customFormat="1" x14ac:dyDescent="0.3"/>
    <row r="7352" customFormat="1" x14ac:dyDescent="0.3"/>
    <row r="7353" customFormat="1" x14ac:dyDescent="0.3"/>
    <row r="7354" customFormat="1" x14ac:dyDescent="0.3"/>
    <row r="7355" customFormat="1" x14ac:dyDescent="0.3"/>
    <row r="7356" customFormat="1" x14ac:dyDescent="0.3"/>
    <row r="7357" customFormat="1" x14ac:dyDescent="0.3"/>
    <row r="7358" customFormat="1" x14ac:dyDescent="0.3"/>
    <row r="7359" customFormat="1" x14ac:dyDescent="0.3"/>
    <row r="7360" customFormat="1" x14ac:dyDescent="0.3"/>
    <row r="7361" customFormat="1" x14ac:dyDescent="0.3"/>
    <row r="7362" customFormat="1" x14ac:dyDescent="0.3"/>
    <row r="7363" customFormat="1" x14ac:dyDescent="0.3"/>
    <row r="7364" customFormat="1" x14ac:dyDescent="0.3"/>
    <row r="7365" customFormat="1" x14ac:dyDescent="0.3"/>
    <row r="7366" customFormat="1" x14ac:dyDescent="0.3"/>
    <row r="7367" customFormat="1" x14ac:dyDescent="0.3"/>
    <row r="7368" customFormat="1" x14ac:dyDescent="0.3"/>
    <row r="7369" customFormat="1" x14ac:dyDescent="0.3"/>
    <row r="7370" customFormat="1" x14ac:dyDescent="0.3"/>
    <row r="7371" customFormat="1" x14ac:dyDescent="0.3"/>
    <row r="7372" customFormat="1" x14ac:dyDescent="0.3"/>
    <row r="7373" customFormat="1" x14ac:dyDescent="0.3"/>
    <row r="7374" customFormat="1" x14ac:dyDescent="0.3"/>
    <row r="7375" customFormat="1" x14ac:dyDescent="0.3"/>
    <row r="7376" customFormat="1" x14ac:dyDescent="0.3"/>
    <row r="7377" customFormat="1" x14ac:dyDescent="0.3"/>
    <row r="7378" customFormat="1" x14ac:dyDescent="0.3"/>
    <row r="7379" customFormat="1" x14ac:dyDescent="0.3"/>
    <row r="7380" customFormat="1" x14ac:dyDescent="0.3"/>
    <row r="7381" customFormat="1" x14ac:dyDescent="0.3"/>
    <row r="7382" customFormat="1" x14ac:dyDescent="0.3"/>
    <row r="7383" customFormat="1" x14ac:dyDescent="0.3"/>
    <row r="7384" customFormat="1" x14ac:dyDescent="0.3"/>
    <row r="7385" customFormat="1" x14ac:dyDescent="0.3"/>
    <row r="7386" customFormat="1" x14ac:dyDescent="0.3"/>
    <row r="7387" customFormat="1" x14ac:dyDescent="0.3"/>
    <row r="7388" customFormat="1" x14ac:dyDescent="0.3"/>
    <row r="7389" customFormat="1" x14ac:dyDescent="0.3"/>
    <row r="7390" customFormat="1" x14ac:dyDescent="0.3"/>
    <row r="7391" customFormat="1" x14ac:dyDescent="0.3"/>
    <row r="7392" customFormat="1" x14ac:dyDescent="0.3"/>
    <row r="7393" customFormat="1" x14ac:dyDescent="0.3"/>
    <row r="7394" customFormat="1" x14ac:dyDescent="0.3"/>
    <row r="7395" customFormat="1" x14ac:dyDescent="0.3"/>
    <row r="7396" customFormat="1" x14ac:dyDescent="0.3"/>
    <row r="7397" customFormat="1" x14ac:dyDescent="0.3"/>
    <row r="7398" customFormat="1" x14ac:dyDescent="0.3"/>
    <row r="7399" customFormat="1" x14ac:dyDescent="0.3"/>
    <row r="7400" customFormat="1" x14ac:dyDescent="0.3"/>
    <row r="7401" customFormat="1" x14ac:dyDescent="0.3"/>
    <row r="7402" customFormat="1" x14ac:dyDescent="0.3"/>
    <row r="7403" customFormat="1" x14ac:dyDescent="0.3"/>
    <row r="7404" customFormat="1" x14ac:dyDescent="0.3"/>
    <row r="7405" customFormat="1" x14ac:dyDescent="0.3"/>
    <row r="7406" customFormat="1" x14ac:dyDescent="0.3"/>
    <row r="7407" customFormat="1" x14ac:dyDescent="0.3"/>
    <row r="7408" customFormat="1" x14ac:dyDescent="0.3"/>
    <row r="7409" customFormat="1" x14ac:dyDescent="0.3"/>
    <row r="7410" customFormat="1" x14ac:dyDescent="0.3"/>
    <row r="7411" customFormat="1" x14ac:dyDescent="0.3"/>
    <row r="7412" customFormat="1" x14ac:dyDescent="0.3"/>
    <row r="7413" customFormat="1" x14ac:dyDescent="0.3"/>
    <row r="7414" customFormat="1" x14ac:dyDescent="0.3"/>
    <row r="7415" customFormat="1" x14ac:dyDescent="0.3"/>
    <row r="7416" customFormat="1" x14ac:dyDescent="0.3"/>
    <row r="7417" customFormat="1" x14ac:dyDescent="0.3"/>
    <row r="7418" customFormat="1" x14ac:dyDescent="0.3"/>
    <row r="7419" customFormat="1" x14ac:dyDescent="0.3"/>
    <row r="7420" customFormat="1" x14ac:dyDescent="0.3"/>
    <row r="7421" customFormat="1" x14ac:dyDescent="0.3"/>
    <row r="7422" customFormat="1" x14ac:dyDescent="0.3"/>
    <row r="7423" customFormat="1" x14ac:dyDescent="0.3"/>
    <row r="7424" customFormat="1" x14ac:dyDescent="0.3"/>
    <row r="7425" customFormat="1" x14ac:dyDescent="0.3"/>
    <row r="7426" customFormat="1" x14ac:dyDescent="0.3"/>
    <row r="7427" customFormat="1" x14ac:dyDescent="0.3"/>
    <row r="7428" customFormat="1" x14ac:dyDescent="0.3"/>
    <row r="7429" customFormat="1" x14ac:dyDescent="0.3"/>
    <row r="7430" customFormat="1" x14ac:dyDescent="0.3"/>
    <row r="7431" customFormat="1" x14ac:dyDescent="0.3"/>
    <row r="7432" customFormat="1" x14ac:dyDescent="0.3"/>
    <row r="7433" customFormat="1" x14ac:dyDescent="0.3"/>
    <row r="7434" customFormat="1" x14ac:dyDescent="0.3"/>
    <row r="7435" customFormat="1" x14ac:dyDescent="0.3"/>
    <row r="7436" customFormat="1" x14ac:dyDescent="0.3"/>
    <row r="7437" customFormat="1" x14ac:dyDescent="0.3"/>
    <row r="7438" customFormat="1" x14ac:dyDescent="0.3"/>
    <row r="7439" customFormat="1" x14ac:dyDescent="0.3"/>
    <row r="7440" customFormat="1" x14ac:dyDescent="0.3"/>
    <row r="7441" customFormat="1" x14ac:dyDescent="0.3"/>
    <row r="7442" customFormat="1" x14ac:dyDescent="0.3"/>
    <row r="7443" customFormat="1" x14ac:dyDescent="0.3"/>
    <row r="7444" customFormat="1" x14ac:dyDescent="0.3"/>
    <row r="7445" customFormat="1" x14ac:dyDescent="0.3"/>
    <row r="7446" customFormat="1" x14ac:dyDescent="0.3"/>
    <row r="7447" customFormat="1" x14ac:dyDescent="0.3"/>
    <row r="7448" customFormat="1" x14ac:dyDescent="0.3"/>
    <row r="7449" customFormat="1" x14ac:dyDescent="0.3"/>
    <row r="7450" customFormat="1" x14ac:dyDescent="0.3"/>
    <row r="7451" customFormat="1" x14ac:dyDescent="0.3"/>
    <row r="7452" customFormat="1" x14ac:dyDescent="0.3"/>
    <row r="7453" customFormat="1" x14ac:dyDescent="0.3"/>
    <row r="7454" customFormat="1" x14ac:dyDescent="0.3"/>
    <row r="7455" customFormat="1" x14ac:dyDescent="0.3"/>
    <row r="7456" customFormat="1" x14ac:dyDescent="0.3"/>
    <row r="7457" customFormat="1" x14ac:dyDescent="0.3"/>
    <row r="7458" customFormat="1" x14ac:dyDescent="0.3"/>
    <row r="7459" customFormat="1" x14ac:dyDescent="0.3"/>
    <row r="7460" customFormat="1" x14ac:dyDescent="0.3"/>
    <row r="7461" customFormat="1" x14ac:dyDescent="0.3"/>
    <row r="7462" customFormat="1" x14ac:dyDescent="0.3"/>
    <row r="7463" customFormat="1" x14ac:dyDescent="0.3"/>
    <row r="7464" customFormat="1" x14ac:dyDescent="0.3"/>
    <row r="7465" customFormat="1" x14ac:dyDescent="0.3"/>
    <row r="7466" customFormat="1" x14ac:dyDescent="0.3"/>
    <row r="7467" customFormat="1" x14ac:dyDescent="0.3"/>
    <row r="7468" customFormat="1" x14ac:dyDescent="0.3"/>
    <row r="7469" customFormat="1" x14ac:dyDescent="0.3"/>
    <row r="7470" customFormat="1" x14ac:dyDescent="0.3"/>
    <row r="7471" customFormat="1" x14ac:dyDescent="0.3"/>
    <row r="7472" customFormat="1" x14ac:dyDescent="0.3"/>
    <row r="7473" customFormat="1" x14ac:dyDescent="0.3"/>
    <row r="7474" customFormat="1" x14ac:dyDescent="0.3"/>
    <row r="7475" customFormat="1" x14ac:dyDescent="0.3"/>
    <row r="7476" customFormat="1" x14ac:dyDescent="0.3"/>
    <row r="7477" customFormat="1" x14ac:dyDescent="0.3"/>
    <row r="7478" customFormat="1" x14ac:dyDescent="0.3"/>
    <row r="7479" customFormat="1" x14ac:dyDescent="0.3"/>
    <row r="7480" customFormat="1" x14ac:dyDescent="0.3"/>
    <row r="7481" customFormat="1" x14ac:dyDescent="0.3"/>
    <row r="7482" customFormat="1" x14ac:dyDescent="0.3"/>
    <row r="7483" customFormat="1" x14ac:dyDescent="0.3"/>
    <row r="7484" customFormat="1" x14ac:dyDescent="0.3"/>
    <row r="7485" customFormat="1" x14ac:dyDescent="0.3"/>
    <row r="7486" customFormat="1" x14ac:dyDescent="0.3"/>
    <row r="7487" customFormat="1" x14ac:dyDescent="0.3"/>
    <row r="7488" customFormat="1" x14ac:dyDescent="0.3"/>
    <row r="7489" customFormat="1" x14ac:dyDescent="0.3"/>
    <row r="7490" customFormat="1" x14ac:dyDescent="0.3"/>
    <row r="7491" customFormat="1" x14ac:dyDescent="0.3"/>
    <row r="7492" customFormat="1" x14ac:dyDescent="0.3"/>
    <row r="7493" customFormat="1" x14ac:dyDescent="0.3"/>
    <row r="7494" customFormat="1" x14ac:dyDescent="0.3"/>
    <row r="7495" customFormat="1" x14ac:dyDescent="0.3"/>
    <row r="7496" customFormat="1" x14ac:dyDescent="0.3"/>
    <row r="7497" customFormat="1" x14ac:dyDescent="0.3"/>
    <row r="7498" customFormat="1" x14ac:dyDescent="0.3"/>
    <row r="7499" customFormat="1" x14ac:dyDescent="0.3"/>
    <row r="7500" customFormat="1" x14ac:dyDescent="0.3"/>
    <row r="7501" customFormat="1" x14ac:dyDescent="0.3"/>
    <row r="7502" customFormat="1" x14ac:dyDescent="0.3"/>
    <row r="7503" customFormat="1" x14ac:dyDescent="0.3"/>
    <row r="7504" customFormat="1" x14ac:dyDescent="0.3"/>
    <row r="7505" customFormat="1" x14ac:dyDescent="0.3"/>
    <row r="7506" customFormat="1" x14ac:dyDescent="0.3"/>
    <row r="7507" customFormat="1" x14ac:dyDescent="0.3"/>
    <row r="7508" customFormat="1" x14ac:dyDescent="0.3"/>
    <row r="7509" customFormat="1" x14ac:dyDescent="0.3"/>
    <row r="7510" customFormat="1" x14ac:dyDescent="0.3"/>
    <row r="7511" customFormat="1" x14ac:dyDescent="0.3"/>
    <row r="7512" customFormat="1" x14ac:dyDescent="0.3"/>
    <row r="7513" customFormat="1" x14ac:dyDescent="0.3"/>
    <row r="7514" customFormat="1" x14ac:dyDescent="0.3"/>
    <row r="7515" customFormat="1" x14ac:dyDescent="0.3"/>
    <row r="7516" customFormat="1" x14ac:dyDescent="0.3"/>
    <row r="7517" customFormat="1" x14ac:dyDescent="0.3"/>
    <row r="7518" customFormat="1" x14ac:dyDescent="0.3"/>
    <row r="7519" customFormat="1" x14ac:dyDescent="0.3"/>
    <row r="7520" customFormat="1" x14ac:dyDescent="0.3"/>
    <row r="7521" customFormat="1" x14ac:dyDescent="0.3"/>
    <row r="7522" customFormat="1" x14ac:dyDescent="0.3"/>
    <row r="7523" customFormat="1" x14ac:dyDescent="0.3"/>
    <row r="7524" customFormat="1" x14ac:dyDescent="0.3"/>
    <row r="7525" customFormat="1" x14ac:dyDescent="0.3"/>
    <row r="7526" customFormat="1" x14ac:dyDescent="0.3"/>
    <row r="7527" customFormat="1" x14ac:dyDescent="0.3"/>
    <row r="7528" customFormat="1" x14ac:dyDescent="0.3"/>
    <row r="7529" customFormat="1" x14ac:dyDescent="0.3"/>
    <row r="7530" customFormat="1" x14ac:dyDescent="0.3"/>
    <row r="7531" customFormat="1" x14ac:dyDescent="0.3"/>
    <row r="7532" customFormat="1" x14ac:dyDescent="0.3"/>
    <row r="7533" customFormat="1" x14ac:dyDescent="0.3"/>
    <row r="7534" customFormat="1" x14ac:dyDescent="0.3"/>
    <row r="7535" customFormat="1" x14ac:dyDescent="0.3"/>
    <row r="7536" customFormat="1" x14ac:dyDescent="0.3"/>
    <row r="7537" customFormat="1" x14ac:dyDescent="0.3"/>
    <row r="7538" customFormat="1" x14ac:dyDescent="0.3"/>
    <row r="7539" customFormat="1" x14ac:dyDescent="0.3"/>
    <row r="7540" customFormat="1" x14ac:dyDescent="0.3"/>
    <row r="7541" customFormat="1" x14ac:dyDescent="0.3"/>
    <row r="7542" customFormat="1" x14ac:dyDescent="0.3"/>
    <row r="7543" customFormat="1" x14ac:dyDescent="0.3"/>
    <row r="7544" customFormat="1" x14ac:dyDescent="0.3"/>
    <row r="7545" customFormat="1" x14ac:dyDescent="0.3"/>
    <row r="7546" customFormat="1" x14ac:dyDescent="0.3"/>
    <row r="7547" customFormat="1" x14ac:dyDescent="0.3"/>
    <row r="7548" customFormat="1" x14ac:dyDescent="0.3"/>
    <row r="7549" customFormat="1" x14ac:dyDescent="0.3"/>
    <row r="7550" customFormat="1" x14ac:dyDescent="0.3"/>
    <row r="7551" customFormat="1" x14ac:dyDescent="0.3"/>
    <row r="7552" customFormat="1" x14ac:dyDescent="0.3"/>
    <row r="7553" customFormat="1" x14ac:dyDescent="0.3"/>
    <row r="7554" customFormat="1" x14ac:dyDescent="0.3"/>
    <row r="7555" customFormat="1" x14ac:dyDescent="0.3"/>
    <row r="7556" customFormat="1" x14ac:dyDescent="0.3"/>
    <row r="7557" customFormat="1" x14ac:dyDescent="0.3"/>
    <row r="7558" customFormat="1" x14ac:dyDescent="0.3"/>
    <row r="7559" customFormat="1" x14ac:dyDescent="0.3"/>
    <row r="7560" customFormat="1" x14ac:dyDescent="0.3"/>
    <row r="7561" customFormat="1" x14ac:dyDescent="0.3"/>
    <row r="7562" customFormat="1" x14ac:dyDescent="0.3"/>
    <row r="7563" customFormat="1" x14ac:dyDescent="0.3"/>
    <row r="7564" customFormat="1" x14ac:dyDescent="0.3"/>
    <row r="7565" customFormat="1" x14ac:dyDescent="0.3"/>
    <row r="7566" customFormat="1" x14ac:dyDescent="0.3"/>
    <row r="7567" customFormat="1" x14ac:dyDescent="0.3"/>
    <row r="7568" customFormat="1" x14ac:dyDescent="0.3"/>
    <row r="7569" customFormat="1" x14ac:dyDescent="0.3"/>
    <row r="7570" customFormat="1" x14ac:dyDescent="0.3"/>
    <row r="7571" customFormat="1" x14ac:dyDescent="0.3"/>
    <row r="7572" customFormat="1" x14ac:dyDescent="0.3"/>
    <row r="7573" customFormat="1" x14ac:dyDescent="0.3"/>
    <row r="7574" customFormat="1" x14ac:dyDescent="0.3"/>
    <row r="7575" customFormat="1" x14ac:dyDescent="0.3"/>
    <row r="7576" customFormat="1" x14ac:dyDescent="0.3"/>
    <row r="7577" customFormat="1" x14ac:dyDescent="0.3"/>
    <row r="7578" customFormat="1" x14ac:dyDescent="0.3"/>
    <row r="7579" customFormat="1" x14ac:dyDescent="0.3"/>
    <row r="7580" customFormat="1" x14ac:dyDescent="0.3"/>
    <row r="7581" customFormat="1" x14ac:dyDescent="0.3"/>
    <row r="7582" customFormat="1" x14ac:dyDescent="0.3"/>
    <row r="7583" customFormat="1" x14ac:dyDescent="0.3"/>
    <row r="7584" customFormat="1" x14ac:dyDescent="0.3"/>
    <row r="7585" customFormat="1" x14ac:dyDescent="0.3"/>
    <row r="7586" customFormat="1" x14ac:dyDescent="0.3"/>
    <row r="7587" customFormat="1" x14ac:dyDescent="0.3"/>
    <row r="7588" customFormat="1" x14ac:dyDescent="0.3"/>
    <row r="7589" customFormat="1" x14ac:dyDescent="0.3"/>
    <row r="7590" customFormat="1" x14ac:dyDescent="0.3"/>
    <row r="7591" customFormat="1" x14ac:dyDescent="0.3"/>
    <row r="7592" customFormat="1" x14ac:dyDescent="0.3"/>
    <row r="7593" customFormat="1" x14ac:dyDescent="0.3"/>
    <row r="7594" customFormat="1" x14ac:dyDescent="0.3"/>
    <row r="7595" customFormat="1" x14ac:dyDescent="0.3"/>
    <row r="7596" customFormat="1" x14ac:dyDescent="0.3"/>
    <row r="7597" customFormat="1" x14ac:dyDescent="0.3"/>
    <row r="7598" customFormat="1" x14ac:dyDescent="0.3"/>
    <row r="7599" customFormat="1" x14ac:dyDescent="0.3"/>
    <row r="7600" customFormat="1" x14ac:dyDescent="0.3"/>
    <row r="7601" customFormat="1" x14ac:dyDescent="0.3"/>
    <row r="7602" customFormat="1" x14ac:dyDescent="0.3"/>
    <row r="7603" customFormat="1" x14ac:dyDescent="0.3"/>
    <row r="7604" customFormat="1" x14ac:dyDescent="0.3"/>
    <row r="7605" customFormat="1" x14ac:dyDescent="0.3"/>
    <row r="7606" customFormat="1" x14ac:dyDescent="0.3"/>
    <row r="7607" customFormat="1" x14ac:dyDescent="0.3"/>
    <row r="7608" customFormat="1" x14ac:dyDescent="0.3"/>
    <row r="7609" customFormat="1" x14ac:dyDescent="0.3"/>
    <row r="7610" customFormat="1" x14ac:dyDescent="0.3"/>
    <row r="7611" customFormat="1" x14ac:dyDescent="0.3"/>
    <row r="7612" customFormat="1" x14ac:dyDescent="0.3"/>
    <row r="7613" customFormat="1" x14ac:dyDescent="0.3"/>
    <row r="7614" customFormat="1" x14ac:dyDescent="0.3"/>
    <row r="7615" customFormat="1" x14ac:dyDescent="0.3"/>
    <row r="7616" customFormat="1" x14ac:dyDescent="0.3"/>
    <row r="7617" customFormat="1" x14ac:dyDescent="0.3"/>
    <row r="7618" customFormat="1" x14ac:dyDescent="0.3"/>
    <row r="7619" customFormat="1" x14ac:dyDescent="0.3"/>
    <row r="7620" customFormat="1" x14ac:dyDescent="0.3"/>
    <row r="7621" customFormat="1" x14ac:dyDescent="0.3"/>
    <row r="7622" customFormat="1" x14ac:dyDescent="0.3"/>
    <row r="7623" customFormat="1" x14ac:dyDescent="0.3"/>
    <row r="7624" customFormat="1" x14ac:dyDescent="0.3"/>
    <row r="7625" customFormat="1" x14ac:dyDescent="0.3"/>
    <row r="7626" customFormat="1" x14ac:dyDescent="0.3"/>
    <row r="7627" customFormat="1" x14ac:dyDescent="0.3"/>
    <row r="7628" customFormat="1" x14ac:dyDescent="0.3"/>
    <row r="7629" customFormat="1" x14ac:dyDescent="0.3"/>
    <row r="7630" customFormat="1" x14ac:dyDescent="0.3"/>
    <row r="7631" customFormat="1" x14ac:dyDescent="0.3"/>
    <row r="7632" customFormat="1" x14ac:dyDescent="0.3"/>
    <row r="7633" customFormat="1" x14ac:dyDescent="0.3"/>
    <row r="7634" customFormat="1" x14ac:dyDescent="0.3"/>
    <row r="7635" customFormat="1" x14ac:dyDescent="0.3"/>
    <row r="7636" customFormat="1" x14ac:dyDescent="0.3"/>
    <row r="7637" customFormat="1" x14ac:dyDescent="0.3"/>
    <row r="7638" customFormat="1" x14ac:dyDescent="0.3"/>
    <row r="7639" customFormat="1" x14ac:dyDescent="0.3"/>
    <row r="7640" customFormat="1" x14ac:dyDescent="0.3"/>
    <row r="7641" customFormat="1" x14ac:dyDescent="0.3"/>
    <row r="7642" customFormat="1" x14ac:dyDescent="0.3"/>
    <row r="7643" customFormat="1" x14ac:dyDescent="0.3"/>
    <row r="7644" customFormat="1" x14ac:dyDescent="0.3"/>
    <row r="7645" customFormat="1" x14ac:dyDescent="0.3"/>
    <row r="7646" customFormat="1" x14ac:dyDescent="0.3"/>
    <row r="7647" customFormat="1" x14ac:dyDescent="0.3"/>
    <row r="7648" customFormat="1" x14ac:dyDescent="0.3"/>
    <row r="7649" customFormat="1" x14ac:dyDescent="0.3"/>
    <row r="7650" customFormat="1" x14ac:dyDescent="0.3"/>
    <row r="7651" customFormat="1" x14ac:dyDescent="0.3"/>
    <row r="7652" customFormat="1" x14ac:dyDescent="0.3"/>
    <row r="7653" customFormat="1" x14ac:dyDescent="0.3"/>
    <row r="7654" customFormat="1" x14ac:dyDescent="0.3"/>
    <row r="7655" customFormat="1" x14ac:dyDescent="0.3"/>
    <row r="7656" customFormat="1" x14ac:dyDescent="0.3"/>
    <row r="7657" customFormat="1" x14ac:dyDescent="0.3"/>
    <row r="7658" customFormat="1" x14ac:dyDescent="0.3"/>
    <row r="7659" customFormat="1" x14ac:dyDescent="0.3"/>
    <row r="7660" customFormat="1" x14ac:dyDescent="0.3"/>
    <row r="7661" customFormat="1" x14ac:dyDescent="0.3"/>
    <row r="7662" customFormat="1" x14ac:dyDescent="0.3"/>
    <row r="7663" customFormat="1" x14ac:dyDescent="0.3"/>
    <row r="7664" customFormat="1" x14ac:dyDescent="0.3"/>
    <row r="7665" customFormat="1" x14ac:dyDescent="0.3"/>
    <row r="7666" customFormat="1" x14ac:dyDescent="0.3"/>
    <row r="7667" customFormat="1" x14ac:dyDescent="0.3"/>
    <row r="7668" customFormat="1" x14ac:dyDescent="0.3"/>
    <row r="7669" customFormat="1" x14ac:dyDescent="0.3"/>
    <row r="7670" customFormat="1" x14ac:dyDescent="0.3"/>
    <row r="7671" customFormat="1" x14ac:dyDescent="0.3"/>
    <row r="7672" customFormat="1" x14ac:dyDescent="0.3"/>
    <row r="7673" customFormat="1" x14ac:dyDescent="0.3"/>
    <row r="7674" customFormat="1" x14ac:dyDescent="0.3"/>
    <row r="7675" customFormat="1" x14ac:dyDescent="0.3"/>
    <row r="7676" customFormat="1" x14ac:dyDescent="0.3"/>
    <row r="7677" customFormat="1" x14ac:dyDescent="0.3"/>
    <row r="7678" customFormat="1" x14ac:dyDescent="0.3"/>
    <row r="7679" customFormat="1" x14ac:dyDescent="0.3"/>
    <row r="7680" customFormat="1" x14ac:dyDescent="0.3"/>
    <row r="7681" customFormat="1" x14ac:dyDescent="0.3"/>
    <row r="7682" customFormat="1" x14ac:dyDescent="0.3"/>
    <row r="7683" customFormat="1" x14ac:dyDescent="0.3"/>
    <row r="7684" customFormat="1" x14ac:dyDescent="0.3"/>
    <row r="7685" customFormat="1" x14ac:dyDescent="0.3"/>
    <row r="7686" customFormat="1" x14ac:dyDescent="0.3"/>
    <row r="7687" customFormat="1" x14ac:dyDescent="0.3"/>
    <row r="7688" customFormat="1" x14ac:dyDescent="0.3"/>
    <row r="7689" customFormat="1" x14ac:dyDescent="0.3"/>
    <row r="7690" customFormat="1" x14ac:dyDescent="0.3"/>
    <row r="7691" customFormat="1" x14ac:dyDescent="0.3"/>
    <row r="7692" customFormat="1" x14ac:dyDescent="0.3"/>
    <row r="7693" customFormat="1" x14ac:dyDescent="0.3"/>
    <row r="7694" customFormat="1" x14ac:dyDescent="0.3"/>
    <row r="7695" customFormat="1" x14ac:dyDescent="0.3"/>
    <row r="7696" customFormat="1" x14ac:dyDescent="0.3"/>
    <row r="7697" customFormat="1" x14ac:dyDescent="0.3"/>
    <row r="7698" customFormat="1" x14ac:dyDescent="0.3"/>
    <row r="7699" customFormat="1" x14ac:dyDescent="0.3"/>
    <row r="7700" customFormat="1" x14ac:dyDescent="0.3"/>
    <row r="7701" customFormat="1" x14ac:dyDescent="0.3"/>
    <row r="7702" customFormat="1" x14ac:dyDescent="0.3"/>
    <row r="7703" customFormat="1" x14ac:dyDescent="0.3"/>
    <row r="7704" customFormat="1" x14ac:dyDescent="0.3"/>
    <row r="7705" customFormat="1" x14ac:dyDescent="0.3"/>
    <row r="7706" customFormat="1" x14ac:dyDescent="0.3"/>
    <row r="7707" customFormat="1" x14ac:dyDescent="0.3"/>
    <row r="7708" customFormat="1" x14ac:dyDescent="0.3"/>
    <row r="7709" customFormat="1" x14ac:dyDescent="0.3"/>
    <row r="7710" customFormat="1" x14ac:dyDescent="0.3"/>
    <row r="7711" customFormat="1" x14ac:dyDescent="0.3"/>
    <row r="7712" customFormat="1" x14ac:dyDescent="0.3"/>
    <row r="7713" customFormat="1" x14ac:dyDescent="0.3"/>
    <row r="7714" customFormat="1" x14ac:dyDescent="0.3"/>
    <row r="7715" customFormat="1" x14ac:dyDescent="0.3"/>
    <row r="7716" customFormat="1" x14ac:dyDescent="0.3"/>
    <row r="7717" customFormat="1" x14ac:dyDescent="0.3"/>
    <row r="7718" customFormat="1" x14ac:dyDescent="0.3"/>
    <row r="7719" customFormat="1" x14ac:dyDescent="0.3"/>
    <row r="7720" customFormat="1" x14ac:dyDescent="0.3"/>
    <row r="7721" customFormat="1" x14ac:dyDescent="0.3"/>
    <row r="7722" customFormat="1" x14ac:dyDescent="0.3"/>
    <row r="7723" customFormat="1" x14ac:dyDescent="0.3"/>
    <row r="7724" customFormat="1" x14ac:dyDescent="0.3"/>
    <row r="7725" customFormat="1" x14ac:dyDescent="0.3"/>
    <row r="7726" customFormat="1" x14ac:dyDescent="0.3"/>
    <row r="7727" customFormat="1" x14ac:dyDescent="0.3"/>
    <row r="7728" customFormat="1" x14ac:dyDescent="0.3"/>
    <row r="7729" customFormat="1" x14ac:dyDescent="0.3"/>
    <row r="7730" customFormat="1" x14ac:dyDescent="0.3"/>
    <row r="7731" customFormat="1" x14ac:dyDescent="0.3"/>
    <row r="7732" customFormat="1" x14ac:dyDescent="0.3"/>
    <row r="7733" customFormat="1" x14ac:dyDescent="0.3"/>
    <row r="7734" customFormat="1" x14ac:dyDescent="0.3"/>
    <row r="7735" customFormat="1" x14ac:dyDescent="0.3"/>
    <row r="7736" customFormat="1" x14ac:dyDescent="0.3"/>
    <row r="7737" customFormat="1" x14ac:dyDescent="0.3"/>
    <row r="7738" customFormat="1" x14ac:dyDescent="0.3"/>
    <row r="7739" customFormat="1" x14ac:dyDescent="0.3"/>
    <row r="7740" customFormat="1" x14ac:dyDescent="0.3"/>
    <row r="7741" customFormat="1" x14ac:dyDescent="0.3"/>
    <row r="7742" customFormat="1" x14ac:dyDescent="0.3"/>
    <row r="7743" customFormat="1" x14ac:dyDescent="0.3"/>
    <row r="7744" customFormat="1" x14ac:dyDescent="0.3"/>
    <row r="7745" customFormat="1" x14ac:dyDescent="0.3"/>
    <row r="7746" customFormat="1" x14ac:dyDescent="0.3"/>
    <row r="7747" customFormat="1" x14ac:dyDescent="0.3"/>
    <row r="7748" customFormat="1" x14ac:dyDescent="0.3"/>
    <row r="7749" customFormat="1" x14ac:dyDescent="0.3"/>
    <row r="7750" customFormat="1" x14ac:dyDescent="0.3"/>
    <row r="7751" customFormat="1" x14ac:dyDescent="0.3"/>
    <row r="7752" customFormat="1" x14ac:dyDescent="0.3"/>
    <row r="7753" customFormat="1" x14ac:dyDescent="0.3"/>
    <row r="7754" customFormat="1" x14ac:dyDescent="0.3"/>
    <row r="7755" customFormat="1" x14ac:dyDescent="0.3"/>
    <row r="7756" customFormat="1" x14ac:dyDescent="0.3"/>
    <row r="7757" customFormat="1" x14ac:dyDescent="0.3"/>
    <row r="7758" customFormat="1" x14ac:dyDescent="0.3"/>
    <row r="7759" customFormat="1" x14ac:dyDescent="0.3"/>
    <row r="7760" customFormat="1" x14ac:dyDescent="0.3"/>
    <row r="7761" customFormat="1" x14ac:dyDescent="0.3"/>
    <row r="7762" customFormat="1" x14ac:dyDescent="0.3"/>
    <row r="7763" customFormat="1" x14ac:dyDescent="0.3"/>
    <row r="7764" customFormat="1" x14ac:dyDescent="0.3"/>
    <row r="7765" customFormat="1" x14ac:dyDescent="0.3"/>
    <row r="7766" customFormat="1" x14ac:dyDescent="0.3"/>
    <row r="7767" customFormat="1" x14ac:dyDescent="0.3"/>
    <row r="7768" customFormat="1" x14ac:dyDescent="0.3"/>
    <row r="7769" customFormat="1" x14ac:dyDescent="0.3"/>
    <row r="7770" customFormat="1" x14ac:dyDescent="0.3"/>
    <row r="7771" customFormat="1" x14ac:dyDescent="0.3"/>
    <row r="7772" customFormat="1" x14ac:dyDescent="0.3"/>
    <row r="7773" customFormat="1" x14ac:dyDescent="0.3"/>
    <row r="7774" customFormat="1" x14ac:dyDescent="0.3"/>
    <row r="7775" customFormat="1" x14ac:dyDescent="0.3"/>
    <row r="7776" customFormat="1" x14ac:dyDescent="0.3"/>
    <row r="7777" customFormat="1" x14ac:dyDescent="0.3"/>
    <row r="7778" customFormat="1" x14ac:dyDescent="0.3"/>
    <row r="7779" customFormat="1" x14ac:dyDescent="0.3"/>
    <row r="7780" customFormat="1" x14ac:dyDescent="0.3"/>
    <row r="7781" customFormat="1" x14ac:dyDescent="0.3"/>
    <row r="7782" customFormat="1" x14ac:dyDescent="0.3"/>
    <row r="7783" customFormat="1" x14ac:dyDescent="0.3"/>
    <row r="7784" customFormat="1" x14ac:dyDescent="0.3"/>
    <row r="7785" customFormat="1" x14ac:dyDescent="0.3"/>
    <row r="7786" customFormat="1" x14ac:dyDescent="0.3"/>
    <row r="7787" customFormat="1" x14ac:dyDescent="0.3"/>
    <row r="7788" customFormat="1" x14ac:dyDescent="0.3"/>
    <row r="7789" customFormat="1" x14ac:dyDescent="0.3"/>
    <row r="7790" customFormat="1" x14ac:dyDescent="0.3"/>
    <row r="7791" customFormat="1" x14ac:dyDescent="0.3"/>
    <row r="7792" customFormat="1" x14ac:dyDescent="0.3"/>
    <row r="7793" customFormat="1" x14ac:dyDescent="0.3"/>
    <row r="7794" customFormat="1" x14ac:dyDescent="0.3"/>
    <row r="7795" customFormat="1" x14ac:dyDescent="0.3"/>
    <row r="7796" customFormat="1" x14ac:dyDescent="0.3"/>
    <row r="7797" customFormat="1" x14ac:dyDescent="0.3"/>
    <row r="7798" customFormat="1" x14ac:dyDescent="0.3"/>
    <row r="7799" customFormat="1" x14ac:dyDescent="0.3"/>
    <row r="7800" customFormat="1" x14ac:dyDescent="0.3"/>
    <row r="7801" customFormat="1" x14ac:dyDescent="0.3"/>
    <row r="7802" customFormat="1" x14ac:dyDescent="0.3"/>
    <row r="7803" customFormat="1" x14ac:dyDescent="0.3"/>
    <row r="7804" customFormat="1" x14ac:dyDescent="0.3"/>
    <row r="7805" customFormat="1" x14ac:dyDescent="0.3"/>
    <row r="7806" customFormat="1" x14ac:dyDescent="0.3"/>
    <row r="7807" customFormat="1" x14ac:dyDescent="0.3"/>
    <row r="7808" customFormat="1" x14ac:dyDescent="0.3"/>
    <row r="7809" customFormat="1" x14ac:dyDescent="0.3"/>
    <row r="7810" customFormat="1" x14ac:dyDescent="0.3"/>
    <row r="7811" customFormat="1" x14ac:dyDescent="0.3"/>
    <row r="7812" customFormat="1" x14ac:dyDescent="0.3"/>
    <row r="7813" customFormat="1" x14ac:dyDescent="0.3"/>
    <row r="7814" customFormat="1" x14ac:dyDescent="0.3"/>
    <row r="7815" customFormat="1" x14ac:dyDescent="0.3"/>
    <row r="7816" customFormat="1" x14ac:dyDescent="0.3"/>
    <row r="7817" customFormat="1" x14ac:dyDescent="0.3"/>
    <row r="7818" customFormat="1" x14ac:dyDescent="0.3"/>
    <row r="7819" customFormat="1" x14ac:dyDescent="0.3"/>
    <row r="7820" customFormat="1" x14ac:dyDescent="0.3"/>
    <row r="7821" customFormat="1" x14ac:dyDescent="0.3"/>
    <row r="7822" customFormat="1" x14ac:dyDescent="0.3"/>
    <row r="7823" customFormat="1" x14ac:dyDescent="0.3"/>
    <row r="7824" customFormat="1" x14ac:dyDescent="0.3"/>
    <row r="7825" customFormat="1" x14ac:dyDescent="0.3"/>
    <row r="7826" customFormat="1" x14ac:dyDescent="0.3"/>
    <row r="7827" customFormat="1" x14ac:dyDescent="0.3"/>
    <row r="7828" customFormat="1" x14ac:dyDescent="0.3"/>
    <row r="7829" customFormat="1" x14ac:dyDescent="0.3"/>
    <row r="7830" customFormat="1" x14ac:dyDescent="0.3"/>
    <row r="7831" customFormat="1" x14ac:dyDescent="0.3"/>
    <row r="7832" customFormat="1" x14ac:dyDescent="0.3"/>
    <row r="7833" customFormat="1" x14ac:dyDescent="0.3"/>
    <row r="7834" customFormat="1" x14ac:dyDescent="0.3"/>
    <row r="7835" customFormat="1" x14ac:dyDescent="0.3"/>
    <row r="7836" customFormat="1" x14ac:dyDescent="0.3"/>
    <row r="7837" customFormat="1" x14ac:dyDescent="0.3"/>
    <row r="7838" customFormat="1" x14ac:dyDescent="0.3"/>
    <row r="7839" customFormat="1" x14ac:dyDescent="0.3"/>
    <row r="7840" customFormat="1" x14ac:dyDescent="0.3"/>
    <row r="7841" customFormat="1" x14ac:dyDescent="0.3"/>
    <row r="7842" customFormat="1" x14ac:dyDescent="0.3"/>
    <row r="7843" customFormat="1" x14ac:dyDescent="0.3"/>
    <row r="7844" customFormat="1" x14ac:dyDescent="0.3"/>
    <row r="7845" customFormat="1" x14ac:dyDescent="0.3"/>
    <row r="7846" customFormat="1" x14ac:dyDescent="0.3"/>
    <row r="7847" customFormat="1" x14ac:dyDescent="0.3"/>
    <row r="7848" customFormat="1" x14ac:dyDescent="0.3"/>
    <row r="7849" customFormat="1" x14ac:dyDescent="0.3"/>
    <row r="7850" customFormat="1" x14ac:dyDescent="0.3"/>
    <row r="7851" customFormat="1" x14ac:dyDescent="0.3"/>
    <row r="7852" customFormat="1" x14ac:dyDescent="0.3"/>
    <row r="7853" customFormat="1" x14ac:dyDescent="0.3"/>
    <row r="7854" customFormat="1" x14ac:dyDescent="0.3"/>
    <row r="7855" customFormat="1" x14ac:dyDescent="0.3"/>
    <row r="7856" customFormat="1" x14ac:dyDescent="0.3"/>
    <row r="7857" customFormat="1" x14ac:dyDescent="0.3"/>
    <row r="7858" customFormat="1" x14ac:dyDescent="0.3"/>
    <row r="7859" customFormat="1" x14ac:dyDescent="0.3"/>
    <row r="7860" customFormat="1" x14ac:dyDescent="0.3"/>
    <row r="7861" customFormat="1" x14ac:dyDescent="0.3"/>
    <row r="7862" customFormat="1" x14ac:dyDescent="0.3"/>
    <row r="7863" customFormat="1" x14ac:dyDescent="0.3"/>
    <row r="7864" customFormat="1" x14ac:dyDescent="0.3"/>
    <row r="7865" customFormat="1" x14ac:dyDescent="0.3"/>
    <row r="7866" customFormat="1" x14ac:dyDescent="0.3"/>
    <row r="7867" customFormat="1" x14ac:dyDescent="0.3"/>
    <row r="7868" customFormat="1" x14ac:dyDescent="0.3"/>
    <row r="7869" customFormat="1" x14ac:dyDescent="0.3"/>
    <row r="7870" customFormat="1" x14ac:dyDescent="0.3"/>
    <row r="7871" customFormat="1" x14ac:dyDescent="0.3"/>
    <row r="7872" customFormat="1" x14ac:dyDescent="0.3"/>
    <row r="7873" customFormat="1" x14ac:dyDescent="0.3"/>
    <row r="7874" customFormat="1" x14ac:dyDescent="0.3"/>
    <row r="7875" customFormat="1" x14ac:dyDescent="0.3"/>
    <row r="7876" customFormat="1" x14ac:dyDescent="0.3"/>
    <row r="7877" customFormat="1" x14ac:dyDescent="0.3"/>
    <row r="7878" customFormat="1" x14ac:dyDescent="0.3"/>
    <row r="7879" customFormat="1" x14ac:dyDescent="0.3"/>
    <row r="7880" customFormat="1" x14ac:dyDescent="0.3"/>
    <row r="7881" customFormat="1" x14ac:dyDescent="0.3"/>
    <row r="7882" customFormat="1" x14ac:dyDescent="0.3"/>
    <row r="7883" customFormat="1" x14ac:dyDescent="0.3"/>
    <row r="7884" customFormat="1" x14ac:dyDescent="0.3"/>
    <row r="7885" customFormat="1" x14ac:dyDescent="0.3"/>
    <row r="7886" customFormat="1" x14ac:dyDescent="0.3"/>
    <row r="7887" customFormat="1" x14ac:dyDescent="0.3"/>
    <row r="7888" customFormat="1" x14ac:dyDescent="0.3"/>
    <row r="7889" customFormat="1" x14ac:dyDescent="0.3"/>
    <row r="7890" customFormat="1" x14ac:dyDescent="0.3"/>
    <row r="7891" customFormat="1" x14ac:dyDescent="0.3"/>
    <row r="7892" customFormat="1" x14ac:dyDescent="0.3"/>
    <row r="7893" customFormat="1" x14ac:dyDescent="0.3"/>
    <row r="7894" customFormat="1" x14ac:dyDescent="0.3"/>
    <row r="7895" customFormat="1" x14ac:dyDescent="0.3"/>
    <row r="7896" customFormat="1" x14ac:dyDescent="0.3"/>
    <row r="7897" customFormat="1" x14ac:dyDescent="0.3"/>
    <row r="7898" customFormat="1" x14ac:dyDescent="0.3"/>
    <row r="7899" customFormat="1" x14ac:dyDescent="0.3"/>
    <row r="7900" customFormat="1" x14ac:dyDescent="0.3"/>
    <row r="7901" customFormat="1" x14ac:dyDescent="0.3"/>
    <row r="7902" customFormat="1" x14ac:dyDescent="0.3"/>
    <row r="7903" customFormat="1" x14ac:dyDescent="0.3"/>
    <row r="7904" customFormat="1" x14ac:dyDescent="0.3"/>
    <row r="7905" customFormat="1" x14ac:dyDescent="0.3"/>
    <row r="7906" customFormat="1" x14ac:dyDescent="0.3"/>
    <row r="7907" customFormat="1" x14ac:dyDescent="0.3"/>
    <row r="7908" customFormat="1" x14ac:dyDescent="0.3"/>
    <row r="7909" customFormat="1" x14ac:dyDescent="0.3"/>
    <row r="7910" customFormat="1" x14ac:dyDescent="0.3"/>
    <row r="7911" customFormat="1" x14ac:dyDescent="0.3"/>
    <row r="7912" customFormat="1" x14ac:dyDescent="0.3"/>
    <row r="7913" customFormat="1" x14ac:dyDescent="0.3"/>
    <row r="7914" customFormat="1" x14ac:dyDescent="0.3"/>
    <row r="7915" customFormat="1" x14ac:dyDescent="0.3"/>
    <row r="7916" customFormat="1" x14ac:dyDescent="0.3"/>
    <row r="7917" customFormat="1" x14ac:dyDescent="0.3"/>
    <row r="7918" customFormat="1" x14ac:dyDescent="0.3"/>
    <row r="7919" customFormat="1" x14ac:dyDescent="0.3"/>
    <row r="7920" customFormat="1" x14ac:dyDescent="0.3"/>
    <row r="7921" customFormat="1" x14ac:dyDescent="0.3"/>
    <row r="7922" customFormat="1" x14ac:dyDescent="0.3"/>
    <row r="7923" customFormat="1" x14ac:dyDescent="0.3"/>
    <row r="7924" customFormat="1" x14ac:dyDescent="0.3"/>
    <row r="7925" customFormat="1" x14ac:dyDescent="0.3"/>
    <row r="7926" customFormat="1" x14ac:dyDescent="0.3"/>
    <row r="7927" customFormat="1" x14ac:dyDescent="0.3"/>
    <row r="7928" customFormat="1" x14ac:dyDescent="0.3"/>
    <row r="7929" customFormat="1" x14ac:dyDescent="0.3"/>
    <row r="7930" customFormat="1" x14ac:dyDescent="0.3"/>
    <row r="7931" customFormat="1" x14ac:dyDescent="0.3"/>
    <row r="7932" customFormat="1" x14ac:dyDescent="0.3"/>
    <row r="7933" customFormat="1" x14ac:dyDescent="0.3"/>
    <row r="7934" customFormat="1" x14ac:dyDescent="0.3"/>
    <row r="7935" customFormat="1" x14ac:dyDescent="0.3"/>
    <row r="7936" customFormat="1" x14ac:dyDescent="0.3"/>
    <row r="7937" customFormat="1" x14ac:dyDescent="0.3"/>
    <row r="7938" customFormat="1" x14ac:dyDescent="0.3"/>
    <row r="7939" customFormat="1" x14ac:dyDescent="0.3"/>
    <row r="7940" customFormat="1" x14ac:dyDescent="0.3"/>
    <row r="7941" customFormat="1" x14ac:dyDescent="0.3"/>
    <row r="7942" customFormat="1" x14ac:dyDescent="0.3"/>
    <row r="7943" customFormat="1" x14ac:dyDescent="0.3"/>
    <row r="7944" customFormat="1" x14ac:dyDescent="0.3"/>
    <row r="7945" customFormat="1" x14ac:dyDescent="0.3"/>
    <row r="7946" customFormat="1" x14ac:dyDescent="0.3"/>
    <row r="7947" customFormat="1" x14ac:dyDescent="0.3"/>
    <row r="7948" customFormat="1" x14ac:dyDescent="0.3"/>
    <row r="7949" customFormat="1" x14ac:dyDescent="0.3"/>
    <row r="7950" customFormat="1" x14ac:dyDescent="0.3"/>
    <row r="7951" customFormat="1" x14ac:dyDescent="0.3"/>
    <row r="7952" customFormat="1" x14ac:dyDescent="0.3"/>
    <row r="7953" customFormat="1" x14ac:dyDescent="0.3"/>
    <row r="7954" customFormat="1" x14ac:dyDescent="0.3"/>
    <row r="7955" customFormat="1" x14ac:dyDescent="0.3"/>
    <row r="7956" customFormat="1" x14ac:dyDescent="0.3"/>
    <row r="7957" customFormat="1" x14ac:dyDescent="0.3"/>
    <row r="7958" customFormat="1" x14ac:dyDescent="0.3"/>
    <row r="7959" customFormat="1" x14ac:dyDescent="0.3"/>
    <row r="7960" customFormat="1" x14ac:dyDescent="0.3"/>
    <row r="7961" customFormat="1" x14ac:dyDescent="0.3"/>
    <row r="7962" customFormat="1" x14ac:dyDescent="0.3"/>
    <row r="7963" customFormat="1" x14ac:dyDescent="0.3"/>
    <row r="7964" customFormat="1" x14ac:dyDescent="0.3"/>
    <row r="7965" customFormat="1" x14ac:dyDescent="0.3"/>
    <row r="7966" customFormat="1" x14ac:dyDescent="0.3"/>
    <row r="7967" customFormat="1" x14ac:dyDescent="0.3"/>
    <row r="7968" customFormat="1" x14ac:dyDescent="0.3"/>
    <row r="7969" customFormat="1" x14ac:dyDescent="0.3"/>
    <row r="7970" customFormat="1" x14ac:dyDescent="0.3"/>
    <row r="7971" customFormat="1" x14ac:dyDescent="0.3"/>
    <row r="7972" customFormat="1" x14ac:dyDescent="0.3"/>
    <row r="7973" customFormat="1" x14ac:dyDescent="0.3"/>
    <row r="7974" customFormat="1" x14ac:dyDescent="0.3"/>
    <row r="7975" customFormat="1" x14ac:dyDescent="0.3"/>
    <row r="7976" customFormat="1" x14ac:dyDescent="0.3"/>
    <row r="7977" customFormat="1" x14ac:dyDescent="0.3"/>
    <row r="7978" customFormat="1" x14ac:dyDescent="0.3"/>
    <row r="7979" customFormat="1" x14ac:dyDescent="0.3"/>
    <row r="7980" customFormat="1" x14ac:dyDescent="0.3"/>
    <row r="7981" customFormat="1" x14ac:dyDescent="0.3"/>
    <row r="7982" customFormat="1" x14ac:dyDescent="0.3"/>
    <row r="7983" customFormat="1" x14ac:dyDescent="0.3"/>
    <row r="7984" customFormat="1" x14ac:dyDescent="0.3"/>
    <row r="7985" customFormat="1" x14ac:dyDescent="0.3"/>
    <row r="7986" customFormat="1" x14ac:dyDescent="0.3"/>
    <row r="7987" customFormat="1" x14ac:dyDescent="0.3"/>
    <row r="7988" customFormat="1" x14ac:dyDescent="0.3"/>
    <row r="7989" customFormat="1" x14ac:dyDescent="0.3"/>
    <row r="7990" customFormat="1" x14ac:dyDescent="0.3"/>
    <row r="7991" customFormat="1" x14ac:dyDescent="0.3"/>
    <row r="7992" customFormat="1" x14ac:dyDescent="0.3"/>
    <row r="7993" customFormat="1" x14ac:dyDescent="0.3"/>
    <row r="7994" customFormat="1" x14ac:dyDescent="0.3"/>
    <row r="7995" customFormat="1" x14ac:dyDescent="0.3"/>
    <row r="7996" customFormat="1" x14ac:dyDescent="0.3"/>
    <row r="7997" customFormat="1" x14ac:dyDescent="0.3"/>
    <row r="7998" customFormat="1" x14ac:dyDescent="0.3"/>
    <row r="7999" customFormat="1" x14ac:dyDescent="0.3"/>
    <row r="8000" customFormat="1" x14ac:dyDescent="0.3"/>
    <row r="8001" customFormat="1" x14ac:dyDescent="0.3"/>
    <row r="8002" customFormat="1" x14ac:dyDescent="0.3"/>
    <row r="8003" customFormat="1" x14ac:dyDescent="0.3"/>
    <row r="8004" customFormat="1" x14ac:dyDescent="0.3"/>
    <row r="8005" customFormat="1" x14ac:dyDescent="0.3"/>
    <row r="8006" customFormat="1" x14ac:dyDescent="0.3"/>
    <row r="8007" customFormat="1" x14ac:dyDescent="0.3"/>
    <row r="8008" customFormat="1" x14ac:dyDescent="0.3"/>
    <row r="8009" customFormat="1" x14ac:dyDescent="0.3"/>
    <row r="8010" customFormat="1" x14ac:dyDescent="0.3"/>
    <row r="8011" customFormat="1" x14ac:dyDescent="0.3"/>
    <row r="8012" customFormat="1" x14ac:dyDescent="0.3"/>
    <row r="8013" customFormat="1" x14ac:dyDescent="0.3"/>
    <row r="8014" customFormat="1" x14ac:dyDescent="0.3"/>
    <row r="8015" customFormat="1" x14ac:dyDescent="0.3"/>
    <row r="8016" customFormat="1" x14ac:dyDescent="0.3"/>
    <row r="8017" customFormat="1" x14ac:dyDescent="0.3"/>
    <row r="8018" customFormat="1" x14ac:dyDescent="0.3"/>
    <row r="8019" customFormat="1" x14ac:dyDescent="0.3"/>
    <row r="8020" customFormat="1" x14ac:dyDescent="0.3"/>
    <row r="8021" customFormat="1" x14ac:dyDescent="0.3"/>
    <row r="8022" customFormat="1" x14ac:dyDescent="0.3"/>
    <row r="8023" customFormat="1" x14ac:dyDescent="0.3"/>
    <row r="8024" customFormat="1" x14ac:dyDescent="0.3"/>
    <row r="8025" customFormat="1" x14ac:dyDescent="0.3"/>
    <row r="8026" customFormat="1" x14ac:dyDescent="0.3"/>
    <row r="8027" customFormat="1" x14ac:dyDescent="0.3"/>
    <row r="8028" customFormat="1" x14ac:dyDescent="0.3"/>
    <row r="8029" customFormat="1" x14ac:dyDescent="0.3"/>
    <row r="8030" customFormat="1" x14ac:dyDescent="0.3"/>
    <row r="8031" customFormat="1" x14ac:dyDescent="0.3"/>
    <row r="8032" customFormat="1" x14ac:dyDescent="0.3"/>
    <row r="8033" customFormat="1" x14ac:dyDescent="0.3"/>
    <row r="8034" customFormat="1" x14ac:dyDescent="0.3"/>
    <row r="8035" customFormat="1" x14ac:dyDescent="0.3"/>
    <row r="8036" customFormat="1" x14ac:dyDescent="0.3"/>
    <row r="8037" customFormat="1" x14ac:dyDescent="0.3"/>
    <row r="8038" customFormat="1" x14ac:dyDescent="0.3"/>
    <row r="8039" customFormat="1" x14ac:dyDescent="0.3"/>
    <row r="8040" customFormat="1" x14ac:dyDescent="0.3"/>
    <row r="8041" customFormat="1" x14ac:dyDescent="0.3"/>
    <row r="8042" customFormat="1" x14ac:dyDescent="0.3"/>
    <row r="8043" customFormat="1" x14ac:dyDescent="0.3"/>
    <row r="8044" customFormat="1" x14ac:dyDescent="0.3"/>
    <row r="8045" customFormat="1" x14ac:dyDescent="0.3"/>
    <row r="8046" customFormat="1" x14ac:dyDescent="0.3"/>
    <row r="8047" customFormat="1" x14ac:dyDescent="0.3"/>
    <row r="8048" customFormat="1" x14ac:dyDescent="0.3"/>
    <row r="8049" customFormat="1" x14ac:dyDescent="0.3"/>
    <row r="8050" customFormat="1" x14ac:dyDescent="0.3"/>
    <row r="8051" customFormat="1" x14ac:dyDescent="0.3"/>
    <row r="8052" customFormat="1" x14ac:dyDescent="0.3"/>
    <row r="8053" customFormat="1" x14ac:dyDescent="0.3"/>
    <row r="8054" customFormat="1" x14ac:dyDescent="0.3"/>
    <row r="8055" customFormat="1" x14ac:dyDescent="0.3"/>
    <row r="8056" customFormat="1" x14ac:dyDescent="0.3"/>
    <row r="8057" customFormat="1" x14ac:dyDescent="0.3"/>
    <row r="8058" customFormat="1" x14ac:dyDescent="0.3"/>
    <row r="8059" customFormat="1" x14ac:dyDescent="0.3"/>
    <row r="8060" customFormat="1" x14ac:dyDescent="0.3"/>
    <row r="8061" customFormat="1" x14ac:dyDescent="0.3"/>
    <row r="8062" customFormat="1" x14ac:dyDescent="0.3"/>
    <row r="8063" customFormat="1" x14ac:dyDescent="0.3"/>
    <row r="8064" customFormat="1" x14ac:dyDescent="0.3"/>
    <row r="8065" customFormat="1" x14ac:dyDescent="0.3"/>
    <row r="8066" customFormat="1" x14ac:dyDescent="0.3"/>
    <row r="8067" customFormat="1" x14ac:dyDescent="0.3"/>
    <row r="8068" customFormat="1" x14ac:dyDescent="0.3"/>
    <row r="8069" customFormat="1" x14ac:dyDescent="0.3"/>
    <row r="8070" customFormat="1" x14ac:dyDescent="0.3"/>
    <row r="8071" customFormat="1" x14ac:dyDescent="0.3"/>
    <row r="8072" customFormat="1" x14ac:dyDescent="0.3"/>
    <row r="8073" customFormat="1" x14ac:dyDescent="0.3"/>
    <row r="8074" customFormat="1" x14ac:dyDescent="0.3"/>
    <row r="8075" customFormat="1" x14ac:dyDescent="0.3"/>
    <row r="8076" customFormat="1" x14ac:dyDescent="0.3"/>
    <row r="8077" customFormat="1" x14ac:dyDescent="0.3"/>
    <row r="8078" customFormat="1" x14ac:dyDescent="0.3"/>
    <row r="8079" customFormat="1" x14ac:dyDescent="0.3"/>
    <row r="8080" customFormat="1" x14ac:dyDescent="0.3"/>
    <row r="8081" customFormat="1" x14ac:dyDescent="0.3"/>
    <row r="8082" customFormat="1" x14ac:dyDescent="0.3"/>
    <row r="8083" customFormat="1" x14ac:dyDescent="0.3"/>
    <row r="8084" customFormat="1" x14ac:dyDescent="0.3"/>
    <row r="8085" customFormat="1" x14ac:dyDescent="0.3"/>
    <row r="8086" customFormat="1" x14ac:dyDescent="0.3"/>
    <row r="8087" customFormat="1" x14ac:dyDescent="0.3"/>
    <row r="8088" customFormat="1" x14ac:dyDescent="0.3"/>
    <row r="8089" customFormat="1" x14ac:dyDescent="0.3"/>
    <row r="8090" customFormat="1" x14ac:dyDescent="0.3"/>
    <row r="8091" customFormat="1" x14ac:dyDescent="0.3"/>
    <row r="8092" customFormat="1" x14ac:dyDescent="0.3"/>
    <row r="8093" customFormat="1" x14ac:dyDescent="0.3"/>
    <row r="8094" customFormat="1" x14ac:dyDescent="0.3"/>
    <row r="8095" customFormat="1" x14ac:dyDescent="0.3"/>
    <row r="8096" customFormat="1" x14ac:dyDescent="0.3"/>
    <row r="8097" customFormat="1" x14ac:dyDescent="0.3"/>
    <row r="8098" customFormat="1" x14ac:dyDescent="0.3"/>
    <row r="8099" customFormat="1" x14ac:dyDescent="0.3"/>
    <row r="8100" customFormat="1" x14ac:dyDescent="0.3"/>
    <row r="8101" customFormat="1" x14ac:dyDescent="0.3"/>
    <row r="8102" customFormat="1" x14ac:dyDescent="0.3"/>
    <row r="8103" customFormat="1" x14ac:dyDescent="0.3"/>
    <row r="8104" customFormat="1" x14ac:dyDescent="0.3"/>
    <row r="8105" customFormat="1" x14ac:dyDescent="0.3"/>
    <row r="8106" customFormat="1" x14ac:dyDescent="0.3"/>
    <row r="8107" customFormat="1" x14ac:dyDescent="0.3"/>
    <row r="8108" customFormat="1" x14ac:dyDescent="0.3"/>
    <row r="8109" customFormat="1" x14ac:dyDescent="0.3"/>
    <row r="8110" customFormat="1" x14ac:dyDescent="0.3"/>
    <row r="8111" customFormat="1" x14ac:dyDescent="0.3"/>
    <row r="8112" customFormat="1" x14ac:dyDescent="0.3"/>
    <row r="8113" customFormat="1" x14ac:dyDescent="0.3"/>
    <row r="8114" customFormat="1" x14ac:dyDescent="0.3"/>
    <row r="8115" customFormat="1" x14ac:dyDescent="0.3"/>
    <row r="8116" customFormat="1" x14ac:dyDescent="0.3"/>
    <row r="8117" customFormat="1" x14ac:dyDescent="0.3"/>
    <row r="8118" customFormat="1" x14ac:dyDescent="0.3"/>
    <row r="8119" customFormat="1" x14ac:dyDescent="0.3"/>
    <row r="8120" customFormat="1" x14ac:dyDescent="0.3"/>
    <row r="8121" customFormat="1" x14ac:dyDescent="0.3"/>
    <row r="8122" customFormat="1" x14ac:dyDescent="0.3"/>
    <row r="8123" customFormat="1" x14ac:dyDescent="0.3"/>
    <row r="8124" customFormat="1" x14ac:dyDescent="0.3"/>
    <row r="8125" customFormat="1" x14ac:dyDescent="0.3"/>
    <row r="8126" customFormat="1" x14ac:dyDescent="0.3"/>
    <row r="8127" customFormat="1" x14ac:dyDescent="0.3"/>
    <row r="8128" customFormat="1" x14ac:dyDescent="0.3"/>
    <row r="8129" customFormat="1" x14ac:dyDescent="0.3"/>
    <row r="8130" customFormat="1" x14ac:dyDescent="0.3"/>
    <row r="8131" customFormat="1" x14ac:dyDescent="0.3"/>
    <row r="8132" customFormat="1" x14ac:dyDescent="0.3"/>
    <row r="8133" customFormat="1" x14ac:dyDescent="0.3"/>
    <row r="8134" customFormat="1" x14ac:dyDescent="0.3"/>
    <row r="8135" customFormat="1" x14ac:dyDescent="0.3"/>
    <row r="8136" customFormat="1" x14ac:dyDescent="0.3"/>
    <row r="8137" customFormat="1" x14ac:dyDescent="0.3"/>
    <row r="8138" customFormat="1" x14ac:dyDescent="0.3"/>
    <row r="8139" customFormat="1" x14ac:dyDescent="0.3"/>
    <row r="8140" customFormat="1" x14ac:dyDescent="0.3"/>
    <row r="8141" customFormat="1" x14ac:dyDescent="0.3"/>
    <row r="8142" customFormat="1" x14ac:dyDescent="0.3"/>
    <row r="8143" customFormat="1" x14ac:dyDescent="0.3"/>
    <row r="8144" customFormat="1" x14ac:dyDescent="0.3"/>
    <row r="8145" customFormat="1" x14ac:dyDescent="0.3"/>
    <row r="8146" customFormat="1" x14ac:dyDescent="0.3"/>
    <row r="8147" customFormat="1" x14ac:dyDescent="0.3"/>
    <row r="8148" customFormat="1" x14ac:dyDescent="0.3"/>
    <row r="8149" customFormat="1" x14ac:dyDescent="0.3"/>
    <row r="8150" customFormat="1" x14ac:dyDescent="0.3"/>
    <row r="8151" customFormat="1" x14ac:dyDescent="0.3"/>
    <row r="8152" customFormat="1" x14ac:dyDescent="0.3"/>
    <row r="8153" customFormat="1" x14ac:dyDescent="0.3"/>
    <row r="8154" customFormat="1" x14ac:dyDescent="0.3"/>
    <row r="8155" customFormat="1" x14ac:dyDescent="0.3"/>
    <row r="8156" customFormat="1" x14ac:dyDescent="0.3"/>
    <row r="8157" customFormat="1" x14ac:dyDescent="0.3"/>
    <row r="8158" customFormat="1" x14ac:dyDescent="0.3"/>
    <row r="8159" customFormat="1" x14ac:dyDescent="0.3"/>
    <row r="8160" customFormat="1" x14ac:dyDescent="0.3"/>
    <row r="8161" customFormat="1" x14ac:dyDescent="0.3"/>
    <row r="8162" customFormat="1" x14ac:dyDescent="0.3"/>
    <row r="8163" customFormat="1" x14ac:dyDescent="0.3"/>
    <row r="8164" customFormat="1" x14ac:dyDescent="0.3"/>
    <row r="8165" customFormat="1" x14ac:dyDescent="0.3"/>
    <row r="8166" customFormat="1" x14ac:dyDescent="0.3"/>
    <row r="8167" customFormat="1" x14ac:dyDescent="0.3"/>
    <row r="8168" customFormat="1" x14ac:dyDescent="0.3"/>
    <row r="8169" customFormat="1" x14ac:dyDescent="0.3"/>
    <row r="8170" customFormat="1" x14ac:dyDescent="0.3"/>
    <row r="8171" customFormat="1" x14ac:dyDescent="0.3"/>
    <row r="8172" customFormat="1" x14ac:dyDescent="0.3"/>
    <row r="8173" customFormat="1" x14ac:dyDescent="0.3"/>
    <row r="8174" customFormat="1" x14ac:dyDescent="0.3"/>
    <row r="8175" customFormat="1" x14ac:dyDescent="0.3"/>
    <row r="8176" customFormat="1" x14ac:dyDescent="0.3"/>
    <row r="8177" customFormat="1" x14ac:dyDescent="0.3"/>
    <row r="8178" customFormat="1" x14ac:dyDescent="0.3"/>
    <row r="8179" customFormat="1" x14ac:dyDescent="0.3"/>
    <row r="8180" customFormat="1" x14ac:dyDescent="0.3"/>
    <row r="8181" customFormat="1" x14ac:dyDescent="0.3"/>
    <row r="8182" customFormat="1" x14ac:dyDescent="0.3"/>
    <row r="8183" customFormat="1" x14ac:dyDescent="0.3"/>
    <row r="8184" customFormat="1" x14ac:dyDescent="0.3"/>
    <row r="8185" customFormat="1" x14ac:dyDescent="0.3"/>
    <row r="8186" customFormat="1" x14ac:dyDescent="0.3"/>
    <row r="8187" customFormat="1" x14ac:dyDescent="0.3"/>
    <row r="8188" customFormat="1" x14ac:dyDescent="0.3"/>
    <row r="8189" customFormat="1" x14ac:dyDescent="0.3"/>
    <row r="8190" customFormat="1" x14ac:dyDescent="0.3"/>
    <row r="8191" customFormat="1" x14ac:dyDescent="0.3"/>
    <row r="8192" customFormat="1" x14ac:dyDescent="0.3"/>
    <row r="8193" customFormat="1" x14ac:dyDescent="0.3"/>
    <row r="8194" customFormat="1" x14ac:dyDescent="0.3"/>
    <row r="8195" customFormat="1" x14ac:dyDescent="0.3"/>
    <row r="8196" customFormat="1" x14ac:dyDescent="0.3"/>
    <row r="8197" customFormat="1" x14ac:dyDescent="0.3"/>
    <row r="8198" customFormat="1" x14ac:dyDescent="0.3"/>
    <row r="8199" customFormat="1" x14ac:dyDescent="0.3"/>
    <row r="8200" customFormat="1" x14ac:dyDescent="0.3"/>
    <row r="8201" customFormat="1" x14ac:dyDescent="0.3"/>
    <row r="8202" customFormat="1" x14ac:dyDescent="0.3"/>
    <row r="8203" customFormat="1" x14ac:dyDescent="0.3"/>
    <row r="8204" customFormat="1" x14ac:dyDescent="0.3"/>
    <row r="8205" customFormat="1" x14ac:dyDescent="0.3"/>
    <row r="8206" customFormat="1" x14ac:dyDescent="0.3"/>
    <row r="8207" customFormat="1" x14ac:dyDescent="0.3"/>
    <row r="8208" customFormat="1" x14ac:dyDescent="0.3"/>
    <row r="8209" customFormat="1" x14ac:dyDescent="0.3"/>
    <row r="8210" customFormat="1" x14ac:dyDescent="0.3"/>
    <row r="8211" customFormat="1" x14ac:dyDescent="0.3"/>
    <row r="8212" customFormat="1" x14ac:dyDescent="0.3"/>
    <row r="8213" customFormat="1" x14ac:dyDescent="0.3"/>
    <row r="8214" customFormat="1" x14ac:dyDescent="0.3"/>
    <row r="8215" customFormat="1" x14ac:dyDescent="0.3"/>
    <row r="8216" customFormat="1" x14ac:dyDescent="0.3"/>
    <row r="8217" customFormat="1" x14ac:dyDescent="0.3"/>
    <row r="8218" customFormat="1" x14ac:dyDescent="0.3"/>
    <row r="8219" customFormat="1" x14ac:dyDescent="0.3"/>
    <row r="8220" customFormat="1" x14ac:dyDescent="0.3"/>
    <row r="8221" customFormat="1" x14ac:dyDescent="0.3"/>
    <row r="8222" customFormat="1" x14ac:dyDescent="0.3"/>
    <row r="8223" customFormat="1" x14ac:dyDescent="0.3"/>
    <row r="8224" customFormat="1" x14ac:dyDescent="0.3"/>
    <row r="8225" customFormat="1" x14ac:dyDescent="0.3"/>
    <row r="8226" customFormat="1" x14ac:dyDescent="0.3"/>
    <row r="8227" customFormat="1" x14ac:dyDescent="0.3"/>
    <row r="8228" customFormat="1" x14ac:dyDescent="0.3"/>
    <row r="8229" customFormat="1" x14ac:dyDescent="0.3"/>
    <row r="8230" customFormat="1" x14ac:dyDescent="0.3"/>
    <row r="8231" customFormat="1" x14ac:dyDescent="0.3"/>
    <row r="8232" customFormat="1" x14ac:dyDescent="0.3"/>
    <row r="8233" customFormat="1" x14ac:dyDescent="0.3"/>
    <row r="8234" customFormat="1" x14ac:dyDescent="0.3"/>
    <row r="8235" customFormat="1" x14ac:dyDescent="0.3"/>
    <row r="8236" customFormat="1" x14ac:dyDescent="0.3"/>
    <row r="8237" customFormat="1" x14ac:dyDescent="0.3"/>
    <row r="8238" customFormat="1" x14ac:dyDescent="0.3"/>
    <row r="8239" customFormat="1" x14ac:dyDescent="0.3"/>
    <row r="8240" customFormat="1" x14ac:dyDescent="0.3"/>
    <row r="8241" customFormat="1" x14ac:dyDescent="0.3"/>
    <row r="8242" customFormat="1" x14ac:dyDescent="0.3"/>
    <row r="8243" customFormat="1" x14ac:dyDescent="0.3"/>
    <row r="8244" customFormat="1" x14ac:dyDescent="0.3"/>
    <row r="8245" customFormat="1" x14ac:dyDescent="0.3"/>
    <row r="8246" customFormat="1" x14ac:dyDescent="0.3"/>
    <row r="8247" customFormat="1" x14ac:dyDescent="0.3"/>
    <row r="8248" customFormat="1" x14ac:dyDescent="0.3"/>
    <row r="8249" customFormat="1" x14ac:dyDescent="0.3"/>
    <row r="8250" customFormat="1" x14ac:dyDescent="0.3"/>
    <row r="8251" customFormat="1" x14ac:dyDescent="0.3"/>
    <row r="8252" customFormat="1" x14ac:dyDescent="0.3"/>
    <row r="8253" customFormat="1" x14ac:dyDescent="0.3"/>
    <row r="8254" customFormat="1" x14ac:dyDescent="0.3"/>
    <row r="8255" customFormat="1" x14ac:dyDescent="0.3"/>
    <row r="8256" customFormat="1" x14ac:dyDescent="0.3"/>
    <row r="8257" customFormat="1" x14ac:dyDescent="0.3"/>
    <row r="8258" customFormat="1" x14ac:dyDescent="0.3"/>
    <row r="8259" customFormat="1" x14ac:dyDescent="0.3"/>
    <row r="8260" customFormat="1" x14ac:dyDescent="0.3"/>
    <row r="8261" customFormat="1" x14ac:dyDescent="0.3"/>
    <row r="8262" customFormat="1" x14ac:dyDescent="0.3"/>
    <row r="8263" customFormat="1" x14ac:dyDescent="0.3"/>
    <row r="8264" customFormat="1" x14ac:dyDescent="0.3"/>
    <row r="8265" customFormat="1" x14ac:dyDescent="0.3"/>
    <row r="8266" customFormat="1" x14ac:dyDescent="0.3"/>
    <row r="8267" customFormat="1" x14ac:dyDescent="0.3"/>
    <row r="8268" customFormat="1" x14ac:dyDescent="0.3"/>
    <row r="8269" customFormat="1" x14ac:dyDescent="0.3"/>
    <row r="8270" customFormat="1" x14ac:dyDescent="0.3"/>
    <row r="8271" customFormat="1" x14ac:dyDescent="0.3"/>
    <row r="8272" customFormat="1" x14ac:dyDescent="0.3"/>
    <row r="8273" customFormat="1" x14ac:dyDescent="0.3"/>
    <row r="8274" customFormat="1" x14ac:dyDescent="0.3"/>
    <row r="8275" customFormat="1" x14ac:dyDescent="0.3"/>
    <row r="8276" customFormat="1" x14ac:dyDescent="0.3"/>
    <row r="8277" customFormat="1" x14ac:dyDescent="0.3"/>
    <row r="8278" customFormat="1" x14ac:dyDescent="0.3"/>
    <row r="8279" customFormat="1" x14ac:dyDescent="0.3"/>
    <row r="8280" customFormat="1" x14ac:dyDescent="0.3"/>
    <row r="8281" customFormat="1" x14ac:dyDescent="0.3"/>
    <row r="8282" customFormat="1" x14ac:dyDescent="0.3"/>
    <row r="8283" customFormat="1" x14ac:dyDescent="0.3"/>
    <row r="8284" customFormat="1" x14ac:dyDescent="0.3"/>
    <row r="8285" customFormat="1" x14ac:dyDescent="0.3"/>
    <row r="8286" customFormat="1" x14ac:dyDescent="0.3"/>
    <row r="8287" customFormat="1" x14ac:dyDescent="0.3"/>
    <row r="8288" customFormat="1" x14ac:dyDescent="0.3"/>
    <row r="8289" customFormat="1" x14ac:dyDescent="0.3"/>
    <row r="8290" customFormat="1" x14ac:dyDescent="0.3"/>
    <row r="8291" customFormat="1" x14ac:dyDescent="0.3"/>
    <row r="8292" customFormat="1" x14ac:dyDescent="0.3"/>
    <row r="8293" customFormat="1" x14ac:dyDescent="0.3"/>
    <row r="8294" customFormat="1" x14ac:dyDescent="0.3"/>
    <row r="8295" customFormat="1" x14ac:dyDescent="0.3"/>
    <row r="8296" customFormat="1" x14ac:dyDescent="0.3"/>
    <row r="8297" customFormat="1" x14ac:dyDescent="0.3"/>
    <row r="8298" customFormat="1" x14ac:dyDescent="0.3"/>
    <row r="8299" customFormat="1" x14ac:dyDescent="0.3"/>
    <row r="8300" customFormat="1" x14ac:dyDescent="0.3"/>
    <row r="8301" customFormat="1" x14ac:dyDescent="0.3"/>
    <row r="8302" customFormat="1" x14ac:dyDescent="0.3"/>
    <row r="8303" customFormat="1" x14ac:dyDescent="0.3"/>
    <row r="8304" customFormat="1" x14ac:dyDescent="0.3"/>
    <row r="8305" customFormat="1" x14ac:dyDescent="0.3"/>
    <row r="8306" customFormat="1" x14ac:dyDescent="0.3"/>
    <row r="8307" customFormat="1" x14ac:dyDescent="0.3"/>
    <row r="8308" customFormat="1" x14ac:dyDescent="0.3"/>
    <row r="8309" customFormat="1" x14ac:dyDescent="0.3"/>
    <row r="8310" customFormat="1" x14ac:dyDescent="0.3"/>
    <row r="8311" customFormat="1" x14ac:dyDescent="0.3"/>
    <row r="8312" customFormat="1" x14ac:dyDescent="0.3"/>
    <row r="8313" customFormat="1" x14ac:dyDescent="0.3"/>
    <row r="8314" customFormat="1" x14ac:dyDescent="0.3"/>
    <row r="8315" customFormat="1" x14ac:dyDescent="0.3"/>
    <row r="8316" customFormat="1" x14ac:dyDescent="0.3"/>
    <row r="8317" customFormat="1" x14ac:dyDescent="0.3"/>
    <row r="8318" customFormat="1" x14ac:dyDescent="0.3"/>
    <row r="8319" customFormat="1" x14ac:dyDescent="0.3"/>
    <row r="8320" customFormat="1" x14ac:dyDescent="0.3"/>
    <row r="8321" customFormat="1" x14ac:dyDescent="0.3"/>
    <row r="8322" customFormat="1" x14ac:dyDescent="0.3"/>
    <row r="8323" customFormat="1" x14ac:dyDescent="0.3"/>
    <row r="8324" customFormat="1" x14ac:dyDescent="0.3"/>
    <row r="8325" customFormat="1" x14ac:dyDescent="0.3"/>
    <row r="8326" customFormat="1" x14ac:dyDescent="0.3"/>
    <row r="8327" customFormat="1" x14ac:dyDescent="0.3"/>
    <row r="8328" customFormat="1" x14ac:dyDescent="0.3"/>
    <row r="8329" customFormat="1" x14ac:dyDescent="0.3"/>
    <row r="8330" customFormat="1" x14ac:dyDescent="0.3"/>
    <row r="8331" customFormat="1" x14ac:dyDescent="0.3"/>
    <row r="8332" customFormat="1" x14ac:dyDescent="0.3"/>
    <row r="8333" customFormat="1" x14ac:dyDescent="0.3"/>
    <row r="8334" customFormat="1" x14ac:dyDescent="0.3"/>
    <row r="8335" customFormat="1" x14ac:dyDescent="0.3"/>
    <row r="8336" customFormat="1" x14ac:dyDescent="0.3"/>
    <row r="8337" customFormat="1" x14ac:dyDescent="0.3"/>
    <row r="8338" customFormat="1" x14ac:dyDescent="0.3"/>
    <row r="8339" customFormat="1" x14ac:dyDescent="0.3"/>
    <row r="8340" customFormat="1" x14ac:dyDescent="0.3"/>
    <row r="8341" customFormat="1" x14ac:dyDescent="0.3"/>
    <row r="8342" customFormat="1" x14ac:dyDescent="0.3"/>
    <row r="8343" customFormat="1" x14ac:dyDescent="0.3"/>
    <row r="8344" customFormat="1" x14ac:dyDescent="0.3"/>
    <row r="8345" customFormat="1" x14ac:dyDescent="0.3"/>
    <row r="8346" customFormat="1" x14ac:dyDescent="0.3"/>
    <row r="8347" customFormat="1" x14ac:dyDescent="0.3"/>
    <row r="8348" customFormat="1" x14ac:dyDescent="0.3"/>
    <row r="8349" customFormat="1" x14ac:dyDescent="0.3"/>
    <row r="8350" customFormat="1" x14ac:dyDescent="0.3"/>
    <row r="8351" customFormat="1" x14ac:dyDescent="0.3"/>
    <row r="8352" customFormat="1" x14ac:dyDescent="0.3"/>
    <row r="8353" customFormat="1" x14ac:dyDescent="0.3"/>
    <row r="8354" customFormat="1" x14ac:dyDescent="0.3"/>
    <row r="8355" customFormat="1" x14ac:dyDescent="0.3"/>
    <row r="8356" customFormat="1" x14ac:dyDescent="0.3"/>
    <row r="8357" customFormat="1" x14ac:dyDescent="0.3"/>
    <row r="8358" customFormat="1" x14ac:dyDescent="0.3"/>
    <row r="8359" customFormat="1" x14ac:dyDescent="0.3"/>
    <row r="8360" customFormat="1" x14ac:dyDescent="0.3"/>
    <row r="8361" customFormat="1" x14ac:dyDescent="0.3"/>
    <row r="8362" customFormat="1" x14ac:dyDescent="0.3"/>
    <row r="8363" customFormat="1" x14ac:dyDescent="0.3"/>
    <row r="8364" customFormat="1" x14ac:dyDescent="0.3"/>
    <row r="8365" customFormat="1" x14ac:dyDescent="0.3"/>
    <row r="8366" customFormat="1" x14ac:dyDescent="0.3"/>
    <row r="8367" customFormat="1" x14ac:dyDescent="0.3"/>
    <row r="8368" customFormat="1" x14ac:dyDescent="0.3"/>
    <row r="8369" customFormat="1" x14ac:dyDescent="0.3"/>
    <row r="8370" customFormat="1" x14ac:dyDescent="0.3"/>
    <row r="8371" customFormat="1" x14ac:dyDescent="0.3"/>
    <row r="8372" customFormat="1" x14ac:dyDescent="0.3"/>
    <row r="8373" customFormat="1" x14ac:dyDescent="0.3"/>
    <row r="8374" customFormat="1" x14ac:dyDescent="0.3"/>
    <row r="8375" customFormat="1" x14ac:dyDescent="0.3"/>
    <row r="8376" customFormat="1" x14ac:dyDescent="0.3"/>
    <row r="8377" customFormat="1" x14ac:dyDescent="0.3"/>
    <row r="8378" customFormat="1" x14ac:dyDescent="0.3"/>
    <row r="8379" customFormat="1" x14ac:dyDescent="0.3"/>
    <row r="8380" customFormat="1" x14ac:dyDescent="0.3"/>
    <row r="8381" customFormat="1" x14ac:dyDescent="0.3"/>
    <row r="8382" customFormat="1" x14ac:dyDescent="0.3"/>
    <row r="8383" customFormat="1" x14ac:dyDescent="0.3"/>
    <row r="8384" customFormat="1" x14ac:dyDescent="0.3"/>
    <row r="8385" customFormat="1" x14ac:dyDescent="0.3"/>
    <row r="8386" customFormat="1" x14ac:dyDescent="0.3"/>
    <row r="8387" customFormat="1" x14ac:dyDescent="0.3"/>
    <row r="8388" customFormat="1" x14ac:dyDescent="0.3"/>
    <row r="8389" customFormat="1" x14ac:dyDescent="0.3"/>
    <row r="8390" customFormat="1" x14ac:dyDescent="0.3"/>
    <row r="8391" customFormat="1" x14ac:dyDescent="0.3"/>
    <row r="8392" customFormat="1" x14ac:dyDescent="0.3"/>
    <row r="8393" customFormat="1" x14ac:dyDescent="0.3"/>
    <row r="8394" customFormat="1" x14ac:dyDescent="0.3"/>
    <row r="8395" customFormat="1" x14ac:dyDescent="0.3"/>
    <row r="8396" customFormat="1" x14ac:dyDescent="0.3"/>
    <row r="8397" customFormat="1" x14ac:dyDescent="0.3"/>
    <row r="8398" customFormat="1" x14ac:dyDescent="0.3"/>
    <row r="8399" customFormat="1" x14ac:dyDescent="0.3"/>
    <row r="8400" customFormat="1" x14ac:dyDescent="0.3"/>
    <row r="8401" customFormat="1" x14ac:dyDescent="0.3"/>
    <row r="8402" customFormat="1" x14ac:dyDescent="0.3"/>
    <row r="8403" customFormat="1" x14ac:dyDescent="0.3"/>
    <row r="8404" customFormat="1" x14ac:dyDescent="0.3"/>
    <row r="8405" customFormat="1" x14ac:dyDescent="0.3"/>
    <row r="8406" customFormat="1" x14ac:dyDescent="0.3"/>
    <row r="8407" customFormat="1" x14ac:dyDescent="0.3"/>
    <row r="8408" customFormat="1" x14ac:dyDescent="0.3"/>
    <row r="8409" customFormat="1" x14ac:dyDescent="0.3"/>
    <row r="8410" customFormat="1" x14ac:dyDescent="0.3"/>
    <row r="8411" customFormat="1" x14ac:dyDescent="0.3"/>
    <row r="8412" customFormat="1" x14ac:dyDescent="0.3"/>
    <row r="8413" customFormat="1" x14ac:dyDescent="0.3"/>
    <row r="8414" customFormat="1" x14ac:dyDescent="0.3"/>
    <row r="8415" customFormat="1" x14ac:dyDescent="0.3"/>
    <row r="8416" customFormat="1" x14ac:dyDescent="0.3"/>
    <row r="8417" customFormat="1" x14ac:dyDescent="0.3"/>
    <row r="8418" customFormat="1" x14ac:dyDescent="0.3"/>
    <row r="8419" customFormat="1" x14ac:dyDescent="0.3"/>
    <row r="8420" customFormat="1" x14ac:dyDescent="0.3"/>
    <row r="8421" customFormat="1" x14ac:dyDescent="0.3"/>
    <row r="8422" customFormat="1" x14ac:dyDescent="0.3"/>
    <row r="8423" customFormat="1" x14ac:dyDescent="0.3"/>
    <row r="8424" customFormat="1" x14ac:dyDescent="0.3"/>
    <row r="8425" customFormat="1" x14ac:dyDescent="0.3"/>
    <row r="8426" customFormat="1" x14ac:dyDescent="0.3"/>
    <row r="8427" customFormat="1" x14ac:dyDescent="0.3"/>
    <row r="8428" customFormat="1" x14ac:dyDescent="0.3"/>
    <row r="8429" customFormat="1" x14ac:dyDescent="0.3"/>
    <row r="8430" customFormat="1" x14ac:dyDescent="0.3"/>
    <row r="8431" customFormat="1" x14ac:dyDescent="0.3"/>
    <row r="8432" customFormat="1" x14ac:dyDescent="0.3"/>
    <row r="8433" customFormat="1" x14ac:dyDescent="0.3"/>
    <row r="8434" customFormat="1" x14ac:dyDescent="0.3"/>
    <row r="8435" customFormat="1" x14ac:dyDescent="0.3"/>
    <row r="8436" customFormat="1" x14ac:dyDescent="0.3"/>
    <row r="8437" customFormat="1" x14ac:dyDescent="0.3"/>
    <row r="8438" customFormat="1" x14ac:dyDescent="0.3"/>
    <row r="8439" customFormat="1" x14ac:dyDescent="0.3"/>
    <row r="8440" customFormat="1" x14ac:dyDescent="0.3"/>
    <row r="8441" customFormat="1" x14ac:dyDescent="0.3"/>
    <row r="8442" customFormat="1" x14ac:dyDescent="0.3"/>
    <row r="8443" customFormat="1" x14ac:dyDescent="0.3"/>
    <row r="8444" customFormat="1" x14ac:dyDescent="0.3"/>
    <row r="8445" customFormat="1" x14ac:dyDescent="0.3"/>
    <row r="8446" customFormat="1" x14ac:dyDescent="0.3"/>
    <row r="8447" customFormat="1" x14ac:dyDescent="0.3"/>
    <row r="8448" customFormat="1" x14ac:dyDescent="0.3"/>
    <row r="8449" customFormat="1" x14ac:dyDescent="0.3"/>
    <row r="8450" customFormat="1" x14ac:dyDescent="0.3"/>
    <row r="8451" customFormat="1" x14ac:dyDescent="0.3"/>
    <row r="8452" customFormat="1" x14ac:dyDescent="0.3"/>
    <row r="8453" customFormat="1" x14ac:dyDescent="0.3"/>
    <row r="8454" customFormat="1" x14ac:dyDescent="0.3"/>
    <row r="8455" customFormat="1" x14ac:dyDescent="0.3"/>
    <row r="8456" customFormat="1" x14ac:dyDescent="0.3"/>
    <row r="8457" customFormat="1" x14ac:dyDescent="0.3"/>
    <row r="8458" customFormat="1" x14ac:dyDescent="0.3"/>
    <row r="8459" customFormat="1" x14ac:dyDescent="0.3"/>
    <row r="8460" customFormat="1" x14ac:dyDescent="0.3"/>
    <row r="8461" customFormat="1" x14ac:dyDescent="0.3"/>
    <row r="8462" customFormat="1" x14ac:dyDescent="0.3"/>
    <row r="8463" customFormat="1" x14ac:dyDescent="0.3"/>
    <row r="8464" customFormat="1" x14ac:dyDescent="0.3"/>
    <row r="8465" customFormat="1" x14ac:dyDescent="0.3"/>
    <row r="8466" customFormat="1" x14ac:dyDescent="0.3"/>
    <row r="8467" customFormat="1" x14ac:dyDescent="0.3"/>
    <row r="8468" customFormat="1" x14ac:dyDescent="0.3"/>
    <row r="8469" customFormat="1" x14ac:dyDescent="0.3"/>
    <row r="8470" customFormat="1" x14ac:dyDescent="0.3"/>
    <row r="8471" customFormat="1" x14ac:dyDescent="0.3"/>
    <row r="8472" customFormat="1" x14ac:dyDescent="0.3"/>
    <row r="8473" customFormat="1" x14ac:dyDescent="0.3"/>
    <row r="8474" customFormat="1" x14ac:dyDescent="0.3"/>
    <row r="8475" customFormat="1" x14ac:dyDescent="0.3"/>
    <row r="8476" customFormat="1" x14ac:dyDescent="0.3"/>
    <row r="8477" customFormat="1" x14ac:dyDescent="0.3"/>
    <row r="8478" customFormat="1" x14ac:dyDescent="0.3"/>
    <row r="8479" customFormat="1" x14ac:dyDescent="0.3"/>
    <row r="8480" customFormat="1" x14ac:dyDescent="0.3"/>
    <row r="8481" customFormat="1" x14ac:dyDescent="0.3"/>
    <row r="8482" customFormat="1" x14ac:dyDescent="0.3"/>
    <row r="8483" customFormat="1" x14ac:dyDescent="0.3"/>
    <row r="8484" customFormat="1" x14ac:dyDescent="0.3"/>
    <row r="8485" customFormat="1" x14ac:dyDescent="0.3"/>
    <row r="8486" customFormat="1" x14ac:dyDescent="0.3"/>
    <row r="8487" customFormat="1" x14ac:dyDescent="0.3"/>
    <row r="8488" customFormat="1" x14ac:dyDescent="0.3"/>
    <row r="8489" customFormat="1" x14ac:dyDescent="0.3"/>
    <row r="8490" customFormat="1" x14ac:dyDescent="0.3"/>
    <row r="8491" customFormat="1" x14ac:dyDescent="0.3"/>
    <row r="8492" customFormat="1" x14ac:dyDescent="0.3"/>
    <row r="8493" customFormat="1" x14ac:dyDescent="0.3"/>
    <row r="8494" customFormat="1" x14ac:dyDescent="0.3"/>
    <row r="8495" customFormat="1" x14ac:dyDescent="0.3"/>
    <row r="8496" customFormat="1" x14ac:dyDescent="0.3"/>
    <row r="8497" customFormat="1" x14ac:dyDescent="0.3"/>
    <row r="8498" customFormat="1" x14ac:dyDescent="0.3"/>
    <row r="8499" customFormat="1" x14ac:dyDescent="0.3"/>
    <row r="8500" customFormat="1" x14ac:dyDescent="0.3"/>
    <row r="8501" customFormat="1" x14ac:dyDescent="0.3"/>
    <row r="8502" customFormat="1" x14ac:dyDescent="0.3"/>
    <row r="8503" customFormat="1" x14ac:dyDescent="0.3"/>
    <row r="8504" customFormat="1" x14ac:dyDescent="0.3"/>
    <row r="8505" customFormat="1" x14ac:dyDescent="0.3"/>
    <row r="8506" customFormat="1" x14ac:dyDescent="0.3"/>
    <row r="8507" customFormat="1" x14ac:dyDescent="0.3"/>
    <row r="8508" customFormat="1" x14ac:dyDescent="0.3"/>
    <row r="8509" customFormat="1" x14ac:dyDescent="0.3"/>
    <row r="8510" customFormat="1" x14ac:dyDescent="0.3"/>
    <row r="8511" customFormat="1" x14ac:dyDescent="0.3"/>
    <row r="8512" customFormat="1" x14ac:dyDescent="0.3"/>
    <row r="8513" customFormat="1" x14ac:dyDescent="0.3"/>
    <row r="8514" customFormat="1" x14ac:dyDescent="0.3"/>
    <row r="8515" customFormat="1" x14ac:dyDescent="0.3"/>
    <row r="8516" customFormat="1" x14ac:dyDescent="0.3"/>
    <row r="8517" customFormat="1" x14ac:dyDescent="0.3"/>
    <row r="8518" customFormat="1" x14ac:dyDescent="0.3"/>
    <row r="8519" customFormat="1" x14ac:dyDescent="0.3"/>
    <row r="8520" customFormat="1" x14ac:dyDescent="0.3"/>
    <row r="8521" customFormat="1" x14ac:dyDescent="0.3"/>
    <row r="8522" customFormat="1" x14ac:dyDescent="0.3"/>
    <row r="8523" customFormat="1" x14ac:dyDescent="0.3"/>
    <row r="8524" customFormat="1" x14ac:dyDescent="0.3"/>
    <row r="8525" customFormat="1" x14ac:dyDescent="0.3"/>
    <row r="8526" customFormat="1" x14ac:dyDescent="0.3"/>
    <row r="8527" customFormat="1" x14ac:dyDescent="0.3"/>
    <row r="8528" customFormat="1" x14ac:dyDescent="0.3"/>
    <row r="8529" customFormat="1" x14ac:dyDescent="0.3"/>
    <row r="8530" customFormat="1" x14ac:dyDescent="0.3"/>
    <row r="8531" customFormat="1" x14ac:dyDescent="0.3"/>
    <row r="8532" customFormat="1" x14ac:dyDescent="0.3"/>
    <row r="8533" customFormat="1" x14ac:dyDescent="0.3"/>
    <row r="8534" customFormat="1" x14ac:dyDescent="0.3"/>
    <row r="8535" customFormat="1" x14ac:dyDescent="0.3"/>
    <row r="8536" customFormat="1" x14ac:dyDescent="0.3"/>
    <row r="8537" customFormat="1" x14ac:dyDescent="0.3"/>
    <row r="8538" customFormat="1" x14ac:dyDescent="0.3"/>
    <row r="8539" customFormat="1" x14ac:dyDescent="0.3"/>
    <row r="8540" customFormat="1" x14ac:dyDescent="0.3"/>
    <row r="8541" customFormat="1" x14ac:dyDescent="0.3"/>
    <row r="8542" customFormat="1" x14ac:dyDescent="0.3"/>
    <row r="8543" customFormat="1" x14ac:dyDescent="0.3"/>
    <row r="8544" customFormat="1" x14ac:dyDescent="0.3"/>
    <row r="8545" customFormat="1" x14ac:dyDescent="0.3"/>
    <row r="8546" customFormat="1" x14ac:dyDescent="0.3"/>
    <row r="8547" customFormat="1" x14ac:dyDescent="0.3"/>
    <row r="8548" customFormat="1" x14ac:dyDescent="0.3"/>
    <row r="8549" customFormat="1" x14ac:dyDescent="0.3"/>
    <row r="8550" customFormat="1" x14ac:dyDescent="0.3"/>
    <row r="8551" customFormat="1" x14ac:dyDescent="0.3"/>
    <row r="8552" customFormat="1" x14ac:dyDescent="0.3"/>
    <row r="8553" customFormat="1" x14ac:dyDescent="0.3"/>
    <row r="8554" customFormat="1" x14ac:dyDescent="0.3"/>
    <row r="8555" customFormat="1" x14ac:dyDescent="0.3"/>
    <row r="8556" customFormat="1" x14ac:dyDescent="0.3"/>
    <row r="8557" customFormat="1" x14ac:dyDescent="0.3"/>
    <row r="8558" customFormat="1" x14ac:dyDescent="0.3"/>
    <row r="8559" customFormat="1" x14ac:dyDescent="0.3"/>
    <row r="8560" customFormat="1" x14ac:dyDescent="0.3"/>
    <row r="8561" customFormat="1" x14ac:dyDescent="0.3"/>
    <row r="8562" customFormat="1" x14ac:dyDescent="0.3"/>
    <row r="8563" customFormat="1" x14ac:dyDescent="0.3"/>
    <row r="8564" customFormat="1" x14ac:dyDescent="0.3"/>
    <row r="8565" customFormat="1" x14ac:dyDescent="0.3"/>
    <row r="8566" customFormat="1" x14ac:dyDescent="0.3"/>
    <row r="8567" customFormat="1" x14ac:dyDescent="0.3"/>
    <row r="8568" customFormat="1" x14ac:dyDescent="0.3"/>
    <row r="8569" customFormat="1" x14ac:dyDescent="0.3"/>
    <row r="8570" customFormat="1" x14ac:dyDescent="0.3"/>
    <row r="8571" customFormat="1" x14ac:dyDescent="0.3"/>
    <row r="8572" customFormat="1" x14ac:dyDescent="0.3"/>
    <row r="8573" customFormat="1" x14ac:dyDescent="0.3"/>
    <row r="8574" customFormat="1" x14ac:dyDescent="0.3"/>
    <row r="8575" customFormat="1" x14ac:dyDescent="0.3"/>
    <row r="8576" customFormat="1" x14ac:dyDescent="0.3"/>
    <row r="8577" customFormat="1" x14ac:dyDescent="0.3"/>
    <row r="8578" customFormat="1" x14ac:dyDescent="0.3"/>
    <row r="8579" customFormat="1" x14ac:dyDescent="0.3"/>
    <row r="8580" customFormat="1" x14ac:dyDescent="0.3"/>
    <row r="8581" customFormat="1" x14ac:dyDescent="0.3"/>
    <row r="8582" customFormat="1" x14ac:dyDescent="0.3"/>
    <row r="8583" customFormat="1" x14ac:dyDescent="0.3"/>
    <row r="8584" customFormat="1" x14ac:dyDescent="0.3"/>
    <row r="8585" customFormat="1" x14ac:dyDescent="0.3"/>
    <row r="8586" customFormat="1" x14ac:dyDescent="0.3"/>
    <row r="8587" customFormat="1" x14ac:dyDescent="0.3"/>
    <row r="8588" customFormat="1" x14ac:dyDescent="0.3"/>
    <row r="8589" customFormat="1" x14ac:dyDescent="0.3"/>
    <row r="8590" customFormat="1" x14ac:dyDescent="0.3"/>
    <row r="8591" customFormat="1" x14ac:dyDescent="0.3"/>
    <row r="8592" customFormat="1" x14ac:dyDescent="0.3"/>
    <row r="8593" customFormat="1" x14ac:dyDescent="0.3"/>
    <row r="8594" customFormat="1" x14ac:dyDescent="0.3"/>
    <row r="8595" customFormat="1" x14ac:dyDescent="0.3"/>
    <row r="8596" customFormat="1" x14ac:dyDescent="0.3"/>
    <row r="8597" customFormat="1" x14ac:dyDescent="0.3"/>
    <row r="8598" customFormat="1" x14ac:dyDescent="0.3"/>
    <row r="8599" customFormat="1" x14ac:dyDescent="0.3"/>
    <row r="8600" customFormat="1" x14ac:dyDescent="0.3"/>
    <row r="8601" customFormat="1" x14ac:dyDescent="0.3"/>
    <row r="8602" customFormat="1" x14ac:dyDescent="0.3"/>
    <row r="8603" customFormat="1" x14ac:dyDescent="0.3"/>
    <row r="8604" customFormat="1" x14ac:dyDescent="0.3"/>
    <row r="8605" customFormat="1" x14ac:dyDescent="0.3"/>
    <row r="8606" customFormat="1" x14ac:dyDescent="0.3"/>
    <row r="8607" customFormat="1" x14ac:dyDescent="0.3"/>
    <row r="8608" customFormat="1" x14ac:dyDescent="0.3"/>
    <row r="8609" customFormat="1" x14ac:dyDescent="0.3"/>
    <row r="8610" customFormat="1" x14ac:dyDescent="0.3"/>
    <row r="8611" customFormat="1" x14ac:dyDescent="0.3"/>
    <row r="8612" customFormat="1" x14ac:dyDescent="0.3"/>
    <row r="8613" customFormat="1" x14ac:dyDescent="0.3"/>
    <row r="8614" customFormat="1" x14ac:dyDescent="0.3"/>
    <row r="8615" customFormat="1" x14ac:dyDescent="0.3"/>
    <row r="8616" customFormat="1" x14ac:dyDescent="0.3"/>
    <row r="8617" customFormat="1" x14ac:dyDescent="0.3"/>
    <row r="8618" customFormat="1" x14ac:dyDescent="0.3"/>
    <row r="8619" customFormat="1" x14ac:dyDescent="0.3"/>
    <row r="8620" customFormat="1" x14ac:dyDescent="0.3"/>
    <row r="8621" customFormat="1" x14ac:dyDescent="0.3"/>
    <row r="8622" customFormat="1" x14ac:dyDescent="0.3"/>
    <row r="8623" customFormat="1" x14ac:dyDescent="0.3"/>
    <row r="8624" customFormat="1" x14ac:dyDescent="0.3"/>
    <row r="8625" customFormat="1" x14ac:dyDescent="0.3"/>
    <row r="8626" customFormat="1" x14ac:dyDescent="0.3"/>
    <row r="8627" customFormat="1" x14ac:dyDescent="0.3"/>
    <row r="8628" customFormat="1" x14ac:dyDescent="0.3"/>
    <row r="8629" customFormat="1" x14ac:dyDescent="0.3"/>
    <row r="8630" customFormat="1" x14ac:dyDescent="0.3"/>
    <row r="8631" customFormat="1" x14ac:dyDescent="0.3"/>
    <row r="8632" customFormat="1" x14ac:dyDescent="0.3"/>
    <row r="8633" customFormat="1" x14ac:dyDescent="0.3"/>
    <row r="8634" customFormat="1" x14ac:dyDescent="0.3"/>
    <row r="8635" customFormat="1" x14ac:dyDescent="0.3"/>
    <row r="8636" customFormat="1" x14ac:dyDescent="0.3"/>
    <row r="8637" customFormat="1" x14ac:dyDescent="0.3"/>
    <row r="8638" customFormat="1" x14ac:dyDescent="0.3"/>
    <row r="8639" customFormat="1" x14ac:dyDescent="0.3"/>
    <row r="8640" customFormat="1" x14ac:dyDescent="0.3"/>
    <row r="8641" customFormat="1" x14ac:dyDescent="0.3"/>
    <row r="8642" customFormat="1" x14ac:dyDescent="0.3"/>
    <row r="8643" customFormat="1" x14ac:dyDescent="0.3"/>
    <row r="8644" customFormat="1" x14ac:dyDescent="0.3"/>
    <row r="8645" customFormat="1" x14ac:dyDescent="0.3"/>
    <row r="8646" customFormat="1" x14ac:dyDescent="0.3"/>
    <row r="8647" customFormat="1" x14ac:dyDescent="0.3"/>
    <row r="8648" customFormat="1" x14ac:dyDescent="0.3"/>
    <row r="8649" customFormat="1" x14ac:dyDescent="0.3"/>
    <row r="8650" customFormat="1" x14ac:dyDescent="0.3"/>
    <row r="8651" customFormat="1" x14ac:dyDescent="0.3"/>
    <row r="8652" customFormat="1" x14ac:dyDescent="0.3"/>
    <row r="8653" customFormat="1" x14ac:dyDescent="0.3"/>
    <row r="8654" customFormat="1" x14ac:dyDescent="0.3"/>
    <row r="8655" customFormat="1" x14ac:dyDescent="0.3"/>
    <row r="8656" customFormat="1" x14ac:dyDescent="0.3"/>
    <row r="8657" customFormat="1" x14ac:dyDescent="0.3"/>
    <row r="8658" customFormat="1" x14ac:dyDescent="0.3"/>
    <row r="8659" customFormat="1" x14ac:dyDescent="0.3"/>
    <row r="8660" customFormat="1" x14ac:dyDescent="0.3"/>
    <row r="8661" customFormat="1" x14ac:dyDescent="0.3"/>
    <row r="8662" customFormat="1" x14ac:dyDescent="0.3"/>
    <row r="8663" customFormat="1" x14ac:dyDescent="0.3"/>
    <row r="8664" customFormat="1" x14ac:dyDescent="0.3"/>
    <row r="8665" customFormat="1" x14ac:dyDescent="0.3"/>
    <row r="8666" customFormat="1" x14ac:dyDescent="0.3"/>
    <row r="8667" customFormat="1" x14ac:dyDescent="0.3"/>
    <row r="8668" customFormat="1" x14ac:dyDescent="0.3"/>
    <row r="8669" customFormat="1" x14ac:dyDescent="0.3"/>
    <row r="8670" customFormat="1" x14ac:dyDescent="0.3"/>
    <row r="8671" customFormat="1" x14ac:dyDescent="0.3"/>
    <row r="8672" customFormat="1" x14ac:dyDescent="0.3"/>
    <row r="8673" customFormat="1" x14ac:dyDescent="0.3"/>
    <row r="8674" customFormat="1" x14ac:dyDescent="0.3"/>
    <row r="8675" customFormat="1" x14ac:dyDescent="0.3"/>
    <row r="8676" customFormat="1" x14ac:dyDescent="0.3"/>
    <row r="8677" customFormat="1" x14ac:dyDescent="0.3"/>
    <row r="8678" customFormat="1" x14ac:dyDescent="0.3"/>
    <row r="8679" customFormat="1" x14ac:dyDescent="0.3"/>
    <row r="8680" customFormat="1" x14ac:dyDescent="0.3"/>
    <row r="8681" customFormat="1" x14ac:dyDescent="0.3"/>
    <row r="8682" customFormat="1" x14ac:dyDescent="0.3"/>
    <row r="8683" customFormat="1" x14ac:dyDescent="0.3"/>
    <row r="8684" customFormat="1" x14ac:dyDescent="0.3"/>
    <row r="8685" customFormat="1" x14ac:dyDescent="0.3"/>
    <row r="8686" customFormat="1" x14ac:dyDescent="0.3"/>
    <row r="8687" customFormat="1" x14ac:dyDescent="0.3"/>
    <row r="8688" customFormat="1" x14ac:dyDescent="0.3"/>
    <row r="8689" customFormat="1" x14ac:dyDescent="0.3"/>
    <row r="8690" customFormat="1" x14ac:dyDescent="0.3"/>
    <row r="8691" customFormat="1" x14ac:dyDescent="0.3"/>
    <row r="8692" customFormat="1" x14ac:dyDescent="0.3"/>
    <row r="8693" customFormat="1" x14ac:dyDescent="0.3"/>
    <row r="8694" customFormat="1" x14ac:dyDescent="0.3"/>
    <row r="8695" customFormat="1" x14ac:dyDescent="0.3"/>
    <row r="8696" customFormat="1" x14ac:dyDescent="0.3"/>
    <row r="8697" customFormat="1" x14ac:dyDescent="0.3"/>
    <row r="8698" customFormat="1" x14ac:dyDescent="0.3"/>
    <row r="8699" customFormat="1" x14ac:dyDescent="0.3"/>
    <row r="8700" customFormat="1" x14ac:dyDescent="0.3"/>
    <row r="8701" customFormat="1" x14ac:dyDescent="0.3"/>
    <row r="8702" customFormat="1" x14ac:dyDescent="0.3"/>
    <row r="8703" customFormat="1" x14ac:dyDescent="0.3"/>
    <row r="8704" customFormat="1" x14ac:dyDescent="0.3"/>
    <row r="8705" customFormat="1" x14ac:dyDescent="0.3"/>
    <row r="8706" customFormat="1" x14ac:dyDescent="0.3"/>
    <row r="8707" customFormat="1" x14ac:dyDescent="0.3"/>
    <row r="8708" customFormat="1" x14ac:dyDescent="0.3"/>
    <row r="8709" customFormat="1" x14ac:dyDescent="0.3"/>
    <row r="8710" customFormat="1" x14ac:dyDescent="0.3"/>
    <row r="8711" customFormat="1" x14ac:dyDescent="0.3"/>
    <row r="8712" customFormat="1" x14ac:dyDescent="0.3"/>
    <row r="8713" customFormat="1" x14ac:dyDescent="0.3"/>
    <row r="8714" customFormat="1" x14ac:dyDescent="0.3"/>
    <row r="8715" customFormat="1" x14ac:dyDescent="0.3"/>
    <row r="8716" customFormat="1" x14ac:dyDescent="0.3"/>
    <row r="8717" customFormat="1" x14ac:dyDescent="0.3"/>
    <row r="8718" customFormat="1" x14ac:dyDescent="0.3"/>
    <row r="8719" customFormat="1" x14ac:dyDescent="0.3"/>
    <row r="8720" customFormat="1" x14ac:dyDescent="0.3"/>
    <row r="8721" customFormat="1" x14ac:dyDescent="0.3"/>
    <row r="8722" customFormat="1" x14ac:dyDescent="0.3"/>
    <row r="8723" customFormat="1" x14ac:dyDescent="0.3"/>
    <row r="8724" customFormat="1" x14ac:dyDescent="0.3"/>
    <row r="8725" customFormat="1" x14ac:dyDescent="0.3"/>
    <row r="8726" customFormat="1" x14ac:dyDescent="0.3"/>
    <row r="8727" customFormat="1" x14ac:dyDescent="0.3"/>
    <row r="8728" customFormat="1" x14ac:dyDescent="0.3"/>
    <row r="8729" customFormat="1" x14ac:dyDescent="0.3"/>
    <row r="8730" customFormat="1" x14ac:dyDescent="0.3"/>
    <row r="8731" customFormat="1" x14ac:dyDescent="0.3"/>
    <row r="8732" customFormat="1" x14ac:dyDescent="0.3"/>
    <row r="8733" customFormat="1" x14ac:dyDescent="0.3"/>
    <row r="8734" customFormat="1" x14ac:dyDescent="0.3"/>
    <row r="8735" customFormat="1" x14ac:dyDescent="0.3"/>
    <row r="8736" customFormat="1" x14ac:dyDescent="0.3"/>
    <row r="8737" customFormat="1" x14ac:dyDescent="0.3"/>
    <row r="8738" customFormat="1" x14ac:dyDescent="0.3"/>
    <row r="8739" customFormat="1" x14ac:dyDescent="0.3"/>
    <row r="8740" customFormat="1" x14ac:dyDescent="0.3"/>
    <row r="8741" customFormat="1" x14ac:dyDescent="0.3"/>
    <row r="8742" customFormat="1" x14ac:dyDescent="0.3"/>
    <row r="8743" customFormat="1" x14ac:dyDescent="0.3"/>
    <row r="8744" customFormat="1" x14ac:dyDescent="0.3"/>
    <row r="8745" customFormat="1" x14ac:dyDescent="0.3"/>
    <row r="8746" customFormat="1" x14ac:dyDescent="0.3"/>
    <row r="8747" customFormat="1" x14ac:dyDescent="0.3"/>
    <row r="8748" customFormat="1" x14ac:dyDescent="0.3"/>
    <row r="8749" customFormat="1" x14ac:dyDescent="0.3"/>
    <row r="8750" customFormat="1" x14ac:dyDescent="0.3"/>
    <row r="8751" customFormat="1" x14ac:dyDescent="0.3"/>
    <row r="8752" customFormat="1" x14ac:dyDescent="0.3"/>
    <row r="8753" customFormat="1" x14ac:dyDescent="0.3"/>
    <row r="8754" customFormat="1" x14ac:dyDescent="0.3"/>
    <row r="8755" customFormat="1" x14ac:dyDescent="0.3"/>
    <row r="8756" customFormat="1" x14ac:dyDescent="0.3"/>
    <row r="8757" customFormat="1" x14ac:dyDescent="0.3"/>
    <row r="8758" customFormat="1" x14ac:dyDescent="0.3"/>
    <row r="8759" customFormat="1" x14ac:dyDescent="0.3"/>
    <row r="8760" customFormat="1" x14ac:dyDescent="0.3"/>
    <row r="8761" customFormat="1" x14ac:dyDescent="0.3"/>
    <row r="8762" customFormat="1" x14ac:dyDescent="0.3"/>
    <row r="8763" customFormat="1" x14ac:dyDescent="0.3"/>
    <row r="8764" customFormat="1" x14ac:dyDescent="0.3"/>
    <row r="8765" customFormat="1" x14ac:dyDescent="0.3"/>
    <row r="8766" customFormat="1" x14ac:dyDescent="0.3"/>
    <row r="8767" customFormat="1" x14ac:dyDescent="0.3"/>
    <row r="8768" customFormat="1" x14ac:dyDescent="0.3"/>
    <row r="8769" customFormat="1" x14ac:dyDescent="0.3"/>
    <row r="8770" customFormat="1" x14ac:dyDescent="0.3"/>
    <row r="8771" customFormat="1" x14ac:dyDescent="0.3"/>
    <row r="8772" customFormat="1" x14ac:dyDescent="0.3"/>
    <row r="8773" customFormat="1" x14ac:dyDescent="0.3"/>
    <row r="8774" customFormat="1" x14ac:dyDescent="0.3"/>
    <row r="8775" customFormat="1" x14ac:dyDescent="0.3"/>
    <row r="8776" customFormat="1" x14ac:dyDescent="0.3"/>
    <row r="8777" customFormat="1" x14ac:dyDescent="0.3"/>
    <row r="8778" customFormat="1" x14ac:dyDescent="0.3"/>
    <row r="8779" customFormat="1" x14ac:dyDescent="0.3"/>
    <row r="8780" customFormat="1" x14ac:dyDescent="0.3"/>
    <row r="8781" customFormat="1" x14ac:dyDescent="0.3"/>
    <row r="8782" customFormat="1" x14ac:dyDescent="0.3"/>
    <row r="8783" customFormat="1" x14ac:dyDescent="0.3"/>
    <row r="8784" customFormat="1" x14ac:dyDescent="0.3"/>
    <row r="8785" customFormat="1" x14ac:dyDescent="0.3"/>
    <row r="8786" customFormat="1" x14ac:dyDescent="0.3"/>
    <row r="8787" customFormat="1" x14ac:dyDescent="0.3"/>
    <row r="8788" customFormat="1" x14ac:dyDescent="0.3"/>
    <row r="8789" customFormat="1" x14ac:dyDescent="0.3"/>
    <row r="8790" customFormat="1" x14ac:dyDescent="0.3"/>
    <row r="8791" customFormat="1" x14ac:dyDescent="0.3"/>
    <row r="8792" customFormat="1" x14ac:dyDescent="0.3"/>
    <row r="8793" customFormat="1" x14ac:dyDescent="0.3"/>
    <row r="8794" customFormat="1" x14ac:dyDescent="0.3"/>
    <row r="8795" customFormat="1" x14ac:dyDescent="0.3"/>
    <row r="8796" customFormat="1" x14ac:dyDescent="0.3"/>
    <row r="8797" customFormat="1" x14ac:dyDescent="0.3"/>
    <row r="8798" customFormat="1" x14ac:dyDescent="0.3"/>
    <row r="8799" customFormat="1" x14ac:dyDescent="0.3"/>
    <row r="8800" customFormat="1" x14ac:dyDescent="0.3"/>
    <row r="8801" customFormat="1" x14ac:dyDescent="0.3"/>
    <row r="8802" customFormat="1" x14ac:dyDescent="0.3"/>
    <row r="8803" customFormat="1" x14ac:dyDescent="0.3"/>
    <row r="8804" customFormat="1" x14ac:dyDescent="0.3"/>
    <row r="8805" customFormat="1" x14ac:dyDescent="0.3"/>
    <row r="8806" customFormat="1" x14ac:dyDescent="0.3"/>
    <row r="8807" customFormat="1" x14ac:dyDescent="0.3"/>
    <row r="8808" customFormat="1" x14ac:dyDescent="0.3"/>
    <row r="8809" customFormat="1" x14ac:dyDescent="0.3"/>
    <row r="8810" customFormat="1" x14ac:dyDescent="0.3"/>
    <row r="8811" customFormat="1" x14ac:dyDescent="0.3"/>
    <row r="8812" customFormat="1" x14ac:dyDescent="0.3"/>
    <row r="8813" customFormat="1" x14ac:dyDescent="0.3"/>
    <row r="8814" customFormat="1" x14ac:dyDescent="0.3"/>
    <row r="8815" customFormat="1" x14ac:dyDescent="0.3"/>
    <row r="8816" customFormat="1" x14ac:dyDescent="0.3"/>
    <row r="8817" customFormat="1" x14ac:dyDescent="0.3"/>
    <row r="8818" customFormat="1" x14ac:dyDescent="0.3"/>
    <row r="8819" customFormat="1" x14ac:dyDescent="0.3"/>
    <row r="8820" customFormat="1" x14ac:dyDescent="0.3"/>
    <row r="8821" customFormat="1" x14ac:dyDescent="0.3"/>
    <row r="8822" customFormat="1" x14ac:dyDescent="0.3"/>
    <row r="8823" customFormat="1" x14ac:dyDescent="0.3"/>
    <row r="8824" customFormat="1" x14ac:dyDescent="0.3"/>
    <row r="8825" customFormat="1" x14ac:dyDescent="0.3"/>
    <row r="8826" customFormat="1" x14ac:dyDescent="0.3"/>
    <row r="8827" customFormat="1" x14ac:dyDescent="0.3"/>
    <row r="8828" customFormat="1" x14ac:dyDescent="0.3"/>
    <row r="8829" customFormat="1" x14ac:dyDescent="0.3"/>
    <row r="8830" customFormat="1" x14ac:dyDescent="0.3"/>
    <row r="8831" customFormat="1" x14ac:dyDescent="0.3"/>
    <row r="8832" customFormat="1" x14ac:dyDescent="0.3"/>
    <row r="8833" customFormat="1" x14ac:dyDescent="0.3"/>
    <row r="8834" customFormat="1" x14ac:dyDescent="0.3"/>
    <row r="8835" customFormat="1" x14ac:dyDescent="0.3"/>
    <row r="8836" customFormat="1" x14ac:dyDescent="0.3"/>
    <row r="8837" customFormat="1" x14ac:dyDescent="0.3"/>
    <row r="8838" customFormat="1" x14ac:dyDescent="0.3"/>
    <row r="8839" customFormat="1" x14ac:dyDescent="0.3"/>
    <row r="8840" customFormat="1" x14ac:dyDescent="0.3"/>
    <row r="8841" customFormat="1" x14ac:dyDescent="0.3"/>
    <row r="8842" customFormat="1" x14ac:dyDescent="0.3"/>
    <row r="8843" customFormat="1" x14ac:dyDescent="0.3"/>
    <row r="8844" customFormat="1" x14ac:dyDescent="0.3"/>
    <row r="8845" customFormat="1" x14ac:dyDescent="0.3"/>
    <row r="8846" customFormat="1" x14ac:dyDescent="0.3"/>
    <row r="8847" customFormat="1" x14ac:dyDescent="0.3"/>
    <row r="8848" customFormat="1" x14ac:dyDescent="0.3"/>
    <row r="8849" customFormat="1" x14ac:dyDescent="0.3"/>
    <row r="8850" customFormat="1" x14ac:dyDescent="0.3"/>
    <row r="8851" customFormat="1" x14ac:dyDescent="0.3"/>
    <row r="8852" customFormat="1" x14ac:dyDescent="0.3"/>
    <row r="8853" customFormat="1" x14ac:dyDescent="0.3"/>
    <row r="8854" customFormat="1" x14ac:dyDescent="0.3"/>
    <row r="8855" customFormat="1" x14ac:dyDescent="0.3"/>
    <row r="8856" customFormat="1" x14ac:dyDescent="0.3"/>
    <row r="8857" customFormat="1" x14ac:dyDescent="0.3"/>
    <row r="8858" customFormat="1" x14ac:dyDescent="0.3"/>
    <row r="8859" customFormat="1" x14ac:dyDescent="0.3"/>
    <row r="8860" customFormat="1" x14ac:dyDescent="0.3"/>
    <row r="8861" customFormat="1" x14ac:dyDescent="0.3"/>
    <row r="8862" customFormat="1" x14ac:dyDescent="0.3"/>
    <row r="8863" customFormat="1" x14ac:dyDescent="0.3"/>
    <row r="8864" customFormat="1" x14ac:dyDescent="0.3"/>
    <row r="8865" customFormat="1" x14ac:dyDescent="0.3"/>
    <row r="8866" customFormat="1" x14ac:dyDescent="0.3"/>
    <row r="8867" customFormat="1" x14ac:dyDescent="0.3"/>
    <row r="8868" customFormat="1" x14ac:dyDescent="0.3"/>
    <row r="8869" customFormat="1" x14ac:dyDescent="0.3"/>
    <row r="8870" customFormat="1" x14ac:dyDescent="0.3"/>
    <row r="8871" customFormat="1" x14ac:dyDescent="0.3"/>
    <row r="8872" customFormat="1" x14ac:dyDescent="0.3"/>
    <row r="8873" customFormat="1" x14ac:dyDescent="0.3"/>
    <row r="8874" customFormat="1" x14ac:dyDescent="0.3"/>
    <row r="8875" customFormat="1" x14ac:dyDescent="0.3"/>
    <row r="8876" customFormat="1" x14ac:dyDescent="0.3"/>
    <row r="8877" customFormat="1" x14ac:dyDescent="0.3"/>
    <row r="8878" customFormat="1" x14ac:dyDescent="0.3"/>
    <row r="8879" customFormat="1" x14ac:dyDescent="0.3"/>
    <row r="8880" customFormat="1" x14ac:dyDescent="0.3"/>
    <row r="8881" customFormat="1" x14ac:dyDescent="0.3"/>
    <row r="8882" customFormat="1" x14ac:dyDescent="0.3"/>
    <row r="8883" customFormat="1" x14ac:dyDescent="0.3"/>
    <row r="8884" customFormat="1" x14ac:dyDescent="0.3"/>
    <row r="8885" customFormat="1" x14ac:dyDescent="0.3"/>
    <row r="8886" customFormat="1" x14ac:dyDescent="0.3"/>
    <row r="8887" customFormat="1" x14ac:dyDescent="0.3"/>
    <row r="8888" customFormat="1" x14ac:dyDescent="0.3"/>
    <row r="8889" customFormat="1" x14ac:dyDescent="0.3"/>
    <row r="8890" customFormat="1" x14ac:dyDescent="0.3"/>
    <row r="8891" customFormat="1" x14ac:dyDescent="0.3"/>
    <row r="8892" customFormat="1" x14ac:dyDescent="0.3"/>
    <row r="8893" customFormat="1" x14ac:dyDescent="0.3"/>
    <row r="8894" customFormat="1" x14ac:dyDescent="0.3"/>
    <row r="8895" customFormat="1" x14ac:dyDescent="0.3"/>
    <row r="8896" customFormat="1" x14ac:dyDescent="0.3"/>
    <row r="8897" customFormat="1" x14ac:dyDescent="0.3"/>
    <row r="8898" customFormat="1" x14ac:dyDescent="0.3"/>
    <row r="8899" customFormat="1" x14ac:dyDescent="0.3"/>
    <row r="8900" customFormat="1" x14ac:dyDescent="0.3"/>
    <row r="8901" customFormat="1" x14ac:dyDescent="0.3"/>
    <row r="8902" customFormat="1" x14ac:dyDescent="0.3"/>
    <row r="8903" customFormat="1" x14ac:dyDescent="0.3"/>
    <row r="8904" customFormat="1" x14ac:dyDescent="0.3"/>
    <row r="8905" customFormat="1" x14ac:dyDescent="0.3"/>
    <row r="8906" customFormat="1" x14ac:dyDescent="0.3"/>
    <row r="8907" customFormat="1" x14ac:dyDescent="0.3"/>
    <row r="8908" customFormat="1" x14ac:dyDescent="0.3"/>
    <row r="8909" customFormat="1" x14ac:dyDescent="0.3"/>
    <row r="8910" customFormat="1" x14ac:dyDescent="0.3"/>
    <row r="8911" customFormat="1" x14ac:dyDescent="0.3"/>
    <row r="8912" customFormat="1" x14ac:dyDescent="0.3"/>
    <row r="8913" customFormat="1" x14ac:dyDescent="0.3"/>
    <row r="8914" customFormat="1" x14ac:dyDescent="0.3"/>
    <row r="8915" customFormat="1" x14ac:dyDescent="0.3"/>
    <row r="8916" customFormat="1" x14ac:dyDescent="0.3"/>
    <row r="8917" customFormat="1" x14ac:dyDescent="0.3"/>
    <row r="8918" customFormat="1" x14ac:dyDescent="0.3"/>
    <row r="8919" customFormat="1" x14ac:dyDescent="0.3"/>
    <row r="8920" customFormat="1" x14ac:dyDescent="0.3"/>
    <row r="8921" customFormat="1" x14ac:dyDescent="0.3"/>
    <row r="8922" customFormat="1" x14ac:dyDescent="0.3"/>
    <row r="8923" customFormat="1" x14ac:dyDescent="0.3"/>
    <row r="8924" customFormat="1" x14ac:dyDescent="0.3"/>
    <row r="8925" customFormat="1" x14ac:dyDescent="0.3"/>
    <row r="8926" customFormat="1" x14ac:dyDescent="0.3"/>
    <row r="8927" customFormat="1" x14ac:dyDescent="0.3"/>
    <row r="8928" customFormat="1" x14ac:dyDescent="0.3"/>
    <row r="8929" customFormat="1" x14ac:dyDescent="0.3"/>
    <row r="8930" customFormat="1" x14ac:dyDescent="0.3"/>
    <row r="8931" customFormat="1" x14ac:dyDescent="0.3"/>
    <row r="8932" customFormat="1" x14ac:dyDescent="0.3"/>
    <row r="8933" customFormat="1" x14ac:dyDescent="0.3"/>
    <row r="8934" customFormat="1" x14ac:dyDescent="0.3"/>
    <row r="8935" customFormat="1" x14ac:dyDescent="0.3"/>
    <row r="8936" customFormat="1" x14ac:dyDescent="0.3"/>
    <row r="8937" customFormat="1" x14ac:dyDescent="0.3"/>
    <row r="8938" customFormat="1" x14ac:dyDescent="0.3"/>
    <row r="8939" customFormat="1" x14ac:dyDescent="0.3"/>
    <row r="8940" customFormat="1" x14ac:dyDescent="0.3"/>
    <row r="8941" customFormat="1" x14ac:dyDescent="0.3"/>
    <row r="8942" customFormat="1" x14ac:dyDescent="0.3"/>
    <row r="8943" customFormat="1" x14ac:dyDescent="0.3"/>
    <row r="8944" customFormat="1" x14ac:dyDescent="0.3"/>
    <row r="8945" customFormat="1" x14ac:dyDescent="0.3"/>
    <row r="8946" customFormat="1" x14ac:dyDescent="0.3"/>
    <row r="8947" customFormat="1" x14ac:dyDescent="0.3"/>
    <row r="8948" customFormat="1" x14ac:dyDescent="0.3"/>
    <row r="8949" customFormat="1" x14ac:dyDescent="0.3"/>
    <row r="8950" customFormat="1" x14ac:dyDescent="0.3"/>
    <row r="8951" customFormat="1" x14ac:dyDescent="0.3"/>
    <row r="8952" customFormat="1" x14ac:dyDescent="0.3"/>
    <row r="8953" customFormat="1" x14ac:dyDescent="0.3"/>
    <row r="8954" customFormat="1" x14ac:dyDescent="0.3"/>
    <row r="8955" customFormat="1" x14ac:dyDescent="0.3"/>
    <row r="8956" customFormat="1" x14ac:dyDescent="0.3"/>
    <row r="8957" customFormat="1" x14ac:dyDescent="0.3"/>
    <row r="8958" customFormat="1" x14ac:dyDescent="0.3"/>
    <row r="8959" customFormat="1" x14ac:dyDescent="0.3"/>
    <row r="8960" customFormat="1" x14ac:dyDescent="0.3"/>
    <row r="8961" customFormat="1" x14ac:dyDescent="0.3"/>
    <row r="8962" customFormat="1" x14ac:dyDescent="0.3"/>
    <row r="8963" customFormat="1" x14ac:dyDescent="0.3"/>
    <row r="8964" customFormat="1" x14ac:dyDescent="0.3"/>
    <row r="8965" customFormat="1" x14ac:dyDescent="0.3"/>
    <row r="8966" customFormat="1" x14ac:dyDescent="0.3"/>
    <row r="8967" customFormat="1" x14ac:dyDescent="0.3"/>
    <row r="8968" customFormat="1" x14ac:dyDescent="0.3"/>
    <row r="8969" customFormat="1" x14ac:dyDescent="0.3"/>
    <row r="8970" customFormat="1" x14ac:dyDescent="0.3"/>
    <row r="8971" customFormat="1" x14ac:dyDescent="0.3"/>
    <row r="8972" customFormat="1" x14ac:dyDescent="0.3"/>
    <row r="8973" customFormat="1" x14ac:dyDescent="0.3"/>
    <row r="8974" customFormat="1" x14ac:dyDescent="0.3"/>
    <row r="8975" customFormat="1" x14ac:dyDescent="0.3"/>
    <row r="8976" customFormat="1" x14ac:dyDescent="0.3"/>
    <row r="8977" customFormat="1" x14ac:dyDescent="0.3"/>
    <row r="8978" customFormat="1" x14ac:dyDescent="0.3"/>
    <row r="8979" customFormat="1" x14ac:dyDescent="0.3"/>
    <row r="8980" customFormat="1" x14ac:dyDescent="0.3"/>
    <row r="8981" customFormat="1" x14ac:dyDescent="0.3"/>
    <row r="8982" customFormat="1" x14ac:dyDescent="0.3"/>
    <row r="8983" customFormat="1" x14ac:dyDescent="0.3"/>
    <row r="8984" customFormat="1" x14ac:dyDescent="0.3"/>
    <row r="8985" customFormat="1" x14ac:dyDescent="0.3"/>
    <row r="8986" customFormat="1" x14ac:dyDescent="0.3"/>
    <row r="8987" customFormat="1" x14ac:dyDescent="0.3"/>
    <row r="8988" customFormat="1" x14ac:dyDescent="0.3"/>
    <row r="8989" customFormat="1" x14ac:dyDescent="0.3"/>
    <row r="8990" customFormat="1" x14ac:dyDescent="0.3"/>
    <row r="8991" customFormat="1" x14ac:dyDescent="0.3"/>
    <row r="8992" customFormat="1" x14ac:dyDescent="0.3"/>
    <row r="8993" customFormat="1" x14ac:dyDescent="0.3"/>
    <row r="8994" customFormat="1" x14ac:dyDescent="0.3"/>
    <row r="8995" customFormat="1" x14ac:dyDescent="0.3"/>
    <row r="8996" customFormat="1" x14ac:dyDescent="0.3"/>
    <row r="8997" customFormat="1" x14ac:dyDescent="0.3"/>
    <row r="8998" customFormat="1" x14ac:dyDescent="0.3"/>
    <row r="8999" customFormat="1" x14ac:dyDescent="0.3"/>
    <row r="9000" customFormat="1" x14ac:dyDescent="0.3"/>
    <row r="9001" customFormat="1" x14ac:dyDescent="0.3"/>
    <row r="9002" customFormat="1" x14ac:dyDescent="0.3"/>
    <row r="9003" customFormat="1" x14ac:dyDescent="0.3"/>
    <row r="9004" customFormat="1" x14ac:dyDescent="0.3"/>
    <row r="9005" customFormat="1" x14ac:dyDescent="0.3"/>
    <row r="9006" customFormat="1" x14ac:dyDescent="0.3"/>
    <row r="9007" customFormat="1" x14ac:dyDescent="0.3"/>
    <row r="9008" customFormat="1" x14ac:dyDescent="0.3"/>
    <row r="9009" customFormat="1" x14ac:dyDescent="0.3"/>
    <row r="9010" customFormat="1" x14ac:dyDescent="0.3"/>
    <row r="9011" customFormat="1" x14ac:dyDescent="0.3"/>
    <row r="9012" customFormat="1" x14ac:dyDescent="0.3"/>
    <row r="9013" customFormat="1" x14ac:dyDescent="0.3"/>
    <row r="9014" customFormat="1" x14ac:dyDescent="0.3"/>
    <row r="9015" customFormat="1" x14ac:dyDescent="0.3"/>
    <row r="9016" customFormat="1" x14ac:dyDescent="0.3"/>
    <row r="9017" customFormat="1" x14ac:dyDescent="0.3"/>
    <row r="9018" customFormat="1" x14ac:dyDescent="0.3"/>
    <row r="9019" customFormat="1" x14ac:dyDescent="0.3"/>
    <row r="9020" customFormat="1" x14ac:dyDescent="0.3"/>
    <row r="9021" customFormat="1" x14ac:dyDescent="0.3"/>
    <row r="9022" customFormat="1" x14ac:dyDescent="0.3"/>
    <row r="9023" customFormat="1" x14ac:dyDescent="0.3"/>
    <row r="9024" customFormat="1" x14ac:dyDescent="0.3"/>
    <row r="9025" customFormat="1" x14ac:dyDescent="0.3"/>
    <row r="9026" customFormat="1" x14ac:dyDescent="0.3"/>
    <row r="9027" customFormat="1" x14ac:dyDescent="0.3"/>
    <row r="9028" customFormat="1" x14ac:dyDescent="0.3"/>
    <row r="9029" customFormat="1" x14ac:dyDescent="0.3"/>
    <row r="9030" customFormat="1" x14ac:dyDescent="0.3"/>
    <row r="9031" customFormat="1" x14ac:dyDescent="0.3"/>
    <row r="9032" customFormat="1" x14ac:dyDescent="0.3"/>
    <row r="9033" customFormat="1" x14ac:dyDescent="0.3"/>
    <row r="9034" customFormat="1" x14ac:dyDescent="0.3"/>
    <row r="9035" customFormat="1" x14ac:dyDescent="0.3"/>
    <row r="9036" customFormat="1" x14ac:dyDescent="0.3"/>
    <row r="9037" customFormat="1" x14ac:dyDescent="0.3"/>
    <row r="9038" customFormat="1" x14ac:dyDescent="0.3"/>
    <row r="9039" customFormat="1" x14ac:dyDescent="0.3"/>
    <row r="9040" customFormat="1" x14ac:dyDescent="0.3"/>
    <row r="9041" customFormat="1" x14ac:dyDescent="0.3"/>
    <row r="9042" customFormat="1" x14ac:dyDescent="0.3"/>
    <row r="9043" customFormat="1" x14ac:dyDescent="0.3"/>
    <row r="9044" customFormat="1" x14ac:dyDescent="0.3"/>
    <row r="9045" customFormat="1" x14ac:dyDescent="0.3"/>
    <row r="9046" customFormat="1" x14ac:dyDescent="0.3"/>
    <row r="9047" customFormat="1" x14ac:dyDescent="0.3"/>
    <row r="9048" customFormat="1" x14ac:dyDescent="0.3"/>
    <row r="9049" customFormat="1" x14ac:dyDescent="0.3"/>
    <row r="9050" customFormat="1" x14ac:dyDescent="0.3"/>
    <row r="9051" customFormat="1" x14ac:dyDescent="0.3"/>
    <row r="9052" customFormat="1" x14ac:dyDescent="0.3"/>
    <row r="9053" customFormat="1" x14ac:dyDescent="0.3"/>
    <row r="9054" customFormat="1" x14ac:dyDescent="0.3"/>
    <row r="9055" customFormat="1" x14ac:dyDescent="0.3"/>
    <row r="9056" customFormat="1" x14ac:dyDescent="0.3"/>
    <row r="9057" customFormat="1" x14ac:dyDescent="0.3"/>
    <row r="9058" customFormat="1" x14ac:dyDescent="0.3"/>
    <row r="9059" customFormat="1" x14ac:dyDescent="0.3"/>
    <row r="9060" customFormat="1" x14ac:dyDescent="0.3"/>
    <row r="9061" customFormat="1" x14ac:dyDescent="0.3"/>
    <row r="9062" customFormat="1" x14ac:dyDescent="0.3"/>
    <row r="9063" customFormat="1" x14ac:dyDescent="0.3"/>
    <row r="9064" customFormat="1" x14ac:dyDescent="0.3"/>
    <row r="9065" customFormat="1" x14ac:dyDescent="0.3"/>
    <row r="9066" customFormat="1" x14ac:dyDescent="0.3"/>
    <row r="9067" customFormat="1" x14ac:dyDescent="0.3"/>
    <row r="9068" customFormat="1" x14ac:dyDescent="0.3"/>
    <row r="9069" customFormat="1" x14ac:dyDescent="0.3"/>
    <row r="9070" customFormat="1" x14ac:dyDescent="0.3"/>
    <row r="9071" customFormat="1" x14ac:dyDescent="0.3"/>
    <row r="9072" customFormat="1" x14ac:dyDescent="0.3"/>
    <row r="9073" customFormat="1" x14ac:dyDescent="0.3"/>
    <row r="9074" customFormat="1" x14ac:dyDescent="0.3"/>
    <row r="9075" customFormat="1" x14ac:dyDescent="0.3"/>
    <row r="9076" customFormat="1" x14ac:dyDescent="0.3"/>
    <row r="9077" customFormat="1" x14ac:dyDescent="0.3"/>
    <row r="9078" customFormat="1" x14ac:dyDescent="0.3"/>
    <row r="9079" customFormat="1" x14ac:dyDescent="0.3"/>
    <row r="9080" customFormat="1" x14ac:dyDescent="0.3"/>
    <row r="9081" customFormat="1" x14ac:dyDescent="0.3"/>
    <row r="9082" customFormat="1" x14ac:dyDescent="0.3"/>
    <row r="9083" customFormat="1" x14ac:dyDescent="0.3"/>
    <row r="9084" customFormat="1" x14ac:dyDescent="0.3"/>
    <row r="9085" customFormat="1" x14ac:dyDescent="0.3"/>
    <row r="9086" customFormat="1" x14ac:dyDescent="0.3"/>
    <row r="9087" customFormat="1" x14ac:dyDescent="0.3"/>
    <row r="9088" customFormat="1" x14ac:dyDescent="0.3"/>
    <row r="9089" customFormat="1" x14ac:dyDescent="0.3"/>
    <row r="9090" customFormat="1" x14ac:dyDescent="0.3"/>
    <row r="9091" customFormat="1" x14ac:dyDescent="0.3"/>
    <row r="9092" customFormat="1" x14ac:dyDescent="0.3"/>
    <row r="9093" customFormat="1" x14ac:dyDescent="0.3"/>
    <row r="9094" customFormat="1" x14ac:dyDescent="0.3"/>
    <row r="9095" customFormat="1" x14ac:dyDescent="0.3"/>
    <row r="9096" customFormat="1" x14ac:dyDescent="0.3"/>
    <row r="9097" customFormat="1" x14ac:dyDescent="0.3"/>
    <row r="9098" customFormat="1" x14ac:dyDescent="0.3"/>
    <row r="9099" customFormat="1" x14ac:dyDescent="0.3"/>
    <row r="9100" customFormat="1" x14ac:dyDescent="0.3"/>
    <row r="9101" customFormat="1" x14ac:dyDescent="0.3"/>
    <row r="9102" customFormat="1" x14ac:dyDescent="0.3"/>
    <row r="9103" customFormat="1" x14ac:dyDescent="0.3"/>
    <row r="9104" customFormat="1" x14ac:dyDescent="0.3"/>
    <row r="9105" customFormat="1" x14ac:dyDescent="0.3"/>
    <row r="9106" customFormat="1" x14ac:dyDescent="0.3"/>
    <row r="9107" customFormat="1" x14ac:dyDescent="0.3"/>
    <row r="9108" customFormat="1" x14ac:dyDescent="0.3"/>
    <row r="9109" customFormat="1" x14ac:dyDescent="0.3"/>
    <row r="9110" customFormat="1" x14ac:dyDescent="0.3"/>
    <row r="9111" customFormat="1" x14ac:dyDescent="0.3"/>
    <row r="9112" customFormat="1" x14ac:dyDescent="0.3"/>
    <row r="9113" customFormat="1" x14ac:dyDescent="0.3"/>
    <row r="9114" customFormat="1" x14ac:dyDescent="0.3"/>
    <row r="9115" customFormat="1" x14ac:dyDescent="0.3"/>
    <row r="9116" customFormat="1" x14ac:dyDescent="0.3"/>
    <row r="9117" customFormat="1" x14ac:dyDescent="0.3"/>
    <row r="9118" customFormat="1" x14ac:dyDescent="0.3"/>
    <row r="9119" customFormat="1" x14ac:dyDescent="0.3"/>
    <row r="9120" customFormat="1" x14ac:dyDescent="0.3"/>
    <row r="9121" customFormat="1" x14ac:dyDescent="0.3"/>
    <row r="9122" customFormat="1" x14ac:dyDescent="0.3"/>
    <row r="9123" customFormat="1" x14ac:dyDescent="0.3"/>
    <row r="9124" customFormat="1" x14ac:dyDescent="0.3"/>
    <row r="9125" customFormat="1" x14ac:dyDescent="0.3"/>
    <row r="9126" customFormat="1" x14ac:dyDescent="0.3"/>
    <row r="9127" customFormat="1" x14ac:dyDescent="0.3"/>
    <row r="9128" customFormat="1" x14ac:dyDescent="0.3"/>
    <row r="9129" customFormat="1" x14ac:dyDescent="0.3"/>
    <row r="9130" customFormat="1" x14ac:dyDescent="0.3"/>
    <row r="9131" customFormat="1" x14ac:dyDescent="0.3"/>
    <row r="9132" customFormat="1" x14ac:dyDescent="0.3"/>
    <row r="9133" customFormat="1" x14ac:dyDescent="0.3"/>
    <row r="9134" customFormat="1" x14ac:dyDescent="0.3"/>
    <row r="9135" customFormat="1" x14ac:dyDescent="0.3"/>
    <row r="9136" customFormat="1" x14ac:dyDescent="0.3"/>
    <row r="9137" customFormat="1" x14ac:dyDescent="0.3"/>
    <row r="9138" customFormat="1" x14ac:dyDescent="0.3"/>
    <row r="9139" customFormat="1" x14ac:dyDescent="0.3"/>
    <row r="9140" customFormat="1" x14ac:dyDescent="0.3"/>
    <row r="9141" customFormat="1" x14ac:dyDescent="0.3"/>
    <row r="9142" customFormat="1" x14ac:dyDescent="0.3"/>
    <row r="9143" customFormat="1" x14ac:dyDescent="0.3"/>
    <row r="9144" customFormat="1" x14ac:dyDescent="0.3"/>
    <row r="9145" customFormat="1" x14ac:dyDescent="0.3"/>
    <row r="9146" customFormat="1" x14ac:dyDescent="0.3"/>
    <row r="9147" customFormat="1" x14ac:dyDescent="0.3"/>
    <row r="9148" customFormat="1" x14ac:dyDescent="0.3"/>
    <row r="9149" customFormat="1" x14ac:dyDescent="0.3"/>
    <row r="9150" customFormat="1" x14ac:dyDescent="0.3"/>
    <row r="9151" customFormat="1" x14ac:dyDescent="0.3"/>
    <row r="9152" customFormat="1" x14ac:dyDescent="0.3"/>
    <row r="9153" customFormat="1" x14ac:dyDescent="0.3"/>
    <row r="9154" customFormat="1" x14ac:dyDescent="0.3"/>
    <row r="9155" customFormat="1" x14ac:dyDescent="0.3"/>
    <row r="9156" customFormat="1" x14ac:dyDescent="0.3"/>
    <row r="9157" customFormat="1" x14ac:dyDescent="0.3"/>
    <row r="9158" customFormat="1" x14ac:dyDescent="0.3"/>
    <row r="9159" customFormat="1" x14ac:dyDescent="0.3"/>
    <row r="9160" customFormat="1" x14ac:dyDescent="0.3"/>
    <row r="9161" customFormat="1" x14ac:dyDescent="0.3"/>
    <row r="9162" customFormat="1" x14ac:dyDescent="0.3"/>
    <row r="9163" customFormat="1" x14ac:dyDescent="0.3"/>
    <row r="9164" customFormat="1" x14ac:dyDescent="0.3"/>
    <row r="9165" customFormat="1" x14ac:dyDescent="0.3"/>
    <row r="9166" customFormat="1" x14ac:dyDescent="0.3"/>
    <row r="9167" customFormat="1" x14ac:dyDescent="0.3"/>
    <row r="9168" customFormat="1" x14ac:dyDescent="0.3"/>
    <row r="9169" customFormat="1" x14ac:dyDescent="0.3"/>
    <row r="9170" customFormat="1" x14ac:dyDescent="0.3"/>
    <row r="9171" customFormat="1" x14ac:dyDescent="0.3"/>
    <row r="9172" customFormat="1" x14ac:dyDescent="0.3"/>
    <row r="9173" customFormat="1" x14ac:dyDescent="0.3"/>
    <row r="9174" customFormat="1" x14ac:dyDescent="0.3"/>
    <row r="9175" customFormat="1" x14ac:dyDescent="0.3"/>
    <row r="9176" customFormat="1" x14ac:dyDescent="0.3"/>
    <row r="9177" customFormat="1" x14ac:dyDescent="0.3"/>
    <row r="9178" customFormat="1" x14ac:dyDescent="0.3"/>
    <row r="9179" customFormat="1" x14ac:dyDescent="0.3"/>
    <row r="9180" customFormat="1" x14ac:dyDescent="0.3"/>
    <row r="9181" customFormat="1" x14ac:dyDescent="0.3"/>
    <row r="9182" customFormat="1" x14ac:dyDescent="0.3"/>
    <row r="9183" customFormat="1" x14ac:dyDescent="0.3"/>
    <row r="9184" customFormat="1" x14ac:dyDescent="0.3"/>
    <row r="9185" customFormat="1" x14ac:dyDescent="0.3"/>
    <row r="9186" customFormat="1" x14ac:dyDescent="0.3"/>
    <row r="9187" customFormat="1" x14ac:dyDescent="0.3"/>
    <row r="9188" customFormat="1" x14ac:dyDescent="0.3"/>
    <row r="9189" customFormat="1" x14ac:dyDescent="0.3"/>
    <row r="9190" customFormat="1" x14ac:dyDescent="0.3"/>
    <row r="9191" customFormat="1" x14ac:dyDescent="0.3"/>
    <row r="9192" customFormat="1" x14ac:dyDescent="0.3"/>
    <row r="9193" customFormat="1" x14ac:dyDescent="0.3"/>
    <row r="9194" customFormat="1" x14ac:dyDescent="0.3"/>
    <row r="9195" customFormat="1" x14ac:dyDescent="0.3"/>
    <row r="9196" customFormat="1" x14ac:dyDescent="0.3"/>
    <row r="9197" customFormat="1" x14ac:dyDescent="0.3"/>
    <row r="9198" customFormat="1" x14ac:dyDescent="0.3"/>
    <row r="9199" customFormat="1" x14ac:dyDescent="0.3"/>
    <row r="9200" customFormat="1" x14ac:dyDescent="0.3"/>
    <row r="9201" customFormat="1" x14ac:dyDescent="0.3"/>
    <row r="9202" customFormat="1" x14ac:dyDescent="0.3"/>
    <row r="9203" customFormat="1" x14ac:dyDescent="0.3"/>
    <row r="9204" customFormat="1" x14ac:dyDescent="0.3"/>
    <row r="9205" customFormat="1" x14ac:dyDescent="0.3"/>
    <row r="9206" customFormat="1" x14ac:dyDescent="0.3"/>
    <row r="9207" customFormat="1" x14ac:dyDescent="0.3"/>
    <row r="9208" customFormat="1" x14ac:dyDescent="0.3"/>
    <row r="9209" customFormat="1" x14ac:dyDescent="0.3"/>
    <row r="9210" customFormat="1" x14ac:dyDescent="0.3"/>
    <row r="9211" customFormat="1" x14ac:dyDescent="0.3"/>
    <row r="9212" customFormat="1" x14ac:dyDescent="0.3"/>
    <row r="9213" customFormat="1" x14ac:dyDescent="0.3"/>
    <row r="9214" customFormat="1" x14ac:dyDescent="0.3"/>
    <row r="9215" customFormat="1" x14ac:dyDescent="0.3"/>
    <row r="9216" customFormat="1" x14ac:dyDescent="0.3"/>
    <row r="9217" customFormat="1" x14ac:dyDescent="0.3"/>
    <row r="9218" customFormat="1" x14ac:dyDescent="0.3"/>
    <row r="9219" customFormat="1" x14ac:dyDescent="0.3"/>
    <row r="9220" customFormat="1" x14ac:dyDescent="0.3"/>
    <row r="9221" customFormat="1" x14ac:dyDescent="0.3"/>
    <row r="9222" customFormat="1" x14ac:dyDescent="0.3"/>
    <row r="9223" customFormat="1" x14ac:dyDescent="0.3"/>
    <row r="9224" customFormat="1" x14ac:dyDescent="0.3"/>
    <row r="9225" customFormat="1" x14ac:dyDescent="0.3"/>
    <row r="9226" customFormat="1" x14ac:dyDescent="0.3"/>
    <row r="9227" customFormat="1" x14ac:dyDescent="0.3"/>
    <row r="9228" customFormat="1" x14ac:dyDescent="0.3"/>
    <row r="9229" customFormat="1" x14ac:dyDescent="0.3"/>
    <row r="9230" customFormat="1" x14ac:dyDescent="0.3"/>
    <row r="9231" customFormat="1" x14ac:dyDescent="0.3"/>
    <row r="9232" customFormat="1" x14ac:dyDescent="0.3"/>
    <row r="9233" customFormat="1" x14ac:dyDescent="0.3"/>
    <row r="9234" customFormat="1" x14ac:dyDescent="0.3"/>
    <row r="9235" customFormat="1" x14ac:dyDescent="0.3"/>
    <row r="9236" customFormat="1" x14ac:dyDescent="0.3"/>
    <row r="9237" customFormat="1" x14ac:dyDescent="0.3"/>
    <row r="9238" customFormat="1" x14ac:dyDescent="0.3"/>
    <row r="9239" customFormat="1" x14ac:dyDescent="0.3"/>
    <row r="9240" customFormat="1" x14ac:dyDescent="0.3"/>
    <row r="9241" customFormat="1" x14ac:dyDescent="0.3"/>
    <row r="9242" customFormat="1" x14ac:dyDescent="0.3"/>
    <row r="9243" customFormat="1" x14ac:dyDescent="0.3"/>
    <row r="9244" customFormat="1" x14ac:dyDescent="0.3"/>
    <row r="9245" customFormat="1" x14ac:dyDescent="0.3"/>
    <row r="9246" customFormat="1" x14ac:dyDescent="0.3"/>
    <row r="9247" customFormat="1" x14ac:dyDescent="0.3"/>
    <row r="9248" customFormat="1" x14ac:dyDescent="0.3"/>
    <row r="9249" customFormat="1" x14ac:dyDescent="0.3"/>
    <row r="9250" customFormat="1" x14ac:dyDescent="0.3"/>
    <row r="9251" customFormat="1" x14ac:dyDescent="0.3"/>
    <row r="9252" customFormat="1" x14ac:dyDescent="0.3"/>
    <row r="9253" customFormat="1" x14ac:dyDescent="0.3"/>
    <row r="9254" customFormat="1" x14ac:dyDescent="0.3"/>
    <row r="9255" customFormat="1" x14ac:dyDescent="0.3"/>
    <row r="9256" customFormat="1" x14ac:dyDescent="0.3"/>
    <row r="9257" customFormat="1" x14ac:dyDescent="0.3"/>
    <row r="9258" customFormat="1" x14ac:dyDescent="0.3"/>
    <row r="9259" customFormat="1" x14ac:dyDescent="0.3"/>
    <row r="9260" customFormat="1" x14ac:dyDescent="0.3"/>
    <row r="9261" customFormat="1" x14ac:dyDescent="0.3"/>
    <row r="9262" customFormat="1" x14ac:dyDescent="0.3"/>
    <row r="9263" customFormat="1" x14ac:dyDescent="0.3"/>
    <row r="9264" customFormat="1" x14ac:dyDescent="0.3"/>
    <row r="9265" customFormat="1" x14ac:dyDescent="0.3"/>
    <row r="9266" customFormat="1" x14ac:dyDescent="0.3"/>
    <row r="9267" customFormat="1" x14ac:dyDescent="0.3"/>
    <row r="9268" customFormat="1" x14ac:dyDescent="0.3"/>
    <row r="9269" customFormat="1" x14ac:dyDescent="0.3"/>
    <row r="9270" customFormat="1" x14ac:dyDescent="0.3"/>
    <row r="9271" customFormat="1" x14ac:dyDescent="0.3"/>
    <row r="9272" customFormat="1" x14ac:dyDescent="0.3"/>
    <row r="9273" customFormat="1" x14ac:dyDescent="0.3"/>
    <row r="9274" customFormat="1" x14ac:dyDescent="0.3"/>
    <row r="9275" customFormat="1" x14ac:dyDescent="0.3"/>
    <row r="9276" customFormat="1" x14ac:dyDescent="0.3"/>
    <row r="9277" customFormat="1" x14ac:dyDescent="0.3"/>
    <row r="9278" customFormat="1" x14ac:dyDescent="0.3"/>
    <row r="9279" customFormat="1" x14ac:dyDescent="0.3"/>
    <row r="9280" customFormat="1" x14ac:dyDescent="0.3"/>
    <row r="9281" customFormat="1" x14ac:dyDescent="0.3"/>
    <row r="9282" customFormat="1" x14ac:dyDescent="0.3"/>
    <row r="9283" customFormat="1" x14ac:dyDescent="0.3"/>
    <row r="9284" customFormat="1" x14ac:dyDescent="0.3"/>
    <row r="9285" customFormat="1" x14ac:dyDescent="0.3"/>
    <row r="9286" customFormat="1" x14ac:dyDescent="0.3"/>
    <row r="9287" customFormat="1" x14ac:dyDescent="0.3"/>
    <row r="9288" customFormat="1" x14ac:dyDescent="0.3"/>
    <row r="9289" customFormat="1" x14ac:dyDescent="0.3"/>
    <row r="9290" customFormat="1" x14ac:dyDescent="0.3"/>
    <row r="9291" customFormat="1" x14ac:dyDescent="0.3"/>
    <row r="9292" customFormat="1" x14ac:dyDescent="0.3"/>
    <row r="9293" customFormat="1" x14ac:dyDescent="0.3"/>
    <row r="9294" customFormat="1" x14ac:dyDescent="0.3"/>
    <row r="9295" customFormat="1" x14ac:dyDescent="0.3"/>
    <row r="9296" customFormat="1" x14ac:dyDescent="0.3"/>
    <row r="9297" customFormat="1" x14ac:dyDescent="0.3"/>
    <row r="9298" customFormat="1" x14ac:dyDescent="0.3"/>
    <row r="9299" customFormat="1" x14ac:dyDescent="0.3"/>
    <row r="9300" customFormat="1" x14ac:dyDescent="0.3"/>
    <row r="9301" customFormat="1" x14ac:dyDescent="0.3"/>
    <row r="9302" customFormat="1" x14ac:dyDescent="0.3"/>
    <row r="9303" customFormat="1" x14ac:dyDescent="0.3"/>
    <row r="9304" customFormat="1" x14ac:dyDescent="0.3"/>
    <row r="9305" customFormat="1" x14ac:dyDescent="0.3"/>
    <row r="9306" customFormat="1" x14ac:dyDescent="0.3"/>
    <row r="9307" customFormat="1" x14ac:dyDescent="0.3"/>
    <row r="9308" customFormat="1" x14ac:dyDescent="0.3"/>
    <row r="9309" customFormat="1" x14ac:dyDescent="0.3"/>
    <row r="9310" customFormat="1" x14ac:dyDescent="0.3"/>
    <row r="9311" customFormat="1" x14ac:dyDescent="0.3"/>
    <row r="9312" customFormat="1" x14ac:dyDescent="0.3"/>
    <row r="9313" customFormat="1" x14ac:dyDescent="0.3"/>
    <row r="9314" customFormat="1" x14ac:dyDescent="0.3"/>
    <row r="9315" customFormat="1" x14ac:dyDescent="0.3"/>
    <row r="9316" customFormat="1" x14ac:dyDescent="0.3"/>
    <row r="9317" customFormat="1" x14ac:dyDescent="0.3"/>
    <row r="9318" customFormat="1" x14ac:dyDescent="0.3"/>
    <row r="9319" customFormat="1" x14ac:dyDescent="0.3"/>
    <row r="9320" customFormat="1" x14ac:dyDescent="0.3"/>
    <row r="9321" customFormat="1" x14ac:dyDescent="0.3"/>
    <row r="9322" customFormat="1" x14ac:dyDescent="0.3"/>
    <row r="9323" customFormat="1" x14ac:dyDescent="0.3"/>
    <row r="9324" customFormat="1" x14ac:dyDescent="0.3"/>
    <row r="9325" customFormat="1" x14ac:dyDescent="0.3"/>
    <row r="9326" customFormat="1" x14ac:dyDescent="0.3"/>
    <row r="9327" customFormat="1" x14ac:dyDescent="0.3"/>
    <row r="9328" customFormat="1" x14ac:dyDescent="0.3"/>
    <row r="9329" customFormat="1" x14ac:dyDescent="0.3"/>
    <row r="9330" customFormat="1" x14ac:dyDescent="0.3"/>
    <row r="9331" customFormat="1" x14ac:dyDescent="0.3"/>
    <row r="9332" customFormat="1" x14ac:dyDescent="0.3"/>
    <row r="9333" customFormat="1" x14ac:dyDescent="0.3"/>
    <row r="9334" customFormat="1" x14ac:dyDescent="0.3"/>
    <row r="9335" customFormat="1" x14ac:dyDescent="0.3"/>
    <row r="9336" customFormat="1" x14ac:dyDescent="0.3"/>
    <row r="9337" customFormat="1" x14ac:dyDescent="0.3"/>
    <row r="9338" customFormat="1" x14ac:dyDescent="0.3"/>
    <row r="9339" customFormat="1" x14ac:dyDescent="0.3"/>
    <row r="9340" customFormat="1" x14ac:dyDescent="0.3"/>
    <row r="9341" customFormat="1" x14ac:dyDescent="0.3"/>
    <row r="9342" customFormat="1" x14ac:dyDescent="0.3"/>
    <row r="9343" customFormat="1" x14ac:dyDescent="0.3"/>
    <row r="9344" customFormat="1" x14ac:dyDescent="0.3"/>
    <row r="9345" customFormat="1" x14ac:dyDescent="0.3"/>
    <row r="9346" customFormat="1" x14ac:dyDescent="0.3"/>
    <row r="9347" customFormat="1" x14ac:dyDescent="0.3"/>
    <row r="9348" customFormat="1" x14ac:dyDescent="0.3"/>
    <row r="9349" customFormat="1" x14ac:dyDescent="0.3"/>
    <row r="9350" customFormat="1" x14ac:dyDescent="0.3"/>
    <row r="9351" customFormat="1" x14ac:dyDescent="0.3"/>
    <row r="9352" customFormat="1" x14ac:dyDescent="0.3"/>
    <row r="9353" customFormat="1" x14ac:dyDescent="0.3"/>
    <row r="9354" customFormat="1" x14ac:dyDescent="0.3"/>
    <row r="9355" customFormat="1" x14ac:dyDescent="0.3"/>
    <row r="9356" customFormat="1" x14ac:dyDescent="0.3"/>
    <row r="9357" customFormat="1" x14ac:dyDescent="0.3"/>
    <row r="9358" customFormat="1" x14ac:dyDescent="0.3"/>
    <row r="9359" customFormat="1" x14ac:dyDescent="0.3"/>
    <row r="9360" customFormat="1" x14ac:dyDescent="0.3"/>
    <row r="9361" customFormat="1" x14ac:dyDescent="0.3"/>
    <row r="9362" customFormat="1" x14ac:dyDescent="0.3"/>
    <row r="9363" customFormat="1" x14ac:dyDescent="0.3"/>
    <row r="9364" customFormat="1" x14ac:dyDescent="0.3"/>
    <row r="9365" customFormat="1" x14ac:dyDescent="0.3"/>
    <row r="9366" customFormat="1" x14ac:dyDescent="0.3"/>
    <row r="9367" customFormat="1" x14ac:dyDescent="0.3"/>
    <row r="9368" customFormat="1" x14ac:dyDescent="0.3"/>
    <row r="9369" customFormat="1" x14ac:dyDescent="0.3"/>
    <row r="9370" customFormat="1" x14ac:dyDescent="0.3"/>
    <row r="9371" customFormat="1" x14ac:dyDescent="0.3"/>
    <row r="9372" customFormat="1" x14ac:dyDescent="0.3"/>
    <row r="9373" customFormat="1" x14ac:dyDescent="0.3"/>
    <row r="9374" customFormat="1" x14ac:dyDescent="0.3"/>
    <row r="9375" customFormat="1" x14ac:dyDescent="0.3"/>
    <row r="9376" customFormat="1" x14ac:dyDescent="0.3"/>
    <row r="9377" customFormat="1" x14ac:dyDescent="0.3"/>
    <row r="9378" customFormat="1" x14ac:dyDescent="0.3"/>
    <row r="9379" customFormat="1" x14ac:dyDescent="0.3"/>
    <row r="9380" customFormat="1" x14ac:dyDescent="0.3"/>
    <row r="9381" customFormat="1" x14ac:dyDescent="0.3"/>
    <row r="9382" customFormat="1" x14ac:dyDescent="0.3"/>
    <row r="9383" customFormat="1" x14ac:dyDescent="0.3"/>
    <row r="9384" customFormat="1" x14ac:dyDescent="0.3"/>
    <row r="9385" customFormat="1" x14ac:dyDescent="0.3"/>
    <row r="9386" customFormat="1" x14ac:dyDescent="0.3"/>
    <row r="9387" customFormat="1" x14ac:dyDescent="0.3"/>
    <row r="9388" customFormat="1" x14ac:dyDescent="0.3"/>
    <row r="9389" customFormat="1" x14ac:dyDescent="0.3"/>
    <row r="9390" customFormat="1" x14ac:dyDescent="0.3"/>
    <row r="9391" customFormat="1" x14ac:dyDescent="0.3"/>
    <row r="9392" customFormat="1" x14ac:dyDescent="0.3"/>
    <row r="9393" customFormat="1" x14ac:dyDescent="0.3"/>
    <row r="9394" customFormat="1" x14ac:dyDescent="0.3"/>
    <row r="9395" customFormat="1" x14ac:dyDescent="0.3"/>
    <row r="9396" customFormat="1" x14ac:dyDescent="0.3"/>
    <row r="9397" customFormat="1" x14ac:dyDescent="0.3"/>
    <row r="9398" customFormat="1" x14ac:dyDescent="0.3"/>
    <row r="9399" customFormat="1" x14ac:dyDescent="0.3"/>
    <row r="9400" customFormat="1" x14ac:dyDescent="0.3"/>
    <row r="9401" customFormat="1" x14ac:dyDescent="0.3"/>
    <row r="9402" customFormat="1" x14ac:dyDescent="0.3"/>
    <row r="9403" customFormat="1" x14ac:dyDescent="0.3"/>
    <row r="9404" customFormat="1" x14ac:dyDescent="0.3"/>
    <row r="9405" customFormat="1" x14ac:dyDescent="0.3"/>
    <row r="9406" customFormat="1" x14ac:dyDescent="0.3"/>
    <row r="9407" customFormat="1" x14ac:dyDescent="0.3"/>
    <row r="9408" customFormat="1" x14ac:dyDescent="0.3"/>
    <row r="9409" customFormat="1" x14ac:dyDescent="0.3"/>
    <row r="9410" customFormat="1" x14ac:dyDescent="0.3"/>
    <row r="9411" customFormat="1" x14ac:dyDescent="0.3"/>
    <row r="9412" customFormat="1" x14ac:dyDescent="0.3"/>
    <row r="9413" customFormat="1" x14ac:dyDescent="0.3"/>
    <row r="9414" customFormat="1" x14ac:dyDescent="0.3"/>
    <row r="9415" customFormat="1" x14ac:dyDescent="0.3"/>
    <row r="9416" customFormat="1" x14ac:dyDescent="0.3"/>
    <row r="9417" customFormat="1" x14ac:dyDescent="0.3"/>
    <row r="9418" customFormat="1" x14ac:dyDescent="0.3"/>
    <row r="9419" customFormat="1" x14ac:dyDescent="0.3"/>
    <row r="9420" customFormat="1" x14ac:dyDescent="0.3"/>
    <row r="9421" customFormat="1" x14ac:dyDescent="0.3"/>
    <row r="9422" customFormat="1" x14ac:dyDescent="0.3"/>
    <row r="9423" customFormat="1" x14ac:dyDescent="0.3"/>
    <row r="9424" customFormat="1" x14ac:dyDescent="0.3"/>
    <row r="9425" customFormat="1" x14ac:dyDescent="0.3"/>
    <row r="9426" customFormat="1" x14ac:dyDescent="0.3"/>
    <row r="9427" customFormat="1" x14ac:dyDescent="0.3"/>
    <row r="9428" customFormat="1" x14ac:dyDescent="0.3"/>
    <row r="9429" customFormat="1" x14ac:dyDescent="0.3"/>
    <row r="9430" customFormat="1" x14ac:dyDescent="0.3"/>
    <row r="9431" customFormat="1" x14ac:dyDescent="0.3"/>
    <row r="9432" customFormat="1" x14ac:dyDescent="0.3"/>
    <row r="9433" customFormat="1" x14ac:dyDescent="0.3"/>
    <row r="9434" customFormat="1" x14ac:dyDescent="0.3"/>
    <row r="9435" customFormat="1" x14ac:dyDescent="0.3"/>
    <row r="9436" customFormat="1" x14ac:dyDescent="0.3"/>
    <row r="9437" customFormat="1" x14ac:dyDescent="0.3"/>
    <row r="9438" customFormat="1" x14ac:dyDescent="0.3"/>
    <row r="9439" customFormat="1" x14ac:dyDescent="0.3"/>
    <row r="9440" customFormat="1" x14ac:dyDescent="0.3"/>
    <row r="9441" customFormat="1" x14ac:dyDescent="0.3"/>
    <row r="9442" customFormat="1" x14ac:dyDescent="0.3"/>
    <row r="9443" customFormat="1" x14ac:dyDescent="0.3"/>
    <row r="9444" customFormat="1" x14ac:dyDescent="0.3"/>
  </sheetData>
  <sheetProtection algorithmName="SHA-512" hashValue="Z0DN1sDHCvQOt0JLGyeak1zylScpcEzbztRFDwwFp1Amz084SJ7pe9ax0wdUY+6crO8M3N9/FqIihHki1FPFFA==" saltValue="A1elpQ3oXGTY2ettUi/tEw==" spinCount="100000" sheet="1" objects="1" scenarios="1"/>
  <pageMargins left="0.75" right="0.75" top="1" bottom="1" header="0.5" footer="0.5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7952E3-2F98-D74D-9D45-8CCA72B8A48A}">
  <sheetPr codeName="Sheet16"/>
  <dimension ref="A1:BE30"/>
  <sheetViews>
    <sheetView zoomScale="120" zoomScaleNormal="120" workbookViewId="0">
      <selection activeCell="A13" sqref="A13:XFD13"/>
    </sheetView>
  </sheetViews>
  <sheetFormatPr defaultColWidth="11.07421875" defaultRowHeight="13.5" x14ac:dyDescent="0.3"/>
  <cols>
    <col min="1" max="1" width="6.15234375" customWidth="1"/>
    <col min="3" max="3" width="6.3046875" customWidth="1"/>
    <col min="4" max="4" width="18.69140625" customWidth="1"/>
    <col min="6" max="6" width="16.15234375" customWidth="1"/>
    <col min="7" max="7" width="16.4609375" customWidth="1"/>
    <col min="51" max="51" width="50.69140625" customWidth="1"/>
    <col min="52" max="52" width="12.15234375" customWidth="1"/>
    <col min="53" max="53" width="10.84375" customWidth="1"/>
    <col min="55" max="55" width="20.4609375" customWidth="1"/>
    <col min="56" max="56" width="88.15234375" customWidth="1"/>
  </cols>
  <sheetData>
    <row r="1" spans="1:57" ht="40.5" x14ac:dyDescent="0.3">
      <c r="A1" s="140" t="s">
        <v>234</v>
      </c>
      <c r="B1" s="140" t="s">
        <v>235</v>
      </c>
      <c r="C1" s="141" t="s">
        <v>236</v>
      </c>
      <c r="D1" s="142" t="s">
        <v>237</v>
      </c>
      <c r="E1" s="140" t="s">
        <v>192</v>
      </c>
      <c r="F1" s="141" t="s">
        <v>239</v>
      </c>
      <c r="G1" s="143" t="s">
        <v>240</v>
      </c>
      <c r="H1" s="144" t="s">
        <v>241</v>
      </c>
      <c r="I1" s="145" t="s">
        <v>242</v>
      </c>
      <c r="J1" s="145" t="s">
        <v>243</v>
      </c>
      <c r="K1" s="145" t="s">
        <v>244</v>
      </c>
      <c r="L1" s="145" t="s">
        <v>245</v>
      </c>
      <c r="M1" s="145" t="s">
        <v>246</v>
      </c>
      <c r="N1" s="146" t="s">
        <v>247</v>
      </c>
      <c r="O1" s="147" t="s">
        <v>248</v>
      </c>
      <c r="P1" s="147" t="s">
        <v>249</v>
      </c>
      <c r="Q1" s="147" t="s">
        <v>226</v>
      </c>
      <c r="R1" s="147" t="s">
        <v>285</v>
      </c>
      <c r="S1" s="147" t="s">
        <v>286</v>
      </c>
      <c r="T1" s="148" t="s">
        <v>287</v>
      </c>
      <c r="U1" s="149" t="s">
        <v>288</v>
      </c>
      <c r="V1" s="149" t="s">
        <v>289</v>
      </c>
      <c r="W1" s="149" t="s">
        <v>290</v>
      </c>
      <c r="X1" s="149" t="s">
        <v>148</v>
      </c>
      <c r="Y1" s="149" t="s">
        <v>149</v>
      </c>
      <c r="Z1" s="150" t="s">
        <v>150</v>
      </c>
      <c r="AA1" s="151" t="s">
        <v>151</v>
      </c>
      <c r="AB1" s="151" t="s">
        <v>152</v>
      </c>
      <c r="AC1" s="151" t="s">
        <v>153</v>
      </c>
      <c r="AD1" s="151" t="s">
        <v>154</v>
      </c>
      <c r="AE1" s="151" t="s">
        <v>267</v>
      </c>
      <c r="AF1" s="152" t="s">
        <v>268</v>
      </c>
      <c r="AG1" s="153" t="s">
        <v>269</v>
      </c>
      <c r="AH1" s="153" t="s">
        <v>270</v>
      </c>
      <c r="AI1" s="153" t="s">
        <v>271</v>
      </c>
      <c r="AJ1" s="154" t="s">
        <v>272</v>
      </c>
    </row>
    <row r="2" spans="1:57" x14ac:dyDescent="0.3">
      <c r="A2" s="155">
        <v>370</v>
      </c>
      <c r="B2" s="206">
        <v>41902</v>
      </c>
      <c r="C2" s="157" t="s">
        <v>330</v>
      </c>
      <c r="D2" s="158" t="s">
        <v>331</v>
      </c>
      <c r="E2" s="159">
        <v>41822</v>
      </c>
      <c r="F2" s="157" t="s">
        <v>332</v>
      </c>
      <c r="G2" s="158" t="s">
        <v>302</v>
      </c>
      <c r="H2" s="158">
        <v>64</v>
      </c>
      <c r="I2" s="160" t="s">
        <v>347</v>
      </c>
      <c r="J2" s="162">
        <v>6660</v>
      </c>
      <c r="K2" s="162">
        <v>6660</v>
      </c>
      <c r="L2" s="162">
        <v>6660</v>
      </c>
      <c r="M2" s="162">
        <v>6660</v>
      </c>
      <c r="N2" s="162">
        <v>6660</v>
      </c>
      <c r="O2" s="158">
        <v>2.92</v>
      </c>
      <c r="P2" s="158">
        <v>2.5</v>
      </c>
      <c r="Q2" s="158">
        <v>0</v>
      </c>
      <c r="R2" s="158">
        <v>0</v>
      </c>
      <c r="S2" s="158">
        <v>0</v>
      </c>
      <c r="T2" s="158">
        <v>0</v>
      </c>
      <c r="U2" s="158"/>
      <c r="V2" s="158"/>
      <c r="W2" s="158"/>
      <c r="X2" s="158"/>
      <c r="Y2" s="158"/>
      <c r="Z2" s="158"/>
      <c r="AA2" s="158"/>
      <c r="AB2" s="158"/>
      <c r="AC2" s="158"/>
      <c r="AD2" s="158"/>
      <c r="AE2" s="158"/>
      <c r="AF2" s="158"/>
      <c r="AG2" s="161" t="s">
        <v>315</v>
      </c>
      <c r="AH2" s="161"/>
      <c r="AI2" s="161"/>
      <c r="AJ2" s="161"/>
    </row>
    <row r="3" spans="1:57" x14ac:dyDescent="0.3">
      <c r="A3" s="155">
        <v>1088</v>
      </c>
      <c r="B3" s="206">
        <v>41902</v>
      </c>
      <c r="C3" s="157" t="s">
        <v>330</v>
      </c>
      <c r="D3" s="158" t="s">
        <v>331</v>
      </c>
      <c r="E3" s="213">
        <v>41820</v>
      </c>
      <c r="F3" s="157" t="s">
        <v>333</v>
      </c>
      <c r="G3" s="158" t="s">
        <v>302</v>
      </c>
      <c r="H3" s="158">
        <v>75</v>
      </c>
      <c r="I3" s="160" t="s">
        <v>347</v>
      </c>
      <c r="J3" s="209">
        <v>1200</v>
      </c>
      <c r="K3" s="209">
        <v>2400</v>
      </c>
      <c r="L3" s="209">
        <v>5400</v>
      </c>
      <c r="M3" s="209">
        <v>165400</v>
      </c>
      <c r="N3" s="209">
        <v>832000</v>
      </c>
      <c r="O3" s="158">
        <v>3.85</v>
      </c>
      <c r="P3" s="158">
        <v>2.4500000000000002</v>
      </c>
      <c r="Q3" s="158">
        <v>2.31</v>
      </c>
      <c r="R3" s="158">
        <v>2.31</v>
      </c>
      <c r="S3" s="158">
        <v>2.2200000000000002</v>
      </c>
      <c r="T3" s="158">
        <v>1.9</v>
      </c>
      <c r="U3" s="158"/>
      <c r="V3" s="158"/>
      <c r="W3" s="158"/>
      <c r="X3" s="158"/>
      <c r="Y3" s="158"/>
      <c r="Z3" s="158"/>
      <c r="AA3" s="158"/>
      <c r="AB3" s="158"/>
      <c r="AC3" s="158"/>
      <c r="AD3" s="158"/>
      <c r="AE3" s="158"/>
      <c r="AF3" s="158"/>
      <c r="AG3" s="161" t="s">
        <v>315</v>
      </c>
      <c r="AH3" s="158"/>
      <c r="AI3" s="158"/>
      <c r="AJ3" s="158"/>
    </row>
    <row r="4" spans="1:57" x14ac:dyDescent="0.3">
      <c r="A4" s="155">
        <v>1159</v>
      </c>
      <c r="B4" s="206">
        <v>41902</v>
      </c>
      <c r="C4" s="207" t="s">
        <v>334</v>
      </c>
      <c r="D4" s="158" t="s">
        <v>335</v>
      </c>
      <c r="E4" s="208">
        <v>41852</v>
      </c>
      <c r="F4" s="157" t="s">
        <v>336</v>
      </c>
      <c r="G4" s="158" t="s">
        <v>302</v>
      </c>
      <c r="H4" s="158">
        <v>59.1</v>
      </c>
      <c r="I4" s="160" t="s">
        <v>347</v>
      </c>
      <c r="J4" s="209">
        <v>1200</v>
      </c>
      <c r="K4" s="209">
        <v>2400</v>
      </c>
      <c r="L4" s="209">
        <v>5400</v>
      </c>
      <c r="M4" s="209">
        <v>165400</v>
      </c>
      <c r="N4" s="209">
        <v>832000</v>
      </c>
      <c r="O4" s="158">
        <v>3.79</v>
      </c>
      <c r="P4" s="158">
        <v>2.5</v>
      </c>
      <c r="Q4" s="158">
        <v>2.35</v>
      </c>
      <c r="R4" s="158">
        <v>2.3199999999999998</v>
      </c>
      <c r="S4" s="158">
        <v>2.2200000000000002</v>
      </c>
      <c r="T4" s="158">
        <v>1.84</v>
      </c>
      <c r="U4" s="158"/>
      <c r="V4" s="158"/>
      <c r="W4" s="158"/>
      <c r="X4" s="158"/>
      <c r="Y4" s="158"/>
      <c r="Z4" s="158"/>
      <c r="AA4" s="158"/>
      <c r="AB4" s="158"/>
      <c r="AC4" s="158"/>
      <c r="AD4" s="158"/>
      <c r="AE4" s="158"/>
      <c r="AF4" s="158"/>
      <c r="AG4" s="161" t="s">
        <v>315</v>
      </c>
      <c r="AH4" s="158"/>
      <c r="AI4" s="158"/>
      <c r="AJ4" s="158"/>
      <c r="AK4" s="161">
        <v>0</v>
      </c>
      <c r="AL4" s="161">
        <v>0</v>
      </c>
      <c r="AM4" s="161">
        <v>0</v>
      </c>
      <c r="AN4" s="161">
        <v>0</v>
      </c>
      <c r="AO4" s="161">
        <v>0</v>
      </c>
      <c r="AP4" s="161">
        <v>0</v>
      </c>
      <c r="AQ4" s="161">
        <v>0</v>
      </c>
      <c r="AR4" s="161">
        <v>0</v>
      </c>
      <c r="AS4" s="161">
        <v>0</v>
      </c>
      <c r="AT4" s="161">
        <v>0</v>
      </c>
      <c r="AU4" s="158"/>
      <c r="AV4" s="161" t="s">
        <v>264</v>
      </c>
      <c r="AW4" s="161"/>
      <c r="AX4" s="161" t="s">
        <v>264</v>
      </c>
      <c r="AY4" s="157"/>
      <c r="AZ4" s="158"/>
      <c r="BA4" s="161"/>
      <c r="BB4" s="161" t="s">
        <v>292</v>
      </c>
      <c r="BC4" s="157" t="s">
        <v>293</v>
      </c>
      <c r="BD4" t="s">
        <v>294</v>
      </c>
      <c r="BE4" t="s">
        <v>295</v>
      </c>
    </row>
    <row r="5" spans="1:57" x14ac:dyDescent="0.3">
      <c r="A5" s="155">
        <v>839</v>
      </c>
      <c r="B5" s="206">
        <v>41902</v>
      </c>
      <c r="C5" s="157" t="s">
        <v>330</v>
      </c>
      <c r="D5" s="158" t="s">
        <v>331</v>
      </c>
      <c r="E5" s="213">
        <v>41640</v>
      </c>
      <c r="F5" s="157" t="s">
        <v>337</v>
      </c>
      <c r="G5" s="158" t="s">
        <v>302</v>
      </c>
      <c r="H5" s="158">
        <v>59.3</v>
      </c>
      <c r="I5" s="160" t="s">
        <v>347</v>
      </c>
      <c r="J5" s="209">
        <v>1200</v>
      </c>
      <c r="K5" s="209">
        <v>2400</v>
      </c>
      <c r="L5" s="209">
        <v>5400</v>
      </c>
      <c r="M5" s="209">
        <v>165400</v>
      </c>
      <c r="N5" s="209">
        <v>832000</v>
      </c>
      <c r="O5" s="158">
        <v>4.07</v>
      </c>
      <c r="P5" s="158">
        <v>2.72</v>
      </c>
      <c r="Q5" s="158">
        <v>2.6</v>
      </c>
      <c r="R5" s="158">
        <v>2.5</v>
      </c>
      <c r="S5" s="158">
        <v>2.4</v>
      </c>
      <c r="T5" s="158">
        <v>2.08</v>
      </c>
      <c r="U5" s="158"/>
      <c r="V5" s="158"/>
      <c r="W5" s="158"/>
      <c r="X5" s="158"/>
      <c r="Y5" s="158"/>
      <c r="Z5" s="158"/>
      <c r="AA5" s="158"/>
      <c r="AB5" s="158"/>
      <c r="AC5" s="158"/>
      <c r="AD5" s="158"/>
      <c r="AE5" s="158"/>
      <c r="AF5" s="158"/>
      <c r="AG5" s="161" t="s">
        <v>315</v>
      </c>
      <c r="AH5" s="158"/>
      <c r="AI5" s="158"/>
      <c r="AJ5" s="158"/>
      <c r="AK5" s="161">
        <v>0</v>
      </c>
      <c r="AL5" s="161">
        <v>0</v>
      </c>
      <c r="AM5" s="161">
        <v>0</v>
      </c>
      <c r="AN5" s="161">
        <v>0</v>
      </c>
      <c r="AO5" s="161">
        <v>0</v>
      </c>
      <c r="AP5" s="161">
        <v>0</v>
      </c>
      <c r="AQ5" s="161">
        <v>0</v>
      </c>
      <c r="AR5" s="161">
        <v>0</v>
      </c>
      <c r="AS5" s="161">
        <v>0</v>
      </c>
      <c r="AT5" s="161">
        <v>0</v>
      </c>
      <c r="AU5" s="158"/>
      <c r="AV5" s="161" t="s">
        <v>264</v>
      </c>
      <c r="AW5" s="161"/>
      <c r="AX5" s="161" t="s">
        <v>264</v>
      </c>
      <c r="AY5" s="157"/>
      <c r="AZ5" s="158"/>
      <c r="BA5" s="161"/>
      <c r="BB5" s="161" t="s">
        <v>292</v>
      </c>
      <c r="BC5" s="157" t="s">
        <v>293</v>
      </c>
      <c r="BD5" t="s">
        <v>294</v>
      </c>
      <c r="BE5" t="s">
        <v>295</v>
      </c>
    </row>
    <row r="6" spans="1:57" x14ac:dyDescent="0.3">
      <c r="A6" s="155">
        <v>508</v>
      </c>
      <c r="B6" s="206">
        <v>41902</v>
      </c>
      <c r="C6" s="157" t="s">
        <v>330</v>
      </c>
      <c r="D6" s="158" t="s">
        <v>331</v>
      </c>
      <c r="E6" s="159">
        <v>41820</v>
      </c>
      <c r="F6" s="157" t="s">
        <v>338</v>
      </c>
      <c r="G6" s="158" t="s">
        <v>302</v>
      </c>
      <c r="H6" s="158">
        <v>60.9</v>
      </c>
      <c r="I6" s="160" t="s">
        <v>347</v>
      </c>
      <c r="J6" s="209">
        <v>1200</v>
      </c>
      <c r="K6" s="209">
        <v>2400</v>
      </c>
      <c r="L6" s="209">
        <v>5400</v>
      </c>
      <c r="M6" s="209">
        <v>165400</v>
      </c>
      <c r="N6" s="209">
        <v>832000</v>
      </c>
      <c r="O6" s="158">
        <v>3.59</v>
      </c>
      <c r="P6" s="158">
        <v>2.42</v>
      </c>
      <c r="Q6" s="158">
        <v>2.33</v>
      </c>
      <c r="R6" s="158">
        <v>2.33</v>
      </c>
      <c r="S6" s="158">
        <v>2.04</v>
      </c>
      <c r="T6" s="158">
        <v>1.94</v>
      </c>
      <c r="U6" s="158"/>
      <c r="V6" s="158"/>
      <c r="W6" s="158"/>
      <c r="X6" s="158"/>
      <c r="Y6" s="158"/>
      <c r="Z6" s="158"/>
      <c r="AA6" s="158"/>
      <c r="AB6" s="158"/>
      <c r="AC6" s="158"/>
      <c r="AD6" s="158"/>
      <c r="AE6" s="158"/>
      <c r="AF6" s="158"/>
      <c r="AG6" s="161" t="s">
        <v>315</v>
      </c>
      <c r="AH6" s="161"/>
      <c r="AI6" s="161"/>
      <c r="AJ6" s="161"/>
    </row>
    <row r="7" spans="1:57" x14ac:dyDescent="0.3">
      <c r="A7" s="155">
        <v>876</v>
      </c>
      <c r="B7" s="206">
        <v>41902</v>
      </c>
      <c r="C7" s="157" t="s">
        <v>330</v>
      </c>
      <c r="D7" s="158" t="s">
        <v>331</v>
      </c>
      <c r="E7" s="213">
        <v>41844</v>
      </c>
      <c r="F7" s="157" t="s">
        <v>339</v>
      </c>
      <c r="G7" s="158" t="s">
        <v>302</v>
      </c>
      <c r="H7" s="158">
        <v>60</v>
      </c>
      <c r="I7" s="160" t="s">
        <v>347</v>
      </c>
      <c r="J7" s="209">
        <v>1200</v>
      </c>
      <c r="K7" s="209">
        <v>2400</v>
      </c>
      <c r="L7" s="209">
        <v>5400</v>
      </c>
      <c r="M7" s="209">
        <v>165400</v>
      </c>
      <c r="N7" s="209">
        <v>832000</v>
      </c>
      <c r="O7" s="158">
        <v>4.0199999999999996</v>
      </c>
      <c r="P7" s="158">
        <v>2.74</v>
      </c>
      <c r="Q7" s="158">
        <v>2.5299999999999998</v>
      </c>
      <c r="R7" s="158">
        <v>2.5099999999999998</v>
      </c>
      <c r="S7" s="158">
        <v>2.41</v>
      </c>
      <c r="T7" s="158">
        <v>2.0499999999999998</v>
      </c>
      <c r="U7" s="158"/>
      <c r="V7" s="158"/>
      <c r="W7" s="158"/>
      <c r="X7" s="158"/>
      <c r="Y7" s="158"/>
      <c r="Z7" s="158"/>
      <c r="AA7" s="158"/>
      <c r="AB7" s="158"/>
      <c r="AC7" s="158"/>
      <c r="AD7" s="158"/>
      <c r="AE7" s="158"/>
      <c r="AF7" s="158"/>
      <c r="AG7" s="161" t="s">
        <v>315</v>
      </c>
      <c r="AH7" s="158"/>
      <c r="AI7" s="158"/>
      <c r="AJ7" s="158"/>
    </row>
    <row r="8" spans="1:57" x14ac:dyDescent="0.3">
      <c r="A8" s="155">
        <v>1274</v>
      </c>
      <c r="B8" s="206">
        <v>41902</v>
      </c>
      <c r="C8" s="157" t="s">
        <v>330</v>
      </c>
      <c r="D8" s="158" t="s">
        <v>331</v>
      </c>
      <c r="E8" s="213">
        <v>41880</v>
      </c>
      <c r="F8" s="157" t="s">
        <v>340</v>
      </c>
      <c r="G8" s="158" t="s">
        <v>302</v>
      </c>
      <c r="H8" s="158">
        <v>43</v>
      </c>
      <c r="I8" s="160" t="s">
        <v>323</v>
      </c>
      <c r="J8" s="209">
        <v>1200</v>
      </c>
      <c r="K8" s="209">
        <v>2400</v>
      </c>
      <c r="L8" s="209">
        <v>5400</v>
      </c>
      <c r="M8" s="209">
        <v>165400</v>
      </c>
      <c r="N8" s="209">
        <v>832000</v>
      </c>
      <c r="O8" s="158">
        <v>4.45</v>
      </c>
      <c r="P8" s="158">
        <v>2.9</v>
      </c>
      <c r="Q8" s="158">
        <v>2.85</v>
      </c>
      <c r="R8" s="158">
        <v>2.85</v>
      </c>
      <c r="S8" s="158">
        <v>2.8</v>
      </c>
      <c r="T8" s="158">
        <v>2.6</v>
      </c>
      <c r="U8" s="158"/>
      <c r="V8" s="158"/>
      <c r="W8" s="158"/>
      <c r="X8" s="158"/>
      <c r="Y8" s="158"/>
      <c r="Z8" s="158"/>
      <c r="AA8" s="158"/>
      <c r="AB8" s="158"/>
      <c r="AC8" s="158"/>
      <c r="AD8" s="158"/>
      <c r="AE8" s="158"/>
      <c r="AF8" s="158"/>
      <c r="AG8" s="161"/>
      <c r="AH8" s="158"/>
      <c r="AI8" s="158"/>
      <c r="AJ8" s="158"/>
    </row>
    <row r="9" spans="1:57" x14ac:dyDescent="0.3">
      <c r="A9" s="155">
        <v>1438</v>
      </c>
      <c r="B9" s="206">
        <v>41902</v>
      </c>
      <c r="C9" s="157" t="s">
        <v>330</v>
      </c>
      <c r="D9" s="158" t="s">
        <v>331</v>
      </c>
      <c r="E9" s="213">
        <v>41880</v>
      </c>
      <c r="F9" s="157" t="s">
        <v>341</v>
      </c>
      <c r="G9" s="158" t="s">
        <v>302</v>
      </c>
      <c r="H9" s="158">
        <v>43</v>
      </c>
      <c r="I9" s="160" t="s">
        <v>347</v>
      </c>
      <c r="J9" s="209">
        <v>1200</v>
      </c>
      <c r="K9" s="209">
        <v>2400</v>
      </c>
      <c r="L9" s="209">
        <v>5400</v>
      </c>
      <c r="M9" s="209">
        <v>165400</v>
      </c>
      <c r="N9" s="209">
        <v>832000</v>
      </c>
      <c r="O9" s="158">
        <v>4.45</v>
      </c>
      <c r="P9" s="158">
        <v>2.9</v>
      </c>
      <c r="Q9" s="158">
        <v>2.85</v>
      </c>
      <c r="R9" s="158">
        <v>2.85</v>
      </c>
      <c r="S9" s="158">
        <v>2.8</v>
      </c>
      <c r="T9" s="158">
        <v>2.6</v>
      </c>
      <c r="U9" s="158"/>
      <c r="V9" s="158"/>
      <c r="W9" s="158"/>
      <c r="X9" s="158"/>
      <c r="Y9" s="158"/>
      <c r="Z9" s="158"/>
      <c r="AA9" s="158"/>
      <c r="AB9" s="158"/>
      <c r="AC9" s="158"/>
      <c r="AD9" s="158"/>
      <c r="AE9" s="158"/>
      <c r="AF9" s="158"/>
      <c r="AG9" s="161"/>
      <c r="AH9" s="158"/>
      <c r="AI9" s="158"/>
      <c r="AJ9" s="158"/>
    </row>
    <row r="10" spans="1:57" x14ac:dyDescent="0.3">
      <c r="A10" s="155">
        <v>1092</v>
      </c>
      <c r="B10" s="206">
        <v>41902</v>
      </c>
      <c r="C10" s="207" t="s">
        <v>334</v>
      </c>
      <c r="D10" s="158" t="s">
        <v>335</v>
      </c>
      <c r="E10" s="214">
        <v>41879</v>
      </c>
      <c r="F10" s="157" t="s">
        <v>342</v>
      </c>
      <c r="G10" s="158" t="s">
        <v>302</v>
      </c>
      <c r="H10" s="210">
        <v>54.75</v>
      </c>
      <c r="I10" s="211" t="s">
        <v>347</v>
      </c>
      <c r="J10" s="209">
        <v>1200</v>
      </c>
      <c r="K10" s="209">
        <v>2400</v>
      </c>
      <c r="L10" s="209">
        <v>5400</v>
      </c>
      <c r="M10" s="209">
        <v>165400</v>
      </c>
      <c r="N10" s="209">
        <v>832000</v>
      </c>
      <c r="O10" s="210">
        <v>3.97</v>
      </c>
      <c r="P10" s="210">
        <v>2.64</v>
      </c>
      <c r="Q10" s="210">
        <v>2.4500000000000002</v>
      </c>
      <c r="R10" s="212">
        <v>2.42</v>
      </c>
      <c r="S10" s="2">
        <v>2.31</v>
      </c>
      <c r="T10" s="210">
        <v>1.31</v>
      </c>
      <c r="U10" s="158"/>
      <c r="V10" s="158"/>
      <c r="W10" s="158"/>
      <c r="X10" s="158"/>
      <c r="Y10" s="158"/>
      <c r="Z10" s="158"/>
      <c r="AA10" s="158"/>
      <c r="AB10" s="158"/>
      <c r="AC10" s="158"/>
      <c r="AD10" s="158"/>
      <c r="AE10" s="158"/>
      <c r="AF10" s="158"/>
      <c r="AG10" s="161"/>
      <c r="AH10" s="158"/>
      <c r="AI10" s="158"/>
      <c r="AJ10" s="158"/>
    </row>
    <row r="11" spans="1:57" x14ac:dyDescent="0.3">
      <c r="A11" s="155">
        <v>871</v>
      </c>
      <c r="B11" s="206">
        <v>41902</v>
      </c>
      <c r="C11" s="157" t="s">
        <v>330</v>
      </c>
      <c r="D11" s="158" t="s">
        <v>255</v>
      </c>
      <c r="E11" s="159">
        <v>41820</v>
      </c>
      <c r="F11" s="157" t="s">
        <v>343</v>
      </c>
      <c r="G11" s="158" t="s">
        <v>302</v>
      </c>
      <c r="H11" s="158">
        <v>70.61</v>
      </c>
      <c r="I11" s="160" t="s">
        <v>347</v>
      </c>
      <c r="J11" s="209">
        <v>1200</v>
      </c>
      <c r="K11" s="209">
        <v>2400</v>
      </c>
      <c r="L11" s="209">
        <v>5400</v>
      </c>
      <c r="M11" s="209">
        <v>165400</v>
      </c>
      <c r="N11" s="209">
        <v>832000</v>
      </c>
      <c r="O11" s="158">
        <v>3.911</v>
      </c>
      <c r="P11" s="158">
        <v>2.617</v>
      </c>
      <c r="Q11" s="158">
        <v>2.5470000000000002</v>
      </c>
      <c r="R11" s="158">
        <v>2.4590000000000001</v>
      </c>
      <c r="S11" s="158">
        <v>2.3719999999999999</v>
      </c>
      <c r="T11" s="158">
        <v>0.53</v>
      </c>
      <c r="U11" s="158"/>
      <c r="V11" s="158"/>
      <c r="W11" s="158"/>
      <c r="X11" s="158"/>
      <c r="Y11" s="158"/>
      <c r="Z11" s="158"/>
      <c r="AA11" s="158"/>
      <c r="AB11" s="158"/>
      <c r="AC11" s="158"/>
      <c r="AD11" s="158"/>
      <c r="AE11" s="158"/>
      <c r="AF11" s="158"/>
      <c r="AG11" s="161" t="s">
        <v>315</v>
      </c>
      <c r="AH11" s="158"/>
      <c r="AI11" s="158"/>
      <c r="AJ11" s="158"/>
    </row>
    <row r="12" spans="1:57" x14ac:dyDescent="0.3">
      <c r="A12" s="155">
        <v>840</v>
      </c>
      <c r="B12" s="206">
        <v>41902</v>
      </c>
      <c r="C12" s="157" t="s">
        <v>330</v>
      </c>
      <c r="D12" s="158" t="s">
        <v>255</v>
      </c>
      <c r="E12" s="213">
        <v>41640</v>
      </c>
      <c r="F12" s="157" t="s">
        <v>337</v>
      </c>
      <c r="G12" s="158" t="s">
        <v>302</v>
      </c>
      <c r="H12" s="158">
        <v>59.3</v>
      </c>
      <c r="I12" s="160" t="s">
        <v>347</v>
      </c>
      <c r="J12" s="209">
        <v>1200</v>
      </c>
      <c r="K12" s="209">
        <v>2400</v>
      </c>
      <c r="L12" s="209">
        <v>5400</v>
      </c>
      <c r="M12" s="209">
        <v>165400</v>
      </c>
      <c r="N12" s="209">
        <v>832000</v>
      </c>
      <c r="O12" s="158">
        <v>4.07</v>
      </c>
      <c r="P12" s="158">
        <v>2.72</v>
      </c>
      <c r="Q12" s="158">
        <v>2.6</v>
      </c>
      <c r="R12" s="158">
        <v>2.5</v>
      </c>
      <c r="S12" s="158">
        <v>2.4</v>
      </c>
      <c r="T12" s="158">
        <v>2.08</v>
      </c>
      <c r="U12" s="158"/>
      <c r="V12" s="158"/>
      <c r="W12" s="158"/>
      <c r="X12" s="158"/>
      <c r="Y12" s="158"/>
      <c r="Z12" s="158"/>
      <c r="AA12" s="158"/>
      <c r="AB12" s="158"/>
      <c r="AC12" s="158"/>
      <c r="AD12" s="158"/>
      <c r="AE12" s="158"/>
      <c r="AF12" s="158"/>
      <c r="AG12" s="161" t="s">
        <v>315</v>
      </c>
      <c r="AH12" s="161"/>
      <c r="AI12" s="161"/>
      <c r="AJ12" s="161"/>
    </row>
    <row r="13" spans="1:57" x14ac:dyDescent="0.3">
      <c r="A13" s="155"/>
      <c r="B13" s="206">
        <v>41902</v>
      </c>
      <c r="C13" s="157" t="s">
        <v>303</v>
      </c>
      <c r="D13" s="158" t="s">
        <v>322</v>
      </c>
      <c r="E13" s="159">
        <v>41820</v>
      </c>
      <c r="F13" s="157" t="s">
        <v>311</v>
      </c>
      <c r="G13" s="158" t="s">
        <v>302</v>
      </c>
      <c r="H13" s="158">
        <v>88.230999999999995</v>
      </c>
      <c r="I13" s="160" t="s">
        <v>323</v>
      </c>
      <c r="J13" s="67">
        <v>2500</v>
      </c>
      <c r="K13" s="67">
        <v>29000</v>
      </c>
      <c r="L13" s="67">
        <v>119000</v>
      </c>
      <c r="M13" s="67">
        <v>119000</v>
      </c>
      <c r="N13" s="67">
        <v>119000</v>
      </c>
      <c r="O13" s="158">
        <v>3.089</v>
      </c>
      <c r="P13" s="158">
        <v>2.59</v>
      </c>
      <c r="Q13" s="158">
        <v>2.4980000000000002</v>
      </c>
      <c r="R13" s="158">
        <v>2.4740000000000002</v>
      </c>
      <c r="S13" s="158">
        <v>0</v>
      </c>
      <c r="T13" s="158">
        <v>0</v>
      </c>
      <c r="U13" s="158"/>
      <c r="V13" s="158"/>
      <c r="W13" s="158"/>
      <c r="X13" s="158"/>
      <c r="Y13" s="158"/>
      <c r="Z13" s="158"/>
      <c r="AA13" s="158"/>
      <c r="AB13" s="158"/>
      <c r="AC13" s="158"/>
      <c r="AD13" s="158"/>
      <c r="AE13" s="158"/>
      <c r="AF13" s="158"/>
      <c r="AG13" s="161"/>
      <c r="AH13" s="161"/>
      <c r="AI13" s="161"/>
      <c r="AJ13" s="161"/>
    </row>
    <row r="14" spans="1:57" x14ac:dyDescent="0.3">
      <c r="A14" s="155"/>
      <c r="B14" s="206">
        <v>41902</v>
      </c>
      <c r="C14" s="157" t="s">
        <v>303</v>
      </c>
      <c r="D14" s="158" t="s">
        <v>322</v>
      </c>
      <c r="E14" s="213">
        <v>41640</v>
      </c>
      <c r="F14" s="157" t="s">
        <v>308</v>
      </c>
      <c r="G14" s="158" t="s">
        <v>302</v>
      </c>
      <c r="H14" s="158">
        <v>72</v>
      </c>
      <c r="I14" s="160" t="s">
        <v>323</v>
      </c>
      <c r="J14" s="67">
        <v>2500</v>
      </c>
      <c r="K14" s="67">
        <v>29000</v>
      </c>
      <c r="L14" s="67">
        <v>119000</v>
      </c>
      <c r="M14" s="67">
        <v>119000</v>
      </c>
      <c r="N14" s="67">
        <v>119000</v>
      </c>
      <c r="O14" s="158">
        <v>2.99</v>
      </c>
      <c r="P14" s="158">
        <v>2.72</v>
      </c>
      <c r="Q14" s="158">
        <v>2.63</v>
      </c>
      <c r="R14" s="158">
        <v>2.42</v>
      </c>
      <c r="S14" s="158">
        <v>0</v>
      </c>
      <c r="T14" s="158">
        <v>0</v>
      </c>
      <c r="U14" s="158"/>
      <c r="V14" s="158"/>
      <c r="W14" s="158"/>
      <c r="X14" s="158"/>
      <c r="Y14" s="158"/>
      <c r="Z14" s="158"/>
      <c r="AA14" s="158"/>
      <c r="AB14" s="158"/>
      <c r="AC14" s="158"/>
      <c r="AD14" s="158"/>
      <c r="AE14" s="158"/>
      <c r="AF14" s="158"/>
      <c r="AG14" s="161"/>
      <c r="AH14" s="161"/>
      <c r="AI14" s="161"/>
      <c r="AJ14" s="161"/>
    </row>
    <row r="15" spans="1:57" x14ac:dyDescent="0.3">
      <c r="A15" s="155"/>
      <c r="B15" s="206">
        <v>41902</v>
      </c>
      <c r="C15" s="157" t="s">
        <v>303</v>
      </c>
      <c r="D15" s="158" t="s">
        <v>297</v>
      </c>
      <c r="E15" s="159">
        <v>41820</v>
      </c>
      <c r="F15" s="157" t="s">
        <v>311</v>
      </c>
      <c r="G15" s="158" t="s">
        <v>302</v>
      </c>
      <c r="H15" s="158">
        <v>86.09</v>
      </c>
      <c r="I15" s="160"/>
      <c r="J15" s="67"/>
      <c r="K15" s="67"/>
      <c r="L15" s="67"/>
      <c r="M15" s="67"/>
      <c r="N15" s="67"/>
      <c r="O15" s="158">
        <v>2.8420000000000001</v>
      </c>
      <c r="P15" s="158"/>
      <c r="Q15" s="158"/>
      <c r="R15" s="158"/>
      <c r="S15" s="158"/>
      <c r="T15" s="158"/>
      <c r="U15" s="158"/>
      <c r="V15" s="158"/>
      <c r="W15" s="158"/>
      <c r="X15" s="158"/>
      <c r="Y15" s="158"/>
      <c r="Z15" s="158"/>
      <c r="AA15" s="158"/>
      <c r="AB15" s="158"/>
      <c r="AC15" s="158"/>
      <c r="AD15" s="158"/>
      <c r="AE15" s="158"/>
      <c r="AF15" s="158"/>
      <c r="AG15" s="161"/>
      <c r="AH15" s="161"/>
      <c r="AI15" s="161"/>
      <c r="AJ15" s="161"/>
    </row>
    <row r="16" spans="1:57" x14ac:dyDescent="0.3">
      <c r="A16" s="155">
        <v>843</v>
      </c>
      <c r="B16" s="206">
        <v>41902</v>
      </c>
      <c r="C16" s="157" t="s">
        <v>330</v>
      </c>
      <c r="D16" s="158" t="s">
        <v>257</v>
      </c>
      <c r="E16" s="213">
        <v>41640</v>
      </c>
      <c r="F16" s="157" t="s">
        <v>337</v>
      </c>
      <c r="G16" s="158" t="s">
        <v>302</v>
      </c>
      <c r="H16" s="158">
        <v>78.3</v>
      </c>
      <c r="I16" s="160" t="s">
        <v>347</v>
      </c>
      <c r="J16" s="67">
        <v>6000</v>
      </c>
      <c r="K16" s="67">
        <v>12000</v>
      </c>
      <c r="L16" s="67">
        <v>85000</v>
      </c>
      <c r="M16" s="67">
        <v>85000</v>
      </c>
      <c r="N16" s="67">
        <v>85000</v>
      </c>
      <c r="O16" s="158">
        <v>2.46</v>
      </c>
      <c r="P16" s="158">
        <v>2.2799999999999998</v>
      </c>
      <c r="Q16" s="158">
        <v>2.23</v>
      </c>
      <c r="R16" s="158">
        <v>2.0230000000000001</v>
      </c>
      <c r="S16" s="158">
        <v>0</v>
      </c>
      <c r="T16" s="158">
        <v>0</v>
      </c>
      <c r="U16" s="158"/>
      <c r="V16" s="158"/>
      <c r="W16" s="158"/>
      <c r="X16" s="158"/>
      <c r="Y16" s="158"/>
      <c r="Z16" s="158"/>
      <c r="AA16" s="158"/>
      <c r="AB16" s="158"/>
      <c r="AC16" s="158"/>
      <c r="AD16" s="158"/>
      <c r="AE16" s="158"/>
      <c r="AF16" s="158"/>
      <c r="AG16" s="161" t="s">
        <v>315</v>
      </c>
      <c r="AH16" s="161"/>
      <c r="AI16" s="161"/>
      <c r="AJ16" s="161"/>
    </row>
    <row r="17" spans="1:36" x14ac:dyDescent="0.3">
      <c r="A17" s="155">
        <v>520</v>
      </c>
      <c r="B17" s="206">
        <v>41902</v>
      </c>
      <c r="C17" s="157" t="s">
        <v>330</v>
      </c>
      <c r="D17" s="158" t="s">
        <v>257</v>
      </c>
      <c r="E17" s="159">
        <v>41820</v>
      </c>
      <c r="F17" s="157" t="s">
        <v>338</v>
      </c>
      <c r="G17" s="158" t="s">
        <v>302</v>
      </c>
      <c r="H17" s="158">
        <v>54.02</v>
      </c>
      <c r="I17" s="160" t="s">
        <v>347</v>
      </c>
      <c r="J17" s="67">
        <v>1650</v>
      </c>
      <c r="K17" s="67">
        <v>2960</v>
      </c>
      <c r="L17" s="67">
        <v>2960</v>
      </c>
      <c r="M17" s="67">
        <v>2960</v>
      </c>
      <c r="N17" s="67">
        <v>2960</v>
      </c>
      <c r="O17" s="158">
        <v>2.0699999999999998</v>
      </c>
      <c r="P17" s="158">
        <v>1.85</v>
      </c>
      <c r="Q17" s="158">
        <v>1.73</v>
      </c>
      <c r="R17" s="158">
        <v>0</v>
      </c>
      <c r="S17" s="158">
        <v>0</v>
      </c>
      <c r="T17" s="158">
        <v>0</v>
      </c>
      <c r="U17" s="158"/>
      <c r="V17" s="158"/>
      <c r="W17" s="158"/>
      <c r="X17" s="158"/>
      <c r="Y17" s="158"/>
      <c r="Z17" s="158"/>
      <c r="AA17" s="158"/>
      <c r="AB17" s="158"/>
      <c r="AC17" s="158"/>
      <c r="AD17" s="158"/>
      <c r="AE17" s="158"/>
      <c r="AF17" s="158"/>
      <c r="AG17" s="161" t="s">
        <v>315</v>
      </c>
      <c r="AH17" s="161"/>
      <c r="AI17" s="161"/>
      <c r="AJ17" s="161"/>
    </row>
    <row r="18" spans="1:36" x14ac:dyDescent="0.3">
      <c r="A18" s="155">
        <v>1534</v>
      </c>
      <c r="B18" s="206">
        <v>41902</v>
      </c>
      <c r="C18" s="157" t="s">
        <v>330</v>
      </c>
      <c r="D18" s="158" t="s">
        <v>257</v>
      </c>
      <c r="E18" s="159">
        <v>41822</v>
      </c>
      <c r="F18" s="157" t="s">
        <v>332</v>
      </c>
      <c r="G18" s="158" t="s">
        <v>302</v>
      </c>
      <c r="H18" s="158">
        <v>62</v>
      </c>
      <c r="I18" s="160" t="s">
        <v>348</v>
      </c>
      <c r="J18" s="209">
        <v>1650</v>
      </c>
      <c r="K18" s="209">
        <v>2960</v>
      </c>
      <c r="L18" s="209">
        <v>2960</v>
      </c>
      <c r="M18" s="209">
        <v>2960</v>
      </c>
      <c r="N18" s="209">
        <v>2960</v>
      </c>
      <c r="O18" s="158">
        <v>2.14</v>
      </c>
      <c r="P18" s="158">
        <v>1.93</v>
      </c>
      <c r="Q18" s="158">
        <v>1.83</v>
      </c>
      <c r="R18" s="158">
        <v>0</v>
      </c>
      <c r="S18" s="158">
        <v>0</v>
      </c>
      <c r="T18" s="158">
        <v>0</v>
      </c>
      <c r="U18" s="158"/>
      <c r="V18" s="158"/>
      <c r="W18" s="158"/>
      <c r="X18" s="158"/>
      <c r="Y18" s="158"/>
      <c r="Z18" s="158"/>
      <c r="AA18" s="158"/>
      <c r="AB18" s="158"/>
      <c r="AC18" s="158"/>
      <c r="AD18" s="158"/>
      <c r="AE18" s="158"/>
      <c r="AF18" s="158"/>
      <c r="AG18" s="161"/>
      <c r="AH18" s="161"/>
      <c r="AI18" s="161"/>
      <c r="AJ18" s="161"/>
    </row>
    <row r="19" spans="1:36" x14ac:dyDescent="0.3">
      <c r="A19" s="155">
        <v>844</v>
      </c>
      <c r="B19" s="206">
        <v>41902</v>
      </c>
      <c r="C19" s="157" t="s">
        <v>330</v>
      </c>
      <c r="D19" s="158" t="s">
        <v>344</v>
      </c>
      <c r="E19" s="213">
        <v>41640</v>
      </c>
      <c r="F19" s="157" t="s">
        <v>337</v>
      </c>
      <c r="G19" s="158" t="s">
        <v>302</v>
      </c>
      <c r="H19" s="158">
        <v>75.2</v>
      </c>
      <c r="I19" s="160" t="s">
        <v>347</v>
      </c>
      <c r="J19" s="67">
        <v>6000</v>
      </c>
      <c r="K19" s="67">
        <v>12000</v>
      </c>
      <c r="L19" s="67">
        <v>84000</v>
      </c>
      <c r="M19" s="67">
        <v>84000</v>
      </c>
      <c r="N19" s="67">
        <v>84000</v>
      </c>
      <c r="O19" s="158">
        <v>3.58</v>
      </c>
      <c r="P19" s="158">
        <v>3.18</v>
      </c>
      <c r="Q19" s="158">
        <v>2.83</v>
      </c>
      <c r="R19" s="158">
        <v>2.83</v>
      </c>
      <c r="S19" s="158">
        <v>0</v>
      </c>
      <c r="T19" s="158">
        <v>0</v>
      </c>
      <c r="U19" s="158"/>
      <c r="V19" s="158"/>
      <c r="W19" s="158"/>
      <c r="X19" s="158"/>
      <c r="Y19" s="158"/>
      <c r="Z19" s="158"/>
      <c r="AA19" s="158"/>
      <c r="AB19" s="158"/>
      <c r="AC19" s="158"/>
      <c r="AD19" s="158"/>
      <c r="AE19" s="158"/>
      <c r="AF19" s="158"/>
      <c r="AG19" s="161" t="s">
        <v>315</v>
      </c>
      <c r="AH19" s="161"/>
      <c r="AI19" s="161"/>
      <c r="AJ19" s="161"/>
    </row>
    <row r="20" spans="1:36" x14ac:dyDescent="0.3">
      <c r="A20" s="155">
        <v>522</v>
      </c>
      <c r="B20" s="206">
        <v>41902</v>
      </c>
      <c r="C20" s="157" t="s">
        <v>330</v>
      </c>
      <c r="D20" s="158" t="s">
        <v>344</v>
      </c>
      <c r="E20" s="159">
        <v>41820</v>
      </c>
      <c r="F20" s="157" t="s">
        <v>338</v>
      </c>
      <c r="G20" s="158" t="s">
        <v>302</v>
      </c>
      <c r="H20" s="158">
        <v>61.79</v>
      </c>
      <c r="I20" s="160" t="s">
        <v>347</v>
      </c>
      <c r="J20" s="67">
        <v>1650</v>
      </c>
      <c r="K20" s="67">
        <v>2960</v>
      </c>
      <c r="L20" s="67">
        <v>2960</v>
      </c>
      <c r="M20" s="67">
        <v>2960</v>
      </c>
      <c r="N20" s="67">
        <v>2960</v>
      </c>
      <c r="O20" s="158">
        <v>3.11</v>
      </c>
      <c r="P20" s="158">
        <v>2.87</v>
      </c>
      <c r="Q20" s="158">
        <v>2.2799999999999998</v>
      </c>
      <c r="R20" s="158">
        <v>0</v>
      </c>
      <c r="S20" s="158">
        <v>0</v>
      </c>
      <c r="T20" s="158">
        <v>0</v>
      </c>
      <c r="U20" s="158"/>
      <c r="V20" s="158"/>
      <c r="W20" s="158"/>
      <c r="X20" s="158"/>
      <c r="Y20" s="158"/>
      <c r="Z20" s="158"/>
      <c r="AA20" s="158"/>
      <c r="AB20" s="158"/>
      <c r="AC20" s="158"/>
      <c r="AD20" s="158"/>
      <c r="AE20" s="158"/>
      <c r="AF20" s="158"/>
      <c r="AG20" s="161" t="s">
        <v>315</v>
      </c>
      <c r="AH20" s="161"/>
      <c r="AI20" s="161"/>
      <c r="AJ20" s="161"/>
    </row>
    <row r="21" spans="1:36" x14ac:dyDescent="0.3">
      <c r="A21" s="155">
        <v>1540</v>
      </c>
      <c r="B21" s="206">
        <v>41902</v>
      </c>
      <c r="C21" s="157" t="s">
        <v>330</v>
      </c>
      <c r="D21" s="158" t="s">
        <v>345</v>
      </c>
      <c r="E21" s="159">
        <v>41822</v>
      </c>
      <c r="F21" s="157" t="s">
        <v>332</v>
      </c>
      <c r="G21" s="158" t="s">
        <v>302</v>
      </c>
      <c r="H21" s="158">
        <v>71</v>
      </c>
      <c r="I21" s="160" t="s">
        <v>348</v>
      </c>
      <c r="J21" s="209">
        <v>1650</v>
      </c>
      <c r="K21" s="209">
        <v>2960</v>
      </c>
      <c r="L21" s="209">
        <v>2960</v>
      </c>
      <c r="M21" s="209">
        <v>2960</v>
      </c>
      <c r="N21" s="209">
        <v>2960</v>
      </c>
      <c r="O21" s="158">
        <v>3.36</v>
      </c>
      <c r="P21" s="158">
        <v>3.06</v>
      </c>
      <c r="Q21" s="158">
        <v>2.44</v>
      </c>
      <c r="R21" s="158">
        <v>0</v>
      </c>
      <c r="S21" s="158">
        <v>0</v>
      </c>
      <c r="T21" s="158">
        <v>0</v>
      </c>
      <c r="U21" s="158"/>
      <c r="V21" s="158"/>
      <c r="W21" s="158"/>
      <c r="X21" s="158"/>
      <c r="Y21" s="158"/>
      <c r="Z21" s="158"/>
      <c r="AA21" s="158"/>
      <c r="AB21" s="158"/>
      <c r="AC21" s="158"/>
      <c r="AD21" s="158"/>
      <c r="AE21" s="158"/>
      <c r="AF21" s="158"/>
      <c r="AG21" s="161"/>
      <c r="AH21" s="161"/>
      <c r="AI21" s="161"/>
      <c r="AJ21" s="161"/>
    </row>
    <row r="22" spans="1:36" x14ac:dyDescent="0.3">
      <c r="A22" s="155">
        <v>510</v>
      </c>
      <c r="B22" s="206">
        <v>41902</v>
      </c>
      <c r="C22" s="157" t="s">
        <v>330</v>
      </c>
      <c r="D22" s="158" t="s">
        <v>260</v>
      </c>
      <c r="E22" s="159">
        <v>41820</v>
      </c>
      <c r="F22" s="157" t="s">
        <v>338</v>
      </c>
      <c r="G22" s="158" t="s">
        <v>302</v>
      </c>
      <c r="H22" s="158">
        <v>70.42</v>
      </c>
      <c r="I22" s="160"/>
      <c r="J22" s="158"/>
      <c r="K22" s="158"/>
      <c r="L22" s="158"/>
      <c r="M22" s="158"/>
      <c r="N22" s="158"/>
      <c r="O22" s="158">
        <v>2.59</v>
      </c>
      <c r="P22" s="158"/>
      <c r="Q22" s="158"/>
      <c r="R22" s="158"/>
      <c r="S22" s="158"/>
      <c r="T22" s="158"/>
      <c r="U22" s="158"/>
      <c r="V22" s="158"/>
      <c r="W22" s="158"/>
      <c r="X22" s="158"/>
      <c r="Y22" s="158"/>
      <c r="Z22" s="158"/>
      <c r="AA22" s="158"/>
      <c r="AB22" s="158"/>
      <c r="AC22" s="158"/>
      <c r="AD22" s="158"/>
      <c r="AE22" s="158"/>
      <c r="AF22" s="158"/>
      <c r="AG22" s="161" t="s">
        <v>315</v>
      </c>
      <c r="AH22" s="161"/>
      <c r="AI22" s="161"/>
      <c r="AJ22" s="161"/>
    </row>
    <row r="23" spans="1:36" x14ac:dyDescent="0.3">
      <c r="A23" s="155">
        <v>874</v>
      </c>
      <c r="B23" s="206">
        <v>41902</v>
      </c>
      <c r="C23" s="157" t="s">
        <v>330</v>
      </c>
      <c r="D23" s="158" t="s">
        <v>260</v>
      </c>
      <c r="E23" s="213">
        <v>41879</v>
      </c>
      <c r="F23" s="157" t="s">
        <v>339</v>
      </c>
      <c r="G23" s="158" t="s">
        <v>302</v>
      </c>
      <c r="H23" s="158">
        <v>72.61</v>
      </c>
      <c r="I23" s="160"/>
      <c r="J23" s="162"/>
      <c r="K23" s="162"/>
      <c r="L23" s="162"/>
      <c r="M23" s="162"/>
      <c r="N23" s="162"/>
      <c r="O23" s="158">
        <v>2.67</v>
      </c>
      <c r="P23" s="158"/>
      <c r="Q23" s="158"/>
      <c r="R23" s="158"/>
      <c r="S23" s="158"/>
      <c r="T23" s="158"/>
      <c r="U23" s="158"/>
      <c r="V23" s="158"/>
      <c r="W23" s="158"/>
      <c r="X23" s="158"/>
      <c r="Y23" s="158"/>
      <c r="Z23" s="158"/>
      <c r="AA23" s="158"/>
      <c r="AB23" s="158"/>
      <c r="AC23" s="158"/>
      <c r="AD23" s="158"/>
      <c r="AE23" s="158"/>
      <c r="AF23" s="158"/>
      <c r="AG23" s="161" t="s">
        <v>315</v>
      </c>
      <c r="AH23" s="158"/>
      <c r="AI23" s="158"/>
      <c r="AJ23" s="158"/>
    </row>
    <row r="24" spans="1:36" x14ac:dyDescent="0.3">
      <c r="A24" s="155">
        <v>512</v>
      </c>
      <c r="B24" s="206">
        <v>41902</v>
      </c>
      <c r="C24" s="157" t="s">
        <v>330</v>
      </c>
      <c r="D24" s="158" t="s">
        <v>250</v>
      </c>
      <c r="E24" s="159">
        <v>41820</v>
      </c>
      <c r="F24" s="157" t="s">
        <v>338</v>
      </c>
      <c r="G24" s="158" t="s">
        <v>302</v>
      </c>
      <c r="H24" s="158">
        <v>75.31</v>
      </c>
      <c r="I24" s="160"/>
      <c r="J24" s="158"/>
      <c r="K24" s="158"/>
      <c r="L24" s="158"/>
      <c r="M24" s="158"/>
      <c r="N24" s="158"/>
      <c r="O24" s="158">
        <v>2.63</v>
      </c>
      <c r="P24" s="158"/>
      <c r="Q24" s="158"/>
      <c r="R24" s="158"/>
      <c r="S24" s="158"/>
      <c r="T24" s="158"/>
      <c r="U24" s="158"/>
      <c r="V24" s="158"/>
      <c r="W24" s="158"/>
      <c r="X24" s="158"/>
      <c r="Y24" s="158"/>
      <c r="Z24" s="158"/>
      <c r="AA24" s="158"/>
      <c r="AB24" s="158"/>
      <c r="AC24" s="158"/>
      <c r="AD24" s="158"/>
      <c r="AE24" s="158"/>
      <c r="AF24" s="158"/>
      <c r="AG24" s="161" t="s">
        <v>315</v>
      </c>
      <c r="AH24" s="161"/>
      <c r="AI24" s="161"/>
      <c r="AJ24" s="161"/>
    </row>
    <row r="25" spans="1:36" x14ac:dyDescent="0.3">
      <c r="A25" s="155">
        <v>1531</v>
      </c>
      <c r="B25" s="206">
        <v>41902</v>
      </c>
      <c r="C25" s="157" t="s">
        <v>330</v>
      </c>
      <c r="D25" s="158" t="s">
        <v>250</v>
      </c>
      <c r="E25" s="159">
        <v>41822</v>
      </c>
      <c r="F25" s="157" t="s">
        <v>332</v>
      </c>
      <c r="G25" s="158" t="s">
        <v>302</v>
      </c>
      <c r="H25" s="158">
        <v>85</v>
      </c>
      <c r="I25" s="160"/>
      <c r="J25" s="158"/>
      <c r="K25" s="158"/>
      <c r="L25" s="158"/>
      <c r="M25" s="158"/>
      <c r="N25" s="158"/>
      <c r="O25" s="158">
        <v>2.85</v>
      </c>
      <c r="P25" s="158"/>
      <c r="Q25" s="158"/>
      <c r="R25" s="158"/>
      <c r="S25" s="158"/>
      <c r="T25" s="158"/>
      <c r="U25" s="158"/>
      <c r="V25" s="158"/>
      <c r="W25" s="158"/>
      <c r="X25" s="158"/>
      <c r="Y25" s="158"/>
      <c r="Z25" s="158"/>
      <c r="AA25" s="158"/>
      <c r="AB25" s="158"/>
      <c r="AC25" s="158"/>
      <c r="AD25" s="158"/>
      <c r="AE25" s="158"/>
      <c r="AF25" s="158"/>
      <c r="AG25" s="161"/>
      <c r="AH25" s="161"/>
      <c r="AI25" s="161"/>
      <c r="AJ25" s="161"/>
    </row>
    <row r="26" spans="1:36" x14ac:dyDescent="0.3">
      <c r="A26" s="155">
        <v>514</v>
      </c>
      <c r="B26" s="206">
        <v>41902</v>
      </c>
      <c r="C26" s="157" t="s">
        <v>330</v>
      </c>
      <c r="D26" s="158" t="s">
        <v>251</v>
      </c>
      <c r="E26" s="159">
        <v>41820</v>
      </c>
      <c r="F26" s="157" t="s">
        <v>338</v>
      </c>
      <c r="G26" s="158" t="s">
        <v>302</v>
      </c>
      <c r="H26" s="158">
        <v>80.52</v>
      </c>
      <c r="I26" s="160"/>
      <c r="J26" s="158"/>
      <c r="K26" s="158"/>
      <c r="L26" s="158"/>
      <c r="M26" s="158"/>
      <c r="N26" s="158"/>
      <c r="O26" s="158">
        <v>2.7</v>
      </c>
      <c r="P26" s="158"/>
      <c r="Q26" s="158"/>
      <c r="R26" s="158"/>
      <c r="S26" s="158"/>
      <c r="T26" s="158"/>
      <c r="U26" s="158"/>
      <c r="V26" s="158"/>
      <c r="W26" s="158"/>
      <c r="X26" s="158"/>
      <c r="Y26" s="158"/>
      <c r="Z26" s="158"/>
      <c r="AA26" s="158"/>
      <c r="AB26" s="158"/>
      <c r="AC26" s="158"/>
      <c r="AD26" s="158"/>
      <c r="AE26" s="158"/>
      <c r="AF26" s="158"/>
      <c r="AG26" s="161" t="s">
        <v>315</v>
      </c>
      <c r="AH26" s="161"/>
      <c r="AI26" s="161"/>
      <c r="AJ26" s="161"/>
    </row>
    <row r="27" spans="1:36" x14ac:dyDescent="0.3">
      <c r="A27" s="155">
        <v>875</v>
      </c>
      <c r="B27" s="206">
        <v>41902</v>
      </c>
      <c r="C27" s="157" t="s">
        <v>330</v>
      </c>
      <c r="D27" s="158" t="s">
        <v>251</v>
      </c>
      <c r="E27" s="213">
        <v>41879</v>
      </c>
      <c r="F27" s="157" t="s">
        <v>339</v>
      </c>
      <c r="G27" s="158" t="s">
        <v>302</v>
      </c>
      <c r="H27" s="158">
        <v>83.02</v>
      </c>
      <c r="I27" s="160"/>
      <c r="J27" s="162"/>
      <c r="K27" s="162"/>
      <c r="L27" s="162"/>
      <c r="M27" s="162"/>
      <c r="N27" s="162"/>
      <c r="O27" s="158">
        <v>2.78</v>
      </c>
      <c r="P27" s="158"/>
      <c r="Q27" s="158"/>
      <c r="R27" s="158"/>
      <c r="S27" s="158"/>
      <c r="T27" s="158"/>
      <c r="U27" s="158"/>
      <c r="V27" s="158"/>
      <c r="W27" s="158"/>
      <c r="X27" s="158"/>
      <c r="Y27" s="158"/>
      <c r="Z27" s="158"/>
      <c r="AA27" s="158"/>
      <c r="AB27" s="158"/>
      <c r="AC27" s="158"/>
      <c r="AD27" s="158"/>
      <c r="AE27" s="158"/>
      <c r="AF27" s="158"/>
      <c r="AG27" s="161" t="s">
        <v>315</v>
      </c>
      <c r="AH27" s="158"/>
      <c r="AI27" s="158"/>
      <c r="AJ27" s="158"/>
    </row>
    <row r="28" spans="1:36" x14ac:dyDescent="0.3">
      <c r="A28" s="155">
        <v>516</v>
      </c>
      <c r="B28" s="206">
        <v>41902</v>
      </c>
      <c r="C28" s="157" t="s">
        <v>330</v>
      </c>
      <c r="D28" s="158" t="s">
        <v>252</v>
      </c>
      <c r="E28" s="159">
        <v>41820</v>
      </c>
      <c r="F28" s="157" t="s">
        <v>338</v>
      </c>
      <c r="G28" s="158" t="s">
        <v>302</v>
      </c>
      <c r="H28" s="158">
        <v>85.47</v>
      </c>
      <c r="I28" s="160"/>
      <c r="J28" s="158"/>
      <c r="K28" s="158"/>
      <c r="L28" s="158"/>
      <c r="M28" s="158"/>
      <c r="N28" s="158"/>
      <c r="O28" s="158">
        <v>2.1800000000000002</v>
      </c>
      <c r="P28" s="158"/>
      <c r="Q28" s="158"/>
      <c r="R28" s="158"/>
      <c r="S28" s="158"/>
      <c r="T28" s="158"/>
      <c r="U28" s="158"/>
      <c r="V28" s="158"/>
      <c r="W28" s="158"/>
      <c r="X28" s="158"/>
      <c r="Y28" s="158"/>
      <c r="Z28" s="158"/>
      <c r="AA28" s="158"/>
      <c r="AB28" s="158"/>
      <c r="AC28" s="158"/>
      <c r="AD28" s="158"/>
      <c r="AE28" s="158"/>
      <c r="AF28" s="158"/>
      <c r="AG28" s="161" t="s">
        <v>315</v>
      </c>
      <c r="AH28" s="161"/>
      <c r="AI28" s="161"/>
      <c r="AJ28" s="161"/>
    </row>
    <row r="29" spans="1:36" x14ac:dyDescent="0.3">
      <c r="A29" s="155">
        <v>1537</v>
      </c>
      <c r="B29" s="206">
        <v>41902</v>
      </c>
      <c r="C29" s="157" t="s">
        <v>330</v>
      </c>
      <c r="D29" s="158" t="s">
        <v>252</v>
      </c>
      <c r="E29" s="159">
        <v>41822</v>
      </c>
      <c r="F29" s="157" t="s">
        <v>332</v>
      </c>
      <c r="G29" s="158" t="s">
        <v>302</v>
      </c>
      <c r="H29" s="158">
        <v>96</v>
      </c>
      <c r="I29" s="160"/>
      <c r="J29" s="158"/>
      <c r="K29" s="158"/>
      <c r="L29" s="158"/>
      <c r="M29" s="158"/>
      <c r="N29" s="158"/>
      <c r="O29" s="158">
        <v>2.34</v>
      </c>
      <c r="P29" s="158"/>
      <c r="Q29" s="158"/>
      <c r="R29" s="158"/>
      <c r="S29" s="158"/>
      <c r="T29" s="158"/>
      <c r="U29" s="158"/>
      <c r="V29" s="158"/>
      <c r="W29" s="158"/>
      <c r="X29" s="158"/>
      <c r="Y29" s="158"/>
      <c r="Z29" s="158"/>
      <c r="AA29" s="158"/>
      <c r="AB29" s="158"/>
      <c r="AC29" s="158"/>
      <c r="AD29" s="158"/>
      <c r="AE29" s="158"/>
      <c r="AF29" s="158"/>
      <c r="AG29" s="161"/>
      <c r="AH29" s="161"/>
      <c r="AI29" s="161"/>
      <c r="AJ29" s="161"/>
    </row>
    <row r="30" spans="1:36" x14ac:dyDescent="0.3">
      <c r="A30" s="155">
        <v>518</v>
      </c>
      <c r="B30" s="206">
        <v>41902</v>
      </c>
      <c r="C30" s="157" t="s">
        <v>330</v>
      </c>
      <c r="D30" s="158" t="s">
        <v>346</v>
      </c>
      <c r="E30" s="159">
        <v>41820</v>
      </c>
      <c r="F30" s="157" t="s">
        <v>338</v>
      </c>
      <c r="G30" s="158" t="s">
        <v>302</v>
      </c>
      <c r="H30" s="158">
        <v>64.010000000000005</v>
      </c>
      <c r="I30" s="160"/>
      <c r="J30" s="158"/>
      <c r="K30" s="158"/>
      <c r="L30" s="158"/>
      <c r="M30" s="158"/>
      <c r="N30" s="158"/>
      <c r="O30" s="158">
        <v>3.85</v>
      </c>
      <c r="P30" s="158"/>
      <c r="Q30" s="158"/>
      <c r="R30" s="158"/>
      <c r="S30" s="158"/>
      <c r="T30" s="158"/>
      <c r="U30" s="158"/>
      <c r="V30" s="158"/>
      <c r="W30" s="158"/>
      <c r="X30" s="158"/>
      <c r="Y30" s="158"/>
      <c r="Z30" s="158"/>
      <c r="AA30" s="158"/>
      <c r="AB30" s="158"/>
      <c r="AC30" s="158"/>
      <c r="AD30" s="158"/>
      <c r="AE30" s="158"/>
      <c r="AF30" s="158"/>
      <c r="AG30" s="161" t="s">
        <v>315</v>
      </c>
      <c r="AH30" s="161"/>
      <c r="AI30" s="161"/>
      <c r="AJ30" s="161"/>
    </row>
  </sheetData>
  <sheetProtection algorithmName="SHA-512" hashValue="jMd/3ZbYGKrseXFyTlkRore6XAnH+1l68l0GF2Q/O/21X1Bt2ARzZ5dy/R7ZNXqh95c+Wv2RUu4xc4w7fCYD6Q==" saltValue="wYkvqvgxKhubrhduUUaSbA==" spinCount="100000" sheet="1" objects="1" scenarios="1"/>
  <pageMargins left="0.75" right="0.75" top="1" bottom="1" header="0.5" footer="0.5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7"/>
  <dimension ref="A1:BE23"/>
  <sheetViews>
    <sheetView zoomScale="120" zoomScaleNormal="120" workbookViewId="0">
      <selection activeCell="P12" sqref="P12"/>
    </sheetView>
  </sheetViews>
  <sheetFormatPr defaultColWidth="11.07421875" defaultRowHeight="13.5" x14ac:dyDescent="0.3"/>
  <cols>
    <col min="1" max="1" width="4.84375" customWidth="1"/>
    <col min="3" max="3" width="6.3046875" customWidth="1"/>
    <col min="4" max="4" width="18.69140625" customWidth="1"/>
    <col min="6" max="6" width="16.15234375" customWidth="1"/>
    <col min="7" max="7" width="16.4609375" customWidth="1"/>
    <col min="51" max="51" width="50.69140625" customWidth="1"/>
    <col min="52" max="52" width="12.15234375" customWidth="1"/>
    <col min="53" max="53" width="10.84375" customWidth="1"/>
    <col min="55" max="55" width="20.4609375" customWidth="1"/>
    <col min="56" max="56" width="88.15234375" customWidth="1"/>
  </cols>
  <sheetData>
    <row r="1" spans="1:57" ht="40.5" x14ac:dyDescent="0.3">
      <c r="A1" s="140" t="s">
        <v>234</v>
      </c>
      <c r="B1" s="140" t="s">
        <v>235</v>
      </c>
      <c r="C1" s="141" t="s">
        <v>236</v>
      </c>
      <c r="D1" s="142" t="s">
        <v>237</v>
      </c>
      <c r="E1" s="140" t="s">
        <v>238</v>
      </c>
      <c r="F1" s="141" t="s">
        <v>239</v>
      </c>
      <c r="G1" s="143" t="s">
        <v>240</v>
      </c>
      <c r="H1" s="144" t="s">
        <v>241</v>
      </c>
      <c r="I1" s="145" t="s">
        <v>242</v>
      </c>
      <c r="J1" s="145" t="s">
        <v>243</v>
      </c>
      <c r="K1" s="145" t="s">
        <v>244</v>
      </c>
      <c r="L1" s="145" t="s">
        <v>245</v>
      </c>
      <c r="M1" s="145" t="s">
        <v>246</v>
      </c>
      <c r="N1" s="146" t="s">
        <v>247</v>
      </c>
      <c r="O1" s="147" t="s">
        <v>248</v>
      </c>
      <c r="P1" s="147" t="s">
        <v>249</v>
      </c>
      <c r="Q1" s="147" t="s">
        <v>226</v>
      </c>
      <c r="R1" s="147" t="s">
        <v>285</v>
      </c>
      <c r="S1" s="147" t="s">
        <v>286</v>
      </c>
      <c r="T1" s="148" t="s">
        <v>287</v>
      </c>
      <c r="U1" s="149" t="s">
        <v>288</v>
      </c>
      <c r="V1" s="149" t="s">
        <v>289</v>
      </c>
      <c r="W1" s="149" t="s">
        <v>290</v>
      </c>
      <c r="X1" s="149" t="s">
        <v>148</v>
      </c>
      <c r="Y1" s="149" t="s">
        <v>149</v>
      </c>
      <c r="Z1" s="150" t="s">
        <v>150</v>
      </c>
      <c r="AA1" s="151" t="s">
        <v>151</v>
      </c>
      <c r="AB1" s="151" t="s">
        <v>152</v>
      </c>
      <c r="AC1" s="151" t="s">
        <v>153</v>
      </c>
      <c r="AD1" s="151" t="s">
        <v>154</v>
      </c>
      <c r="AE1" s="151" t="s">
        <v>267</v>
      </c>
      <c r="AF1" s="152" t="s">
        <v>268</v>
      </c>
      <c r="AG1" s="153" t="s">
        <v>269</v>
      </c>
      <c r="AH1" s="153" t="s">
        <v>270</v>
      </c>
      <c r="AI1" s="153" t="s">
        <v>271</v>
      </c>
      <c r="AJ1" s="154" t="s">
        <v>272</v>
      </c>
    </row>
    <row r="2" spans="1:57" x14ac:dyDescent="0.3">
      <c r="A2" s="155">
        <v>370</v>
      </c>
      <c r="B2" s="189">
        <v>41450</v>
      </c>
      <c r="C2" s="157" t="s">
        <v>261</v>
      </c>
      <c r="D2" s="158" t="s">
        <v>122</v>
      </c>
      <c r="E2" s="159">
        <v>41457</v>
      </c>
      <c r="F2" s="157" t="s">
        <v>262</v>
      </c>
      <c r="G2" s="158" t="s">
        <v>302</v>
      </c>
      <c r="H2" s="158">
        <v>64</v>
      </c>
      <c r="I2" s="160"/>
      <c r="J2" s="162"/>
      <c r="K2" s="162"/>
      <c r="L2" s="162"/>
      <c r="M2" s="162"/>
      <c r="N2" s="162"/>
      <c r="O2" s="158">
        <v>2.8</v>
      </c>
      <c r="P2" s="158"/>
      <c r="Q2" s="158"/>
      <c r="R2" s="158"/>
      <c r="S2" s="158"/>
      <c r="T2" s="158"/>
      <c r="U2" s="158"/>
      <c r="V2" s="158"/>
      <c r="W2" s="158"/>
      <c r="X2" s="158"/>
      <c r="Y2" s="158"/>
      <c r="Z2" s="158"/>
      <c r="AA2" s="158"/>
      <c r="AB2" s="158"/>
      <c r="AC2" s="158"/>
      <c r="AD2" s="158"/>
      <c r="AE2" s="158"/>
      <c r="AF2" s="158"/>
      <c r="AG2" s="161" t="s">
        <v>315</v>
      </c>
      <c r="AH2" s="161"/>
      <c r="AI2" s="161"/>
      <c r="AJ2" s="161"/>
    </row>
    <row r="3" spans="1:57" x14ac:dyDescent="0.3">
      <c r="A3" s="155">
        <v>1088</v>
      </c>
      <c r="B3" s="189">
        <v>41450</v>
      </c>
      <c r="C3" s="157" t="s">
        <v>303</v>
      </c>
      <c r="D3" s="158" t="s">
        <v>304</v>
      </c>
      <c r="E3" s="159">
        <v>41455</v>
      </c>
      <c r="F3" s="157" t="s">
        <v>305</v>
      </c>
      <c r="G3" s="158" t="s">
        <v>302</v>
      </c>
      <c r="H3" s="158">
        <v>63</v>
      </c>
      <c r="I3" s="160" t="s">
        <v>316</v>
      </c>
      <c r="J3" s="67">
        <v>1200</v>
      </c>
      <c r="K3" s="67">
        <v>2400</v>
      </c>
      <c r="L3" s="67">
        <v>5400</v>
      </c>
      <c r="M3" s="67">
        <v>165400</v>
      </c>
      <c r="N3" s="67">
        <v>832000</v>
      </c>
      <c r="O3" s="158">
        <v>3.83</v>
      </c>
      <c r="P3" s="158">
        <v>2.4500000000000002</v>
      </c>
      <c r="Q3" s="158">
        <v>2.31</v>
      </c>
      <c r="R3" s="158">
        <v>2.2999999999999998</v>
      </c>
      <c r="S3" s="158">
        <v>2.2200000000000002</v>
      </c>
      <c r="T3" s="158">
        <v>1.9</v>
      </c>
      <c r="U3" s="158"/>
      <c r="V3" s="158"/>
      <c r="W3" s="158"/>
      <c r="X3" s="158"/>
      <c r="Y3" s="158"/>
      <c r="Z3" s="158"/>
      <c r="AA3" s="158"/>
      <c r="AB3" s="158"/>
      <c r="AC3" s="158"/>
      <c r="AD3" s="158"/>
      <c r="AE3" s="158"/>
      <c r="AF3" s="158"/>
      <c r="AG3" s="161" t="s">
        <v>317</v>
      </c>
      <c r="AH3" s="158"/>
      <c r="AI3" s="158"/>
      <c r="AJ3" s="158"/>
    </row>
    <row r="4" spans="1:57" x14ac:dyDescent="0.3">
      <c r="A4" s="155">
        <v>877</v>
      </c>
      <c r="B4" s="189">
        <v>41467</v>
      </c>
      <c r="C4" s="157" t="s">
        <v>303</v>
      </c>
      <c r="D4" s="158" t="s">
        <v>304</v>
      </c>
      <c r="E4" s="159">
        <v>41486</v>
      </c>
      <c r="F4" s="158" t="s">
        <v>306</v>
      </c>
      <c r="G4" s="158" t="s">
        <v>302</v>
      </c>
      <c r="H4" s="158">
        <v>59.3</v>
      </c>
      <c r="I4" s="160" t="s">
        <v>316</v>
      </c>
      <c r="J4" s="67">
        <v>1200</v>
      </c>
      <c r="K4" s="67">
        <v>2400</v>
      </c>
      <c r="L4" s="67">
        <v>5400</v>
      </c>
      <c r="M4" s="67">
        <v>165400</v>
      </c>
      <c r="N4" s="67">
        <v>832000</v>
      </c>
      <c r="O4" s="158">
        <v>4.3899999999999997</v>
      </c>
      <c r="P4" s="158">
        <v>2.5</v>
      </c>
      <c r="Q4" s="158">
        <v>2.5</v>
      </c>
      <c r="R4" s="158">
        <v>2.5</v>
      </c>
      <c r="S4" s="158">
        <v>2.35</v>
      </c>
      <c r="T4" s="158">
        <v>1.95</v>
      </c>
      <c r="U4" s="158"/>
      <c r="V4" s="158"/>
      <c r="W4" s="158"/>
      <c r="X4" s="158"/>
      <c r="Y4" s="158"/>
      <c r="Z4" s="158"/>
      <c r="AA4" s="158"/>
      <c r="AB4" s="158"/>
      <c r="AC4" s="158"/>
      <c r="AD4" s="158"/>
      <c r="AE4" s="158"/>
      <c r="AF4" s="158"/>
      <c r="AG4" s="161" t="s">
        <v>315</v>
      </c>
      <c r="AH4" s="158"/>
      <c r="AI4" s="158"/>
      <c r="AJ4" s="158"/>
      <c r="AK4" s="161">
        <v>0</v>
      </c>
      <c r="AL4" s="161">
        <v>0</v>
      </c>
      <c r="AM4" s="161">
        <v>0</v>
      </c>
      <c r="AN4" s="161">
        <v>0</v>
      </c>
      <c r="AO4" s="161">
        <v>0</v>
      </c>
      <c r="AP4" s="161">
        <v>0</v>
      </c>
      <c r="AQ4" s="161">
        <v>0</v>
      </c>
      <c r="AR4" s="161">
        <v>0</v>
      </c>
      <c r="AS4" s="161">
        <v>0</v>
      </c>
      <c r="AT4" s="161">
        <v>0</v>
      </c>
      <c r="AU4" s="158"/>
      <c r="AV4" s="161" t="s">
        <v>264</v>
      </c>
      <c r="AW4" s="161"/>
      <c r="AX4" s="161" t="s">
        <v>264</v>
      </c>
      <c r="AY4" s="157"/>
      <c r="AZ4" s="158"/>
      <c r="BA4" s="161"/>
      <c r="BB4" s="161" t="s">
        <v>292</v>
      </c>
      <c r="BC4" s="157" t="s">
        <v>293</v>
      </c>
      <c r="BD4" t="s">
        <v>294</v>
      </c>
      <c r="BE4" t="s">
        <v>295</v>
      </c>
    </row>
    <row r="5" spans="1:57" x14ac:dyDescent="0.3">
      <c r="A5" s="155">
        <v>380</v>
      </c>
      <c r="B5" s="189">
        <v>41467</v>
      </c>
      <c r="C5" s="157" t="s">
        <v>303</v>
      </c>
      <c r="D5" s="158" t="s">
        <v>307</v>
      </c>
      <c r="E5" s="159">
        <v>41467</v>
      </c>
      <c r="F5" s="157" t="s">
        <v>308</v>
      </c>
      <c r="G5" s="158" t="s">
        <v>302</v>
      </c>
      <c r="H5" s="158">
        <v>59.3</v>
      </c>
      <c r="I5" s="160" t="s">
        <v>316</v>
      </c>
      <c r="J5" s="67">
        <v>1200</v>
      </c>
      <c r="K5" s="67">
        <v>2400</v>
      </c>
      <c r="L5" s="67">
        <v>5400</v>
      </c>
      <c r="M5" s="67">
        <v>165400</v>
      </c>
      <c r="N5" s="67">
        <v>832000</v>
      </c>
      <c r="O5" s="158">
        <v>4.07</v>
      </c>
      <c r="P5" s="158">
        <v>2.72</v>
      </c>
      <c r="Q5" s="158">
        <v>2.6</v>
      </c>
      <c r="R5" s="158">
        <v>2.5</v>
      </c>
      <c r="S5" s="158">
        <v>2.4</v>
      </c>
      <c r="T5" s="158">
        <v>2.08</v>
      </c>
      <c r="U5" s="158"/>
      <c r="V5" s="158"/>
      <c r="W5" s="158"/>
      <c r="X5" s="158"/>
      <c r="Y5" s="158"/>
      <c r="Z5" s="158"/>
      <c r="AA5" s="158"/>
      <c r="AB5" s="158"/>
      <c r="AC5" s="158"/>
      <c r="AD5" s="158"/>
      <c r="AE5" s="158"/>
      <c r="AF5" s="158"/>
      <c r="AG5" s="161" t="s">
        <v>315</v>
      </c>
      <c r="AH5" s="158"/>
      <c r="AI5" s="158"/>
      <c r="AJ5" s="158"/>
      <c r="AK5" s="161">
        <v>0</v>
      </c>
      <c r="AL5" s="161">
        <v>0</v>
      </c>
      <c r="AM5" s="161">
        <v>0</v>
      </c>
      <c r="AN5" s="161">
        <v>0</v>
      </c>
      <c r="AO5" s="161">
        <v>0</v>
      </c>
      <c r="AP5" s="161">
        <v>0</v>
      </c>
      <c r="AQ5" s="161">
        <v>0</v>
      </c>
      <c r="AR5" s="161">
        <v>0</v>
      </c>
      <c r="AS5" s="161">
        <v>0</v>
      </c>
      <c r="AT5" s="161">
        <v>0</v>
      </c>
      <c r="AU5" s="158"/>
      <c r="AV5" s="161" t="s">
        <v>299</v>
      </c>
      <c r="AW5" s="161"/>
      <c r="AX5" s="161" t="s">
        <v>299</v>
      </c>
      <c r="AY5" s="157"/>
      <c r="AZ5" s="158"/>
      <c r="BA5" s="161"/>
      <c r="BB5" s="161" t="s">
        <v>300</v>
      </c>
      <c r="BC5" s="157" t="s">
        <v>293</v>
      </c>
      <c r="BD5" t="s">
        <v>294</v>
      </c>
      <c r="BE5" t="s">
        <v>295</v>
      </c>
    </row>
    <row r="6" spans="1:57" x14ac:dyDescent="0.3">
      <c r="A6" s="155">
        <v>508</v>
      </c>
      <c r="B6" s="189">
        <v>41467</v>
      </c>
      <c r="C6" s="157" t="s">
        <v>303</v>
      </c>
      <c r="D6" s="158" t="s">
        <v>304</v>
      </c>
      <c r="E6" s="159">
        <v>41455</v>
      </c>
      <c r="F6" s="157" t="s">
        <v>309</v>
      </c>
      <c r="G6" s="158" t="s">
        <v>302</v>
      </c>
      <c r="H6" s="158">
        <v>62.79</v>
      </c>
      <c r="I6" s="160" t="s">
        <v>316</v>
      </c>
      <c r="J6" s="67">
        <v>1200</v>
      </c>
      <c r="K6" s="67">
        <v>2400</v>
      </c>
      <c r="L6" s="67">
        <v>5400</v>
      </c>
      <c r="M6" s="67">
        <v>165400</v>
      </c>
      <c r="N6" s="67">
        <v>832000</v>
      </c>
      <c r="O6" s="158">
        <v>3.7</v>
      </c>
      <c r="P6" s="158">
        <v>2.5</v>
      </c>
      <c r="Q6" s="158">
        <v>2.4</v>
      </c>
      <c r="R6" s="158">
        <v>2.4</v>
      </c>
      <c r="S6" s="158">
        <v>2.1</v>
      </c>
      <c r="T6" s="158">
        <v>2</v>
      </c>
      <c r="U6" s="158"/>
      <c r="V6" s="158"/>
      <c r="W6" s="158"/>
      <c r="X6" s="158"/>
      <c r="Y6" s="158"/>
      <c r="Z6" s="158"/>
      <c r="AA6" s="158"/>
      <c r="AB6" s="158"/>
      <c r="AC6" s="158"/>
      <c r="AD6" s="158"/>
      <c r="AE6" s="158"/>
      <c r="AF6" s="158"/>
      <c r="AG6" s="161" t="s">
        <v>315</v>
      </c>
      <c r="AH6" s="161"/>
      <c r="AI6" s="161"/>
      <c r="AJ6" s="161"/>
    </row>
    <row r="7" spans="1:57" x14ac:dyDescent="0.3">
      <c r="A7" s="155">
        <v>876</v>
      </c>
      <c r="B7" s="189">
        <v>41467</v>
      </c>
      <c r="C7" s="157" t="s">
        <v>303</v>
      </c>
      <c r="D7" s="158" t="s">
        <v>304</v>
      </c>
      <c r="E7" s="159">
        <v>41479</v>
      </c>
      <c r="F7" s="157" t="s">
        <v>310</v>
      </c>
      <c r="G7" s="158" t="s">
        <v>302</v>
      </c>
      <c r="H7" s="158">
        <v>58.39</v>
      </c>
      <c r="I7" s="160" t="s">
        <v>316</v>
      </c>
      <c r="J7" s="67">
        <v>1200</v>
      </c>
      <c r="K7" s="67">
        <v>2400</v>
      </c>
      <c r="L7" s="67">
        <v>5400</v>
      </c>
      <c r="M7" s="67">
        <v>165400</v>
      </c>
      <c r="N7" s="67">
        <v>832000</v>
      </c>
      <c r="O7" s="158">
        <v>3.96</v>
      </c>
      <c r="P7" s="158">
        <v>2.7</v>
      </c>
      <c r="Q7" s="158">
        <v>2.4900000000000002</v>
      </c>
      <c r="R7" s="158">
        <v>2.4700000000000002</v>
      </c>
      <c r="S7" s="158">
        <v>2.37</v>
      </c>
      <c r="T7" s="158">
        <v>2</v>
      </c>
      <c r="U7" s="158"/>
      <c r="V7" s="158"/>
      <c r="W7" s="158"/>
      <c r="X7" s="158"/>
      <c r="Y7" s="158"/>
      <c r="Z7" s="158"/>
      <c r="AA7" s="158"/>
      <c r="AB7" s="158"/>
      <c r="AC7" s="158"/>
      <c r="AD7" s="158"/>
      <c r="AE7" s="158"/>
      <c r="AF7" s="158"/>
      <c r="AG7" s="161" t="s">
        <v>317</v>
      </c>
      <c r="AH7" s="158"/>
      <c r="AI7" s="158"/>
      <c r="AJ7" s="158"/>
    </row>
    <row r="8" spans="1:57" x14ac:dyDescent="0.3">
      <c r="A8" s="155">
        <v>871</v>
      </c>
      <c r="B8" s="189">
        <v>41467</v>
      </c>
      <c r="C8" s="157" t="s">
        <v>303</v>
      </c>
      <c r="D8" s="158" t="s">
        <v>255</v>
      </c>
      <c r="E8" s="159">
        <v>41455</v>
      </c>
      <c r="F8" s="157" t="s">
        <v>311</v>
      </c>
      <c r="G8" s="158" t="s">
        <v>302</v>
      </c>
      <c r="H8" s="158">
        <v>66.400000000000006</v>
      </c>
      <c r="I8" s="160" t="s">
        <v>316</v>
      </c>
      <c r="J8" s="67">
        <v>1200</v>
      </c>
      <c r="K8" s="67">
        <v>2400</v>
      </c>
      <c r="L8" s="67">
        <v>5400</v>
      </c>
      <c r="M8" s="67">
        <v>165400</v>
      </c>
      <c r="N8" s="67">
        <v>832000</v>
      </c>
      <c r="O8" s="158">
        <v>3.7469999999999999</v>
      </c>
      <c r="P8" s="158">
        <v>2.5649999999999999</v>
      </c>
      <c r="Q8" s="158">
        <v>2.492</v>
      </c>
      <c r="R8" s="158">
        <v>2.415</v>
      </c>
      <c r="S8" s="158">
        <v>2.3279999999999998</v>
      </c>
      <c r="T8" s="158">
        <v>0.52100000000000002</v>
      </c>
      <c r="U8" s="158"/>
      <c r="V8" s="158"/>
      <c r="W8" s="158"/>
      <c r="X8" s="158"/>
      <c r="Y8" s="158"/>
      <c r="Z8" s="158"/>
      <c r="AA8" s="158"/>
      <c r="AB8" s="158"/>
      <c r="AC8" s="158"/>
      <c r="AD8" s="158"/>
      <c r="AE8" s="158"/>
      <c r="AF8" s="158"/>
      <c r="AG8" s="161" t="s">
        <v>318</v>
      </c>
      <c r="AH8" s="158"/>
      <c r="AI8" s="158"/>
      <c r="AJ8" s="158"/>
    </row>
    <row r="9" spans="1:57" x14ac:dyDescent="0.3">
      <c r="A9" s="155">
        <v>385</v>
      </c>
      <c r="B9" s="189">
        <v>41467</v>
      </c>
      <c r="C9" s="157" t="s">
        <v>303</v>
      </c>
      <c r="D9" s="158" t="s">
        <v>255</v>
      </c>
      <c r="E9" s="159">
        <v>41467</v>
      </c>
      <c r="F9" s="157" t="s">
        <v>312</v>
      </c>
      <c r="G9" s="158" t="s">
        <v>302</v>
      </c>
      <c r="H9" s="158">
        <v>59.3</v>
      </c>
      <c r="I9" s="160" t="s">
        <v>316</v>
      </c>
      <c r="J9" s="67">
        <v>1200</v>
      </c>
      <c r="K9" s="67">
        <v>2400</v>
      </c>
      <c r="L9" s="67">
        <v>5400</v>
      </c>
      <c r="M9" s="67">
        <v>165400</v>
      </c>
      <c r="N9" s="67">
        <v>832000</v>
      </c>
      <c r="O9" s="158">
        <v>4.07</v>
      </c>
      <c r="P9" s="158">
        <v>2.72</v>
      </c>
      <c r="Q9" s="158">
        <v>2.6</v>
      </c>
      <c r="R9" s="158">
        <v>2.5</v>
      </c>
      <c r="S9" s="158">
        <v>2.4</v>
      </c>
      <c r="T9" s="158">
        <v>2.08</v>
      </c>
      <c r="U9" s="158"/>
      <c r="V9" s="158"/>
      <c r="W9" s="158"/>
      <c r="X9" s="158"/>
      <c r="Y9" s="158"/>
      <c r="Z9" s="158"/>
      <c r="AA9" s="158"/>
      <c r="AB9" s="158"/>
      <c r="AC9" s="158"/>
      <c r="AD9" s="158"/>
      <c r="AE9" s="158"/>
      <c r="AF9" s="158"/>
      <c r="AG9" s="161" t="s">
        <v>315</v>
      </c>
      <c r="AH9" s="161"/>
      <c r="AI9" s="161"/>
      <c r="AJ9" s="161"/>
    </row>
    <row r="10" spans="1:57" x14ac:dyDescent="0.3">
      <c r="A10" s="155"/>
      <c r="B10" s="189">
        <v>41467</v>
      </c>
      <c r="C10" s="157" t="s">
        <v>303</v>
      </c>
      <c r="D10" s="158" t="s">
        <v>322</v>
      </c>
      <c r="E10" s="159">
        <v>41455</v>
      </c>
      <c r="F10" s="157" t="s">
        <v>311</v>
      </c>
      <c r="G10" s="158" t="s">
        <v>302</v>
      </c>
      <c r="H10" s="158">
        <v>74.900000000000006</v>
      </c>
      <c r="I10" s="160" t="s">
        <v>323</v>
      </c>
      <c r="J10" s="67">
        <v>2500</v>
      </c>
      <c r="K10" s="67">
        <v>29000</v>
      </c>
      <c r="L10" s="67">
        <v>119000</v>
      </c>
      <c r="M10" s="67">
        <v>119000</v>
      </c>
      <c r="N10" s="67">
        <v>119000</v>
      </c>
      <c r="O10" s="158">
        <v>2.8980000000000001</v>
      </c>
      <c r="P10" s="158">
        <v>2.427</v>
      </c>
      <c r="Q10" s="158">
        <v>2.3820000000000001</v>
      </c>
      <c r="R10" s="158">
        <v>2.363</v>
      </c>
      <c r="S10" s="158">
        <v>0</v>
      </c>
      <c r="T10" s="158">
        <v>0</v>
      </c>
      <c r="U10" s="158"/>
      <c r="V10" s="158"/>
      <c r="W10" s="158"/>
      <c r="X10" s="158"/>
      <c r="Y10" s="158"/>
      <c r="Z10" s="158"/>
      <c r="AA10" s="158"/>
      <c r="AB10" s="158"/>
      <c r="AC10" s="158"/>
      <c r="AD10" s="158"/>
      <c r="AE10" s="158"/>
      <c r="AF10" s="158"/>
      <c r="AG10" s="161"/>
      <c r="AH10" s="161"/>
      <c r="AI10" s="161"/>
      <c r="AJ10" s="161"/>
    </row>
    <row r="11" spans="1:57" x14ac:dyDescent="0.3">
      <c r="A11" s="155"/>
      <c r="B11" s="189">
        <v>41467</v>
      </c>
      <c r="C11" s="157" t="s">
        <v>303</v>
      </c>
      <c r="D11" s="158" t="s">
        <v>322</v>
      </c>
      <c r="E11" s="159">
        <v>41467</v>
      </c>
      <c r="F11" s="157" t="s">
        <v>312</v>
      </c>
      <c r="G11" s="158" t="s">
        <v>302</v>
      </c>
      <c r="H11" s="158">
        <v>72</v>
      </c>
      <c r="I11" s="160" t="s">
        <v>323</v>
      </c>
      <c r="J11" s="67">
        <v>2500</v>
      </c>
      <c r="K11" s="67">
        <v>29000</v>
      </c>
      <c r="L11" s="67">
        <v>119000</v>
      </c>
      <c r="M11" s="67">
        <v>119000</v>
      </c>
      <c r="N11" s="67">
        <v>119000</v>
      </c>
      <c r="O11" s="158">
        <v>2.99</v>
      </c>
      <c r="P11" s="158">
        <v>2.72</v>
      </c>
      <c r="Q11" s="158">
        <v>2.63</v>
      </c>
      <c r="R11" s="158">
        <v>2.42</v>
      </c>
      <c r="S11" s="158">
        <v>0</v>
      </c>
      <c r="T11" s="158">
        <v>0</v>
      </c>
      <c r="U11" s="158"/>
      <c r="V11" s="158"/>
      <c r="W11" s="158"/>
      <c r="X11" s="158"/>
      <c r="Y11" s="158"/>
      <c r="Z11" s="158"/>
      <c r="AA11" s="158"/>
      <c r="AB11" s="158"/>
      <c r="AC11" s="158"/>
      <c r="AD11" s="158"/>
      <c r="AE11" s="158"/>
      <c r="AF11" s="158"/>
      <c r="AG11" s="161"/>
      <c r="AH11" s="161"/>
      <c r="AI11" s="161"/>
      <c r="AJ11" s="161"/>
    </row>
    <row r="12" spans="1:57" x14ac:dyDescent="0.3">
      <c r="A12" s="155"/>
      <c r="B12" s="189">
        <v>41467</v>
      </c>
      <c r="C12" s="157" t="s">
        <v>303</v>
      </c>
      <c r="D12" s="158" t="s">
        <v>297</v>
      </c>
      <c r="E12" s="159">
        <v>41455</v>
      </c>
      <c r="F12" s="157" t="s">
        <v>311</v>
      </c>
      <c r="G12" s="158" t="s">
        <v>302</v>
      </c>
      <c r="H12" s="158">
        <v>81.16</v>
      </c>
      <c r="I12" s="160"/>
      <c r="J12" s="67"/>
      <c r="K12" s="67"/>
      <c r="L12" s="67"/>
      <c r="M12" s="67"/>
      <c r="N12" s="67"/>
      <c r="O12" s="158">
        <v>2.6880000000000002</v>
      </c>
      <c r="P12" s="158"/>
      <c r="Q12" s="158"/>
      <c r="R12" s="158"/>
      <c r="S12" s="158"/>
      <c r="T12" s="158"/>
      <c r="U12" s="158"/>
      <c r="V12" s="158"/>
      <c r="W12" s="158"/>
      <c r="X12" s="158"/>
      <c r="Y12" s="158"/>
      <c r="Z12" s="158"/>
      <c r="AA12" s="158"/>
      <c r="AB12" s="158"/>
      <c r="AC12" s="158"/>
      <c r="AD12" s="158"/>
      <c r="AE12" s="158"/>
      <c r="AF12" s="158"/>
      <c r="AG12" s="161"/>
      <c r="AH12" s="161"/>
      <c r="AI12" s="161"/>
      <c r="AJ12" s="161"/>
    </row>
    <row r="13" spans="1:57" x14ac:dyDescent="0.3">
      <c r="A13" s="155">
        <v>389</v>
      </c>
      <c r="B13" s="189">
        <v>41467</v>
      </c>
      <c r="C13" s="157" t="s">
        <v>303</v>
      </c>
      <c r="D13" s="158" t="s">
        <v>257</v>
      </c>
      <c r="E13" s="159">
        <v>41467</v>
      </c>
      <c r="F13" s="157" t="s">
        <v>312</v>
      </c>
      <c r="G13" s="158" t="s">
        <v>302</v>
      </c>
      <c r="H13" s="158">
        <v>78.3</v>
      </c>
      <c r="I13" s="160" t="s">
        <v>316</v>
      </c>
      <c r="J13" s="67">
        <v>6000</v>
      </c>
      <c r="K13" s="67">
        <v>12000</v>
      </c>
      <c r="L13" s="67">
        <v>85000</v>
      </c>
      <c r="M13" s="67">
        <v>85000</v>
      </c>
      <c r="N13" s="67">
        <v>85000</v>
      </c>
      <c r="O13" s="158">
        <v>2.46</v>
      </c>
      <c r="P13" s="158">
        <v>2.2799999999999998</v>
      </c>
      <c r="Q13" s="158">
        <v>2.23</v>
      </c>
      <c r="R13" s="158">
        <v>2.23</v>
      </c>
      <c r="S13" s="158">
        <v>0</v>
      </c>
      <c r="T13" s="158">
        <v>0</v>
      </c>
      <c r="U13" s="158"/>
      <c r="V13" s="158"/>
      <c r="W13" s="158"/>
      <c r="X13" s="158"/>
      <c r="Y13" s="158"/>
      <c r="Z13" s="158"/>
      <c r="AA13" s="158"/>
      <c r="AB13" s="158"/>
      <c r="AC13" s="158"/>
      <c r="AD13" s="158"/>
      <c r="AE13" s="158"/>
      <c r="AF13" s="158"/>
      <c r="AG13" s="161" t="s">
        <v>319</v>
      </c>
      <c r="AH13" s="161"/>
      <c r="AI13" s="161"/>
      <c r="AJ13" s="161"/>
    </row>
    <row r="14" spans="1:57" x14ac:dyDescent="0.3">
      <c r="A14" s="155">
        <v>520</v>
      </c>
      <c r="B14" s="189">
        <v>41467</v>
      </c>
      <c r="C14" s="157" t="s">
        <v>303</v>
      </c>
      <c r="D14" s="158" t="s">
        <v>257</v>
      </c>
      <c r="E14" s="159">
        <v>41455</v>
      </c>
      <c r="F14" s="157" t="s">
        <v>309</v>
      </c>
      <c r="G14" s="158" t="s">
        <v>302</v>
      </c>
      <c r="H14" s="158">
        <v>55.7</v>
      </c>
      <c r="I14" s="160" t="s">
        <v>316</v>
      </c>
      <c r="J14" s="67">
        <v>1650</v>
      </c>
      <c r="K14" s="67">
        <v>2960</v>
      </c>
      <c r="L14" s="67">
        <v>2960</v>
      </c>
      <c r="M14" s="67">
        <v>2960</v>
      </c>
      <c r="N14" s="67">
        <v>2960</v>
      </c>
      <c r="O14" s="158">
        <v>2.13</v>
      </c>
      <c r="P14" s="158">
        <v>1.91</v>
      </c>
      <c r="Q14" s="158">
        <v>1.78</v>
      </c>
      <c r="R14" s="158">
        <v>0</v>
      </c>
      <c r="S14" s="158">
        <v>0</v>
      </c>
      <c r="T14" s="158">
        <v>0</v>
      </c>
      <c r="U14" s="158"/>
      <c r="V14" s="158"/>
      <c r="W14" s="158"/>
      <c r="X14" s="158"/>
      <c r="Y14" s="158"/>
      <c r="Z14" s="158"/>
      <c r="AA14" s="158"/>
      <c r="AB14" s="158"/>
      <c r="AC14" s="158"/>
      <c r="AD14" s="158"/>
      <c r="AE14" s="158"/>
      <c r="AF14" s="158"/>
      <c r="AG14" s="161" t="s">
        <v>315</v>
      </c>
      <c r="AH14" s="161"/>
      <c r="AI14" s="161"/>
      <c r="AJ14" s="161"/>
    </row>
    <row r="15" spans="1:57" x14ac:dyDescent="0.3">
      <c r="A15" s="155">
        <v>392</v>
      </c>
      <c r="B15" s="189">
        <v>41467</v>
      </c>
      <c r="C15" s="157" t="s">
        <v>303</v>
      </c>
      <c r="D15" s="158" t="s">
        <v>313</v>
      </c>
      <c r="E15" s="159">
        <v>41467</v>
      </c>
      <c r="F15" s="157" t="s">
        <v>312</v>
      </c>
      <c r="G15" s="158" t="s">
        <v>302</v>
      </c>
      <c r="H15" s="158">
        <v>75.2</v>
      </c>
      <c r="I15" s="160" t="s">
        <v>316</v>
      </c>
      <c r="J15" s="67">
        <v>6000</v>
      </c>
      <c r="K15" s="67">
        <v>12000</v>
      </c>
      <c r="L15" s="67">
        <v>84000</v>
      </c>
      <c r="M15" s="67">
        <v>84000</v>
      </c>
      <c r="N15" s="67">
        <v>84000</v>
      </c>
      <c r="O15" s="158">
        <v>3.58</v>
      </c>
      <c r="P15" s="158">
        <v>3.18</v>
      </c>
      <c r="Q15" s="158">
        <v>2.83</v>
      </c>
      <c r="R15" s="158">
        <v>2.83</v>
      </c>
      <c r="S15" s="158">
        <v>0</v>
      </c>
      <c r="T15" s="158">
        <v>0</v>
      </c>
      <c r="U15" s="158"/>
      <c r="V15" s="158"/>
      <c r="W15" s="158"/>
      <c r="X15" s="158"/>
      <c r="Y15" s="158"/>
      <c r="Z15" s="158"/>
      <c r="AA15" s="158"/>
      <c r="AB15" s="158"/>
      <c r="AC15" s="158"/>
      <c r="AD15" s="158"/>
      <c r="AE15" s="158"/>
      <c r="AF15" s="158"/>
      <c r="AG15" s="161" t="s">
        <v>319</v>
      </c>
      <c r="AH15" s="161"/>
      <c r="AI15" s="161"/>
      <c r="AJ15" s="161"/>
    </row>
    <row r="16" spans="1:57" x14ac:dyDescent="0.3">
      <c r="A16" s="155">
        <v>522</v>
      </c>
      <c r="B16" s="189">
        <v>41467</v>
      </c>
      <c r="C16" s="157" t="s">
        <v>303</v>
      </c>
      <c r="D16" s="158" t="s">
        <v>313</v>
      </c>
      <c r="E16" s="159">
        <v>41455</v>
      </c>
      <c r="F16" s="157" t="s">
        <v>309</v>
      </c>
      <c r="G16" s="158" t="s">
        <v>302</v>
      </c>
      <c r="H16" s="158">
        <v>64</v>
      </c>
      <c r="I16" s="160" t="s">
        <v>316</v>
      </c>
      <c r="J16" s="67">
        <v>1650</v>
      </c>
      <c r="K16" s="67">
        <v>2960</v>
      </c>
      <c r="L16" s="67">
        <v>2960</v>
      </c>
      <c r="M16" s="67">
        <v>2960</v>
      </c>
      <c r="N16" s="67">
        <v>2960</v>
      </c>
      <c r="O16" s="158">
        <v>2.97</v>
      </c>
      <c r="P16" s="158">
        <v>2.78</v>
      </c>
      <c r="Q16" s="158">
        <v>2.19</v>
      </c>
      <c r="R16" s="158">
        <v>0</v>
      </c>
      <c r="S16" s="158">
        <v>0</v>
      </c>
      <c r="T16" s="158">
        <v>0</v>
      </c>
      <c r="U16" s="158"/>
      <c r="V16" s="158"/>
      <c r="W16" s="158"/>
      <c r="X16" s="158"/>
      <c r="Y16" s="158"/>
      <c r="Z16" s="158"/>
      <c r="AA16" s="158"/>
      <c r="AB16" s="158"/>
      <c r="AC16" s="158"/>
      <c r="AD16" s="158"/>
      <c r="AE16" s="158"/>
      <c r="AF16" s="158"/>
      <c r="AG16" s="161" t="s">
        <v>315</v>
      </c>
      <c r="AH16" s="161"/>
      <c r="AI16" s="161"/>
      <c r="AJ16" s="161"/>
    </row>
    <row r="17" spans="1:36" x14ac:dyDescent="0.3">
      <c r="A17" s="155">
        <v>510</v>
      </c>
      <c r="B17" s="189">
        <v>41467</v>
      </c>
      <c r="C17" s="157" t="s">
        <v>303</v>
      </c>
      <c r="D17" s="158" t="s">
        <v>260</v>
      </c>
      <c r="E17" s="159">
        <v>41455</v>
      </c>
      <c r="F17" s="157" t="s">
        <v>309</v>
      </c>
      <c r="G17" s="158" t="s">
        <v>302</v>
      </c>
      <c r="H17" s="158">
        <v>72.61</v>
      </c>
      <c r="I17" s="160"/>
      <c r="J17" s="158"/>
      <c r="K17" s="158"/>
      <c r="L17" s="158"/>
      <c r="M17" s="158"/>
      <c r="N17" s="158"/>
      <c r="O17" s="158">
        <v>2.67</v>
      </c>
      <c r="P17" s="158"/>
      <c r="Q17" s="158"/>
      <c r="R17" s="158"/>
      <c r="S17" s="158"/>
      <c r="T17" s="158"/>
      <c r="U17" s="158"/>
      <c r="V17" s="158"/>
      <c r="W17" s="158"/>
      <c r="X17" s="158"/>
      <c r="Y17" s="158"/>
      <c r="Z17" s="158"/>
      <c r="AA17" s="158"/>
      <c r="AB17" s="158"/>
      <c r="AC17" s="158"/>
      <c r="AD17" s="158"/>
      <c r="AE17" s="158"/>
      <c r="AF17" s="158"/>
      <c r="AG17" s="161" t="s">
        <v>315</v>
      </c>
      <c r="AH17" s="161"/>
      <c r="AI17" s="161"/>
      <c r="AJ17" s="161"/>
    </row>
    <row r="18" spans="1:36" x14ac:dyDescent="0.3">
      <c r="A18" s="155">
        <v>874</v>
      </c>
      <c r="B18" s="189">
        <v>41467</v>
      </c>
      <c r="C18" s="157" t="s">
        <v>303</v>
      </c>
      <c r="D18" s="158" t="s">
        <v>260</v>
      </c>
      <c r="E18" s="159">
        <v>41479</v>
      </c>
      <c r="F18" s="157" t="s">
        <v>310</v>
      </c>
      <c r="G18" s="158" t="s">
        <v>302</v>
      </c>
      <c r="H18" s="158">
        <v>72.61</v>
      </c>
      <c r="I18" s="160"/>
      <c r="J18" s="162"/>
      <c r="K18" s="162"/>
      <c r="L18" s="162"/>
      <c r="M18" s="162"/>
      <c r="N18" s="162"/>
      <c r="O18" s="158">
        <v>2.67</v>
      </c>
      <c r="P18" s="158"/>
      <c r="Q18" s="158"/>
      <c r="R18" s="158"/>
      <c r="S18" s="158"/>
      <c r="T18" s="158"/>
      <c r="U18" s="158"/>
      <c r="V18" s="158"/>
      <c r="W18" s="158"/>
      <c r="X18" s="158"/>
      <c r="Y18" s="158"/>
      <c r="Z18" s="158"/>
      <c r="AA18" s="158"/>
      <c r="AB18" s="158"/>
      <c r="AC18" s="158"/>
      <c r="AD18" s="158"/>
      <c r="AE18" s="158"/>
      <c r="AF18" s="158"/>
      <c r="AG18" s="161" t="s">
        <v>320</v>
      </c>
      <c r="AH18" s="158"/>
      <c r="AI18" s="158"/>
      <c r="AJ18" s="158"/>
    </row>
    <row r="19" spans="1:36" x14ac:dyDescent="0.3">
      <c r="A19" s="155">
        <v>512</v>
      </c>
      <c r="B19" s="189">
        <v>41467</v>
      </c>
      <c r="C19" s="157" t="s">
        <v>303</v>
      </c>
      <c r="D19" s="158" t="s">
        <v>250</v>
      </c>
      <c r="E19" s="159">
        <v>41455</v>
      </c>
      <c r="F19" s="157" t="s">
        <v>309</v>
      </c>
      <c r="G19" s="158" t="s">
        <v>302</v>
      </c>
      <c r="H19" s="158">
        <v>77.650000000000006</v>
      </c>
      <c r="I19" s="160"/>
      <c r="J19" s="158"/>
      <c r="K19" s="158"/>
      <c r="L19" s="158"/>
      <c r="M19" s="158"/>
      <c r="N19" s="158"/>
      <c r="O19" s="158">
        <v>2.71</v>
      </c>
      <c r="P19" s="158"/>
      <c r="Q19" s="158"/>
      <c r="R19" s="158"/>
      <c r="S19" s="158"/>
      <c r="T19" s="158"/>
      <c r="U19" s="158"/>
      <c r="V19" s="158"/>
      <c r="W19" s="158"/>
      <c r="X19" s="158"/>
      <c r="Y19" s="158"/>
      <c r="Z19" s="158"/>
      <c r="AA19" s="158"/>
      <c r="AB19" s="158"/>
      <c r="AC19" s="158"/>
      <c r="AD19" s="158"/>
      <c r="AE19" s="158"/>
      <c r="AF19" s="158"/>
      <c r="AG19" s="161" t="s">
        <v>315</v>
      </c>
      <c r="AH19" s="161"/>
      <c r="AI19" s="161"/>
      <c r="AJ19" s="161"/>
    </row>
    <row r="20" spans="1:36" x14ac:dyDescent="0.3">
      <c r="A20" s="155">
        <v>514</v>
      </c>
      <c r="B20" s="189">
        <v>41467</v>
      </c>
      <c r="C20" s="157" t="s">
        <v>303</v>
      </c>
      <c r="D20" s="158" t="s">
        <v>251</v>
      </c>
      <c r="E20" s="159">
        <v>41455</v>
      </c>
      <c r="F20" s="157" t="s">
        <v>309</v>
      </c>
      <c r="G20" s="158" t="s">
        <v>302</v>
      </c>
      <c r="H20" s="158">
        <v>83.02</v>
      </c>
      <c r="I20" s="160"/>
      <c r="J20" s="158"/>
      <c r="K20" s="158"/>
      <c r="L20" s="158"/>
      <c r="M20" s="158"/>
      <c r="N20" s="158"/>
      <c r="O20" s="158">
        <v>2.78</v>
      </c>
      <c r="P20" s="158"/>
      <c r="Q20" s="158"/>
      <c r="R20" s="158"/>
      <c r="S20" s="158"/>
      <c r="T20" s="158"/>
      <c r="U20" s="158"/>
      <c r="V20" s="158"/>
      <c r="W20" s="158"/>
      <c r="X20" s="158"/>
      <c r="Y20" s="158"/>
      <c r="Z20" s="158"/>
      <c r="AA20" s="158"/>
      <c r="AB20" s="158"/>
      <c r="AC20" s="158"/>
      <c r="AD20" s="158"/>
      <c r="AE20" s="158"/>
      <c r="AF20" s="158"/>
      <c r="AG20" s="161" t="s">
        <v>315</v>
      </c>
      <c r="AH20" s="161"/>
      <c r="AI20" s="161"/>
      <c r="AJ20" s="161"/>
    </row>
    <row r="21" spans="1:36" x14ac:dyDescent="0.3">
      <c r="A21" s="155">
        <v>875</v>
      </c>
      <c r="B21" s="189">
        <v>41467</v>
      </c>
      <c r="C21" s="157" t="s">
        <v>303</v>
      </c>
      <c r="D21" s="158" t="s">
        <v>251</v>
      </c>
      <c r="E21" s="159">
        <v>41479</v>
      </c>
      <c r="F21" s="157" t="s">
        <v>310</v>
      </c>
      <c r="G21" s="158" t="s">
        <v>302</v>
      </c>
      <c r="H21" s="158">
        <v>83.02</v>
      </c>
      <c r="I21" s="160"/>
      <c r="J21" s="162"/>
      <c r="K21" s="162"/>
      <c r="L21" s="162"/>
      <c r="M21" s="162"/>
      <c r="N21" s="162"/>
      <c r="O21" s="158">
        <v>2.78</v>
      </c>
      <c r="P21" s="158"/>
      <c r="Q21" s="158"/>
      <c r="R21" s="158"/>
      <c r="S21" s="158"/>
      <c r="T21" s="158"/>
      <c r="U21" s="158"/>
      <c r="V21" s="158"/>
      <c r="W21" s="158"/>
      <c r="X21" s="158"/>
      <c r="Y21" s="158"/>
      <c r="Z21" s="158"/>
      <c r="AA21" s="158"/>
      <c r="AB21" s="158"/>
      <c r="AC21" s="158"/>
      <c r="AD21" s="158"/>
      <c r="AE21" s="158"/>
      <c r="AF21" s="158"/>
      <c r="AG21" s="161" t="s">
        <v>320</v>
      </c>
      <c r="AH21" s="158"/>
      <c r="AI21" s="158"/>
      <c r="AJ21" s="158"/>
    </row>
    <row r="22" spans="1:36" x14ac:dyDescent="0.3">
      <c r="A22" s="155">
        <v>516</v>
      </c>
      <c r="B22" s="189">
        <v>41467</v>
      </c>
      <c r="C22" s="157" t="s">
        <v>303</v>
      </c>
      <c r="D22" s="158" t="s">
        <v>252</v>
      </c>
      <c r="E22" s="159">
        <v>41455</v>
      </c>
      <c r="F22" s="157" t="s">
        <v>309</v>
      </c>
      <c r="G22" s="158" t="s">
        <v>302</v>
      </c>
      <c r="H22" s="158">
        <v>88.12</v>
      </c>
      <c r="I22" s="160"/>
      <c r="J22" s="158"/>
      <c r="K22" s="158"/>
      <c r="L22" s="158"/>
      <c r="M22" s="158"/>
      <c r="N22" s="158"/>
      <c r="O22" s="158">
        <v>2.25</v>
      </c>
      <c r="P22" s="158"/>
      <c r="Q22" s="158"/>
      <c r="R22" s="158"/>
      <c r="S22" s="158"/>
      <c r="T22" s="158"/>
      <c r="U22" s="158"/>
      <c r="V22" s="158"/>
      <c r="W22" s="158"/>
      <c r="X22" s="158"/>
      <c r="Y22" s="158"/>
      <c r="Z22" s="158"/>
      <c r="AA22" s="158"/>
      <c r="AB22" s="158"/>
      <c r="AC22" s="158"/>
      <c r="AD22" s="158"/>
      <c r="AE22" s="158"/>
      <c r="AF22" s="158"/>
      <c r="AG22" s="161" t="s">
        <v>315</v>
      </c>
      <c r="AH22" s="161"/>
      <c r="AI22" s="161"/>
      <c r="AJ22" s="161"/>
    </row>
    <row r="23" spans="1:36" x14ac:dyDescent="0.3">
      <c r="A23" s="155">
        <v>518</v>
      </c>
      <c r="B23" s="189">
        <v>41467</v>
      </c>
      <c r="C23" s="157" t="s">
        <v>303</v>
      </c>
      <c r="D23" s="158" t="s">
        <v>314</v>
      </c>
      <c r="E23" s="159">
        <v>41455</v>
      </c>
      <c r="F23" s="157" t="s">
        <v>309</v>
      </c>
      <c r="G23" s="158" t="s">
        <v>302</v>
      </c>
      <c r="H23" s="158">
        <v>66</v>
      </c>
      <c r="I23" s="160"/>
      <c r="J23" s="158"/>
      <c r="K23" s="158"/>
      <c r="L23" s="158"/>
      <c r="M23" s="158"/>
      <c r="N23" s="158"/>
      <c r="O23" s="158">
        <v>3.97</v>
      </c>
      <c r="P23" s="158"/>
      <c r="Q23" s="158"/>
      <c r="R23" s="158"/>
      <c r="S23" s="158"/>
      <c r="T23" s="158"/>
      <c r="U23" s="158"/>
      <c r="V23" s="158"/>
      <c r="W23" s="158"/>
      <c r="X23" s="158"/>
      <c r="Y23" s="158"/>
      <c r="Z23" s="158"/>
      <c r="AA23" s="158"/>
      <c r="AB23" s="158"/>
      <c r="AC23" s="158"/>
      <c r="AD23" s="158"/>
      <c r="AE23" s="158"/>
      <c r="AF23" s="158"/>
      <c r="AG23" s="161" t="s">
        <v>315</v>
      </c>
      <c r="AH23" s="161"/>
      <c r="AI23" s="161"/>
      <c r="AJ23" s="161"/>
    </row>
  </sheetData>
  <sheetProtection algorithmName="SHA-512" hashValue="RvnGBKHTRgquZ7CqZrh45b4YvUfzdOfw59CqZwETtLpcaHoZx06v0IJpbfyEwfftwTI0IT0/LWgd5hgH9Dizqg==" saltValue="e+43FYvdbox50Sklkni77g==" spinCount="100000" sheet="1" objects="1" scenarios="1"/>
  <pageMargins left="0.75" right="0.75" top="1" bottom="1" header="0.5" footer="0.5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8"/>
  <dimension ref="A1:BE12"/>
  <sheetViews>
    <sheetView workbookViewId="0">
      <selection activeCell="A6" sqref="A6:XFD6"/>
    </sheetView>
  </sheetViews>
  <sheetFormatPr defaultColWidth="11.07421875" defaultRowHeight="13.5" x14ac:dyDescent="0.3"/>
  <cols>
    <col min="1" max="1" width="4.84375" customWidth="1"/>
    <col min="3" max="3" width="6.3046875" customWidth="1"/>
    <col min="4" max="4" width="18.69140625" customWidth="1"/>
    <col min="6" max="6" width="16.15234375" customWidth="1"/>
    <col min="7" max="7" width="16.4609375" customWidth="1"/>
    <col min="51" max="51" width="50.69140625" customWidth="1"/>
    <col min="52" max="52" width="12.15234375" customWidth="1"/>
    <col min="53" max="53" width="10.84375" customWidth="1"/>
    <col min="55" max="55" width="20.4609375" customWidth="1"/>
    <col min="56" max="56" width="88.15234375" customWidth="1"/>
  </cols>
  <sheetData>
    <row r="1" spans="1:57" ht="40.5" x14ac:dyDescent="0.3">
      <c r="A1" s="140" t="s">
        <v>234</v>
      </c>
      <c r="B1" s="140" t="s">
        <v>235</v>
      </c>
      <c r="C1" s="141" t="s">
        <v>236</v>
      </c>
      <c r="D1" s="142" t="s">
        <v>237</v>
      </c>
      <c r="E1" s="140" t="s">
        <v>238</v>
      </c>
      <c r="F1" s="141" t="s">
        <v>239</v>
      </c>
      <c r="G1" s="143" t="s">
        <v>240</v>
      </c>
      <c r="H1" s="144" t="s">
        <v>241</v>
      </c>
      <c r="I1" s="145" t="s">
        <v>242</v>
      </c>
      <c r="J1" s="145" t="s">
        <v>243</v>
      </c>
      <c r="K1" s="145" t="s">
        <v>244</v>
      </c>
      <c r="L1" s="145" t="s">
        <v>245</v>
      </c>
      <c r="M1" s="145" t="s">
        <v>246</v>
      </c>
      <c r="N1" s="146" t="s">
        <v>247</v>
      </c>
      <c r="O1" s="147" t="s">
        <v>248</v>
      </c>
      <c r="P1" s="147" t="s">
        <v>249</v>
      </c>
      <c r="Q1" s="147" t="s">
        <v>226</v>
      </c>
      <c r="R1" s="147" t="s">
        <v>285</v>
      </c>
      <c r="S1" s="147" t="s">
        <v>286</v>
      </c>
      <c r="T1" s="148" t="s">
        <v>287</v>
      </c>
      <c r="U1" s="149" t="s">
        <v>288</v>
      </c>
      <c r="V1" s="149" t="s">
        <v>289</v>
      </c>
      <c r="W1" s="149" t="s">
        <v>290</v>
      </c>
      <c r="X1" s="149" t="s">
        <v>148</v>
      </c>
      <c r="Y1" s="149" t="s">
        <v>149</v>
      </c>
      <c r="Z1" s="150" t="s">
        <v>150</v>
      </c>
      <c r="AA1" s="151" t="s">
        <v>151</v>
      </c>
      <c r="AB1" s="151" t="s">
        <v>152</v>
      </c>
      <c r="AC1" s="151" t="s">
        <v>153</v>
      </c>
      <c r="AD1" s="151" t="s">
        <v>154</v>
      </c>
      <c r="AE1" s="151" t="s">
        <v>267</v>
      </c>
      <c r="AF1" s="152" t="s">
        <v>268</v>
      </c>
      <c r="AG1" s="153" t="s">
        <v>269</v>
      </c>
      <c r="AH1" s="153" t="s">
        <v>270</v>
      </c>
      <c r="AI1" s="153" t="s">
        <v>271</v>
      </c>
      <c r="AJ1" s="154" t="s">
        <v>272</v>
      </c>
    </row>
    <row r="2" spans="1:57" x14ac:dyDescent="0.3">
      <c r="A2" s="155">
        <v>370</v>
      </c>
      <c r="B2" s="156">
        <v>41137</v>
      </c>
      <c r="C2" s="157" t="s">
        <v>261</v>
      </c>
      <c r="D2" s="158" t="s">
        <v>122</v>
      </c>
      <c r="E2" s="159">
        <v>41090</v>
      </c>
      <c r="F2" s="157" t="s">
        <v>262</v>
      </c>
      <c r="G2" s="158" t="s">
        <v>254</v>
      </c>
      <c r="H2" s="158">
        <v>54.55</v>
      </c>
      <c r="I2" s="160" t="s">
        <v>263</v>
      </c>
      <c r="J2" s="67">
        <v>1200</v>
      </c>
      <c r="K2" s="67">
        <v>2400</v>
      </c>
      <c r="L2" s="67">
        <v>5400</v>
      </c>
      <c r="M2" s="67">
        <v>165400</v>
      </c>
      <c r="N2" s="67">
        <v>832000</v>
      </c>
      <c r="O2" s="158">
        <v>3.5329999999999999</v>
      </c>
      <c r="P2" s="158">
        <v>2.355</v>
      </c>
      <c r="Q2" s="158">
        <v>2.1779999999999999</v>
      </c>
      <c r="R2" s="158">
        <v>2.1589999999999998</v>
      </c>
      <c r="S2" s="158">
        <v>2.06</v>
      </c>
      <c r="T2" s="158">
        <v>1.7070000000000001</v>
      </c>
      <c r="U2" s="158"/>
      <c r="V2" s="158"/>
      <c r="W2" s="158"/>
      <c r="X2" s="158"/>
      <c r="Y2" s="158"/>
      <c r="Z2" s="158"/>
      <c r="AA2" s="158"/>
      <c r="AB2" s="158"/>
      <c r="AC2" s="158"/>
      <c r="AD2" s="158"/>
      <c r="AE2" s="158"/>
      <c r="AF2" s="158"/>
      <c r="AG2" s="161" t="s">
        <v>264</v>
      </c>
      <c r="AH2" s="161"/>
      <c r="AI2" s="161"/>
      <c r="AJ2" s="161"/>
    </row>
    <row r="3" spans="1:57" x14ac:dyDescent="0.3">
      <c r="A3" s="155">
        <v>393</v>
      </c>
      <c r="B3" s="156">
        <v>41137</v>
      </c>
      <c r="C3" s="157" t="s">
        <v>265</v>
      </c>
      <c r="D3" s="158" t="s">
        <v>255</v>
      </c>
      <c r="E3" s="159">
        <v>41090</v>
      </c>
      <c r="F3" s="157" t="s">
        <v>256</v>
      </c>
      <c r="G3" s="158" t="s">
        <v>254</v>
      </c>
      <c r="H3" s="158">
        <v>55.92</v>
      </c>
      <c r="I3" s="160" t="s">
        <v>266</v>
      </c>
      <c r="J3" s="67">
        <v>1200</v>
      </c>
      <c r="K3" s="67">
        <v>2400</v>
      </c>
      <c r="L3" s="67">
        <v>5400</v>
      </c>
      <c r="M3" s="67">
        <v>165400</v>
      </c>
      <c r="N3" s="67">
        <v>832000</v>
      </c>
      <c r="O3" s="158">
        <v>3.2730000000000001</v>
      </c>
      <c r="P3" s="158">
        <v>2.3450000000000002</v>
      </c>
      <c r="Q3" s="158">
        <v>2.286</v>
      </c>
      <c r="R3" s="158">
        <v>2.2410000000000001</v>
      </c>
      <c r="S3" s="158">
        <v>2.137</v>
      </c>
      <c r="T3" s="158">
        <v>0.499</v>
      </c>
      <c r="U3" s="158"/>
      <c r="V3" s="158"/>
      <c r="W3" s="158"/>
      <c r="X3" s="158"/>
      <c r="Y3" s="158"/>
      <c r="Z3" s="158"/>
      <c r="AA3" s="158"/>
      <c r="AB3" s="158"/>
      <c r="AC3" s="158"/>
      <c r="AD3" s="158"/>
      <c r="AE3" s="158"/>
      <c r="AF3" s="158"/>
      <c r="AG3" s="161" t="s">
        <v>264</v>
      </c>
      <c r="AH3" s="158"/>
      <c r="AI3" s="158"/>
      <c r="AJ3" s="158"/>
    </row>
    <row r="4" spans="1:57" x14ac:dyDescent="0.3">
      <c r="A4" s="155">
        <v>394</v>
      </c>
      <c r="B4" s="156">
        <v>41137</v>
      </c>
      <c r="C4" s="157" t="s">
        <v>261</v>
      </c>
      <c r="D4" s="158" t="s">
        <v>291</v>
      </c>
      <c r="E4" s="159">
        <v>41090</v>
      </c>
      <c r="F4" s="157" t="s">
        <v>19</v>
      </c>
      <c r="G4" s="158" t="s">
        <v>254</v>
      </c>
      <c r="H4" s="158">
        <v>63.42</v>
      </c>
      <c r="I4" s="160" t="s">
        <v>263</v>
      </c>
      <c r="J4" s="162">
        <v>2500</v>
      </c>
      <c r="K4" s="162">
        <v>29000</v>
      </c>
      <c r="L4" s="162">
        <v>118350</v>
      </c>
      <c r="M4" s="162">
        <v>118350</v>
      </c>
      <c r="N4" s="162">
        <v>118350</v>
      </c>
      <c r="O4" s="158">
        <v>2.4649999999999999</v>
      </c>
      <c r="P4" s="158">
        <v>2.0760000000000001</v>
      </c>
      <c r="Q4" s="158">
        <v>2.0430000000000001</v>
      </c>
      <c r="R4" s="158">
        <v>2.0379999999999998</v>
      </c>
      <c r="S4" s="158">
        <v>0</v>
      </c>
      <c r="T4" s="158">
        <v>0</v>
      </c>
      <c r="U4" s="158"/>
      <c r="V4" s="158"/>
      <c r="W4" s="158"/>
      <c r="X4" s="158"/>
      <c r="Y4" s="158"/>
      <c r="Z4" s="158"/>
      <c r="AA4" s="158"/>
      <c r="AB4" s="158"/>
      <c r="AC4" s="158"/>
      <c r="AD4" s="158"/>
      <c r="AE4" s="158"/>
      <c r="AF4" s="158"/>
      <c r="AG4" s="161" t="s">
        <v>264</v>
      </c>
      <c r="AH4" s="161"/>
      <c r="AI4" s="161"/>
      <c r="AJ4" s="161"/>
      <c r="AK4" s="161">
        <v>0</v>
      </c>
      <c r="AL4" s="161">
        <v>0</v>
      </c>
      <c r="AM4" s="161">
        <v>0</v>
      </c>
      <c r="AN4" s="161">
        <v>0</v>
      </c>
      <c r="AO4" s="161">
        <v>0</v>
      </c>
      <c r="AP4" s="161">
        <v>0</v>
      </c>
      <c r="AQ4" s="161">
        <v>0</v>
      </c>
      <c r="AR4" s="161">
        <v>0</v>
      </c>
      <c r="AS4" s="161">
        <v>0</v>
      </c>
      <c r="AT4" s="161">
        <v>0</v>
      </c>
      <c r="AU4" s="158"/>
      <c r="AV4" s="161" t="s">
        <v>264</v>
      </c>
      <c r="AW4" s="161"/>
      <c r="AX4" s="161" t="s">
        <v>264</v>
      </c>
      <c r="AY4" s="157"/>
      <c r="AZ4" s="158"/>
      <c r="BA4" s="161"/>
      <c r="BB4" s="161" t="s">
        <v>292</v>
      </c>
      <c r="BC4" s="157" t="s">
        <v>293</v>
      </c>
      <c r="BD4" t="s">
        <v>294</v>
      </c>
      <c r="BE4" t="s">
        <v>295</v>
      </c>
    </row>
    <row r="5" spans="1:57" x14ac:dyDescent="0.3">
      <c r="A5" s="155">
        <v>395</v>
      </c>
      <c r="B5" s="156">
        <v>41137</v>
      </c>
      <c r="C5" s="157" t="s">
        <v>296</v>
      </c>
      <c r="D5" s="158" t="s">
        <v>297</v>
      </c>
      <c r="E5" s="159">
        <v>41090</v>
      </c>
      <c r="F5" s="157" t="s">
        <v>298</v>
      </c>
      <c r="G5" s="158" t="s">
        <v>254</v>
      </c>
      <c r="H5" s="158">
        <v>66.459999999999994</v>
      </c>
      <c r="I5" s="160"/>
      <c r="J5" s="158"/>
      <c r="K5" s="158"/>
      <c r="L5" s="158"/>
      <c r="M5" s="158"/>
      <c r="N5" s="158"/>
      <c r="O5" s="158">
        <v>2.399</v>
      </c>
      <c r="P5" s="158"/>
      <c r="Q5" s="158"/>
      <c r="R5" s="158"/>
      <c r="S5" s="158"/>
      <c r="T5" s="158"/>
      <c r="U5" s="158"/>
      <c r="V5" s="158"/>
      <c r="W5" s="158"/>
      <c r="X5" s="158"/>
      <c r="Y5" s="158"/>
      <c r="Z5" s="158"/>
      <c r="AA5" s="158"/>
      <c r="AB5" s="158"/>
      <c r="AC5" s="158"/>
      <c r="AD5" s="158"/>
      <c r="AE5" s="158"/>
      <c r="AF5" s="158"/>
      <c r="AG5" s="161" t="s">
        <v>299</v>
      </c>
      <c r="AH5" s="161"/>
      <c r="AI5" s="161"/>
      <c r="AJ5" s="161"/>
      <c r="AK5" s="161">
        <v>0</v>
      </c>
      <c r="AL5" s="161">
        <v>0</v>
      </c>
      <c r="AM5" s="161">
        <v>0</v>
      </c>
      <c r="AN5" s="161">
        <v>0</v>
      </c>
      <c r="AO5" s="161">
        <v>0</v>
      </c>
      <c r="AP5" s="161">
        <v>0</v>
      </c>
      <c r="AQ5" s="161">
        <v>0</v>
      </c>
      <c r="AR5" s="161">
        <v>0</v>
      </c>
      <c r="AS5" s="161">
        <v>0</v>
      </c>
      <c r="AT5" s="161">
        <v>0</v>
      </c>
      <c r="AU5" s="158"/>
      <c r="AV5" s="161" t="s">
        <v>299</v>
      </c>
      <c r="AW5" s="161"/>
      <c r="AX5" s="161" t="s">
        <v>299</v>
      </c>
      <c r="AY5" s="157"/>
      <c r="AZ5" s="158"/>
      <c r="BA5" s="161"/>
      <c r="BB5" s="161" t="s">
        <v>300</v>
      </c>
      <c r="BC5" s="157" t="s">
        <v>293</v>
      </c>
      <c r="BD5" t="s">
        <v>294</v>
      </c>
      <c r="BE5" t="s">
        <v>295</v>
      </c>
    </row>
    <row r="6" spans="1:57" x14ac:dyDescent="0.3">
      <c r="A6" s="155">
        <v>520</v>
      </c>
      <c r="B6" s="156">
        <v>41135</v>
      </c>
      <c r="C6" s="157" t="s">
        <v>265</v>
      </c>
      <c r="D6" s="158" t="s">
        <v>257</v>
      </c>
      <c r="E6" s="159">
        <v>41090</v>
      </c>
      <c r="F6" s="157" t="s">
        <v>258</v>
      </c>
      <c r="G6" s="158" t="s">
        <v>254</v>
      </c>
      <c r="H6" s="158">
        <v>56</v>
      </c>
      <c r="I6" s="160" t="s">
        <v>266</v>
      </c>
      <c r="J6" s="67">
        <v>1650</v>
      </c>
      <c r="K6" s="67">
        <v>2960</v>
      </c>
      <c r="L6" s="67">
        <v>2960</v>
      </c>
      <c r="M6" s="67">
        <v>2960</v>
      </c>
      <c r="N6" s="67">
        <v>2960</v>
      </c>
      <c r="O6" s="158">
        <v>1.94</v>
      </c>
      <c r="P6" s="158">
        <v>1.76</v>
      </c>
      <c r="Q6" s="158">
        <v>1.62</v>
      </c>
      <c r="R6" s="158">
        <v>0</v>
      </c>
      <c r="S6" s="158">
        <v>0</v>
      </c>
      <c r="T6" s="158">
        <v>0</v>
      </c>
      <c r="U6" s="158"/>
      <c r="V6" s="158"/>
      <c r="W6" s="158"/>
      <c r="X6" s="158"/>
      <c r="Y6" s="158"/>
      <c r="Z6" s="158"/>
      <c r="AA6" s="158"/>
      <c r="AB6" s="158"/>
      <c r="AC6" s="158"/>
      <c r="AD6" s="158"/>
      <c r="AE6" s="158"/>
      <c r="AF6" s="158"/>
      <c r="AG6" s="161" t="s">
        <v>264</v>
      </c>
      <c r="AH6" s="161"/>
      <c r="AI6" s="161"/>
      <c r="AJ6" s="161"/>
    </row>
    <row r="7" spans="1:57" x14ac:dyDescent="0.3">
      <c r="A7" s="155">
        <v>522</v>
      </c>
      <c r="B7" s="156">
        <v>41135</v>
      </c>
      <c r="C7" s="157" t="s">
        <v>265</v>
      </c>
      <c r="D7" s="158" t="s">
        <v>259</v>
      </c>
      <c r="E7" s="159">
        <v>41090</v>
      </c>
      <c r="F7" s="157" t="s">
        <v>258</v>
      </c>
      <c r="G7" s="158" t="s">
        <v>254</v>
      </c>
      <c r="H7" s="158">
        <v>64</v>
      </c>
      <c r="I7" s="160" t="s">
        <v>266</v>
      </c>
      <c r="J7" s="67">
        <v>1650</v>
      </c>
      <c r="K7" s="67">
        <v>2960</v>
      </c>
      <c r="L7" s="67">
        <v>2960</v>
      </c>
      <c r="M7" s="67">
        <v>2960</v>
      </c>
      <c r="N7" s="67">
        <v>2960</v>
      </c>
      <c r="O7" s="158">
        <v>2.97</v>
      </c>
      <c r="P7" s="158">
        <v>2.78</v>
      </c>
      <c r="Q7" s="158">
        <v>2.19</v>
      </c>
      <c r="R7" s="158">
        <v>0</v>
      </c>
      <c r="S7" s="158">
        <v>0</v>
      </c>
      <c r="T7" s="158">
        <v>0</v>
      </c>
      <c r="U7" s="158"/>
      <c r="V7" s="158"/>
      <c r="W7" s="158"/>
      <c r="X7" s="158"/>
      <c r="Y7" s="158"/>
      <c r="Z7" s="158"/>
      <c r="AA7" s="158"/>
      <c r="AB7" s="158"/>
      <c r="AC7" s="158"/>
      <c r="AD7" s="158"/>
      <c r="AE7" s="158"/>
      <c r="AF7" s="158"/>
      <c r="AG7" s="161" t="s">
        <v>264</v>
      </c>
      <c r="AH7" s="161"/>
      <c r="AI7" s="161"/>
      <c r="AJ7" s="161"/>
    </row>
    <row r="8" spans="1:57" x14ac:dyDescent="0.3">
      <c r="A8" s="155">
        <v>510</v>
      </c>
      <c r="B8" s="156">
        <v>41135</v>
      </c>
      <c r="C8" s="157" t="s">
        <v>265</v>
      </c>
      <c r="D8" s="158" t="s">
        <v>260</v>
      </c>
      <c r="E8" s="159">
        <v>41090</v>
      </c>
      <c r="F8" s="157" t="s">
        <v>258</v>
      </c>
      <c r="G8" s="158" t="s">
        <v>254</v>
      </c>
      <c r="H8" s="158">
        <v>72</v>
      </c>
      <c r="I8" s="160"/>
      <c r="J8" s="158"/>
      <c r="K8" s="158"/>
      <c r="L8" s="158"/>
      <c r="M8" s="158"/>
      <c r="N8" s="158"/>
      <c r="O8" s="158">
        <v>2.5</v>
      </c>
      <c r="P8" s="158"/>
      <c r="Q8" s="158"/>
      <c r="R8" s="158"/>
      <c r="S8" s="158"/>
      <c r="T8" s="158"/>
      <c r="U8" s="158"/>
      <c r="V8" s="158"/>
      <c r="W8" s="158"/>
      <c r="X8" s="158"/>
      <c r="Y8" s="158"/>
      <c r="Z8" s="158"/>
      <c r="AA8" s="158"/>
      <c r="AB8" s="158"/>
      <c r="AC8" s="158"/>
      <c r="AD8" s="158"/>
      <c r="AE8" s="158"/>
      <c r="AF8" s="158"/>
      <c r="AG8" s="161" t="s">
        <v>264</v>
      </c>
      <c r="AH8" s="161"/>
      <c r="AI8" s="161"/>
      <c r="AJ8" s="161"/>
    </row>
    <row r="9" spans="1:57" x14ac:dyDescent="0.3">
      <c r="A9" s="155">
        <v>512</v>
      </c>
      <c r="B9" s="156">
        <v>41135</v>
      </c>
      <c r="C9" s="157" t="s">
        <v>265</v>
      </c>
      <c r="D9" s="158" t="s">
        <v>250</v>
      </c>
      <c r="E9" s="159">
        <v>41090</v>
      </c>
      <c r="F9" s="157" t="s">
        <v>258</v>
      </c>
      <c r="G9" s="158" t="s">
        <v>254</v>
      </c>
      <c r="H9" s="158">
        <v>77</v>
      </c>
      <c r="I9" s="160"/>
      <c r="J9" s="158"/>
      <c r="K9" s="158"/>
      <c r="L9" s="158"/>
      <c r="M9" s="158"/>
      <c r="N9" s="158"/>
      <c r="O9" s="158">
        <v>2.5299999999999998</v>
      </c>
      <c r="P9" s="158"/>
      <c r="Q9" s="158"/>
      <c r="R9" s="158"/>
      <c r="S9" s="158"/>
      <c r="T9" s="158"/>
      <c r="U9" s="158"/>
      <c r="V9" s="158"/>
      <c r="W9" s="158"/>
      <c r="X9" s="158"/>
      <c r="Y9" s="158"/>
      <c r="Z9" s="158"/>
      <c r="AA9" s="158"/>
      <c r="AB9" s="158"/>
      <c r="AC9" s="158"/>
      <c r="AD9" s="158"/>
      <c r="AE9" s="158"/>
      <c r="AF9" s="158"/>
      <c r="AG9" s="161" t="s">
        <v>264</v>
      </c>
      <c r="AH9" s="161"/>
      <c r="AI9" s="161"/>
      <c r="AJ9" s="161"/>
    </row>
    <row r="10" spans="1:57" x14ac:dyDescent="0.3">
      <c r="A10" s="155">
        <v>514</v>
      </c>
      <c r="B10" s="156">
        <v>41135</v>
      </c>
      <c r="C10" s="157" t="s">
        <v>265</v>
      </c>
      <c r="D10" s="158" t="s">
        <v>251</v>
      </c>
      <c r="E10" s="159">
        <v>41090</v>
      </c>
      <c r="F10" s="157" t="s">
        <v>258</v>
      </c>
      <c r="G10" s="158" t="s">
        <v>254</v>
      </c>
      <c r="H10" s="158">
        <v>82</v>
      </c>
      <c r="I10" s="160"/>
      <c r="J10" s="158"/>
      <c r="K10" s="158"/>
      <c r="L10" s="158"/>
      <c r="M10" s="158"/>
      <c r="N10" s="158"/>
      <c r="O10" s="158">
        <v>2.61</v>
      </c>
      <c r="P10" s="158"/>
      <c r="Q10" s="158"/>
      <c r="R10" s="158"/>
      <c r="S10" s="158"/>
      <c r="T10" s="158"/>
      <c r="U10" s="158"/>
      <c r="V10" s="158"/>
      <c r="W10" s="158"/>
      <c r="X10" s="158"/>
      <c r="Y10" s="158"/>
      <c r="Z10" s="158"/>
      <c r="AA10" s="158"/>
      <c r="AB10" s="158"/>
      <c r="AC10" s="158"/>
      <c r="AD10" s="158"/>
      <c r="AE10" s="158"/>
      <c r="AF10" s="158"/>
      <c r="AG10" s="161" t="s">
        <v>264</v>
      </c>
      <c r="AH10" s="161"/>
      <c r="AI10" s="161"/>
      <c r="AJ10" s="161"/>
    </row>
    <row r="11" spans="1:57" x14ac:dyDescent="0.3">
      <c r="A11" s="155">
        <v>516</v>
      </c>
      <c r="B11" s="156">
        <v>41135</v>
      </c>
      <c r="C11" s="157" t="s">
        <v>265</v>
      </c>
      <c r="D11" s="158" t="s">
        <v>252</v>
      </c>
      <c r="E11" s="159">
        <v>41090</v>
      </c>
      <c r="F11" s="157" t="s">
        <v>258</v>
      </c>
      <c r="G11" s="158" t="s">
        <v>254</v>
      </c>
      <c r="H11" s="158">
        <v>87</v>
      </c>
      <c r="I11" s="160"/>
      <c r="J11" s="158"/>
      <c r="K11" s="158"/>
      <c r="L11" s="158"/>
      <c r="M11" s="158"/>
      <c r="N11" s="158"/>
      <c r="O11" s="158">
        <v>2.08</v>
      </c>
      <c r="P11" s="158"/>
      <c r="Q11" s="158"/>
      <c r="R11" s="158"/>
      <c r="S11" s="158"/>
      <c r="T11" s="158"/>
      <c r="U11" s="158"/>
      <c r="V11" s="158"/>
      <c r="W11" s="158"/>
      <c r="X11" s="158"/>
      <c r="Y11" s="158"/>
      <c r="Z11" s="158"/>
      <c r="AA11" s="158"/>
      <c r="AB11" s="158"/>
      <c r="AC11" s="158"/>
      <c r="AD11" s="158"/>
      <c r="AE11" s="158"/>
      <c r="AF11" s="158"/>
      <c r="AG11" s="161" t="s">
        <v>264</v>
      </c>
      <c r="AH11" s="161"/>
      <c r="AI11" s="161"/>
      <c r="AJ11" s="161"/>
    </row>
    <row r="12" spans="1:57" x14ac:dyDescent="0.3">
      <c r="A12" s="155">
        <v>518</v>
      </c>
      <c r="B12" s="156">
        <v>41135</v>
      </c>
      <c r="C12" s="157" t="s">
        <v>265</v>
      </c>
      <c r="D12" s="158" t="s">
        <v>253</v>
      </c>
      <c r="E12" s="159">
        <v>41090</v>
      </c>
      <c r="F12" s="157" t="s">
        <v>258</v>
      </c>
      <c r="G12" s="158" t="s">
        <v>254</v>
      </c>
      <c r="H12" s="158">
        <v>66</v>
      </c>
      <c r="I12" s="160"/>
      <c r="J12" s="158"/>
      <c r="K12" s="158"/>
      <c r="L12" s="158"/>
      <c r="M12" s="158"/>
      <c r="N12" s="158"/>
      <c r="O12" s="158">
        <v>3.81</v>
      </c>
      <c r="P12" s="158"/>
      <c r="Q12" s="158"/>
      <c r="R12" s="158"/>
      <c r="S12" s="158"/>
      <c r="T12" s="158"/>
      <c r="U12" s="158"/>
      <c r="V12" s="158"/>
      <c r="W12" s="158"/>
      <c r="X12" s="158"/>
      <c r="Y12" s="158"/>
      <c r="Z12" s="158"/>
      <c r="AA12" s="158"/>
      <c r="AB12" s="158"/>
      <c r="AC12" s="158"/>
      <c r="AD12" s="158"/>
      <c r="AE12" s="158"/>
      <c r="AF12" s="158"/>
      <c r="AG12" s="161" t="s">
        <v>264</v>
      </c>
      <c r="AH12" s="161"/>
      <c r="AI12" s="161"/>
      <c r="AJ12" s="161"/>
    </row>
  </sheetData>
  <sheetProtection algorithmName="SHA-512" hashValue="COyLRvQdD8k+ZGJzbVYKg4FRbIE0Ybb2ndwB7WSVM47149D5GyVEqITyavhdOHLO6NFTne7ITPkY3GJ+bnrhQw==" saltValue="F1JjUdnKT/PsMgHI68nryA==" spinCount="100000" sheet="1" objects="1" scenarios="1"/>
  <phoneticPr fontId="6" type="noConversion"/>
  <pageMargins left="0.75" right="0.75" top="1" bottom="1" header="0.5" footer="0.5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9"/>
  <dimension ref="A1:K18"/>
  <sheetViews>
    <sheetView workbookViewId="0">
      <selection activeCell="E7" sqref="E7:E16"/>
    </sheetView>
  </sheetViews>
  <sheetFormatPr defaultColWidth="11.07421875" defaultRowHeight="13.5" x14ac:dyDescent="0.3"/>
  <cols>
    <col min="1" max="1" width="11.4609375" customWidth="1"/>
    <col min="2" max="2" width="8.15234375" customWidth="1"/>
    <col min="3" max="3" width="7.4609375" customWidth="1"/>
    <col min="4" max="4" width="1.69140625" customWidth="1"/>
    <col min="5" max="11" width="10" customWidth="1"/>
  </cols>
  <sheetData>
    <row r="1" spans="1:11" x14ac:dyDescent="0.3">
      <c r="A1" s="3" t="s">
        <v>38</v>
      </c>
    </row>
    <row r="2" spans="1:11" x14ac:dyDescent="0.3">
      <c r="A2" s="134"/>
      <c r="B2" s="135"/>
      <c r="C2" s="135"/>
      <c r="D2" s="135"/>
      <c r="E2" s="135"/>
      <c r="F2" s="135"/>
      <c r="G2" s="135"/>
      <c r="H2" s="135"/>
      <c r="I2" s="135"/>
      <c r="J2" s="135"/>
      <c r="K2" s="135"/>
    </row>
    <row r="3" spans="1:11" x14ac:dyDescent="0.3">
      <c r="A3" s="7" t="s">
        <v>222</v>
      </c>
      <c r="B3" s="8"/>
      <c r="C3" s="8"/>
      <c r="D3" s="9"/>
      <c r="E3" s="8"/>
      <c r="F3" s="8"/>
      <c r="G3" s="8"/>
      <c r="H3" s="8"/>
      <c r="I3" s="8"/>
      <c r="J3" s="8"/>
      <c r="K3" s="8"/>
    </row>
    <row r="4" spans="1:11" x14ac:dyDescent="0.3">
      <c r="D4" s="10"/>
      <c r="E4" s="11" t="s">
        <v>39</v>
      </c>
    </row>
    <row r="5" spans="1:11" x14ac:dyDescent="0.3">
      <c r="D5" s="10"/>
      <c r="I5" s="1"/>
      <c r="J5" s="1"/>
    </row>
    <row r="6" spans="1:11" x14ac:dyDescent="0.3">
      <c r="A6" s="16" t="s">
        <v>20</v>
      </c>
      <c r="C6" s="1"/>
      <c r="D6" s="10"/>
      <c r="E6" s="17" t="s">
        <v>133</v>
      </c>
      <c r="F6" s="1"/>
      <c r="G6" s="1"/>
      <c r="H6" s="1"/>
      <c r="I6" s="1"/>
      <c r="J6" s="1"/>
    </row>
    <row r="7" spans="1:11" x14ac:dyDescent="0.3">
      <c r="A7" t="s">
        <v>214</v>
      </c>
      <c r="D7" s="10"/>
      <c r="E7" s="1">
        <v>1200</v>
      </c>
      <c r="F7" s="1"/>
      <c r="G7" s="1"/>
      <c r="H7" s="1"/>
      <c r="I7" s="1"/>
      <c r="J7" s="1"/>
    </row>
    <row r="8" spans="1:11" x14ac:dyDescent="0.3">
      <c r="A8" t="s">
        <v>119</v>
      </c>
      <c r="D8" s="10"/>
      <c r="E8" s="1">
        <v>2400</v>
      </c>
      <c r="F8" s="1"/>
      <c r="G8" s="1"/>
      <c r="H8" s="1"/>
      <c r="I8" s="1"/>
      <c r="J8" s="1"/>
    </row>
    <row r="9" spans="1:11" x14ac:dyDescent="0.3">
      <c r="A9" s="27" t="s">
        <v>207</v>
      </c>
      <c r="B9" s="27"/>
      <c r="C9" s="27"/>
      <c r="D9" s="28"/>
      <c r="E9" s="2">
        <v>5400</v>
      </c>
      <c r="F9" s="1"/>
      <c r="G9" s="1"/>
      <c r="H9" s="1"/>
      <c r="I9" s="1"/>
      <c r="J9" s="1"/>
    </row>
    <row r="10" spans="1:11" x14ac:dyDescent="0.3">
      <c r="A10" s="29" t="s">
        <v>57</v>
      </c>
      <c r="B10" s="18"/>
      <c r="C10" s="18"/>
      <c r="D10" s="19"/>
      <c r="E10" s="29">
        <v>165400</v>
      </c>
      <c r="F10" s="1"/>
      <c r="G10" s="1"/>
      <c r="H10" s="1"/>
      <c r="I10" s="1"/>
      <c r="J10" s="1"/>
    </row>
    <row r="11" spans="1:11" x14ac:dyDescent="0.3">
      <c r="A11" s="2" t="s">
        <v>181</v>
      </c>
      <c r="D11" s="10"/>
      <c r="E11" s="2">
        <v>3.51</v>
      </c>
      <c r="F11" s="1"/>
      <c r="G11" s="1"/>
      <c r="H11" s="1"/>
      <c r="I11" s="1"/>
      <c r="J11" s="1"/>
    </row>
    <row r="12" spans="1:11" x14ac:dyDescent="0.3">
      <c r="A12" s="2" t="s">
        <v>182</v>
      </c>
      <c r="D12" s="10"/>
      <c r="E12" s="2">
        <v>2.3439999999999999</v>
      </c>
      <c r="F12" s="1"/>
      <c r="G12" s="1"/>
      <c r="H12" s="1"/>
      <c r="I12" s="1"/>
      <c r="J12" s="1"/>
    </row>
    <row r="13" spans="1:11" x14ac:dyDescent="0.3">
      <c r="A13" s="2" t="s">
        <v>97</v>
      </c>
      <c r="D13" s="10"/>
      <c r="E13" s="2">
        <v>2.1619999999999999</v>
      </c>
      <c r="F13" s="1"/>
      <c r="G13" s="1"/>
      <c r="H13" s="1"/>
      <c r="I13" s="1"/>
      <c r="J13" s="1"/>
    </row>
    <row r="14" spans="1:11" x14ac:dyDescent="0.3">
      <c r="A14" s="2" t="s">
        <v>117</v>
      </c>
      <c r="D14" s="10"/>
      <c r="E14" s="2">
        <v>2.141</v>
      </c>
      <c r="F14" s="1"/>
      <c r="G14" s="1"/>
      <c r="H14" s="1"/>
      <c r="I14" s="1"/>
      <c r="J14" s="1"/>
    </row>
    <row r="15" spans="1:11" x14ac:dyDescent="0.3">
      <c r="A15" s="2" t="s">
        <v>233</v>
      </c>
      <c r="D15" s="10"/>
      <c r="E15" s="2">
        <v>2.0470000000000002</v>
      </c>
      <c r="F15" s="1"/>
      <c r="G15" s="1"/>
      <c r="H15" s="1"/>
      <c r="I15" s="1"/>
      <c r="J15" s="1"/>
    </row>
    <row r="16" spans="1:11" x14ac:dyDescent="0.3">
      <c r="A16" t="s">
        <v>55</v>
      </c>
      <c r="D16" s="10"/>
      <c r="E16" s="2">
        <v>54.01</v>
      </c>
      <c r="F16" s="1"/>
      <c r="G16" s="1"/>
      <c r="H16" s="1"/>
      <c r="I16" s="1"/>
      <c r="J16" s="1"/>
    </row>
    <row r="17" spans="1:11" x14ac:dyDescent="0.3">
      <c r="D17" s="10"/>
    </row>
    <row r="18" spans="1:11" x14ac:dyDescent="0.3">
      <c r="A18" s="134"/>
      <c r="B18" s="135"/>
      <c r="C18" s="135"/>
      <c r="D18" s="135"/>
      <c r="E18" s="135"/>
      <c r="F18" s="135"/>
      <c r="G18" s="135"/>
      <c r="H18" s="135"/>
      <c r="I18" s="135"/>
      <c r="J18" s="135"/>
      <c r="K18" s="135"/>
    </row>
  </sheetData>
  <sheetProtection algorithmName="SHA-512" hashValue="NBeexDutCipYi2xAoYcI/PP5sRfdqGZ/pwlhRJYccRJu2uFaciENntlMSqlUr7TQlPBT39ODL5g4sKspm59pxA==" saltValue="4g+j8Ru23doa1KzUAE/jbg==" spinCount="100000" sheet="1" objects="1" scenarios="1"/>
  <phoneticPr fontId="6" type="noConversion"/>
  <pageMargins left="0.75" right="0.75" top="1" bottom="1" header="0.5" footer="0.5"/>
  <legacy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20"/>
  <dimension ref="A1:K19"/>
  <sheetViews>
    <sheetView workbookViewId="0">
      <selection activeCell="E6" sqref="E6:J8"/>
    </sheetView>
  </sheetViews>
  <sheetFormatPr defaultColWidth="11.07421875" defaultRowHeight="13.5" x14ac:dyDescent="0.3"/>
  <cols>
    <col min="1" max="1" width="11.4609375" customWidth="1"/>
    <col min="2" max="2" width="8.15234375" customWidth="1"/>
    <col min="3" max="3" width="7.4609375" customWidth="1"/>
    <col min="4" max="4" width="1.69140625" customWidth="1"/>
    <col min="5" max="11" width="10" customWidth="1"/>
  </cols>
  <sheetData>
    <row r="1" spans="1:11" x14ac:dyDescent="0.3">
      <c r="A1" s="3" t="s">
        <v>41</v>
      </c>
    </row>
    <row r="2" spans="1:11" x14ac:dyDescent="0.3">
      <c r="A2" s="134"/>
      <c r="B2" s="135"/>
      <c r="C2" s="135"/>
      <c r="D2" s="135"/>
      <c r="E2" s="135"/>
      <c r="F2" s="135"/>
      <c r="G2" s="135"/>
      <c r="H2" s="135"/>
      <c r="I2" s="135"/>
      <c r="J2" s="135"/>
      <c r="K2" s="135"/>
    </row>
    <row r="3" spans="1:11" x14ac:dyDescent="0.3">
      <c r="A3" s="7" t="s">
        <v>113</v>
      </c>
      <c r="B3" s="8"/>
      <c r="C3" s="8"/>
      <c r="D3" s="9"/>
      <c r="E3" s="8"/>
      <c r="F3" s="8"/>
      <c r="G3" s="8"/>
      <c r="H3" s="8"/>
      <c r="I3" s="8"/>
      <c r="J3" s="8"/>
      <c r="K3" s="8"/>
    </row>
    <row r="4" spans="1:11" x14ac:dyDescent="0.3">
      <c r="D4" s="10"/>
      <c r="E4" s="75" t="s">
        <v>39</v>
      </c>
      <c r="F4" s="1"/>
      <c r="G4" s="1"/>
      <c r="H4" s="1"/>
      <c r="K4" s="76"/>
    </row>
    <row r="5" spans="1:11" x14ac:dyDescent="0.3">
      <c r="D5" s="10"/>
      <c r="E5" s="1"/>
      <c r="F5" s="1"/>
      <c r="G5" s="1"/>
      <c r="H5" s="1"/>
      <c r="I5" s="1"/>
      <c r="J5" s="1"/>
      <c r="K5" s="1"/>
    </row>
    <row r="6" spans="1:11" x14ac:dyDescent="0.3">
      <c r="A6" s="16" t="s">
        <v>20</v>
      </c>
      <c r="C6" s="1"/>
      <c r="D6" s="10"/>
      <c r="E6" s="17" t="s">
        <v>106</v>
      </c>
      <c r="F6" s="22" t="s">
        <v>102</v>
      </c>
      <c r="G6" s="22" t="s">
        <v>98</v>
      </c>
      <c r="H6" s="22" t="s">
        <v>145</v>
      </c>
      <c r="I6" s="22" t="s">
        <v>131</v>
      </c>
      <c r="J6" s="22" t="s">
        <v>85</v>
      </c>
      <c r="K6" s="1"/>
    </row>
    <row r="7" spans="1:11" x14ac:dyDescent="0.3">
      <c r="A7" t="s">
        <v>110</v>
      </c>
      <c r="D7" s="10"/>
      <c r="E7" s="1">
        <v>2.4500000000000002</v>
      </c>
      <c r="F7" s="1">
        <v>2.4700000000000002</v>
      </c>
      <c r="G7" s="1">
        <v>2.4700000000000002</v>
      </c>
      <c r="H7" s="1">
        <v>2.65</v>
      </c>
      <c r="I7" s="1">
        <v>2.14</v>
      </c>
      <c r="J7" s="1">
        <v>3.8</v>
      </c>
      <c r="K7" s="1"/>
    </row>
    <row r="8" spans="1:11" x14ac:dyDescent="0.3">
      <c r="A8" t="s">
        <v>55</v>
      </c>
      <c r="D8" s="10"/>
      <c r="E8" s="1">
        <v>71.5</v>
      </c>
      <c r="F8" s="1">
        <v>76.98</v>
      </c>
      <c r="G8" s="1">
        <v>76.98</v>
      </c>
      <c r="H8" s="1">
        <v>76.2</v>
      </c>
      <c r="I8" s="1">
        <v>80.260000000000005</v>
      </c>
      <c r="J8" s="1">
        <v>66.37</v>
      </c>
      <c r="K8" s="1"/>
    </row>
    <row r="9" spans="1:11" x14ac:dyDescent="0.3">
      <c r="D9" s="10"/>
      <c r="E9" s="1"/>
      <c r="F9" s="1"/>
      <c r="G9" s="1"/>
      <c r="H9" s="1"/>
      <c r="I9" s="1"/>
      <c r="J9" s="1"/>
      <c r="K9" s="1"/>
    </row>
    <row r="10" spans="1:11" x14ac:dyDescent="0.3">
      <c r="A10" s="10"/>
      <c r="B10" s="10"/>
      <c r="C10" s="10"/>
      <c r="D10" s="10"/>
      <c r="E10" s="10"/>
      <c r="F10" s="10"/>
      <c r="G10" s="10"/>
      <c r="H10" s="10"/>
      <c r="I10" s="10"/>
      <c r="J10" s="10"/>
      <c r="K10" s="10"/>
    </row>
    <row r="11" spans="1:11" x14ac:dyDescent="0.3">
      <c r="A11" s="16" t="s">
        <v>111</v>
      </c>
    </row>
    <row r="12" spans="1:11" x14ac:dyDescent="0.3">
      <c r="A12" s="22" t="s">
        <v>71</v>
      </c>
      <c r="B12" t="s">
        <v>232</v>
      </c>
    </row>
    <row r="13" spans="1:11" x14ac:dyDescent="0.3">
      <c r="A13" s="22" t="s">
        <v>112</v>
      </c>
      <c r="B13" t="s">
        <v>60</v>
      </c>
    </row>
    <row r="14" spans="1:11" x14ac:dyDescent="0.3">
      <c r="A14" s="22" t="s">
        <v>209</v>
      </c>
      <c r="B14" t="s">
        <v>61</v>
      </c>
    </row>
    <row r="15" spans="1:11" x14ac:dyDescent="0.3">
      <c r="A15" s="22" t="s">
        <v>210</v>
      </c>
      <c r="B15" t="s">
        <v>103</v>
      </c>
    </row>
    <row r="16" spans="1:11" x14ac:dyDescent="0.3">
      <c r="A16" s="22" t="s">
        <v>206</v>
      </c>
      <c r="B16" t="s">
        <v>89</v>
      </c>
    </row>
    <row r="17" spans="1:11" x14ac:dyDescent="0.3">
      <c r="A17" s="22" t="s">
        <v>230</v>
      </c>
      <c r="B17" t="s">
        <v>64</v>
      </c>
    </row>
    <row r="19" spans="1:11" x14ac:dyDescent="0.3">
      <c r="A19" s="134"/>
      <c r="B19" s="135"/>
      <c r="C19" s="135"/>
      <c r="D19" s="135"/>
      <c r="E19" s="135"/>
      <c r="F19" s="135"/>
      <c r="G19" s="135"/>
      <c r="H19" s="135"/>
      <c r="I19" s="135"/>
      <c r="J19" s="135"/>
      <c r="K19" s="135"/>
    </row>
  </sheetData>
  <sheetProtection algorithmName="SHA-512" hashValue="+i7tP+q4HYDYjV4/v8SF/7aTR2O/5MSGCLoIVmjsxgiKPTg2sx3HCk7uRlaPNz+OK4BO8hMY4BL9ALbNY1ADlg==" saltValue="BDlcYh1MHt75MI4sqZ3wPg==" spinCount="100000" sheet="1" objects="1" scenarios="1"/>
  <phoneticPr fontId="6" type="noConversion"/>
  <pageMargins left="0.75" right="0.75" top="1" bottom="1" header="0.5" footer="0.5"/>
  <legacy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21"/>
  <dimension ref="A1:K24"/>
  <sheetViews>
    <sheetView workbookViewId="0">
      <selection activeCell="F17" sqref="F17"/>
    </sheetView>
  </sheetViews>
  <sheetFormatPr defaultColWidth="11.07421875" defaultRowHeight="13.5" x14ac:dyDescent="0.3"/>
  <cols>
    <col min="1" max="1" width="11.4609375" customWidth="1"/>
    <col min="2" max="2" width="8.15234375" customWidth="1"/>
    <col min="3" max="3" width="7.4609375" customWidth="1"/>
    <col min="4" max="4" width="1.69140625" customWidth="1"/>
    <col min="5" max="11" width="10" customWidth="1"/>
  </cols>
  <sheetData>
    <row r="1" spans="1:11" x14ac:dyDescent="0.3">
      <c r="A1" s="3" t="s">
        <v>40</v>
      </c>
    </row>
    <row r="2" spans="1:11" x14ac:dyDescent="0.3">
      <c r="A2" s="134"/>
      <c r="B2" s="135"/>
      <c r="C2" s="135"/>
      <c r="D2" s="135"/>
      <c r="E2" s="135"/>
      <c r="F2" s="135"/>
      <c r="G2" s="135"/>
      <c r="H2" s="135"/>
      <c r="I2" s="135"/>
      <c r="J2" s="135"/>
      <c r="K2" s="135"/>
    </row>
    <row r="3" spans="1:11" x14ac:dyDescent="0.3">
      <c r="A3" s="7" t="s">
        <v>279</v>
      </c>
      <c r="B3" s="8"/>
      <c r="C3" s="8"/>
      <c r="D3" s="9"/>
      <c r="E3" s="8"/>
      <c r="F3" s="8"/>
      <c r="G3" s="8"/>
      <c r="H3" s="8"/>
      <c r="I3" s="8"/>
      <c r="J3" s="8"/>
      <c r="K3" s="8"/>
    </row>
    <row r="4" spans="1:11" x14ac:dyDescent="0.3">
      <c r="D4" s="10"/>
      <c r="E4" s="11" t="s">
        <v>39</v>
      </c>
      <c r="I4" s="1"/>
    </row>
    <row r="5" spans="1:11" x14ac:dyDescent="0.3">
      <c r="D5" s="10"/>
      <c r="E5" s="1"/>
      <c r="F5" s="1"/>
      <c r="G5" s="1"/>
      <c r="H5" s="1"/>
      <c r="I5" s="76"/>
    </row>
    <row r="6" spans="1:11" x14ac:dyDescent="0.3">
      <c r="A6" s="16" t="s">
        <v>20</v>
      </c>
      <c r="C6" s="1"/>
      <c r="D6" s="10"/>
      <c r="E6" s="17" t="s">
        <v>274</v>
      </c>
      <c r="F6" s="17" t="s">
        <v>11</v>
      </c>
      <c r="G6" s="17" t="s">
        <v>54</v>
      </c>
      <c r="H6" s="1"/>
      <c r="I6" s="1"/>
    </row>
    <row r="7" spans="1:11" x14ac:dyDescent="0.3">
      <c r="A7" t="s">
        <v>214</v>
      </c>
      <c r="B7" s="27"/>
      <c r="C7" s="27"/>
      <c r="D7" s="28"/>
      <c r="E7" s="1">
        <v>1200</v>
      </c>
      <c r="F7" s="2">
        <v>2500</v>
      </c>
      <c r="G7" s="2">
        <v>0</v>
      </c>
      <c r="H7" s="1"/>
      <c r="I7" s="1"/>
    </row>
    <row r="8" spans="1:11" x14ac:dyDescent="0.3">
      <c r="A8" t="s">
        <v>119</v>
      </c>
      <c r="B8" s="27"/>
      <c r="C8" s="27"/>
      <c r="D8" s="28"/>
      <c r="E8" s="1">
        <v>2400</v>
      </c>
      <c r="F8" s="2">
        <v>0</v>
      </c>
      <c r="G8" s="2">
        <v>0</v>
      </c>
      <c r="H8" s="1"/>
      <c r="I8" s="1"/>
    </row>
    <row r="9" spans="1:11" x14ac:dyDescent="0.3">
      <c r="A9" s="27" t="s">
        <v>207</v>
      </c>
      <c r="B9" s="27"/>
      <c r="C9" s="27"/>
      <c r="D9" s="28"/>
      <c r="E9" s="2">
        <v>5400</v>
      </c>
      <c r="F9" s="2">
        <v>0</v>
      </c>
      <c r="G9" s="2">
        <v>0</v>
      </c>
      <c r="H9" s="1"/>
      <c r="I9" s="1"/>
    </row>
    <row r="10" spans="1:11" x14ac:dyDescent="0.3">
      <c r="A10" s="29" t="s">
        <v>57</v>
      </c>
      <c r="B10" s="18"/>
      <c r="C10" s="18"/>
      <c r="D10" s="19"/>
      <c r="E10" s="29">
        <v>165400</v>
      </c>
      <c r="F10" s="29">
        <v>0</v>
      </c>
      <c r="G10" s="29">
        <v>0</v>
      </c>
      <c r="H10" s="1"/>
      <c r="I10" s="1"/>
    </row>
    <row r="11" spans="1:11" x14ac:dyDescent="0.3">
      <c r="A11" s="2" t="s">
        <v>181</v>
      </c>
      <c r="D11" s="10"/>
      <c r="E11" s="1">
        <v>3.282</v>
      </c>
      <c r="F11" s="1">
        <v>2.5059999999999998</v>
      </c>
      <c r="G11" s="1">
        <v>2.3940000000000001</v>
      </c>
      <c r="H11" s="1"/>
      <c r="I11" s="1"/>
    </row>
    <row r="12" spans="1:11" x14ac:dyDescent="0.3">
      <c r="A12" s="2" t="s">
        <v>182</v>
      </c>
      <c r="D12" s="10"/>
      <c r="E12" s="1">
        <v>2.3559999999999999</v>
      </c>
      <c r="F12" s="1">
        <v>0</v>
      </c>
      <c r="G12" s="1">
        <v>0</v>
      </c>
      <c r="H12" s="1"/>
      <c r="I12" s="1"/>
    </row>
    <row r="13" spans="1:11" x14ac:dyDescent="0.3">
      <c r="A13" s="2" t="s">
        <v>97</v>
      </c>
      <c r="D13" s="10"/>
      <c r="E13" s="1">
        <v>2.2970000000000002</v>
      </c>
      <c r="F13" s="1">
        <v>0</v>
      </c>
      <c r="G13" s="1">
        <v>0</v>
      </c>
      <c r="H13" s="1"/>
      <c r="I13" s="1"/>
    </row>
    <row r="14" spans="1:11" x14ac:dyDescent="0.3">
      <c r="A14" s="2" t="s">
        <v>117</v>
      </c>
      <c r="D14" s="10"/>
      <c r="E14" s="1">
        <v>2.258</v>
      </c>
      <c r="F14" s="1">
        <v>0</v>
      </c>
      <c r="G14" s="1">
        <v>0</v>
      </c>
      <c r="H14" s="1"/>
      <c r="I14" s="1"/>
    </row>
    <row r="15" spans="1:11" x14ac:dyDescent="0.3">
      <c r="A15" s="2" t="s">
        <v>233</v>
      </c>
      <c r="D15" s="10"/>
      <c r="E15" s="1">
        <v>2.1469999999999998</v>
      </c>
      <c r="F15" s="1">
        <v>2.294</v>
      </c>
      <c r="G15" s="1">
        <v>0</v>
      </c>
      <c r="H15" s="1"/>
      <c r="I15" s="1"/>
    </row>
    <row r="16" spans="1:11" x14ac:dyDescent="0.3">
      <c r="A16" t="s">
        <v>55</v>
      </c>
      <c r="D16" s="10"/>
      <c r="E16" s="1">
        <v>55.92</v>
      </c>
      <c r="F16" s="1">
        <v>68.87</v>
      </c>
      <c r="G16" s="1">
        <v>66.37</v>
      </c>
      <c r="H16" s="1"/>
      <c r="I16" s="1"/>
    </row>
    <row r="17" spans="1:11" x14ac:dyDescent="0.3">
      <c r="D17" s="10"/>
    </row>
    <row r="18" spans="1:11" x14ac:dyDescent="0.3">
      <c r="A18" s="10"/>
      <c r="B18" s="10"/>
      <c r="C18" s="10"/>
      <c r="D18" s="10"/>
      <c r="E18" s="10"/>
      <c r="F18" s="10"/>
      <c r="G18" s="10"/>
      <c r="H18" s="10"/>
      <c r="I18" s="10"/>
      <c r="J18" s="10"/>
      <c r="K18" s="10"/>
    </row>
    <row r="19" spans="1:11" x14ac:dyDescent="0.3">
      <c r="A19" s="16" t="s">
        <v>111</v>
      </c>
    </row>
    <row r="20" spans="1:11" x14ac:dyDescent="0.3">
      <c r="A20" s="22" t="s">
        <v>82</v>
      </c>
      <c r="B20" t="s">
        <v>105</v>
      </c>
    </row>
    <row r="21" spans="1:11" x14ac:dyDescent="0.3">
      <c r="A21" s="22" t="s">
        <v>190</v>
      </c>
      <c r="B21" t="s">
        <v>107</v>
      </c>
    </row>
    <row r="22" spans="1:11" x14ac:dyDescent="0.3">
      <c r="A22" s="22" t="s">
        <v>157</v>
      </c>
      <c r="B22" t="s">
        <v>3</v>
      </c>
    </row>
    <row r="24" spans="1:11" x14ac:dyDescent="0.3">
      <c r="A24" s="134"/>
      <c r="B24" s="135"/>
      <c r="C24" s="135"/>
      <c r="D24" s="135"/>
      <c r="E24" s="135"/>
      <c r="F24" s="135"/>
      <c r="G24" s="135"/>
      <c r="H24" s="135"/>
      <c r="I24" s="135"/>
      <c r="J24" s="135"/>
      <c r="K24" s="135"/>
    </row>
  </sheetData>
  <sheetProtection algorithmName="SHA-512" hashValue="+TMBwZajgeHu0jNZRB9udu53RwabM3p7k8QEaT2xWdSszSfbpktDKDfvWz89CHfMmTJ31jF0eO3dlj7vN6ck4g==" saltValue="rsA59PKih/ejb8J5uKb5dg==" spinCount="100000" sheet="1" objects="1" scenarios="1"/>
  <phoneticPr fontId="6" type="noConversion"/>
  <pageMargins left="0.75" right="0.75" top="1" bottom="1" header="0.5" footer="0.5"/>
  <legacy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22"/>
  <dimension ref="A1:K27"/>
  <sheetViews>
    <sheetView workbookViewId="0">
      <selection activeCell="N31" sqref="N31"/>
    </sheetView>
  </sheetViews>
  <sheetFormatPr defaultColWidth="11.07421875" defaultRowHeight="13.5" x14ac:dyDescent="0.3"/>
  <cols>
    <col min="1" max="1" width="11.4609375" customWidth="1"/>
    <col min="2" max="2" width="8.15234375" customWidth="1"/>
    <col min="3" max="3" width="7.4609375" customWidth="1"/>
    <col min="4" max="4" width="1.69140625" customWidth="1"/>
    <col min="5" max="11" width="10" customWidth="1"/>
  </cols>
  <sheetData>
    <row r="1" spans="1:11" x14ac:dyDescent="0.3">
      <c r="A1" s="3" t="s">
        <v>38</v>
      </c>
    </row>
    <row r="2" spans="1:11" x14ac:dyDescent="0.3">
      <c r="A2" s="134"/>
      <c r="B2" s="135"/>
      <c r="C2" s="135"/>
      <c r="D2" s="135"/>
      <c r="E2" s="135"/>
      <c r="F2" s="135"/>
      <c r="G2" s="135"/>
      <c r="H2" s="135"/>
      <c r="I2" s="135"/>
      <c r="J2" s="135"/>
      <c r="K2" s="135"/>
    </row>
    <row r="3" spans="1:11" x14ac:dyDescent="0.3">
      <c r="A3" s="7" t="s">
        <v>101</v>
      </c>
      <c r="B3" s="8"/>
      <c r="C3" s="8"/>
      <c r="D3" s="9"/>
      <c r="E3" s="8"/>
      <c r="F3" s="8"/>
      <c r="G3" s="8"/>
      <c r="H3" s="8"/>
      <c r="I3" s="8"/>
      <c r="J3" s="8"/>
      <c r="K3" s="8"/>
    </row>
    <row r="4" spans="1:11" x14ac:dyDescent="0.3">
      <c r="D4" s="10"/>
      <c r="E4" s="11" t="s">
        <v>39</v>
      </c>
    </row>
    <row r="5" spans="1:11" x14ac:dyDescent="0.3">
      <c r="D5" s="10"/>
    </row>
    <row r="6" spans="1:11" x14ac:dyDescent="0.3">
      <c r="A6" s="16" t="s">
        <v>20</v>
      </c>
      <c r="C6" s="1"/>
      <c r="D6" s="10"/>
      <c r="E6" s="17" t="s">
        <v>138</v>
      </c>
      <c r="F6" s="17" t="s">
        <v>147</v>
      </c>
      <c r="G6" s="1"/>
      <c r="H6" s="76"/>
    </row>
    <row r="7" spans="1:11" x14ac:dyDescent="0.3">
      <c r="A7" s="25" t="s">
        <v>96</v>
      </c>
      <c r="C7" s="1"/>
      <c r="D7" s="10"/>
      <c r="E7" s="67">
        <v>2</v>
      </c>
      <c r="F7" s="67">
        <v>0</v>
      </c>
      <c r="G7" s="1"/>
      <c r="H7" s="1"/>
    </row>
    <row r="8" spans="1:11" x14ac:dyDescent="0.3">
      <c r="A8" s="25" t="s">
        <v>37</v>
      </c>
      <c r="C8" s="1"/>
      <c r="D8" s="10"/>
      <c r="E8" s="67">
        <v>4</v>
      </c>
      <c r="F8" s="67">
        <v>0</v>
      </c>
      <c r="G8" s="1"/>
      <c r="H8" s="1"/>
    </row>
    <row r="9" spans="1:11" x14ac:dyDescent="0.3">
      <c r="A9" s="27" t="s">
        <v>214</v>
      </c>
      <c r="B9" s="27"/>
      <c r="C9" s="1"/>
      <c r="D9" s="10"/>
      <c r="E9" s="2">
        <v>1650</v>
      </c>
      <c r="F9" s="2">
        <v>1650</v>
      </c>
      <c r="G9" s="1"/>
      <c r="H9" s="1"/>
    </row>
    <row r="10" spans="1:11" x14ac:dyDescent="0.3">
      <c r="A10" t="s">
        <v>7</v>
      </c>
      <c r="B10" s="27"/>
      <c r="C10" s="1"/>
      <c r="D10" s="10"/>
      <c r="E10" s="2">
        <v>2960</v>
      </c>
      <c r="F10" s="2">
        <v>2960</v>
      </c>
      <c r="G10" s="1"/>
      <c r="H10" s="1"/>
    </row>
    <row r="11" spans="1:11" x14ac:dyDescent="0.3">
      <c r="A11" s="18" t="s">
        <v>8</v>
      </c>
      <c r="B11" s="18"/>
      <c r="C11" s="18"/>
      <c r="D11" s="19"/>
      <c r="E11" s="29">
        <v>0</v>
      </c>
      <c r="F11" s="29">
        <v>0</v>
      </c>
      <c r="G11" s="1"/>
      <c r="H11" s="1"/>
    </row>
    <row r="12" spans="1:11" x14ac:dyDescent="0.3">
      <c r="A12" s="2" t="s">
        <v>9</v>
      </c>
      <c r="D12" s="10"/>
      <c r="E12" s="1">
        <v>1.93</v>
      </c>
      <c r="F12" s="1">
        <v>2.93</v>
      </c>
      <c r="G12" s="1"/>
      <c r="H12" s="1"/>
    </row>
    <row r="13" spans="1:11" x14ac:dyDescent="0.3">
      <c r="A13" s="2" t="s">
        <v>90</v>
      </c>
      <c r="D13" s="10"/>
      <c r="E13" s="1">
        <v>1.76</v>
      </c>
      <c r="F13" s="1">
        <v>2.79</v>
      </c>
      <c r="G13" s="1"/>
      <c r="H13" s="1"/>
    </row>
    <row r="14" spans="1:11" x14ac:dyDescent="0.3">
      <c r="A14" s="2" t="s">
        <v>91</v>
      </c>
      <c r="D14" s="10"/>
      <c r="E14" s="1">
        <v>0</v>
      </c>
      <c r="F14" s="1">
        <v>0</v>
      </c>
      <c r="G14" s="1"/>
      <c r="H14" s="1"/>
    </row>
    <row r="15" spans="1:11" x14ac:dyDescent="0.3">
      <c r="A15" s="2" t="s">
        <v>180</v>
      </c>
      <c r="D15" s="10"/>
      <c r="E15" s="1">
        <v>1.63</v>
      </c>
      <c r="F15" s="1">
        <v>2.2000000000000002</v>
      </c>
      <c r="G15" s="1"/>
      <c r="H15" s="1"/>
    </row>
    <row r="16" spans="1:11" x14ac:dyDescent="0.3">
      <c r="A16" s="2" t="s">
        <v>36</v>
      </c>
      <c r="D16" s="10"/>
      <c r="E16" s="1">
        <v>1.93</v>
      </c>
      <c r="F16" s="1">
        <v>2.93</v>
      </c>
      <c r="G16" s="1"/>
      <c r="H16" s="1"/>
    </row>
    <row r="17" spans="1:11" x14ac:dyDescent="0.3">
      <c r="A17" s="2" t="s">
        <v>14</v>
      </c>
      <c r="D17" s="10"/>
      <c r="E17" s="1">
        <v>1.76</v>
      </c>
      <c r="F17" s="1">
        <v>2.79</v>
      </c>
      <c r="G17" s="1"/>
      <c r="H17" s="1"/>
    </row>
    <row r="18" spans="1:11" x14ac:dyDescent="0.3">
      <c r="A18" s="2" t="s">
        <v>15</v>
      </c>
      <c r="D18" s="10"/>
      <c r="E18" s="1">
        <v>0</v>
      </c>
      <c r="F18" s="1">
        <v>0</v>
      </c>
      <c r="G18" s="1"/>
      <c r="H18" s="1"/>
    </row>
    <row r="19" spans="1:11" x14ac:dyDescent="0.3">
      <c r="A19" s="2" t="s">
        <v>273</v>
      </c>
      <c r="D19" s="10"/>
      <c r="E19" s="1">
        <v>1.63</v>
      </c>
      <c r="F19" s="1">
        <v>2.2000000000000002</v>
      </c>
      <c r="G19" s="1"/>
      <c r="H19" s="1"/>
    </row>
    <row r="20" spans="1:11" x14ac:dyDescent="0.3">
      <c r="A20" t="s">
        <v>55</v>
      </c>
      <c r="D20" s="10"/>
      <c r="E20" s="1">
        <v>55</v>
      </c>
      <c r="F20" s="1">
        <v>63</v>
      </c>
      <c r="G20" s="1"/>
      <c r="H20" s="1"/>
    </row>
    <row r="21" spans="1:11" x14ac:dyDescent="0.3">
      <c r="D21" s="10"/>
      <c r="E21" s="1"/>
      <c r="F21" s="1"/>
      <c r="G21" s="1"/>
    </row>
    <row r="22" spans="1:11" x14ac:dyDescent="0.3">
      <c r="A22" s="10"/>
      <c r="B22" s="10"/>
      <c r="C22" s="10"/>
      <c r="D22" s="10"/>
      <c r="E22" s="10"/>
      <c r="F22" s="10"/>
      <c r="G22" s="10"/>
      <c r="H22" s="10"/>
      <c r="I22" s="10"/>
      <c r="J22" s="10"/>
      <c r="K22" s="10"/>
    </row>
    <row r="23" spans="1:11" x14ac:dyDescent="0.3">
      <c r="A23" s="16" t="s">
        <v>111</v>
      </c>
    </row>
    <row r="24" spans="1:11" x14ac:dyDescent="0.3">
      <c r="A24" s="22" t="s">
        <v>217</v>
      </c>
      <c r="B24" t="s">
        <v>172</v>
      </c>
    </row>
    <row r="25" spans="1:11" x14ac:dyDescent="0.3">
      <c r="A25" s="22" t="s">
        <v>87</v>
      </c>
      <c r="B25" t="s">
        <v>165</v>
      </c>
    </row>
    <row r="27" spans="1:11" x14ac:dyDescent="0.3">
      <c r="A27" s="134"/>
      <c r="B27" s="135"/>
      <c r="C27" s="135"/>
      <c r="D27" s="135"/>
      <c r="E27" s="135"/>
      <c r="F27" s="135"/>
      <c r="G27" s="135"/>
      <c r="H27" s="135"/>
      <c r="I27" s="135"/>
      <c r="J27" s="135"/>
      <c r="K27" s="135"/>
    </row>
  </sheetData>
  <sheetProtection algorithmName="SHA-512" hashValue="tD4jZ1EHV9zWaPtfuBmVZc0UBw55kL8G2213Hj+w5Peifcj/yVpe6bGRG3OqctrFsaqCbDlklTfqoxm0NjvGKA==" saltValue="hJEs8yVX9yDERBwiO8Niaw==" spinCount="100000" sheet="1" objects="1" scenarios="1"/>
  <phoneticPr fontId="6" type="noConversion"/>
  <pageMargins left="0.75" right="0.75" top="1" bottom="1" header="0.5" footer="0.5"/>
  <legacy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23"/>
  <dimension ref="A1:K18"/>
  <sheetViews>
    <sheetView zoomScale="125" workbookViewId="0">
      <selection sqref="A1:K18"/>
    </sheetView>
  </sheetViews>
  <sheetFormatPr defaultColWidth="11.07421875" defaultRowHeight="13.5" x14ac:dyDescent="0.3"/>
  <cols>
    <col min="1" max="1" width="11.4609375" customWidth="1"/>
    <col min="2" max="2" width="8.15234375" customWidth="1"/>
    <col min="3" max="3" width="7.4609375" customWidth="1"/>
    <col min="4" max="4" width="1.69140625" customWidth="1"/>
    <col min="5" max="11" width="10" customWidth="1"/>
  </cols>
  <sheetData>
    <row r="1" spans="1:11" x14ac:dyDescent="0.3">
      <c r="A1" s="3" t="s">
        <v>160</v>
      </c>
    </row>
    <row r="2" spans="1:11" x14ac:dyDescent="0.3">
      <c r="A2" s="131"/>
      <c r="B2" s="132"/>
      <c r="C2" s="132"/>
      <c r="D2" s="132"/>
      <c r="E2" s="132"/>
      <c r="F2" s="132"/>
      <c r="G2" s="132"/>
      <c r="H2" s="132"/>
      <c r="I2" s="132"/>
      <c r="J2" s="132"/>
      <c r="K2" s="132"/>
    </row>
    <row r="3" spans="1:11" x14ac:dyDescent="0.3">
      <c r="A3" s="7" t="s">
        <v>222</v>
      </c>
      <c r="B3" s="8"/>
      <c r="C3" s="8"/>
      <c r="D3" s="9"/>
      <c r="E3" s="8"/>
      <c r="F3" s="8"/>
      <c r="G3" s="8"/>
      <c r="H3" s="8"/>
      <c r="I3" s="8"/>
      <c r="J3" s="8"/>
      <c r="K3" s="8"/>
    </row>
    <row r="4" spans="1:11" x14ac:dyDescent="0.3">
      <c r="D4" s="10"/>
      <c r="E4" s="11" t="s">
        <v>275</v>
      </c>
    </row>
    <row r="5" spans="1:11" x14ac:dyDescent="0.3">
      <c r="D5" s="10"/>
      <c r="I5" s="1"/>
      <c r="J5" s="1"/>
    </row>
    <row r="6" spans="1:11" x14ac:dyDescent="0.3">
      <c r="A6" s="16" t="s">
        <v>20</v>
      </c>
      <c r="C6" s="1"/>
      <c r="D6" s="10"/>
      <c r="E6" s="17" t="s">
        <v>133</v>
      </c>
      <c r="F6" s="1"/>
      <c r="G6" s="1"/>
      <c r="H6" s="1"/>
      <c r="I6" s="1"/>
      <c r="J6" s="1"/>
    </row>
    <row r="7" spans="1:11" x14ac:dyDescent="0.3">
      <c r="A7" t="s">
        <v>214</v>
      </c>
      <c r="D7" s="10"/>
      <c r="E7" s="1">
        <v>2500</v>
      </c>
      <c r="F7" s="1"/>
      <c r="G7" s="1"/>
      <c r="H7" s="1"/>
      <c r="I7" s="1"/>
      <c r="J7" s="1"/>
    </row>
    <row r="8" spans="1:11" x14ac:dyDescent="0.3">
      <c r="A8" t="s">
        <v>119</v>
      </c>
      <c r="D8" s="10"/>
      <c r="E8" s="1">
        <v>5500</v>
      </c>
      <c r="F8" s="1"/>
      <c r="G8" s="1"/>
      <c r="H8" s="1"/>
      <c r="I8" s="1"/>
      <c r="J8" s="1"/>
    </row>
    <row r="9" spans="1:11" x14ac:dyDescent="0.3">
      <c r="A9" s="27" t="s">
        <v>207</v>
      </c>
      <c r="B9" s="27"/>
      <c r="C9" s="27"/>
      <c r="D9" s="28"/>
      <c r="E9" s="2">
        <v>17000</v>
      </c>
      <c r="F9" s="1"/>
      <c r="G9" s="1"/>
      <c r="H9" s="1"/>
      <c r="I9" s="1"/>
      <c r="J9" s="1"/>
    </row>
    <row r="10" spans="1:11" x14ac:dyDescent="0.3">
      <c r="A10" s="29" t="s">
        <v>57</v>
      </c>
      <c r="B10" s="18"/>
      <c r="C10" s="18"/>
      <c r="D10" s="19"/>
      <c r="E10" s="29">
        <v>167000</v>
      </c>
      <c r="F10" s="1"/>
      <c r="G10" s="1"/>
      <c r="H10" s="1"/>
      <c r="I10" s="1"/>
      <c r="J10" s="1"/>
    </row>
    <row r="11" spans="1:11" x14ac:dyDescent="0.3">
      <c r="A11" s="2" t="s">
        <v>181</v>
      </c>
      <c r="D11" s="10"/>
      <c r="E11" s="2">
        <v>4.2988</v>
      </c>
      <c r="F11" s="1"/>
      <c r="G11" s="1"/>
      <c r="H11" s="1"/>
      <c r="I11" s="1"/>
      <c r="J11" s="1"/>
    </row>
    <row r="12" spans="1:11" x14ac:dyDescent="0.3">
      <c r="A12" s="2" t="s">
        <v>182</v>
      </c>
      <c r="D12" s="10"/>
      <c r="E12" s="2">
        <v>2.5487000000000002</v>
      </c>
      <c r="F12" s="1"/>
      <c r="G12" s="1"/>
      <c r="H12" s="1"/>
      <c r="I12" s="1"/>
      <c r="J12" s="1"/>
    </row>
    <row r="13" spans="1:11" x14ac:dyDescent="0.3">
      <c r="A13" s="2" t="s">
        <v>97</v>
      </c>
      <c r="D13" s="10"/>
      <c r="E13" s="2">
        <v>2.5047000000000001</v>
      </c>
      <c r="F13" s="1"/>
      <c r="G13" s="1"/>
      <c r="H13" s="1"/>
      <c r="I13" s="1"/>
      <c r="J13" s="1"/>
    </row>
    <row r="14" spans="1:11" x14ac:dyDescent="0.3">
      <c r="A14" s="2" t="s">
        <v>117</v>
      </c>
      <c r="D14" s="10"/>
      <c r="E14" s="2">
        <v>2.4882</v>
      </c>
      <c r="F14" s="1"/>
      <c r="G14" s="1"/>
      <c r="H14" s="1"/>
      <c r="I14" s="1"/>
      <c r="J14" s="1"/>
    </row>
    <row r="15" spans="1:11" x14ac:dyDescent="0.3">
      <c r="A15" s="2" t="s">
        <v>233</v>
      </c>
      <c r="D15" s="10"/>
      <c r="E15" s="2">
        <v>2.3759999999999999</v>
      </c>
      <c r="F15" s="1"/>
      <c r="G15" s="1"/>
      <c r="H15" s="1"/>
      <c r="I15" s="1"/>
      <c r="J15" s="1"/>
    </row>
    <row r="16" spans="1:11" x14ac:dyDescent="0.3">
      <c r="A16" t="s">
        <v>55</v>
      </c>
      <c r="D16" s="10"/>
      <c r="E16" s="2">
        <v>56.76</v>
      </c>
      <c r="F16" s="1"/>
      <c r="G16" s="1"/>
      <c r="H16" s="1"/>
      <c r="I16" s="1"/>
      <c r="J16" s="1"/>
    </row>
    <row r="17" spans="1:11" x14ac:dyDescent="0.3">
      <c r="D17" s="10"/>
    </row>
    <row r="18" spans="1:11" x14ac:dyDescent="0.3">
      <c r="A18" s="132"/>
      <c r="B18" s="132"/>
      <c r="C18" s="132"/>
      <c r="D18" s="132"/>
      <c r="E18" s="132"/>
      <c r="F18" s="132"/>
      <c r="G18" s="132"/>
      <c r="H18" s="132"/>
      <c r="I18" s="132"/>
      <c r="J18" s="132"/>
      <c r="K18" s="132"/>
    </row>
  </sheetData>
  <sheetProtection password="93B4" sheet="1" objects="1" scenarios="1"/>
  <phoneticPr fontId="6" type="noConversion"/>
  <pageMargins left="0.75" right="0.75" top="1" bottom="1" header="0.5" footer="0.5"/>
  <legacy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24"/>
  <dimension ref="A1:K19"/>
  <sheetViews>
    <sheetView zoomScale="125" workbookViewId="0">
      <selection sqref="A1:K19"/>
    </sheetView>
  </sheetViews>
  <sheetFormatPr defaultColWidth="11.07421875" defaultRowHeight="13.5" x14ac:dyDescent="0.3"/>
  <cols>
    <col min="1" max="1" width="11.4609375" customWidth="1"/>
    <col min="2" max="2" width="8.15234375" customWidth="1"/>
    <col min="3" max="3" width="7.4609375" customWidth="1"/>
    <col min="4" max="4" width="1.69140625" customWidth="1"/>
    <col min="5" max="11" width="10" customWidth="1"/>
  </cols>
  <sheetData>
    <row r="1" spans="1:11" x14ac:dyDescent="0.3">
      <c r="A1" s="3" t="s">
        <v>155</v>
      </c>
    </row>
    <row r="2" spans="1:11" x14ac:dyDescent="0.3">
      <c r="A2" s="131"/>
      <c r="B2" s="132"/>
      <c r="C2" s="132"/>
      <c r="D2" s="132"/>
      <c r="E2" s="132"/>
      <c r="F2" s="132"/>
      <c r="G2" s="132"/>
      <c r="H2" s="132"/>
      <c r="I2" s="132"/>
      <c r="J2" s="132"/>
      <c r="K2" s="132"/>
    </row>
    <row r="3" spans="1:11" x14ac:dyDescent="0.3">
      <c r="A3" s="7" t="s">
        <v>113</v>
      </c>
      <c r="B3" s="8"/>
      <c r="C3" s="8"/>
      <c r="D3" s="9"/>
      <c r="E3" s="8"/>
      <c r="F3" s="8"/>
      <c r="G3" s="8"/>
      <c r="H3" s="8"/>
      <c r="I3" s="8"/>
      <c r="J3" s="8"/>
      <c r="K3" s="8"/>
    </row>
    <row r="4" spans="1:11" x14ac:dyDescent="0.3">
      <c r="D4" s="10"/>
      <c r="E4" s="75" t="s">
        <v>275</v>
      </c>
      <c r="F4" s="1"/>
      <c r="G4" s="1"/>
      <c r="H4" s="1"/>
      <c r="K4" s="76"/>
    </row>
    <row r="5" spans="1:11" x14ac:dyDescent="0.3">
      <c r="D5" s="10"/>
      <c r="E5" s="1"/>
      <c r="F5" s="1"/>
      <c r="G5" s="1"/>
      <c r="H5" s="1"/>
      <c r="I5" s="1"/>
      <c r="J5" s="1"/>
      <c r="K5" s="1"/>
    </row>
    <row r="6" spans="1:11" x14ac:dyDescent="0.3">
      <c r="A6" s="16" t="s">
        <v>20</v>
      </c>
      <c r="C6" s="1"/>
      <c r="D6" s="10"/>
      <c r="E6" s="17" t="s">
        <v>106</v>
      </c>
      <c r="F6" s="22" t="s">
        <v>102</v>
      </c>
      <c r="G6" s="22" t="s">
        <v>98</v>
      </c>
      <c r="H6" s="22" t="s">
        <v>145</v>
      </c>
      <c r="I6" s="22" t="s">
        <v>131</v>
      </c>
      <c r="J6" s="22" t="s">
        <v>85</v>
      </c>
      <c r="K6" s="1"/>
    </row>
    <row r="7" spans="1:11" x14ac:dyDescent="0.3">
      <c r="A7" t="s">
        <v>110</v>
      </c>
      <c r="D7" s="10"/>
      <c r="E7" s="1">
        <v>2.8237000000000001</v>
      </c>
      <c r="F7" s="1">
        <v>2.8435000000000001</v>
      </c>
      <c r="G7" s="1">
        <v>2.8435000000000001</v>
      </c>
      <c r="H7" s="1">
        <v>3.0293999999999999</v>
      </c>
      <c r="I7" s="1">
        <v>2.4727999999999999</v>
      </c>
      <c r="J7" s="1">
        <v>4.2416</v>
      </c>
      <c r="K7" s="1"/>
    </row>
    <row r="8" spans="1:11" x14ac:dyDescent="0.3">
      <c r="A8" t="s">
        <v>55</v>
      </c>
      <c r="D8" s="10"/>
      <c r="E8" s="1">
        <v>76.097999999999999</v>
      </c>
      <c r="F8" s="1">
        <v>81.917000000000002</v>
      </c>
      <c r="G8" s="1">
        <v>81.917000000000002</v>
      </c>
      <c r="H8" s="1">
        <v>81.421999999999997</v>
      </c>
      <c r="I8" s="1">
        <v>85.8</v>
      </c>
      <c r="J8" s="1">
        <v>70.135999999999996</v>
      </c>
      <c r="K8" s="1"/>
    </row>
    <row r="9" spans="1:11" x14ac:dyDescent="0.3">
      <c r="D9" s="10"/>
      <c r="E9" s="1"/>
      <c r="F9" s="1"/>
      <c r="G9" s="1"/>
      <c r="H9" s="1"/>
      <c r="I9" s="1"/>
      <c r="J9" s="1"/>
      <c r="K9" s="1"/>
    </row>
    <row r="10" spans="1:11" x14ac:dyDescent="0.3">
      <c r="A10" s="10"/>
      <c r="B10" s="10"/>
      <c r="C10" s="10"/>
      <c r="D10" s="10"/>
      <c r="E10" s="10"/>
      <c r="F10" s="10"/>
      <c r="G10" s="10"/>
      <c r="H10" s="10"/>
      <c r="I10" s="10"/>
      <c r="J10" s="10"/>
      <c r="K10" s="10"/>
    </row>
    <row r="11" spans="1:11" x14ac:dyDescent="0.3">
      <c r="A11" s="16" t="s">
        <v>111</v>
      </c>
    </row>
    <row r="12" spans="1:11" x14ac:dyDescent="0.3">
      <c r="A12" s="22" t="s">
        <v>71</v>
      </c>
      <c r="B12" t="s">
        <v>232</v>
      </c>
    </row>
    <row r="13" spans="1:11" x14ac:dyDescent="0.3">
      <c r="A13" s="22" t="s">
        <v>112</v>
      </c>
      <c r="B13" t="s">
        <v>60</v>
      </c>
    </row>
    <row r="14" spans="1:11" x14ac:dyDescent="0.3">
      <c r="A14" s="22" t="s">
        <v>209</v>
      </c>
      <c r="B14" t="s">
        <v>61</v>
      </c>
    </row>
    <row r="15" spans="1:11" x14ac:dyDescent="0.3">
      <c r="A15" s="22" t="s">
        <v>210</v>
      </c>
      <c r="B15" t="s">
        <v>103</v>
      </c>
    </row>
    <row r="16" spans="1:11" x14ac:dyDescent="0.3">
      <c r="A16" s="22" t="s">
        <v>206</v>
      </c>
      <c r="B16" t="s">
        <v>89</v>
      </c>
    </row>
    <row r="17" spans="1:11" x14ac:dyDescent="0.3">
      <c r="A17" s="22" t="s">
        <v>230</v>
      </c>
      <c r="B17" t="s">
        <v>64</v>
      </c>
    </row>
    <row r="19" spans="1:11" x14ac:dyDescent="0.3">
      <c r="A19" s="132"/>
      <c r="B19" s="132"/>
      <c r="C19" s="132"/>
      <c r="D19" s="132"/>
      <c r="E19" s="132"/>
      <c r="F19" s="132"/>
      <c r="G19" s="132"/>
      <c r="H19" s="132"/>
      <c r="I19" s="132"/>
      <c r="J19" s="132"/>
      <c r="K19" s="132"/>
    </row>
  </sheetData>
  <sheetProtection password="93B4" sheet="1" objects="1" scenarios="1"/>
  <phoneticPr fontId="6" type="noConversion"/>
  <pageMargins left="0.75" right="0.75" top="1" bottom="1" header="0.5" footer="0.5"/>
  <legacy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25"/>
  <dimension ref="A1:K24"/>
  <sheetViews>
    <sheetView zoomScale="125" workbookViewId="0">
      <selection sqref="A1:K24"/>
    </sheetView>
  </sheetViews>
  <sheetFormatPr defaultColWidth="11.07421875" defaultRowHeight="13.5" x14ac:dyDescent="0.3"/>
  <cols>
    <col min="1" max="1" width="11.4609375" customWidth="1"/>
    <col min="2" max="2" width="8.15234375" customWidth="1"/>
    <col min="3" max="3" width="7.4609375" customWidth="1"/>
    <col min="4" max="4" width="1.69140625" customWidth="1"/>
    <col min="5" max="11" width="10" customWidth="1"/>
  </cols>
  <sheetData>
    <row r="1" spans="1:11" x14ac:dyDescent="0.3">
      <c r="A1" s="3" t="s">
        <v>155</v>
      </c>
    </row>
    <row r="2" spans="1:11" x14ac:dyDescent="0.3">
      <c r="A2" s="131"/>
      <c r="B2" s="132"/>
      <c r="C2" s="132"/>
      <c r="D2" s="132"/>
      <c r="E2" s="132"/>
      <c r="F2" s="132"/>
      <c r="G2" s="132"/>
      <c r="H2" s="132"/>
      <c r="I2" s="132"/>
      <c r="J2" s="132"/>
      <c r="K2" s="132"/>
    </row>
    <row r="3" spans="1:11" x14ac:dyDescent="0.3">
      <c r="A3" s="7" t="s">
        <v>100</v>
      </c>
      <c r="B3" s="8"/>
      <c r="C3" s="8"/>
      <c r="D3" s="9"/>
      <c r="E3" s="8"/>
      <c r="F3" s="8"/>
      <c r="G3" s="8"/>
      <c r="H3" s="8"/>
      <c r="I3" s="8"/>
      <c r="J3" s="8"/>
      <c r="K3" s="8"/>
    </row>
    <row r="4" spans="1:11" x14ac:dyDescent="0.3">
      <c r="D4" s="10"/>
      <c r="E4" s="11" t="s">
        <v>275</v>
      </c>
      <c r="I4" s="1"/>
    </row>
    <row r="5" spans="1:11" x14ac:dyDescent="0.3">
      <c r="D5" s="10"/>
      <c r="E5" s="1"/>
      <c r="F5" s="1"/>
      <c r="G5" s="1"/>
      <c r="H5" s="1"/>
      <c r="I5" s="76"/>
    </row>
    <row r="6" spans="1:11" x14ac:dyDescent="0.3">
      <c r="A6" s="16" t="s">
        <v>20</v>
      </c>
      <c r="C6" s="1"/>
      <c r="D6" s="10"/>
      <c r="E6" s="17" t="s">
        <v>274</v>
      </c>
      <c r="F6" s="17" t="s">
        <v>11</v>
      </c>
      <c r="G6" s="17" t="s">
        <v>54</v>
      </c>
      <c r="H6" s="1"/>
      <c r="I6" s="1"/>
    </row>
    <row r="7" spans="1:11" x14ac:dyDescent="0.3">
      <c r="A7" t="s">
        <v>214</v>
      </c>
      <c r="B7" s="27"/>
      <c r="C7" s="27"/>
      <c r="D7" s="28"/>
      <c r="E7" s="1">
        <v>2500</v>
      </c>
      <c r="F7" s="2">
        <v>2500</v>
      </c>
      <c r="G7" s="2">
        <v>0</v>
      </c>
      <c r="H7" s="1"/>
      <c r="I7" s="1"/>
    </row>
    <row r="8" spans="1:11" x14ac:dyDescent="0.3">
      <c r="A8" t="s">
        <v>119</v>
      </c>
      <c r="B8" s="27"/>
      <c r="C8" s="27"/>
      <c r="D8" s="28"/>
      <c r="E8" s="1">
        <v>5500</v>
      </c>
      <c r="F8" s="2">
        <v>0</v>
      </c>
      <c r="G8" s="2">
        <v>0</v>
      </c>
      <c r="H8" s="1"/>
      <c r="I8" s="1"/>
    </row>
    <row r="9" spans="1:11" x14ac:dyDescent="0.3">
      <c r="A9" s="27" t="s">
        <v>207</v>
      </c>
      <c r="B9" s="27"/>
      <c r="C9" s="27"/>
      <c r="D9" s="28"/>
      <c r="E9" s="2">
        <v>17000</v>
      </c>
      <c r="F9" s="2">
        <v>0</v>
      </c>
      <c r="G9" s="2">
        <v>0</v>
      </c>
      <c r="H9" s="1"/>
      <c r="I9" s="1"/>
    </row>
    <row r="10" spans="1:11" x14ac:dyDescent="0.3">
      <c r="A10" s="29" t="s">
        <v>57</v>
      </c>
      <c r="B10" s="18"/>
      <c r="C10" s="18"/>
      <c r="D10" s="19"/>
      <c r="E10" s="29">
        <v>167000</v>
      </c>
      <c r="F10" s="29">
        <v>0</v>
      </c>
      <c r="G10" s="29">
        <v>0</v>
      </c>
      <c r="H10" s="1"/>
      <c r="I10" s="1"/>
    </row>
    <row r="11" spans="1:11" x14ac:dyDescent="0.3">
      <c r="A11" s="2" t="s">
        <v>181</v>
      </c>
      <c r="D11" s="10"/>
      <c r="E11" s="1">
        <v>3.8643000000000001</v>
      </c>
      <c r="F11" s="1">
        <v>2.8500999999999999</v>
      </c>
      <c r="G11" s="1">
        <v>2.6873</v>
      </c>
      <c r="H11" s="1"/>
      <c r="I11" s="1"/>
    </row>
    <row r="12" spans="1:11" x14ac:dyDescent="0.3">
      <c r="A12" s="2" t="s">
        <v>182</v>
      </c>
      <c r="D12" s="10"/>
      <c r="E12" s="1">
        <v>3.0569000000000002</v>
      </c>
      <c r="F12" s="1">
        <v>0</v>
      </c>
      <c r="G12" s="1">
        <v>0</v>
      </c>
      <c r="H12" s="1"/>
      <c r="I12" s="1"/>
    </row>
    <row r="13" spans="1:11" x14ac:dyDescent="0.3">
      <c r="A13" s="2" t="s">
        <v>97</v>
      </c>
      <c r="D13" s="10"/>
      <c r="E13" s="1">
        <v>2.6036999999999999</v>
      </c>
      <c r="F13" s="1">
        <v>0</v>
      </c>
      <c r="G13" s="1">
        <v>0</v>
      </c>
      <c r="H13" s="1"/>
      <c r="I13" s="1"/>
    </row>
    <row r="14" spans="1:11" x14ac:dyDescent="0.3">
      <c r="A14" s="2" t="s">
        <v>117</v>
      </c>
      <c r="D14" s="10"/>
      <c r="E14" s="1">
        <v>2.5695999999999999</v>
      </c>
      <c r="F14" s="1">
        <v>0</v>
      </c>
      <c r="G14" s="1">
        <v>0</v>
      </c>
      <c r="H14" s="1"/>
      <c r="I14" s="1"/>
    </row>
    <row r="15" spans="1:11" x14ac:dyDescent="0.3">
      <c r="A15" s="2" t="s">
        <v>233</v>
      </c>
      <c r="D15" s="10"/>
      <c r="E15" s="1">
        <v>2.5508999999999999</v>
      </c>
      <c r="F15" s="1">
        <v>2.6191</v>
      </c>
      <c r="G15" s="1">
        <v>0</v>
      </c>
      <c r="H15" s="1"/>
      <c r="I15" s="1"/>
    </row>
    <row r="16" spans="1:11" x14ac:dyDescent="0.3">
      <c r="A16" t="s">
        <v>55</v>
      </c>
      <c r="D16" s="10"/>
      <c r="E16" s="1">
        <v>58.234000000000002</v>
      </c>
      <c r="F16" s="1">
        <v>71.182000000000002</v>
      </c>
      <c r="G16" s="1">
        <v>69.013999999999996</v>
      </c>
      <c r="H16" s="1"/>
      <c r="I16" s="1"/>
    </row>
    <row r="17" spans="1:11" x14ac:dyDescent="0.3">
      <c r="D17" s="10"/>
    </row>
    <row r="18" spans="1:11" x14ac:dyDescent="0.3">
      <c r="A18" s="10"/>
      <c r="B18" s="10"/>
      <c r="C18" s="10"/>
      <c r="D18" s="10"/>
      <c r="E18" s="10"/>
      <c r="F18" s="10"/>
      <c r="G18" s="10"/>
      <c r="H18" s="10"/>
      <c r="I18" s="10"/>
      <c r="J18" s="10"/>
      <c r="K18" s="10"/>
    </row>
    <row r="19" spans="1:11" x14ac:dyDescent="0.3">
      <c r="A19" s="16" t="s">
        <v>111</v>
      </c>
    </row>
    <row r="20" spans="1:11" x14ac:dyDescent="0.3">
      <c r="A20" s="22" t="s">
        <v>82</v>
      </c>
      <c r="B20" t="s">
        <v>105</v>
      </c>
    </row>
    <row r="21" spans="1:11" x14ac:dyDescent="0.3">
      <c r="A21" s="22" t="s">
        <v>190</v>
      </c>
      <c r="B21" t="s">
        <v>107</v>
      </c>
    </row>
    <row r="22" spans="1:11" x14ac:dyDescent="0.3">
      <c r="A22" s="22" t="s">
        <v>157</v>
      </c>
      <c r="B22" t="s">
        <v>3</v>
      </c>
    </row>
    <row r="24" spans="1:11" x14ac:dyDescent="0.3">
      <c r="A24" s="132"/>
      <c r="B24" s="132"/>
      <c r="C24" s="132"/>
      <c r="D24" s="132"/>
      <c r="E24" s="132"/>
      <c r="F24" s="132"/>
      <c r="G24" s="132"/>
      <c r="H24" s="132"/>
      <c r="I24" s="132"/>
      <c r="J24" s="132"/>
      <c r="K24" s="132"/>
    </row>
  </sheetData>
  <sheetProtection password="93B4" sheet="1" objects="1" scenarios="1"/>
  <phoneticPr fontId="6" type="noConversion"/>
  <pageMargins left="0.75" right="0.75" top="1" bottom="1" header="0.5" footer="0.5"/>
  <legacy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964199-D88C-824B-B0E2-ABE21655E04C}">
  <sheetPr codeName="Sheet47"/>
  <dimension ref="A1:AUU9444"/>
  <sheetViews>
    <sheetView zoomScaleNormal="100" workbookViewId="0">
      <selection activeCell="C6" sqref="C6"/>
    </sheetView>
  </sheetViews>
  <sheetFormatPr defaultColWidth="10.84375" defaultRowHeight="13.5" x14ac:dyDescent="0.3"/>
  <cols>
    <col min="1" max="1" width="20.4609375" style="249" customWidth="1"/>
    <col min="2" max="2" width="30.84375" style="249" bestFit="1" customWidth="1"/>
    <col min="3" max="3" width="12.4609375" style="249" customWidth="1"/>
    <col min="4" max="11" width="12.15234375" style="249" customWidth="1"/>
    <col min="12" max="12" width="12.15234375" style="249" hidden="1" customWidth="1"/>
    <col min="13" max="13" width="12.15234375" style="249" customWidth="1"/>
    <col min="14" max="17" width="12.15234375" customWidth="1"/>
    <col min="18" max="19" width="10.69140625" customWidth="1"/>
    <col min="20" max="23" width="12.15234375" customWidth="1"/>
    <col min="24" max="1243" width="11.07421875" customWidth="1"/>
    <col min="1244" max="16384" width="10.84375" style="249"/>
  </cols>
  <sheetData>
    <row r="1" spans="1:26" customFormat="1" x14ac:dyDescent="0.3">
      <c r="A1" s="290" t="s">
        <v>321</v>
      </c>
      <c r="B1" s="290"/>
      <c r="C1" s="290"/>
      <c r="D1" s="290"/>
      <c r="E1" s="290"/>
      <c r="F1" s="290"/>
      <c r="G1" s="290"/>
      <c r="H1" s="290"/>
      <c r="I1" s="290"/>
      <c r="J1" s="290"/>
      <c r="K1" s="290"/>
      <c r="L1" s="290"/>
      <c r="M1" s="290"/>
      <c r="N1" s="290"/>
      <c r="O1" s="290"/>
      <c r="P1" s="290"/>
      <c r="Q1" s="290"/>
      <c r="R1" s="290"/>
      <c r="S1" s="290"/>
      <c r="T1" s="290"/>
      <c r="U1" s="290"/>
      <c r="V1" s="290"/>
      <c r="W1" s="290"/>
      <c r="X1" s="290"/>
      <c r="Y1" s="290"/>
      <c r="Z1" s="290"/>
    </row>
    <row r="2" spans="1:26" customFormat="1" x14ac:dyDescent="0.3">
      <c r="A2" s="291" t="s">
        <v>198</v>
      </c>
      <c r="B2" s="290"/>
      <c r="C2" s="290"/>
      <c r="D2" s="290"/>
      <c r="E2" s="290"/>
      <c r="F2" s="290"/>
      <c r="G2" s="290"/>
      <c r="H2" s="290"/>
      <c r="I2" s="290"/>
      <c r="J2" s="290"/>
      <c r="K2" s="290"/>
      <c r="L2" s="290"/>
      <c r="M2" s="290"/>
      <c r="N2" s="290"/>
      <c r="O2" s="290"/>
      <c r="P2" s="290"/>
      <c r="Q2" s="290"/>
      <c r="R2" s="290"/>
      <c r="S2" s="290"/>
      <c r="T2" s="290"/>
      <c r="U2" s="290"/>
      <c r="V2" s="290"/>
      <c r="W2" s="290"/>
      <c r="X2" s="290"/>
      <c r="Y2" s="290"/>
      <c r="Z2" s="290"/>
    </row>
    <row r="3" spans="1:26" customFormat="1" ht="14" thickBot="1" x14ac:dyDescent="0.35">
      <c r="A3" s="290"/>
      <c r="B3" s="290"/>
      <c r="C3" s="290"/>
      <c r="D3" s="290"/>
      <c r="E3" s="290"/>
      <c r="F3" s="290"/>
      <c r="G3" s="290"/>
      <c r="H3" s="290"/>
      <c r="I3" s="290"/>
      <c r="J3" s="290"/>
      <c r="K3" s="290"/>
      <c r="L3" s="290"/>
      <c r="M3" s="290"/>
      <c r="N3" s="290"/>
      <c r="O3" s="290"/>
      <c r="P3" s="290"/>
      <c r="Q3" s="290"/>
      <c r="R3" s="290"/>
      <c r="S3" s="290"/>
      <c r="T3" s="290"/>
      <c r="U3" s="290"/>
      <c r="V3" s="290"/>
      <c r="W3" s="290"/>
      <c r="X3" s="290"/>
      <c r="Y3" s="290"/>
      <c r="Z3" s="290"/>
    </row>
    <row r="4" spans="1:26" ht="14" x14ac:dyDescent="0.3">
      <c r="A4" s="166" t="s">
        <v>199</v>
      </c>
      <c r="B4" s="167"/>
      <c r="C4" s="168"/>
      <c r="D4" s="168"/>
      <c r="E4" s="168"/>
      <c r="F4" s="168"/>
      <c r="G4" s="168"/>
      <c r="H4" s="168"/>
      <c r="I4" s="168"/>
      <c r="J4" s="168"/>
      <c r="K4" s="168"/>
      <c r="L4" s="168"/>
      <c r="M4" s="169"/>
      <c r="N4" s="290"/>
      <c r="O4" s="290"/>
      <c r="P4" s="290"/>
      <c r="Q4" s="290"/>
      <c r="R4" s="290"/>
      <c r="S4" s="290"/>
      <c r="T4" s="290"/>
      <c r="U4" s="290"/>
      <c r="V4" s="290"/>
      <c r="W4" s="290"/>
      <c r="X4" s="290"/>
      <c r="Y4" s="290"/>
      <c r="Z4" s="290"/>
    </row>
    <row r="5" spans="1:26" ht="14" x14ac:dyDescent="0.3">
      <c r="A5" s="170" t="s">
        <v>378</v>
      </c>
      <c r="B5" s="96"/>
      <c r="C5" s="187">
        <v>4000</v>
      </c>
      <c r="D5" s="171"/>
      <c r="E5" s="96"/>
      <c r="F5" s="96"/>
      <c r="G5" s="96"/>
      <c r="H5" s="96"/>
      <c r="I5" s="96"/>
      <c r="J5" s="96"/>
      <c r="K5" s="96"/>
      <c r="L5" s="96"/>
      <c r="M5" s="172"/>
      <c r="N5" s="290"/>
      <c r="O5" s="290"/>
      <c r="P5" s="290"/>
      <c r="Q5" s="290"/>
      <c r="R5" s="290"/>
      <c r="S5" s="290"/>
      <c r="T5" s="290"/>
      <c r="U5" s="290"/>
      <c r="V5" s="290"/>
      <c r="W5" s="290"/>
      <c r="X5" s="290"/>
      <c r="Y5" s="290"/>
      <c r="Z5" s="290"/>
    </row>
    <row r="6" spans="1:26" ht="14" x14ac:dyDescent="0.3">
      <c r="A6" s="170"/>
      <c r="B6" s="96"/>
      <c r="C6" s="96"/>
      <c r="D6" s="96"/>
      <c r="E6" s="96"/>
      <c r="F6" s="96"/>
      <c r="G6" s="96"/>
      <c r="H6" s="96"/>
      <c r="I6" s="96"/>
      <c r="J6" s="96"/>
      <c r="K6" s="96"/>
      <c r="L6" s="96"/>
      <c r="M6" s="172"/>
      <c r="N6" s="290"/>
      <c r="O6" s="290"/>
      <c r="P6" s="290"/>
      <c r="Q6" s="290"/>
      <c r="R6" s="290"/>
      <c r="S6" s="290"/>
      <c r="T6" s="290"/>
      <c r="U6" s="290"/>
      <c r="V6" s="290"/>
      <c r="W6" s="290"/>
      <c r="X6" s="290"/>
      <c r="Y6" s="290"/>
      <c r="Z6" s="290"/>
    </row>
    <row r="7" spans="1:26" ht="28" x14ac:dyDescent="0.3">
      <c r="A7" s="265" t="s">
        <v>239</v>
      </c>
      <c r="B7" s="266" t="s">
        <v>200</v>
      </c>
      <c r="C7" s="266" t="s">
        <v>192</v>
      </c>
      <c r="D7" s="266" t="s">
        <v>196</v>
      </c>
      <c r="E7" s="266" t="s">
        <v>201</v>
      </c>
      <c r="F7" s="266" t="s">
        <v>202</v>
      </c>
      <c r="G7" s="266" t="s">
        <v>193</v>
      </c>
      <c r="H7" s="266" t="s">
        <v>194</v>
      </c>
      <c r="I7" s="266" t="s">
        <v>195</v>
      </c>
      <c r="J7" s="266" t="s">
        <v>203</v>
      </c>
      <c r="K7" s="266" t="s">
        <v>51</v>
      </c>
      <c r="L7" s="269" t="s">
        <v>197</v>
      </c>
      <c r="M7" s="268" t="s">
        <v>324</v>
      </c>
      <c r="N7" s="290"/>
      <c r="O7" s="290"/>
      <c r="P7" s="290"/>
      <c r="Q7" s="290"/>
      <c r="R7" s="290"/>
      <c r="S7" s="290"/>
      <c r="T7" s="290"/>
      <c r="U7" s="290"/>
      <c r="V7" s="290"/>
      <c r="W7" s="290"/>
      <c r="X7" s="290"/>
      <c r="Y7" s="290"/>
      <c r="Z7" s="290"/>
    </row>
    <row r="8" spans="1:26" ht="25" customHeight="1" x14ac:dyDescent="0.3">
      <c r="A8" s="173" t="str">
        <f>'Tariffs 2021'!F2</f>
        <v>AGL</v>
      </c>
      <c r="B8" s="171" t="str">
        <f>'Tariffs 2021'!D2</f>
        <v>Jemena Coastal Network</v>
      </c>
      <c r="C8" s="174">
        <f>'Tariffs 2021'!E2</f>
        <v>42928</v>
      </c>
      <c r="D8" s="175">
        <f>60*'Tariffs 2021'!H2/100</f>
        <v>39.479999999999997</v>
      </c>
      <c r="E8" s="175">
        <f>IF($C$5&gt;='Tariffs 2021'!J2,('Tariffs 2021'!J2*'Tariffs 2021'!O2/100),($C$5*'Tariffs 2021'!O2/100))</f>
        <v>37.854545454545452</v>
      </c>
      <c r="F8" s="175">
        <f>IF($C$5&lt;'Tariffs 2021'!J2,0,IF(($C$5-'Tariffs 2021'!J2)&lt;='Tariffs 2021'!K2,(($C$5-'Tariffs 2021'!J2)*'Tariffs 2021'!P2/100),(('Tariffs 2021'!K2-'Tariffs 2021'!J2)*'Tariffs 2021'!P2/100)))</f>
        <v>33.054545454545448</v>
      </c>
      <c r="G8" s="175">
        <f>IF($C$5&lt;'Tariffs 2021'!K2,0,IF(($C$5-'Tariffs 2021'!K2)&lt;='Tariffs 2021'!L2,(($C$5-'Tariffs 2021'!K2)*'Tariffs 2021'!Q2/100),(('Tariffs 2021'!L2-'Tariffs 2021'!K2)*'Tariffs 2021'!Q2/100)))</f>
        <v>42.036363636363632</v>
      </c>
      <c r="H8" s="175">
        <f>IF($C$5&lt;'Tariffs 2021'!L2,0,IF(($C$5-'Tariffs 2021'!L2)&lt;='Tariffs 2021'!M2,(($C$5-'Tariffs 2021'!L2)*'Tariffs 2021'!R2/100),(('Tariffs 2021'!M2-'Tariffs 2021'!L2)*'Tariffs 2021'!R2/100)))</f>
        <v>0</v>
      </c>
      <c r="I8" s="175">
        <f>IF($C$5&lt;'Tariffs 2021'!M2,0,IF(($C$5-'Tariffs 2021'!M2)&lt;='Tariffs 2021'!N2,(($C$5-'Tariffs 2021'!M2)*'Tariffs 2021'!S2/100),(('Tariffs 2021'!N2-'Tariffs 2021'!M2)*'Tariffs 2021'!S2/100)))</f>
        <v>0</v>
      </c>
      <c r="J8" s="175">
        <v>0</v>
      </c>
      <c r="K8" s="175">
        <f>SUM(D8:J8)</f>
        <v>152.42545454545453</v>
      </c>
      <c r="L8" s="270">
        <f>K8*6</f>
        <v>914.55272727272722</v>
      </c>
      <c r="M8" s="176">
        <f>L8*1.1</f>
        <v>1006.008</v>
      </c>
      <c r="N8" s="290"/>
      <c r="O8" s="290"/>
      <c r="P8" s="290"/>
      <c r="Q8" s="290"/>
      <c r="R8" s="290"/>
      <c r="S8" s="290"/>
      <c r="T8" s="290"/>
      <c r="U8" s="290"/>
      <c r="V8" s="290"/>
      <c r="W8" s="290"/>
      <c r="X8" s="290"/>
      <c r="Y8" s="290"/>
      <c r="Z8" s="290"/>
    </row>
    <row r="9" spans="1:26" ht="25" customHeight="1" x14ac:dyDescent="0.3">
      <c r="A9" s="173" t="str">
        <f>'Tariffs 2021'!F3</f>
        <v>Covau</v>
      </c>
      <c r="B9" s="171" t="str">
        <f>'Tariffs 2021'!D3</f>
        <v>Jemena Coastal Network</v>
      </c>
      <c r="C9" s="174">
        <f>'Tariffs 2021'!E3</f>
        <v>42916</v>
      </c>
      <c r="D9" s="175">
        <f>60*'Tariffs 2021'!H3/100</f>
        <v>26.999999999999996</v>
      </c>
      <c r="E9" s="175">
        <f>IF($C$5&gt;='Tariffs 2021'!J3,('Tariffs 2021'!J3*'Tariffs 2021'!O3/100),($C$5*'Tariffs 2021'!O3/100))</f>
        <v>45.599999999999994</v>
      </c>
      <c r="F9" s="175">
        <f>IF($C$5&lt;'Tariffs 2021'!J3,0,IF(($C$5-'Tariffs 2021'!J3)&lt;='Tariffs 2021'!K3,(($C$5-'Tariffs 2021'!J3)*'Tariffs 2021'!P3/100),(('Tariffs 2021'!K3-'Tariffs 2021'!J3)*'Tariffs 2021'!P3/100)))</f>
        <v>33.709090909090904</v>
      </c>
      <c r="G9" s="175">
        <f>IF($C$5&lt;'Tariffs 2021'!K3,0,IF(($C$5-'Tariffs 2021'!K3)&lt;='Tariffs 2021'!L3,(($C$5-'Tariffs 2021'!K3)*'Tariffs 2021'!Q3/100),(('Tariffs 2021'!L3-'Tariffs 2021'!K3)*'Tariffs 2021'!Q3/100)))</f>
        <v>42.909090909090907</v>
      </c>
      <c r="H9" s="175">
        <f>IF($C$5&lt;'Tariffs 2021'!L3,0,IF(($C$5-'Tariffs 2021'!L3)&lt;='Tariffs 2021'!M3,(($C$5-'Tariffs 2021'!L3)*'Tariffs 2021'!R3/100),(('Tariffs 2021'!M3-'Tariffs 2021'!L3)*'Tariffs 2021'!R3/100)))</f>
        <v>0</v>
      </c>
      <c r="I9" s="175">
        <f>IF($C$5&lt;'Tariffs 2021'!M3,0,IF(($C$5-'Tariffs 2021'!M3)&lt;='Tariffs 2021'!N3,(($C$5-'Tariffs 2021'!M3)*'Tariffs 2021'!S3/100),(('Tariffs 2021'!N3-'Tariffs 2021'!M3)*'Tariffs 2021'!S3/100)))</f>
        <v>0</v>
      </c>
      <c r="J9" s="175">
        <f>IF(($C$5&lt;'Tariffs 2021'!N3),(0),($C$5-'Tariffs 2021'!N3)*'Tariffs 2021'!T3/100)</f>
        <v>0</v>
      </c>
      <c r="K9" s="175">
        <f t="shared" ref="K9:K24" si="0">SUM(D9:J9)</f>
        <v>149.21818181818179</v>
      </c>
      <c r="L9" s="270">
        <f t="shared" ref="L9:L24" si="1">K9*6</f>
        <v>895.30909090909074</v>
      </c>
      <c r="M9" s="176">
        <f t="shared" ref="M9:M43" si="2">L9*1.1</f>
        <v>984.83999999999992</v>
      </c>
      <c r="N9" s="290"/>
      <c r="O9" s="290"/>
      <c r="P9" s="290"/>
      <c r="Q9" s="290"/>
      <c r="R9" s="290"/>
      <c r="S9" s="290"/>
      <c r="T9" s="290"/>
      <c r="U9" s="290"/>
      <c r="V9" s="290"/>
      <c r="W9" s="290"/>
      <c r="X9" s="290"/>
      <c r="Y9" s="290"/>
      <c r="Z9" s="290"/>
    </row>
    <row r="10" spans="1:26" ht="25" customHeight="1" x14ac:dyDescent="0.3">
      <c r="A10" s="173" t="str">
        <f>'Tariffs 2021'!F4</f>
        <v>Alinta Energy</v>
      </c>
      <c r="B10" s="171" t="str">
        <f>'Tariffs 2021'!D4</f>
        <v>Jemena Coastal Network</v>
      </c>
      <c r="C10" s="174">
        <f>'Tariffs 2021'!E4</f>
        <v>42735</v>
      </c>
      <c r="D10" s="175">
        <f>60*'Tariffs 2021'!H4/100</f>
        <v>35.46</v>
      </c>
      <c r="E10" s="175">
        <f>IF($C$5&gt;='Tariffs 2021'!J4,('Tariffs 2021'!J4*'Tariffs 2021'!O4/100),($C$5*'Tariffs 2021'!O4/100))</f>
        <v>47.018181818181809</v>
      </c>
      <c r="F10" s="175">
        <f>IF($C$5&lt;'Tariffs 2021'!J4,0,IF(($C$5-'Tariffs 2021'!J4)&lt;='Tariffs 2021'!K4,(($C$5-'Tariffs 2021'!J4)*'Tariffs 2021'!P4/100),(('Tariffs 2021'!K4-'Tariffs 2021'!J4)*'Tariffs 2021'!P4/100)))</f>
        <v>31.09090909090909</v>
      </c>
      <c r="G10" s="175">
        <f>IF($C$5&lt;'Tariffs 2021'!K4,0,IF(($C$5-'Tariffs 2021'!K4)&lt;='Tariffs 2021'!L4,(($C$5-'Tariffs 2021'!K4)*'Tariffs 2021'!Q4/100),(('Tariffs 2021'!L4-'Tariffs 2021'!K4)*'Tariffs 2021'!Q4/100)))</f>
        <v>38.836363636363629</v>
      </c>
      <c r="H10" s="175">
        <v>0</v>
      </c>
      <c r="I10" s="175">
        <v>0</v>
      </c>
      <c r="J10" s="175">
        <f>IF(($C$5&lt;'Tariffs 2021'!N4),(0),($C$5-'Tariffs 2021'!N4)*'Tariffs 2021'!R4/100)</f>
        <v>0</v>
      </c>
      <c r="K10" s="175">
        <f t="shared" si="0"/>
        <v>152.40545454545452</v>
      </c>
      <c r="L10" s="270">
        <f t="shared" si="1"/>
        <v>914.43272727272711</v>
      </c>
      <c r="M10" s="176">
        <f t="shared" si="2"/>
        <v>1005.8759999999999</v>
      </c>
      <c r="N10" s="290"/>
      <c r="O10" s="290"/>
      <c r="P10" s="290"/>
      <c r="Q10" s="290"/>
      <c r="R10" s="290"/>
      <c r="S10" s="290"/>
      <c r="T10" s="290"/>
      <c r="U10" s="290"/>
      <c r="V10" s="290"/>
      <c r="W10" s="290"/>
      <c r="X10" s="290"/>
      <c r="Y10" s="290"/>
      <c r="Z10" s="290"/>
    </row>
    <row r="11" spans="1:26" ht="25" customHeight="1" x14ac:dyDescent="0.3">
      <c r="A11" s="173" t="str">
        <f>'Tariffs 2021'!F5</f>
        <v>EnergyAustralia</v>
      </c>
      <c r="B11" s="171" t="str">
        <f>'Tariffs 2021'!D5</f>
        <v>Jemena Coastal Network</v>
      </c>
      <c r="C11" s="174">
        <f>'Tariffs 2021'!E5</f>
        <v>42986</v>
      </c>
      <c r="D11" s="175">
        <f>60*'Tariffs 2021'!H5/100</f>
        <v>36.239999999999995</v>
      </c>
      <c r="E11" s="175">
        <f>IF($C$5&gt;='Tariffs 2021'!J5,('Tariffs 2021'!J5*'Tariffs 2021'!O5/100),($C$5*'Tariffs 2021'!O5/100))</f>
        <v>45.381818181818183</v>
      </c>
      <c r="F11" s="175">
        <f>IF($C$5&lt;'Tariffs 2021'!J5,0,IF(($C$5-'Tariffs 2021'!J5)&lt;='Tariffs 2021'!K5,(($C$5-'Tariffs 2021'!J5)*'Tariffs 2021'!P5/100),(('Tariffs 2021'!K5-'Tariffs 2021'!J5)*'Tariffs 2021'!P5/100)))</f>
        <v>31.636363636363637</v>
      </c>
      <c r="G11" s="175">
        <f>IF($C$5&lt;'Tariffs 2021'!K5,0,IF(($C$5-'Tariffs 2021'!K5)&lt;='Tariffs 2021'!L5,(($C$5-'Tariffs 2021'!K5)*'Tariffs 2021'!Q5/100),(('Tariffs 2021'!L5-'Tariffs 2021'!K5)*'Tariffs 2021'!Q5/100)))</f>
        <v>40.290909090909089</v>
      </c>
      <c r="H11" s="175">
        <v>0</v>
      </c>
      <c r="I11" s="175">
        <v>0</v>
      </c>
      <c r="J11" s="175">
        <f>IF(($C$5&lt;'Tariffs 2021'!N5),(0),($C$5-'Tariffs 2021'!N5)*'Tariffs 2021'!R5/100)</f>
        <v>0</v>
      </c>
      <c r="K11" s="175">
        <f t="shared" si="0"/>
        <v>153.54909090909092</v>
      </c>
      <c r="L11" s="270">
        <f t="shared" si="1"/>
        <v>921.29454545454553</v>
      </c>
      <c r="M11" s="176">
        <f t="shared" si="2"/>
        <v>1013.4240000000002</v>
      </c>
      <c r="N11" s="290"/>
      <c r="O11" s="290"/>
      <c r="P11" s="290"/>
      <c r="Q11" s="290"/>
      <c r="R11" s="290"/>
      <c r="S11" s="290"/>
      <c r="T11" s="290"/>
      <c r="U11" s="290"/>
      <c r="V11" s="290"/>
      <c r="W11" s="290"/>
      <c r="X11" s="290"/>
      <c r="Y11" s="290"/>
      <c r="Z11" s="290"/>
    </row>
    <row r="12" spans="1:26" ht="25" customHeight="1" x14ac:dyDescent="0.3">
      <c r="A12" s="173" t="str">
        <f>'Tariffs 2021'!F6</f>
        <v>Origin Energy</v>
      </c>
      <c r="B12" s="171" t="str">
        <f>'Tariffs 2021'!D6</f>
        <v>Jemena Coastal Network</v>
      </c>
      <c r="C12" s="174">
        <f>'Tariffs 2021'!E6</f>
        <v>42916</v>
      </c>
      <c r="D12" s="175">
        <f>60*'Tariffs 2021'!H6/100</f>
        <v>37.227272727272727</v>
      </c>
      <c r="E12" s="175">
        <f>IF($C$5&gt;='Tariffs 2021'!J6,('Tariffs 2021'!J6*'Tariffs 2021'!O6/100),($C$5*'Tariffs 2021'!O6/100))</f>
        <v>45.054545454545448</v>
      </c>
      <c r="F12" s="175">
        <f>IF($C$5&lt;'Tariffs 2021'!J6,0,IF(($C$5-'Tariffs 2021'!J6)&lt;='Tariffs 2021'!K6,(($C$5-'Tariffs 2021'!J6)*'Tariffs 2021'!P6/100),(('Tariffs 2021'!K6-'Tariffs 2021'!J6)*'Tariffs 2021'!P6/100)))</f>
        <v>69.236363636363635</v>
      </c>
      <c r="G12" s="175">
        <f>IF($C$5&lt;'Tariffs 2021'!K6,0,IF(($C$5-'Tariffs 2021'!K6)&lt;='Tariffs 2021'!L6,(($C$5-'Tariffs 2021'!K6)*'Tariffs 2021'!Q6/100),(('Tariffs 2021'!L6-'Tariffs 2021'!K6)*'Tariffs 2021'!Q6/100)))</f>
        <v>0</v>
      </c>
      <c r="H12" s="175">
        <v>0</v>
      </c>
      <c r="I12" s="175">
        <v>0</v>
      </c>
      <c r="J12" s="175">
        <f>IF(($C$5&lt;'Tariffs 2021'!N6),(0),($C$5-'Tariffs 2021'!N6)*'Tariffs 2021'!R6/100)</f>
        <v>0</v>
      </c>
      <c r="K12" s="175">
        <f t="shared" si="0"/>
        <v>151.5181818181818</v>
      </c>
      <c r="L12" s="270">
        <f t="shared" si="1"/>
        <v>909.10909090909081</v>
      </c>
      <c r="M12" s="176">
        <f t="shared" si="2"/>
        <v>1000.02</v>
      </c>
      <c r="N12" s="290"/>
      <c r="O12" s="290"/>
      <c r="P12" s="290"/>
      <c r="Q12" s="290"/>
      <c r="R12" s="290"/>
      <c r="S12" s="290"/>
      <c r="T12" s="290"/>
      <c r="U12" s="290"/>
      <c r="V12" s="290"/>
      <c r="W12" s="290"/>
      <c r="X12" s="290"/>
      <c r="Y12" s="290"/>
      <c r="Z12" s="290"/>
    </row>
    <row r="13" spans="1:26" ht="25" customHeight="1" x14ac:dyDescent="0.3">
      <c r="A13" s="173" t="str">
        <f>'Tariffs 2021'!F7</f>
        <v>Red Energy</v>
      </c>
      <c r="B13" s="171" t="str">
        <f>'Tariffs 2021'!D7</f>
        <v>Jemena Coastal Network</v>
      </c>
      <c r="C13" s="174">
        <f>'Tariffs 2021'!E7</f>
        <v>42916</v>
      </c>
      <c r="D13" s="175">
        <f>60*'Tariffs 2021'!H7/100</f>
        <v>35.999999999999993</v>
      </c>
      <c r="E13" s="175">
        <f>IF($C$5&gt;='Tariffs 2021'!J7,('Tariffs 2021'!J7*'Tariffs 2021'!O7/100),($C$5*'Tariffs 2021'!O7/100))</f>
        <v>46.8</v>
      </c>
      <c r="F13" s="175">
        <f>IF($C$5&lt;'Tariffs 2021'!J7,0,IF(($C$5-'Tariffs 2021'!J7)&lt;='Tariffs 2021'!K7,(($C$5-'Tariffs 2021'!J7)*'Tariffs 2021'!P7/100),(('Tariffs 2021'!K7-'Tariffs 2021'!J7)*'Tariffs 2021'!P7/100)))</f>
        <v>31.963636363636365</v>
      </c>
      <c r="G13" s="175">
        <f>IF($C$5&lt;'Tariffs 2021'!K7,0,IF(($C$5-'Tariffs 2021'!K7)&lt;='Tariffs 2021'!L7,(($C$5-'Tariffs 2021'!K7)*'Tariffs 2021'!Q7/100),(('Tariffs 2021'!L7-'Tariffs 2021'!K7)*'Tariffs 2021'!Q7/100)))</f>
        <v>40.43636363636363</v>
      </c>
      <c r="H13" s="175">
        <v>0</v>
      </c>
      <c r="I13" s="175">
        <v>0</v>
      </c>
      <c r="J13" s="175">
        <f>IF(($C$5&lt;'Tariffs 2021'!N7),(0),($C$5-'Tariffs 2021'!N7)*'Tariffs 2021'!R7/100)</f>
        <v>0</v>
      </c>
      <c r="K13" s="175">
        <f t="shared" si="0"/>
        <v>155.19999999999999</v>
      </c>
      <c r="L13" s="270">
        <f t="shared" si="1"/>
        <v>931.19999999999993</v>
      </c>
      <c r="M13" s="176">
        <f t="shared" si="2"/>
        <v>1024.32</v>
      </c>
      <c r="N13" s="290"/>
      <c r="O13" s="290"/>
      <c r="P13" s="290"/>
      <c r="Q13" s="290"/>
      <c r="R13" s="290"/>
      <c r="S13" s="290"/>
      <c r="T13" s="290"/>
      <c r="U13" s="290"/>
      <c r="V13" s="290"/>
      <c r="W13" s="290"/>
      <c r="X13" s="290"/>
      <c r="Y13" s="290"/>
      <c r="Z13" s="290"/>
    </row>
    <row r="14" spans="1:26" ht="25" customHeight="1" x14ac:dyDescent="0.3">
      <c r="A14" s="173" t="str">
        <f>'Tariffs 2021'!F8</f>
        <v>Simply Energy</v>
      </c>
      <c r="B14" s="171" t="str">
        <f>'Tariffs 2021'!D8</f>
        <v>Jemena Coastal Network</v>
      </c>
      <c r="C14" s="174">
        <f>'Tariffs 2021'!E8</f>
        <v>42916</v>
      </c>
      <c r="D14" s="175">
        <f>60*'Tariffs 2021'!H8/100</f>
        <v>31.799999999999997</v>
      </c>
      <c r="E14" s="175">
        <f>IF($C$5&gt;='Tariffs 2021'!J8,('Tariffs 2021'!J8*'Tariffs 2021'!O8/100),($C$5*'Tariffs 2021'!O8/100))</f>
        <v>40.909090909090907</v>
      </c>
      <c r="F14" s="175">
        <f>IF($C$5&lt;'Tariffs 2021'!J8,0,IF(($C$5-'Tariffs 2021'!J8)&lt;='Tariffs 2021'!K8,(($C$5-'Tariffs 2021'!J8)*'Tariffs 2021'!P8/100),(('Tariffs 2021'!K8-'Tariffs 2021'!J8)*'Tariffs 2021'!P8/100)))</f>
        <v>27.27272727272727</v>
      </c>
      <c r="G14" s="175">
        <f>IF($C$5&lt;'Tariffs 2021'!K8,0,IF(($C$5-'Tariffs 2021'!K8)&lt;='Tariffs 2021'!L8,(($C$5-'Tariffs 2021'!K8)*'Tariffs 2021'!Q8/100),(('Tariffs 2021'!L8-'Tariffs 2021'!K8)*'Tariffs 2021'!Q8/100)))</f>
        <v>33.6</v>
      </c>
      <c r="H14" s="175">
        <v>0</v>
      </c>
      <c r="I14" s="175">
        <v>0</v>
      </c>
      <c r="J14" s="175">
        <f>IF(($C$5&lt;'Tariffs 2021'!N8),(0),($C$5-'Tariffs 2021'!N8)*'Tariffs 2021'!R8/100)</f>
        <v>0</v>
      </c>
      <c r="K14" s="175">
        <f t="shared" si="0"/>
        <v>133.58181818181816</v>
      </c>
      <c r="L14" s="270">
        <f t="shared" si="1"/>
        <v>801.49090909090899</v>
      </c>
      <c r="M14" s="176">
        <f t="shared" si="2"/>
        <v>881.64</v>
      </c>
      <c r="N14" s="290"/>
      <c r="O14" s="290"/>
      <c r="P14" s="290"/>
      <c r="Q14" s="290"/>
      <c r="R14" s="290"/>
      <c r="S14" s="290"/>
      <c r="T14" s="290"/>
      <c r="U14" s="290"/>
      <c r="V14" s="290"/>
      <c r="W14" s="290"/>
      <c r="X14" s="290"/>
      <c r="Y14" s="290"/>
      <c r="Z14" s="290"/>
    </row>
    <row r="15" spans="1:26" ht="25" customHeight="1" x14ac:dyDescent="0.3">
      <c r="A15" s="173" t="str">
        <f>'Tariffs 2021'!F9</f>
        <v>Discover Energy</v>
      </c>
      <c r="B15" s="171" t="str">
        <f>'Tariffs 2021'!D9</f>
        <v>Jemena Coastal Network</v>
      </c>
      <c r="C15" s="174">
        <f>'Tariffs 2021'!E9</f>
        <v>42916</v>
      </c>
      <c r="D15" s="175">
        <f>60*'Tariffs 2021'!H9/100</f>
        <v>32.672727272727265</v>
      </c>
      <c r="E15" s="175">
        <f>IF($C$5&gt;='Tariffs 2021'!J9,('Tariffs 2021'!J9*'Tariffs 2021'!O9/100),($C$5*'Tariffs 2021'!O9/100))</f>
        <v>47.236363636363627</v>
      </c>
      <c r="F15" s="175">
        <f>IF($C$5&lt;'Tariffs 2021'!J9,0,IF(($C$5-'Tariffs 2021'!J9)&lt;='Tariffs 2021'!K9,(($C$5-'Tariffs 2021'!J9)*'Tariffs 2021'!P9/100),(('Tariffs 2021'!K9-'Tariffs 2021'!J9)*'Tariffs 2021'!P9/100)))</f>
        <v>32.618181818181817</v>
      </c>
      <c r="G15" s="175">
        <f>IF($C$5&lt;'Tariffs 2021'!K9,0,IF(($C$5-'Tariffs 2021'!K9)&lt;='Tariffs 2021'!L9,(($C$5-'Tariffs 2021'!K9)*'Tariffs 2021'!Q9/100),(('Tariffs 2021'!L9-'Tariffs 2021'!K9)*'Tariffs 2021'!Q9/100)))</f>
        <v>40.872727272727268</v>
      </c>
      <c r="H15" s="175">
        <v>0</v>
      </c>
      <c r="I15" s="175">
        <v>0</v>
      </c>
      <c r="J15" s="175">
        <f>IF(($C$5&lt;'Tariffs 2021'!N9),(0),($C$5-'Tariffs 2021'!N9)*'Tariffs 2021'!R9/100)</f>
        <v>0</v>
      </c>
      <c r="K15" s="175">
        <f t="shared" si="0"/>
        <v>153.39999999999998</v>
      </c>
      <c r="L15" s="270">
        <f t="shared" si="1"/>
        <v>920.39999999999986</v>
      </c>
      <c r="M15" s="176">
        <f t="shared" si="2"/>
        <v>1012.4399999999999</v>
      </c>
      <c r="N15" s="290"/>
      <c r="O15" s="290"/>
      <c r="P15" s="290"/>
      <c r="Q15" s="290"/>
      <c r="R15" s="290"/>
      <c r="S15" s="290"/>
      <c r="T15" s="290"/>
      <c r="U15" s="290"/>
      <c r="V15" s="290"/>
      <c r="W15" s="290"/>
      <c r="X15" s="290"/>
      <c r="Y15" s="290"/>
      <c r="Z15" s="290"/>
    </row>
    <row r="16" spans="1:26" ht="25" customHeight="1" x14ac:dyDescent="0.3">
      <c r="A16" s="173" t="str">
        <f>'Tariffs 2021'!F10</f>
        <v>Dodo Power &amp; Gas</v>
      </c>
      <c r="B16" s="171" t="str">
        <f>'Tariffs 2021'!D10</f>
        <v>Jemena Coastal Network</v>
      </c>
      <c r="C16" s="174">
        <f>'Tariffs 2021'!E10</f>
        <v>42916</v>
      </c>
      <c r="D16" s="175">
        <f>60*'Tariffs 2021'!H10/100</f>
        <v>37.952727272727273</v>
      </c>
      <c r="E16" s="175">
        <f>IF($C$5&gt;='Tariffs 2021'!J10,('Tariffs 2021'!J10*'Tariffs 2021'!O10/100),($C$5*'Tariffs 2021'!O10/100))</f>
        <v>58.036363636363632</v>
      </c>
      <c r="F16" s="175">
        <f>IF($C$5&lt;'Tariffs 2021'!J10,0,IF(($C$5-'Tariffs 2021'!J10)&lt;='Tariffs 2021'!K10,(($C$5-'Tariffs 2021'!J10)*'Tariffs 2021'!P10/100),(('Tariffs 2021'!K10-'Tariffs 2021'!J10)*'Tariffs 2021'!P10/100)))</f>
        <v>35.672727272727272</v>
      </c>
      <c r="G16" s="175">
        <f>IF($C$5&lt;'Tariffs 2021'!K10,0,IF(($C$5-'Tariffs 2021'!K10)&lt;='Tariffs 2021'!L10,(($C$5-'Tariffs 2021'!K10)*'Tariffs 2021'!Q10/100),(('Tariffs 2021'!L10-'Tariffs 2021'!K10)*'Tariffs 2021'!Q10/100)))</f>
        <v>46.690909090909088</v>
      </c>
      <c r="H16" s="175">
        <v>0</v>
      </c>
      <c r="I16" s="175">
        <v>0</v>
      </c>
      <c r="J16" s="175">
        <f>IF(($C$5&lt;'Tariffs 2021'!N10),(0),($C$5-'Tariffs 2021'!N10)*'Tariffs 2021'!R10/100)</f>
        <v>0</v>
      </c>
      <c r="K16" s="175">
        <f t="shared" si="0"/>
        <v>178.35272727272726</v>
      </c>
      <c r="L16" s="270">
        <f t="shared" si="1"/>
        <v>1070.1163636363635</v>
      </c>
      <c r="M16" s="176">
        <f t="shared" si="2"/>
        <v>1177.1279999999999</v>
      </c>
      <c r="N16" s="290"/>
      <c r="O16" s="290"/>
      <c r="P16" s="290"/>
      <c r="Q16" s="290"/>
      <c r="R16" s="290"/>
      <c r="S16" s="290"/>
      <c r="T16" s="290"/>
      <c r="U16" s="290"/>
      <c r="V16" s="290"/>
      <c r="W16" s="290"/>
      <c r="X16" s="290"/>
      <c r="Y16" s="290"/>
      <c r="Z16" s="290"/>
    </row>
    <row r="17" spans="1:26" ht="25" customHeight="1" x14ac:dyDescent="0.3">
      <c r="A17" s="173" t="str">
        <f>'Tariffs 2021'!F11</f>
        <v>Sumo Power</v>
      </c>
      <c r="B17" s="171" t="str">
        <f>'Tariffs 2021'!D11</f>
        <v>Jemena Coastal Network</v>
      </c>
      <c r="C17" s="174">
        <f>'Tariffs 2021'!E11</f>
        <v>42833</v>
      </c>
      <c r="D17" s="175">
        <f>60*'Tariffs 2021'!H11/100</f>
        <v>43.636363636363633</v>
      </c>
      <c r="E17" s="175">
        <f>IF($C$5&gt;='Tariffs 2021'!J11,('Tariffs 2021'!J11*'Tariffs 2021'!O11/100),($C$5*'Tariffs 2021'!O11/100))</f>
        <v>43.636363636363633</v>
      </c>
      <c r="F17" s="175">
        <f>IF($C$5&lt;'Tariffs 2021'!J11,0,IF(($C$5-'Tariffs 2021'!J11)&lt;='Tariffs 2021'!K11,(($C$5-'Tariffs 2021'!J11)*'Tariffs 2021'!P11/100),(('Tariffs 2021'!K11-'Tariffs 2021'!J11)*'Tariffs 2021'!P11/100)))</f>
        <v>30.54545454545454</v>
      </c>
      <c r="G17" s="175">
        <f>IF($C$5&lt;'Tariffs 2021'!K11,0,IF(($C$5-'Tariffs 2021'!K11)&lt;='Tariffs 2021'!L11,(($C$5-'Tariffs 2021'!K11)*'Tariffs 2021'!Q11/100),(('Tariffs 2021'!L11-'Tariffs 2021'!K11)*'Tariffs 2021'!Q11/100)))</f>
        <v>37.818181818181813</v>
      </c>
      <c r="H17" s="175">
        <v>0</v>
      </c>
      <c r="I17" s="175">
        <v>0</v>
      </c>
      <c r="J17" s="175">
        <f>IF(($C$5&lt;'Tariffs 2021'!N11),(0),($C$5-'Tariffs 2021'!N11)*'Tariffs 2021'!R11/100)</f>
        <v>0</v>
      </c>
      <c r="K17" s="175">
        <f t="shared" si="0"/>
        <v>155.63636363636363</v>
      </c>
      <c r="L17" s="270">
        <f t="shared" si="1"/>
        <v>933.81818181818176</v>
      </c>
      <c r="M17" s="176">
        <f t="shared" si="2"/>
        <v>1027.2</v>
      </c>
      <c r="N17" s="290"/>
      <c r="O17" s="290"/>
      <c r="P17" s="290"/>
      <c r="Q17" s="290"/>
      <c r="R17" s="290"/>
      <c r="S17" s="290"/>
      <c r="T17" s="290"/>
      <c r="U17" s="290"/>
      <c r="V17" s="290"/>
      <c r="W17" s="290"/>
      <c r="X17" s="290"/>
      <c r="Y17" s="290"/>
      <c r="Z17" s="290"/>
    </row>
    <row r="18" spans="1:26" ht="25" customHeight="1" thickBot="1" x14ac:dyDescent="0.35">
      <c r="A18" s="215" t="str">
        <f>'Tariffs 2021'!F12</f>
        <v>GloBird</v>
      </c>
      <c r="B18" s="216" t="str">
        <f>'Tariffs 2021'!D12</f>
        <v>Jemena Coastal Network</v>
      </c>
      <c r="C18" s="217">
        <f>'Tariffs 2021'!E12</f>
        <v>42916</v>
      </c>
      <c r="D18" s="218">
        <f>60*'Tariffs 2021'!H12/100</f>
        <v>45</v>
      </c>
      <c r="E18" s="218">
        <f>IF($C$5&gt;='Tariffs 2021'!J12,('Tariffs 2021'!J12*'Tariffs 2021'!O12/100),($C$5*'Tariffs 2021'!O12/100))</f>
        <v>160</v>
      </c>
      <c r="F18" s="218">
        <f>IF($C$5&lt;'Tariffs 2021'!J12,0,IF(($C$5-'Tariffs 2021'!J12)&lt;='Tariffs 2021'!K12,(($C$5-'Tariffs 2021'!J12)*'Tariffs 2021'!P12/100),(('Tariffs 2021'!K12-'Tariffs 2021'!J12)*'Tariffs 2021'!P12/100)))</f>
        <v>0</v>
      </c>
      <c r="G18" s="218">
        <f>IF($C$5&lt;'Tariffs 2021'!K12,0,IF(($C$5-'Tariffs 2021'!K12)&lt;='Tariffs 2021'!L12,(($C$5-'Tariffs 2021'!K12)*'Tariffs 2021'!Q12/100),(('Tariffs 2021'!L12-'Tariffs 2021'!K12)*'Tariffs 2021'!Q12/100)))</f>
        <v>0</v>
      </c>
      <c r="H18" s="218">
        <v>0</v>
      </c>
      <c r="I18" s="218">
        <v>0</v>
      </c>
      <c r="J18" s="218">
        <f>IF(($C$5&lt;'Tariffs 2021'!N12),(0),($C$5-'Tariffs 2021'!N12)*'Tariffs 2021'!R12/100)</f>
        <v>0</v>
      </c>
      <c r="K18" s="218">
        <f t="shared" si="0"/>
        <v>205</v>
      </c>
      <c r="L18" s="271">
        <f t="shared" si="1"/>
        <v>1230</v>
      </c>
      <c r="M18" s="220">
        <f t="shared" si="2"/>
        <v>1353</v>
      </c>
      <c r="N18" s="290"/>
      <c r="O18" s="290"/>
      <c r="P18" s="290"/>
      <c r="Q18" s="290"/>
      <c r="R18" s="290"/>
      <c r="S18" s="290"/>
      <c r="T18" s="290"/>
      <c r="U18" s="290"/>
      <c r="V18" s="290"/>
      <c r="W18" s="290"/>
      <c r="X18" s="290"/>
      <c r="Y18" s="290"/>
      <c r="Z18" s="290"/>
    </row>
    <row r="19" spans="1:26" ht="25" customHeight="1" thickTop="1" x14ac:dyDescent="0.3">
      <c r="A19" s="173" t="str">
        <f>'Tariffs 2021'!F13</f>
        <v>ActewAGL</v>
      </c>
      <c r="B19" s="171" t="str">
        <f>'Tariffs 2021'!D13</f>
        <v>Jemena Capital Region</v>
      </c>
      <c r="C19" s="174">
        <f>'Tariffs 2021'!E13</f>
        <v>42916</v>
      </c>
      <c r="D19" s="175">
        <f>60*'Tariffs 2021'!H13/100</f>
        <v>35.252727272727263</v>
      </c>
      <c r="E19" s="175">
        <f>IF($C$5&gt;='Tariffs 2021'!J13,('Tariffs 2021'!J13*'Tariffs 2021'!O13/100),($C$5*'Tariffs 2021'!O13/100))</f>
        <v>46.690909090909088</v>
      </c>
      <c r="F19" s="175">
        <f>IF($C$5&lt;'Tariffs 2021'!J13,0,IF(($C$5-'Tariffs 2021'!J13)&lt;='Tariffs 2021'!K13,(($C$5-'Tariffs 2021'!J13)*'Tariffs 2021'!P13/100),(('Tariffs 2021'!K13-'Tariffs 2021'!J13)*'Tariffs 2021'!P13/100)))</f>
        <v>30.981818181818181</v>
      </c>
      <c r="G19" s="175">
        <f>IF($C$5&lt;'Tariffs 2021'!K13,0,IF(($C$5-'Tariffs 2021'!K13)&lt;='Tariffs 2021'!L13,(($C$5-'Tariffs 2021'!K13)*'Tariffs 2021'!Q13/100),(('Tariffs 2021'!L13-'Tariffs 2021'!K13)*'Tariffs 2021'!Q13/100)))</f>
        <v>40.872727272727268</v>
      </c>
      <c r="H19" s="175">
        <v>0</v>
      </c>
      <c r="I19" s="175">
        <v>0</v>
      </c>
      <c r="J19" s="175">
        <f>IF(($C$5&lt;'Tariffs 2021'!N13),(0),($C$5-'Tariffs 2021'!N13)*'Tariffs 2021'!R13/100)</f>
        <v>0</v>
      </c>
      <c r="K19" s="175">
        <f t="shared" si="0"/>
        <v>153.7981818181818</v>
      </c>
      <c r="L19" s="270">
        <f t="shared" si="1"/>
        <v>922.78909090909087</v>
      </c>
      <c r="M19" s="176">
        <f t="shared" si="2"/>
        <v>1015.0680000000001</v>
      </c>
      <c r="N19" s="290"/>
      <c r="O19" s="290"/>
      <c r="P19" s="290"/>
      <c r="Q19" s="290"/>
      <c r="R19" s="290"/>
      <c r="S19" s="290"/>
      <c r="T19" s="290"/>
      <c r="U19" s="290"/>
      <c r="V19" s="290"/>
      <c r="W19" s="290"/>
      <c r="X19" s="290"/>
      <c r="Y19" s="290"/>
      <c r="Z19" s="290"/>
    </row>
    <row r="20" spans="1:26" ht="25" customHeight="1" thickBot="1" x14ac:dyDescent="0.35">
      <c r="A20" s="215" t="str">
        <f>'Tariffs 2021'!F14</f>
        <v>EnergyAustralia</v>
      </c>
      <c r="B20" s="216" t="str">
        <f>'Tariffs 2021'!D14</f>
        <v>Jemena Capital Region</v>
      </c>
      <c r="C20" s="217">
        <f>'Tariffs 2021'!E14</f>
        <v>42986</v>
      </c>
      <c r="D20" s="218">
        <f>60*'Tariffs 2021'!H14/100</f>
        <v>42</v>
      </c>
      <c r="E20" s="218">
        <f>IF($C$5&gt;='Tariffs 2021'!J14,('Tariffs 2021'!J14*'Tariffs 2021'!O14/100),($C$5*'Tariffs 2021'!O14/100))</f>
        <v>86.1</v>
      </c>
      <c r="F20" s="218">
        <f>IF($C$5&lt;'Tariffs 2021'!J14,0,IF(($C$5-'Tariffs 2021'!J14)&lt;='Tariffs 2021'!K14,(($C$5-'Tariffs 2021'!J14)*'Tariffs 2021'!P14/100),(('Tariffs 2021'!K14-'Tariffs 2021'!J14)*'Tariffs 2021'!P14/100)))</f>
        <v>46.9</v>
      </c>
      <c r="G20" s="218">
        <f>IF($C$5&lt;'Tariffs 2021'!K14,0,IF(($C$5-'Tariffs 2021'!K14)&lt;='Tariffs 2021'!L14,(($C$5-'Tariffs 2021'!K14)*'Tariffs 2021'!Q14/100),(('Tariffs 2021'!L14-'Tariffs 2021'!K14)*'Tariffs 2021'!Q14/100)))</f>
        <v>0</v>
      </c>
      <c r="H20" s="218">
        <v>0</v>
      </c>
      <c r="I20" s="218">
        <v>0</v>
      </c>
      <c r="J20" s="218">
        <f>IF(($C$5&lt;'Tariffs 2021'!N14),(0),($C$5-'Tariffs 2021'!N14)*'Tariffs 2021'!R14/100)</f>
        <v>0</v>
      </c>
      <c r="K20" s="218">
        <f t="shared" si="0"/>
        <v>175</v>
      </c>
      <c r="L20" s="271">
        <f t="shared" si="1"/>
        <v>1050</v>
      </c>
      <c r="M20" s="220">
        <f t="shared" si="2"/>
        <v>1155</v>
      </c>
      <c r="N20" s="290"/>
      <c r="O20" s="290"/>
      <c r="P20" s="290"/>
      <c r="Q20" s="290"/>
      <c r="R20" s="290"/>
      <c r="S20" s="290"/>
      <c r="T20" s="290"/>
      <c r="U20" s="290"/>
      <c r="V20" s="290"/>
      <c r="W20" s="290"/>
      <c r="X20" s="290"/>
      <c r="Y20" s="290"/>
      <c r="Z20" s="290"/>
    </row>
    <row r="21" spans="1:26" ht="25" customHeight="1" thickTop="1" x14ac:dyDescent="0.3">
      <c r="A21" s="173" t="str">
        <f>'Tariffs 2021'!F15</f>
        <v>ActewAGL</v>
      </c>
      <c r="B21" s="171" t="str">
        <f>'Tariffs 2021'!D15</f>
        <v xml:space="preserve">Evoenergy Queanbeyan </v>
      </c>
      <c r="C21" s="174">
        <f>'Tariffs 2021'!E15</f>
        <v>42916</v>
      </c>
      <c r="D21" s="175">
        <f>60*'Tariffs 2021'!H15/100</f>
        <v>45.599999999999994</v>
      </c>
      <c r="E21" s="175">
        <f>IF($C$5&gt;='Tariffs 2021'!J15,('Tariffs 2021'!J15*'Tariffs 2021'!O15/100),($C$5*'Tariffs 2021'!O15/100))</f>
        <v>78.272727272727266</v>
      </c>
      <c r="F21" s="175">
        <f>IF($C$5&lt;'Tariffs 2021'!J15,0,IF(($C$5-'Tariffs 2021'!J15)&lt;='Tariffs 2021'!K15,(($C$5-'Tariffs 2021'!J15)*'Tariffs 2021'!P15/100),(('Tariffs 2021'!K15-'Tariffs 2021'!J15)*'Tariffs 2021'!P15/100)))</f>
        <v>40.459999999999994</v>
      </c>
      <c r="G21" s="175">
        <f>IF($C$5&lt;'Tariffs 2021'!K15,0,IF(($C$5-'Tariffs 2021'!K15)&lt;='Tariffs 2021'!L15,(($C$5-'Tariffs 2021'!K15)*'Tariffs 2021'!Q15/100),(('Tariffs 2021'!L15-'Tariffs 2021'!K15)*'Tariffs 2021'!Q15/100)))</f>
        <v>0</v>
      </c>
      <c r="H21" s="175">
        <v>0</v>
      </c>
      <c r="I21" s="175">
        <v>0</v>
      </c>
      <c r="J21" s="175">
        <f>IF(($C$5&lt;'Tariffs 2021'!N15),(0),($C$5-'Tariffs 2021'!N15)*'Tariffs 2021'!R15/100)</f>
        <v>0</v>
      </c>
      <c r="K21" s="175">
        <f t="shared" si="0"/>
        <v>164.33272727272725</v>
      </c>
      <c r="L21" s="270">
        <f t="shared" si="1"/>
        <v>985.99636363636353</v>
      </c>
      <c r="M21" s="176">
        <f t="shared" si="2"/>
        <v>1084.596</v>
      </c>
      <c r="N21" s="290"/>
      <c r="O21" s="290"/>
      <c r="P21" s="290"/>
      <c r="Q21" s="290"/>
      <c r="R21" s="290"/>
      <c r="S21" s="290"/>
      <c r="T21" s="290"/>
      <c r="U21" s="290"/>
      <c r="V21" s="290"/>
      <c r="W21" s="290"/>
      <c r="X21" s="290"/>
      <c r="Y21" s="290"/>
      <c r="Z21" s="290"/>
    </row>
    <row r="22" spans="1:26" ht="25" customHeight="1" thickBot="1" x14ac:dyDescent="0.35">
      <c r="A22" s="215" t="str">
        <f>'Tariffs 2021'!F16</f>
        <v>EnergyAustralia</v>
      </c>
      <c r="B22" s="216" t="str">
        <f>'Tariffs 2021'!D16</f>
        <v xml:space="preserve">Evoenergy Queanbeyan </v>
      </c>
      <c r="C22" s="217">
        <f>'Tariffs 2021'!E16</f>
        <v>42986</v>
      </c>
      <c r="D22" s="218">
        <f>60*'Tariffs 2021'!H16/100</f>
        <v>43.919999999999987</v>
      </c>
      <c r="E22" s="218">
        <f>IF($C$5&gt;='Tariffs 2021'!J16,('Tariffs 2021'!J16*'Tariffs 2021'!O16/100),($C$5*'Tariffs 2021'!O16/100))</f>
        <v>74.694545454545448</v>
      </c>
      <c r="F22" s="218">
        <f>IF($C$5&lt;'Tariffs 2021'!J16,0,IF(($C$5-'Tariffs 2021'!J16)&lt;='Tariffs 2021'!K16,(($C$5-'Tariffs 2021'!J16)*'Tariffs 2021'!P16/100),(('Tariffs 2021'!K16-'Tariffs 2021'!J16)*'Tariffs 2021'!P16/100)))</f>
        <v>42.559999999999988</v>
      </c>
      <c r="G22" s="218">
        <f>IF($C$5&lt;'Tariffs 2021'!K16,0,IF(($C$5-'Tariffs 2021'!K16)&lt;='Tariffs 2021'!L16,(($C$5-'Tariffs 2021'!K16)*'Tariffs 2021'!Q16/100),(('Tariffs 2021'!L16-'Tariffs 2021'!K16)*'Tariffs 2021'!Q16/100)))</f>
        <v>0</v>
      </c>
      <c r="H22" s="218">
        <v>0</v>
      </c>
      <c r="I22" s="218">
        <v>0</v>
      </c>
      <c r="J22" s="218">
        <f>IF(($C$5&lt;'Tariffs 2021'!N16),(0),($C$5-'Tariffs 2021'!N16)*'Tariffs 2021'!R16/100)</f>
        <v>0</v>
      </c>
      <c r="K22" s="218">
        <f t="shared" si="0"/>
        <v>161.17454545454541</v>
      </c>
      <c r="L22" s="271">
        <f t="shared" si="1"/>
        <v>967.04727272727246</v>
      </c>
      <c r="M22" s="220">
        <f t="shared" si="2"/>
        <v>1063.7519999999997</v>
      </c>
      <c r="N22" s="290"/>
      <c r="O22" s="290"/>
      <c r="P22" s="290"/>
      <c r="Q22" s="290"/>
      <c r="R22" s="290"/>
      <c r="S22" s="290"/>
      <c r="T22" s="290"/>
      <c r="U22" s="290"/>
      <c r="V22" s="290"/>
      <c r="W22" s="290"/>
      <c r="X22" s="290"/>
      <c r="Y22" s="290"/>
      <c r="Z22" s="290"/>
    </row>
    <row r="23" spans="1:26" ht="25" customHeight="1" thickTop="1" thickBot="1" x14ac:dyDescent="0.35">
      <c r="A23" s="221" t="str">
        <f>'Tariffs 2021'!F17</f>
        <v>ActewAGL</v>
      </c>
      <c r="B23" s="222" t="str">
        <f>'Tariffs 2021'!D17</f>
        <v>Evoenergy Shoalhaven</v>
      </c>
      <c r="C23" s="223">
        <f>'Tariffs 2021'!E17</f>
        <v>42916</v>
      </c>
      <c r="D23" s="224">
        <f>60*'Tariffs 2021'!H17/100</f>
        <v>53.58</v>
      </c>
      <c r="E23" s="224">
        <f>C5*'Tariffs 2021'!O17/100</f>
        <v>117.09090909090908</v>
      </c>
      <c r="F23" s="224">
        <v>0</v>
      </c>
      <c r="G23" s="224">
        <v>0</v>
      </c>
      <c r="H23" s="224">
        <v>0</v>
      </c>
      <c r="I23" s="224">
        <v>0</v>
      </c>
      <c r="J23" s="224">
        <v>0</v>
      </c>
      <c r="K23" s="224">
        <f t="shared" si="0"/>
        <v>170.67090909090908</v>
      </c>
      <c r="L23" s="272">
        <f t="shared" si="1"/>
        <v>1024.0254545454545</v>
      </c>
      <c r="M23" s="226">
        <f t="shared" si="2"/>
        <v>1126.4280000000001</v>
      </c>
      <c r="N23" s="290"/>
      <c r="O23" s="290"/>
      <c r="P23" s="290"/>
      <c r="Q23" s="290"/>
      <c r="R23" s="290"/>
      <c r="S23" s="290"/>
      <c r="T23" s="290"/>
      <c r="U23" s="290"/>
      <c r="V23" s="290"/>
      <c r="W23" s="290"/>
      <c r="X23" s="290"/>
      <c r="Y23" s="290"/>
      <c r="Z23" s="290"/>
    </row>
    <row r="24" spans="1:26" ht="25" customHeight="1" thickTop="1" x14ac:dyDescent="0.3">
      <c r="A24" s="173" t="str">
        <f>'Tariffs 2021'!F18</f>
        <v>EnergyAustralia</v>
      </c>
      <c r="B24" s="171" t="str">
        <f>'Tariffs 2021'!D18</f>
        <v>AGN Albury</v>
      </c>
      <c r="C24" s="174">
        <f>'Tariffs 2021'!E18</f>
        <v>42986</v>
      </c>
      <c r="D24" s="175">
        <f>60*'Tariffs 2021'!H18/100</f>
        <v>47.76</v>
      </c>
      <c r="E24" s="175">
        <f>IF($C$5&gt;='Tariffs 2021'!J18,('Tariffs 2021'!J18*'Tariffs 2021'!O18/100),($C$5*'Tariffs 2021'!O18/100))</f>
        <v>100</v>
      </c>
      <c r="F24" s="175">
        <f>IF($C$5&lt;'Tariffs 2021'!J18,0,IF(($C$5-'Tariffs 2021'!J18)&lt;='Tariffs 2021'!K18,(($C$5-'Tariffs 2021'!J18)*'Tariffs 2021'!P18/100),(('Tariffs 2021'!K18-'Tariffs 2021'!J18)*'Tariffs 2021'!P18/100)))</f>
        <v>0</v>
      </c>
      <c r="G24" s="175">
        <f>IF($C$5&lt;'Tariffs 2021'!K18,0,IF(($C$5-'Tariffs 2021'!K18)&lt;='Tariffs 2021'!L18,(($C$5-'Tariffs 2021'!K18)*'Tariffs 2021'!Q18/100),(('Tariffs 2021'!L18-'Tariffs 2021'!K18)*'Tariffs 2021'!Q18/100)))</f>
        <v>0</v>
      </c>
      <c r="H24" s="175">
        <v>0</v>
      </c>
      <c r="I24" s="175">
        <v>0</v>
      </c>
      <c r="J24" s="175">
        <f>IF(($C$5&lt;'Tariffs 2021'!N18),(0),($C$5-'Tariffs 2021'!N18)*'Tariffs 2021'!R18/100)</f>
        <v>0</v>
      </c>
      <c r="K24" s="175">
        <f t="shared" si="0"/>
        <v>147.76</v>
      </c>
      <c r="L24" s="270">
        <f t="shared" si="1"/>
        <v>886.56</v>
      </c>
      <c r="M24" s="176">
        <f t="shared" si="2"/>
        <v>975.21600000000001</v>
      </c>
      <c r="N24" s="290"/>
      <c r="O24" s="290"/>
      <c r="P24" s="290"/>
      <c r="Q24" s="290"/>
      <c r="R24" s="290"/>
      <c r="S24" s="290"/>
      <c r="T24" s="290"/>
      <c r="U24" s="290"/>
      <c r="V24" s="290"/>
      <c r="W24" s="290"/>
      <c r="X24" s="290"/>
      <c r="Y24" s="290"/>
      <c r="Z24" s="290"/>
    </row>
    <row r="25" spans="1:26" ht="25" customHeight="1" x14ac:dyDescent="0.3">
      <c r="A25" s="173" t="str">
        <f>'Tariffs 2021'!F19</f>
        <v>Origin Energy</v>
      </c>
      <c r="B25" s="171" t="str">
        <f>'Tariffs 2021'!D19</f>
        <v>AGN Albury</v>
      </c>
      <c r="C25" s="174">
        <f>'Tariffs 2021'!E19</f>
        <v>42916</v>
      </c>
      <c r="D25" s="200">
        <f>60*'Tariffs 2021'!H19/100</f>
        <v>35.285454545454542</v>
      </c>
      <c r="E25" s="200">
        <f>IF($C$5&gt;='Tariffs 2021'!J19,('Tariffs 2021'!J19*'Tariffs 2021'!O19/100),($C$5*'Tariffs 2021'!O19/100))</f>
        <v>39.9</v>
      </c>
      <c r="F25" s="200">
        <f>IF($C$5&lt;'Tariffs 2021'!J19,0,IF(($C$5-'Tariffs 2021'!J19)&lt;='Tariffs 2021'!K19,(($C$5-'Tariffs 2021'!J19)*'Tariffs 2021'!P19/100),(('Tariffs 2021'!K19-'Tariffs 2021'!J19)*'Tariffs 2021'!P19/100)))</f>
        <v>0</v>
      </c>
      <c r="G25" s="200">
        <f>IF($C$5&lt;'Tariffs 2021'!K19,0,IF(($C$5-'Tariffs 2021'!K19)&lt;='Tariffs 2021'!L19,(($C$5-'Tariffs 2021'!K19)*'Tariffs 2021'!Q19/100),(('Tariffs 2021'!L19-'Tariffs 2021'!K19)*'Tariffs 2021'!Q19/100)))</f>
        <v>0</v>
      </c>
      <c r="H25" s="200">
        <v>0</v>
      </c>
      <c r="I25" s="175">
        <v>0</v>
      </c>
      <c r="J25" s="175">
        <f>IF(($C$5&lt;'Tariffs 2021'!N19),(0),($C$5-'Tariffs 2021'!N19)*'Tariffs 2021'!R19/100)</f>
        <v>49.35</v>
      </c>
      <c r="K25" s="175">
        <f>SUM(D25:J25)</f>
        <v>124.53545454545454</v>
      </c>
      <c r="L25" s="270">
        <f>K25*6</f>
        <v>747.21272727272731</v>
      </c>
      <c r="M25" s="176">
        <f t="shared" si="2"/>
        <v>821.93400000000008</v>
      </c>
      <c r="N25" s="290"/>
      <c r="O25" s="290"/>
      <c r="P25" s="290"/>
      <c r="Q25" s="290"/>
      <c r="R25" s="290"/>
      <c r="S25" s="290"/>
      <c r="T25" s="290"/>
      <c r="U25" s="290"/>
      <c r="V25" s="290"/>
      <c r="W25" s="290"/>
      <c r="X25" s="290"/>
      <c r="Y25" s="290"/>
      <c r="Z25" s="290"/>
    </row>
    <row r="26" spans="1:26" ht="25" customHeight="1" x14ac:dyDescent="0.3">
      <c r="A26" s="173" t="str">
        <f>'Tariffs 2021'!F20</f>
        <v>AGL</v>
      </c>
      <c r="B26" s="171" t="str">
        <f>'Tariffs 2021'!D20</f>
        <v>AGN Albury</v>
      </c>
      <c r="C26" s="174">
        <f>'Tariffs 2021'!E20</f>
        <v>42928</v>
      </c>
      <c r="D26" s="175">
        <f>60*'Tariffs 2021'!H20/100</f>
        <v>38.503636363636367</v>
      </c>
      <c r="E26" s="175">
        <f>IF($C$5&gt;='Tariffs 2021'!J20,('Tariffs 2021'!J20*'Tariffs 2021'!O20/100),($C$5*'Tariffs 2021'!O20/100))</f>
        <v>36.599999999999994</v>
      </c>
      <c r="F26" s="175">
        <f>IF($C$5&lt;'Tariffs 2021'!J20,0,IF(($C$5-'Tariffs 2021'!J20)&gt;='Tariffs 2021'!K20,(($C$5-'Tariffs 2021'!J20)*'Tariffs 2021'!P20/100),(('Tariffs 2021'!K20-'Tariffs 2021'!J20)*'Tariffs 2021'!P20/100)))</f>
        <v>26.2</v>
      </c>
      <c r="G26" s="175">
        <f>IF($C$5&lt;'Tariffs 2021'!K20,0,IF(($C$5-'Tariffs 2021'!K20)&lt;='Tariffs 2021'!L20,(($C$5-'Tariffs 2021'!K20)*'Tariffs 2021'!Q20/100),(('Tariffs 2021'!L20-'Tariffs 2021'!K20)*'Tariffs 2021'!Q20/100)))</f>
        <v>19.665454545454544</v>
      </c>
      <c r="H26" s="175">
        <v>0</v>
      </c>
      <c r="I26" s="175">
        <v>0</v>
      </c>
      <c r="J26" s="175">
        <f>IF(($C$5&lt;'Tariffs 2021'!N20),(0),($C$5-'Tariffs 2021'!N20)*'Tariffs 2021'!R20/100)</f>
        <v>0</v>
      </c>
      <c r="K26" s="175">
        <f>SUM(D26:J26)</f>
        <v>120.96909090909091</v>
      </c>
      <c r="L26" s="270">
        <f>K26*6</f>
        <v>725.8145454545454</v>
      </c>
      <c r="M26" s="176">
        <f t="shared" si="2"/>
        <v>798.39599999999996</v>
      </c>
      <c r="N26" s="290"/>
      <c r="O26" s="290"/>
      <c r="P26" s="290"/>
      <c r="Q26" s="290"/>
      <c r="R26" s="290"/>
      <c r="S26" s="290"/>
      <c r="T26" s="290"/>
      <c r="U26" s="290"/>
      <c r="V26" s="290"/>
      <c r="W26" s="290"/>
      <c r="X26" s="290"/>
      <c r="Y26" s="290"/>
      <c r="Z26" s="290"/>
    </row>
    <row r="27" spans="1:26" ht="25" customHeight="1" thickBot="1" x14ac:dyDescent="0.35">
      <c r="A27" s="215" t="str">
        <f>'Tariffs 2021'!F21</f>
        <v>Red Energy</v>
      </c>
      <c r="B27" s="216" t="str">
        <f>'Tariffs 2021'!D21</f>
        <v>AGN Albury</v>
      </c>
      <c r="C27" s="217">
        <f>'Tariffs 2021'!E21</f>
        <v>42916</v>
      </c>
      <c r="D27" s="218">
        <f>60*'Tariffs 2021'!H21/100</f>
        <v>38.912727272727274</v>
      </c>
      <c r="E27" s="218">
        <f>IF($C$5&gt;='Tariffs 2021'!J21,('Tariffs 2021'!J21*'Tariffs 2021'!O21/100),($C$5*'Tariffs 2021'!O21/100))</f>
        <v>35.25</v>
      </c>
      <c r="F27" s="218">
        <f>IF($C$5&lt;'Tariffs 2021'!J21,0,IF(($C$5-'Tariffs 2021'!J21)&gt;='Tariffs 2021'!K21,(($C$5-'Tariffs 2021'!J21)*'Tariffs 2021'!P21/100),(('Tariffs 2021'!K21-'Tariffs 2021'!J21)*'Tariffs 2021'!P21/100)))</f>
        <v>25.128181818181815</v>
      </c>
      <c r="G27" s="218">
        <f>IF($C$5&lt;'Tariffs 2021'!K21,0,IF(($C$5-'Tariffs 2021'!K21)&lt;='Tariffs 2021'!L21,(($C$5-'Tariffs 2021'!K21)*'Tariffs 2021'!Q21/100),(('Tariffs 2021'!L21-'Tariffs 2021'!K21)*'Tariffs 2021'!Q21/100)))</f>
        <v>18.72</v>
      </c>
      <c r="H27" s="218">
        <v>0</v>
      </c>
      <c r="I27" s="218">
        <v>0</v>
      </c>
      <c r="J27" s="218">
        <f>IF(($C$5&lt;'Tariffs 2021'!N21),(0),($C$5-'Tariffs 2021'!N21)*'Tariffs 2021'!R21/100)</f>
        <v>0</v>
      </c>
      <c r="K27" s="218">
        <f>SUM(D27:J27)</f>
        <v>118.01090909090908</v>
      </c>
      <c r="L27" s="271">
        <f>K27*6</f>
        <v>708.06545454545449</v>
      </c>
      <c r="M27" s="220">
        <f t="shared" si="2"/>
        <v>778.87199999999996</v>
      </c>
      <c r="N27" s="290"/>
      <c r="O27" s="290"/>
      <c r="P27" s="290"/>
      <c r="Q27" s="290"/>
      <c r="R27" s="290"/>
      <c r="S27" s="290"/>
      <c r="T27" s="290"/>
      <c r="U27" s="290"/>
      <c r="V27" s="290"/>
      <c r="W27" s="290"/>
      <c r="X27" s="290"/>
      <c r="Y27" s="290"/>
      <c r="Z27" s="290"/>
    </row>
    <row r="28" spans="1:26" ht="25" customHeight="1" thickTop="1" x14ac:dyDescent="0.3">
      <c r="A28" s="173" t="str">
        <f>'Tariffs 2021'!F22</f>
        <v>EnergyAustralia</v>
      </c>
      <c r="B28" s="171" t="str">
        <f>'Tariffs 2021'!D22</f>
        <v>AGN Murray Valley</v>
      </c>
      <c r="C28" s="174">
        <f>'Tariffs 2021'!E22</f>
        <v>42986</v>
      </c>
      <c r="D28" s="175">
        <f>60*'Tariffs 2021'!H22/100</f>
        <v>45.84</v>
      </c>
      <c r="E28" s="175">
        <f>IF($C$5&gt;='Tariffs 2021'!J22,('Tariffs 2021'!J22*'Tariffs 2021'!O22/100),($C$5*'Tariffs 2021'!O22/100))</f>
        <v>145.45454545454544</v>
      </c>
      <c r="F28" s="175">
        <f>IF($C$5&lt;'Tariffs 2021'!J22,0,IF(($C$5-'Tariffs 2021'!J22)&lt;='Tariffs 2021'!K22,(($C$5-'Tariffs 2021'!J22)*'Tariffs 2021'!P22/100),(('Tariffs 2021'!K22-'Tariffs 2021'!J22)*'Tariffs 2021'!P22/100)))</f>
        <v>0</v>
      </c>
      <c r="G28" s="175">
        <f>IF($C$5&lt;'Tariffs 2021'!K22,0,IF(($C$5-'Tariffs 2021'!K22)&lt;='Tariffs 2021'!L22,(($C$5-'Tariffs 2021'!K22)*'Tariffs 2021'!Q22/100),(('Tariffs 2021'!L22-'Tariffs 2021'!K22)*'Tariffs 2021'!Q22/100)))</f>
        <v>0</v>
      </c>
      <c r="H28" s="175">
        <v>0</v>
      </c>
      <c r="I28" s="175">
        <v>0</v>
      </c>
      <c r="J28" s="175">
        <f>IF(($C$5&lt;'Tariffs 2021'!N22),(0),($C$5-'Tariffs 2021'!N22)*'Tariffs 2021'!R22/100)</f>
        <v>0</v>
      </c>
      <c r="K28" s="175">
        <f t="shared" ref="K28:K34" si="3">SUM(D28:J28)</f>
        <v>191.29454545454544</v>
      </c>
      <c r="L28" s="270">
        <f t="shared" ref="L28:L43" si="4">K28*6</f>
        <v>1147.7672727272727</v>
      </c>
      <c r="M28" s="176">
        <f t="shared" si="2"/>
        <v>1262.5440000000001</v>
      </c>
      <c r="N28" s="290"/>
      <c r="O28" s="290"/>
      <c r="P28" s="290"/>
      <c r="Q28" s="290"/>
      <c r="R28" s="290"/>
      <c r="S28" s="290"/>
      <c r="T28" s="290"/>
      <c r="U28" s="290"/>
      <c r="V28" s="290"/>
      <c r="W28" s="290"/>
      <c r="X28" s="290"/>
      <c r="Y28" s="290"/>
      <c r="Z28" s="290"/>
    </row>
    <row r="29" spans="1:26" ht="25" customHeight="1" x14ac:dyDescent="0.3">
      <c r="A29" s="173" t="str">
        <f>'Tariffs 2021'!F23</f>
        <v>Origin Energy</v>
      </c>
      <c r="B29" s="171" t="str">
        <f>'Tariffs 2021'!D23</f>
        <v>AGN Murray Valley</v>
      </c>
      <c r="C29" s="174">
        <f>'Tariffs 2021'!E23</f>
        <v>42916</v>
      </c>
      <c r="D29" s="200">
        <f>60*'Tariffs 2021'!H23/100</f>
        <v>37.47818181818181</v>
      </c>
      <c r="E29" s="200">
        <f>IF($C$5&gt;='Tariffs 2021'!J23,('Tariffs 2021'!J23*'Tariffs 2021'!O23/100),($C$5*'Tariffs 2021'!O23/100))</f>
        <v>59.1</v>
      </c>
      <c r="F29" s="200">
        <f>IF($C$5&lt;'Tariffs 2021'!J23,0,IF(($C$5-'Tariffs 2021'!J23)&lt;='Tariffs 2021'!K23,(($C$5-'Tariffs 2021'!J23)*'Tariffs 2021'!P23/100),(('Tariffs 2021'!K23-'Tariffs 2021'!J23)*'Tariffs 2021'!P23/100)))</f>
        <v>0</v>
      </c>
      <c r="G29" s="175">
        <f>IF($C$5&lt;'Tariffs 2021'!K23,0,IF(($C$5-'Tariffs 2021'!K23)&lt;='Tariffs 2021'!L23,(($C$5-'Tariffs 2021'!K23)*'Tariffs 2021'!Q23/100),(('Tariffs 2021'!L23-'Tariffs 2021'!K23)*'Tariffs 2021'!Q23/100)))</f>
        <v>0</v>
      </c>
      <c r="H29" s="175">
        <v>0</v>
      </c>
      <c r="I29" s="175">
        <v>0</v>
      </c>
      <c r="J29" s="175">
        <f>IF(($C$5&lt;'Tariffs 2021'!N23),(0),($C$5-'Tariffs 2021'!N23)*'Tariffs 2021'!R23/100)</f>
        <v>64.518181818181816</v>
      </c>
      <c r="K29" s="175">
        <f t="shared" si="3"/>
        <v>161.09636363636361</v>
      </c>
      <c r="L29" s="270">
        <f t="shared" si="4"/>
        <v>966.57818181818163</v>
      </c>
      <c r="M29" s="176">
        <f t="shared" si="2"/>
        <v>1063.2359999999999</v>
      </c>
      <c r="N29" s="290"/>
      <c r="O29" s="290"/>
      <c r="P29" s="290"/>
      <c r="Q29" s="290"/>
      <c r="R29" s="290"/>
      <c r="S29" s="290"/>
      <c r="T29" s="290"/>
      <c r="U29" s="290"/>
      <c r="V29" s="290"/>
      <c r="W29" s="290"/>
      <c r="X29" s="290"/>
      <c r="Y29" s="290"/>
      <c r="Z29" s="290"/>
    </row>
    <row r="30" spans="1:26" ht="25" customHeight="1" x14ac:dyDescent="0.3">
      <c r="A30" s="173" t="str">
        <f>'Tariffs 2021'!F24</f>
        <v>AGL</v>
      </c>
      <c r="B30" s="171" t="str">
        <f>'Tariffs 2021'!D24</f>
        <v>AGN Murray Valley</v>
      </c>
      <c r="C30" s="174">
        <f>'Tariffs 2021'!E24</f>
        <v>42928</v>
      </c>
      <c r="D30" s="175">
        <f>60*'Tariffs 2021'!H24/100</f>
        <v>44.094545454545454</v>
      </c>
      <c r="E30" s="175">
        <f>IF($C$5&gt;='Tariffs 2021'!J24,('Tariffs 2021'!J24*'Tariffs 2021'!O24/100),($C$5*'Tariffs 2021'!O24/100))</f>
        <v>57.449999999999989</v>
      </c>
      <c r="F30" s="175">
        <f>IF($C$5&lt;'Tariffs 2021'!J24,0,IF(($C$5-'Tariffs 2021'!J24)&gt;='Tariffs 2021'!K24,(($C$5-'Tariffs 2021'!J24)*'Tariffs 2021'!P24/100),(('Tariffs 2021'!K24-'Tariffs 2021'!J24)*'Tariffs 2021'!P24/100)))</f>
        <v>41.443636363636358</v>
      </c>
      <c r="G30" s="175">
        <f>IF($C$5&lt;'Tariffs 2021'!K24,0,IF(($C$5-'Tariffs 2021'!K24)&lt;='Tariffs 2021'!L24,(($C$5-'Tariffs 2021'!K24)*'Tariffs 2021'!Q24/100),(('Tariffs 2021'!L24-'Tariffs 2021'!K24)*'Tariffs 2021'!Q24/100)))</f>
        <v>26.283636363636361</v>
      </c>
      <c r="H30" s="175">
        <v>0</v>
      </c>
      <c r="I30" s="175">
        <v>0</v>
      </c>
      <c r="J30" s="175">
        <f>IF(($C$5&lt;'Tariffs 2021'!N24),(0),($C$5-'Tariffs 2021'!N24)*'Tariffs 2021'!R24/100)</f>
        <v>0</v>
      </c>
      <c r="K30" s="175">
        <f t="shared" si="3"/>
        <v>169.27181818181816</v>
      </c>
      <c r="L30" s="270">
        <f t="shared" si="4"/>
        <v>1015.630909090909</v>
      </c>
      <c r="M30" s="176">
        <f t="shared" si="2"/>
        <v>1117.194</v>
      </c>
      <c r="N30" s="290"/>
      <c r="O30" s="290"/>
      <c r="P30" s="290"/>
      <c r="Q30" s="290"/>
      <c r="R30" s="290"/>
      <c r="S30" s="290"/>
      <c r="T30" s="290"/>
      <c r="U30" s="290"/>
      <c r="V30" s="290"/>
      <c r="W30" s="290"/>
      <c r="X30" s="290"/>
      <c r="Y30" s="290"/>
      <c r="Z30" s="290"/>
    </row>
    <row r="31" spans="1:26" ht="25" customHeight="1" thickBot="1" x14ac:dyDescent="0.35">
      <c r="A31" s="215" t="str">
        <f>'Tariffs 2021'!F25</f>
        <v>Red Energy</v>
      </c>
      <c r="B31" s="216" t="str">
        <f>'Tariffs 2021'!D25</f>
        <v>AGN Murray Valley</v>
      </c>
      <c r="C31" s="217">
        <f>'Tariffs 2021'!E25</f>
        <v>42916</v>
      </c>
      <c r="D31" s="218">
        <f>60*'Tariffs 2021'!H25/100</f>
        <v>41.569090909090903</v>
      </c>
      <c r="E31" s="218">
        <f>IF($C$5&gt;='Tariffs 2021'!J25,('Tariffs 2021'!J25*'Tariffs 2021'!O25/100),($C$5*'Tariffs 2021'!O25/100))</f>
        <v>52.5</v>
      </c>
      <c r="F31" s="218">
        <f>IF($C$5&lt;'Tariffs 2021'!J25,0,IF(($C$5-'Tariffs 2021'!J25)&gt;='Tariffs 2021'!K25,(($C$5-'Tariffs 2021'!J25)*'Tariffs 2021'!P25/100),(('Tariffs 2021'!K25-'Tariffs 2021'!J25)*'Tariffs 2021'!P25/100)))</f>
        <v>38.585454545454546</v>
      </c>
      <c r="G31" s="218">
        <f>IF($C$5&lt;'Tariffs 2021'!K25,0,IF(($C$5-'Tariffs 2021'!K25)&lt;='Tariffs 2021'!L25,(($C$5-'Tariffs 2021'!K25)*'Tariffs 2021'!Q25/100),(('Tariffs 2021'!L25-'Tariffs 2021'!K25)*'Tariffs 2021'!Q25/100)))</f>
        <v>24.487272727272721</v>
      </c>
      <c r="H31" s="218">
        <v>0</v>
      </c>
      <c r="I31" s="218">
        <v>0</v>
      </c>
      <c r="J31" s="218">
        <f>IF(($C$5&lt;'Tariffs 2021'!N25),(0),($C$5-'Tariffs 2021'!N25)*'Tariffs 2021'!R25/100)</f>
        <v>0</v>
      </c>
      <c r="K31" s="218">
        <f t="shared" si="3"/>
        <v>157.14181818181817</v>
      </c>
      <c r="L31" s="271">
        <f t="shared" si="4"/>
        <v>942.850909090909</v>
      </c>
      <c r="M31" s="220">
        <f t="shared" si="2"/>
        <v>1037.136</v>
      </c>
      <c r="N31" s="290"/>
      <c r="O31" s="290"/>
      <c r="P31" s="290"/>
      <c r="Q31" s="290"/>
      <c r="R31" s="290"/>
      <c r="S31" s="290"/>
      <c r="T31" s="290"/>
      <c r="U31" s="290"/>
      <c r="V31" s="290"/>
      <c r="W31" s="290"/>
      <c r="X31" s="290"/>
      <c r="Y31" s="290"/>
      <c r="Z31" s="290"/>
    </row>
    <row r="32" spans="1:26" ht="25" customHeight="1" thickTop="1" x14ac:dyDescent="0.3">
      <c r="A32" s="173" t="str">
        <f>'Tariffs 2021'!F26</f>
        <v>Origin Energy</v>
      </c>
      <c r="B32" s="171" t="str">
        <f>'Tariffs 2021'!D26</f>
        <v>AGN Cooma</v>
      </c>
      <c r="C32" s="174">
        <f>'Tariffs 2021'!E26</f>
        <v>42916</v>
      </c>
      <c r="D32" s="175">
        <f>60*'Tariffs 2021'!H26/100</f>
        <v>42.730909090909087</v>
      </c>
      <c r="E32" s="175">
        <f>$C$5*'Tariffs 2021'!O26/100</f>
        <v>122.54545454545455</v>
      </c>
      <c r="F32" s="175">
        <v>0</v>
      </c>
      <c r="G32" s="175">
        <v>0</v>
      </c>
      <c r="H32" s="175">
        <v>0</v>
      </c>
      <c r="I32" s="175">
        <v>0</v>
      </c>
      <c r="J32" s="175">
        <v>0</v>
      </c>
      <c r="K32" s="175">
        <f t="shared" si="3"/>
        <v>165.27636363636364</v>
      </c>
      <c r="L32" s="270">
        <f t="shared" si="4"/>
        <v>991.6581818181819</v>
      </c>
      <c r="M32" s="176">
        <f t="shared" si="2"/>
        <v>1090.8240000000001</v>
      </c>
      <c r="N32" s="290"/>
      <c r="O32" s="290"/>
      <c r="P32" s="290"/>
      <c r="Q32" s="290"/>
      <c r="R32" s="290"/>
      <c r="S32" s="290"/>
      <c r="T32" s="290"/>
      <c r="U32" s="290"/>
      <c r="V32" s="290"/>
      <c r="W32" s="290"/>
      <c r="X32" s="290"/>
      <c r="Y32" s="290"/>
      <c r="Z32" s="290"/>
    </row>
    <row r="33" spans="1:26" ht="25" customHeight="1" thickBot="1" x14ac:dyDescent="0.35">
      <c r="A33" s="215" t="str">
        <f>'Tariffs 2021'!F27</f>
        <v>Red Energy</v>
      </c>
      <c r="B33" s="216" t="str">
        <f>'Tariffs 2021'!D27</f>
        <v>AGN Cooma</v>
      </c>
      <c r="C33" s="217">
        <f>'Tariffs 2021'!E27</f>
        <v>42916</v>
      </c>
      <c r="D33" s="218">
        <f>60*'Tariffs 2021'!H27/100</f>
        <v>43.56545454545455</v>
      </c>
      <c r="E33" s="218">
        <f>$C$5*'Tariffs 2021'!O27/100</f>
        <v>124</v>
      </c>
      <c r="F33" s="218">
        <v>0</v>
      </c>
      <c r="G33" s="218">
        <v>0</v>
      </c>
      <c r="H33" s="218">
        <v>0</v>
      </c>
      <c r="I33" s="218">
        <v>0</v>
      </c>
      <c r="J33" s="218">
        <v>0</v>
      </c>
      <c r="K33" s="218">
        <f t="shared" si="3"/>
        <v>167.56545454545454</v>
      </c>
      <c r="L33" s="271">
        <f t="shared" si="4"/>
        <v>1005.3927272727273</v>
      </c>
      <c r="M33" s="220">
        <f t="shared" si="2"/>
        <v>1105.932</v>
      </c>
      <c r="N33" s="290"/>
      <c r="O33" s="290"/>
      <c r="P33" s="290"/>
      <c r="Q33" s="290"/>
      <c r="R33" s="290"/>
      <c r="S33" s="290"/>
      <c r="T33" s="290"/>
      <c r="U33" s="290"/>
      <c r="V33" s="290"/>
      <c r="W33" s="290"/>
      <c r="X33" s="290"/>
      <c r="Y33" s="290"/>
      <c r="Z33" s="290"/>
    </row>
    <row r="34" spans="1:26" ht="25" customHeight="1" thickTop="1" x14ac:dyDescent="0.3">
      <c r="A34" s="173" t="str">
        <f>'Tariffs 2021'!F28</f>
        <v>Origin Energy</v>
      </c>
      <c r="B34" s="171" t="str">
        <f>'Tariffs 2021'!D28</f>
        <v>AGN Temora</v>
      </c>
      <c r="C34" s="174">
        <f>'Tariffs 2021'!E28</f>
        <v>42916</v>
      </c>
      <c r="D34" s="175">
        <f>60*'Tariffs 2021'!H28/100</f>
        <v>45.736363636363627</v>
      </c>
      <c r="E34" s="175">
        <f>$C$5*'Tariffs 2021'!O28/100</f>
        <v>122.54545454545455</v>
      </c>
      <c r="F34" s="175">
        <v>0</v>
      </c>
      <c r="G34" s="175">
        <v>0</v>
      </c>
      <c r="H34" s="175">
        <v>0</v>
      </c>
      <c r="I34" s="175">
        <v>0</v>
      </c>
      <c r="J34" s="175">
        <v>0</v>
      </c>
      <c r="K34" s="175">
        <f t="shared" si="3"/>
        <v>168.28181818181818</v>
      </c>
      <c r="L34" s="270">
        <f t="shared" si="4"/>
        <v>1009.6909090909091</v>
      </c>
      <c r="M34" s="176">
        <f t="shared" si="2"/>
        <v>1110.6600000000001</v>
      </c>
      <c r="N34" s="290"/>
      <c r="O34" s="290"/>
      <c r="P34" s="290"/>
      <c r="Q34" s="290"/>
      <c r="R34" s="290"/>
      <c r="S34" s="290"/>
      <c r="T34" s="290"/>
      <c r="U34" s="290"/>
      <c r="V34" s="290"/>
      <c r="W34" s="290"/>
      <c r="X34" s="290"/>
      <c r="Y34" s="290"/>
      <c r="Z34" s="290"/>
    </row>
    <row r="35" spans="1:26" ht="25" customHeight="1" x14ac:dyDescent="0.3">
      <c r="A35" s="173" t="str">
        <f>'Tariffs 2021'!F29</f>
        <v>AGL</v>
      </c>
      <c r="B35" s="171" t="str">
        <f>'Tariffs 2021'!D29</f>
        <v>AGN Temora</v>
      </c>
      <c r="C35" s="174">
        <f>'Tariffs 2021'!E29</f>
        <v>42928</v>
      </c>
      <c r="D35" s="175">
        <f>60*'Tariffs 2021'!H29/100</f>
        <v>52.789090909090902</v>
      </c>
      <c r="E35" s="175">
        <f>$C$5*'Tariffs 2021'!O29/100</f>
        <v>118.18181818181816</v>
      </c>
      <c r="F35" s="175">
        <v>0</v>
      </c>
      <c r="G35" s="175">
        <v>0</v>
      </c>
      <c r="H35" s="175">
        <v>0</v>
      </c>
      <c r="I35" s="175">
        <v>0</v>
      </c>
      <c r="J35" s="175">
        <v>0</v>
      </c>
      <c r="K35" s="175">
        <f t="shared" ref="K35" si="5">SUM(D35:J35)</f>
        <v>170.97090909090906</v>
      </c>
      <c r="L35" s="270">
        <f t="shared" si="4"/>
        <v>1025.8254545454542</v>
      </c>
      <c r="M35" s="176">
        <f t="shared" si="2"/>
        <v>1128.4079999999997</v>
      </c>
      <c r="N35" s="290"/>
      <c r="O35" s="290"/>
      <c r="P35" s="290"/>
      <c r="Q35" s="290"/>
      <c r="R35" s="290"/>
      <c r="S35" s="290"/>
      <c r="T35" s="290"/>
      <c r="U35" s="290"/>
      <c r="V35" s="290"/>
      <c r="W35" s="290"/>
      <c r="X35" s="290"/>
      <c r="Y35" s="290"/>
      <c r="Z35" s="290"/>
    </row>
    <row r="36" spans="1:26" ht="25" customHeight="1" thickBot="1" x14ac:dyDescent="0.35">
      <c r="A36" s="215" t="str">
        <f>'Tariffs 2021'!F30</f>
        <v>Red Energy</v>
      </c>
      <c r="B36" s="216" t="str">
        <f>'Tariffs 2021'!D30</f>
        <v>AGN Temora</v>
      </c>
      <c r="C36" s="217">
        <f>'Tariffs 2021'!E30</f>
        <v>42916</v>
      </c>
      <c r="D36" s="218">
        <f>60*'Tariffs 2021'!H30/100</f>
        <v>43.2</v>
      </c>
      <c r="E36" s="218">
        <f>$C$5*'Tariffs 2021'!O30/100</f>
        <v>115.27272727272727</v>
      </c>
      <c r="F36" s="218">
        <v>0</v>
      </c>
      <c r="G36" s="218">
        <v>0</v>
      </c>
      <c r="H36" s="218">
        <v>0</v>
      </c>
      <c r="I36" s="218">
        <v>0</v>
      </c>
      <c r="J36" s="218">
        <v>0</v>
      </c>
      <c r="K36" s="218">
        <f>SUM(D36:J36)</f>
        <v>158.47272727272727</v>
      </c>
      <c r="L36" s="271">
        <f>K36*6</f>
        <v>950.83636363636356</v>
      </c>
      <c r="M36" s="220">
        <f t="shared" si="2"/>
        <v>1045.92</v>
      </c>
      <c r="N36" s="290"/>
      <c r="O36" s="290"/>
      <c r="P36" s="290"/>
      <c r="Q36" s="290"/>
      <c r="R36" s="290"/>
      <c r="S36" s="290"/>
      <c r="T36" s="290"/>
      <c r="U36" s="290"/>
      <c r="V36" s="290"/>
      <c r="W36" s="290"/>
      <c r="X36" s="290"/>
      <c r="Y36" s="290"/>
      <c r="Z36" s="290"/>
    </row>
    <row r="37" spans="1:26" ht="25" customHeight="1" thickTop="1" x14ac:dyDescent="0.3">
      <c r="A37" s="173" t="str">
        <f>'Tariffs 2021'!F31</f>
        <v>Origin Energy</v>
      </c>
      <c r="B37" s="171" t="str">
        <f>'Tariffs 2021'!D31</f>
        <v>AGN Tumut</v>
      </c>
      <c r="C37" s="174">
        <f>'Tariffs 2021'!E31</f>
        <v>42916</v>
      </c>
      <c r="D37" s="175">
        <f>60*'Tariffs 2021'!H31/100</f>
        <v>49.123636363636358</v>
      </c>
      <c r="E37" s="175">
        <f>$C$5*'Tariffs 2021'!O31/100</f>
        <v>122.54545454545455</v>
      </c>
      <c r="F37" s="175">
        <v>0</v>
      </c>
      <c r="G37" s="175">
        <v>0</v>
      </c>
      <c r="H37" s="175">
        <v>0</v>
      </c>
      <c r="I37" s="175">
        <v>0</v>
      </c>
      <c r="J37" s="175">
        <v>0</v>
      </c>
      <c r="K37" s="175">
        <f t="shared" ref="K37:K43" si="6">SUM(D37:J37)</f>
        <v>171.6690909090909</v>
      </c>
      <c r="L37" s="270">
        <f t="shared" si="4"/>
        <v>1030.0145454545454</v>
      </c>
      <c r="M37" s="176">
        <f t="shared" si="2"/>
        <v>1133.0160000000001</v>
      </c>
      <c r="N37" s="290"/>
      <c r="O37" s="290"/>
      <c r="P37" s="290"/>
      <c r="Q37" s="290"/>
      <c r="R37" s="290"/>
      <c r="S37" s="290"/>
      <c r="T37" s="290"/>
      <c r="U37" s="290"/>
      <c r="V37" s="290"/>
      <c r="W37" s="290"/>
      <c r="X37" s="290"/>
      <c r="Y37" s="290"/>
      <c r="Z37" s="290"/>
    </row>
    <row r="38" spans="1:26" ht="25" customHeight="1" thickBot="1" x14ac:dyDescent="0.35">
      <c r="A38" s="215" t="str">
        <f>'Tariffs 2021'!F32</f>
        <v>Red Energy</v>
      </c>
      <c r="B38" s="216" t="str">
        <f>'Tariffs 2021'!D32</f>
        <v>AGN Tumut</v>
      </c>
      <c r="C38" s="217">
        <f>'Tariffs 2021'!E32</f>
        <v>42916</v>
      </c>
      <c r="D38" s="218">
        <f>60*'Tariffs 2021'!H32/100</f>
        <v>49.810909090909078</v>
      </c>
      <c r="E38" s="218">
        <f>$C$5*'Tariffs 2021'!O32/100</f>
        <v>124</v>
      </c>
      <c r="F38" s="218">
        <v>0</v>
      </c>
      <c r="G38" s="218">
        <v>0</v>
      </c>
      <c r="H38" s="218">
        <v>0</v>
      </c>
      <c r="I38" s="218">
        <v>0</v>
      </c>
      <c r="J38" s="218">
        <v>0</v>
      </c>
      <c r="K38" s="218">
        <f t="shared" si="6"/>
        <v>173.81090909090909</v>
      </c>
      <c r="L38" s="271">
        <f t="shared" si="4"/>
        <v>1042.8654545454547</v>
      </c>
      <c r="M38" s="220">
        <f t="shared" si="2"/>
        <v>1147.1520000000003</v>
      </c>
      <c r="N38" s="290"/>
      <c r="O38" s="290"/>
      <c r="P38" s="290"/>
      <c r="Q38" s="290"/>
      <c r="R38" s="290"/>
      <c r="S38" s="290"/>
      <c r="T38" s="290"/>
      <c r="U38" s="290"/>
      <c r="V38" s="290"/>
      <c r="W38" s="290"/>
      <c r="X38" s="290"/>
      <c r="Y38" s="290"/>
      <c r="Z38" s="290"/>
    </row>
    <row r="39" spans="1:26" ht="25" customHeight="1" thickTop="1" x14ac:dyDescent="0.3">
      <c r="A39" s="173" t="str">
        <f>'Tariffs 2021'!F33</f>
        <v>Origin Energy</v>
      </c>
      <c r="B39" s="171" t="str">
        <f>'Tariffs 2021'!D33</f>
        <v>AGN Wagga Wagga</v>
      </c>
      <c r="C39" s="174">
        <f>'Tariffs 2021'!E33</f>
        <v>42916</v>
      </c>
      <c r="D39" s="175">
        <f>60*'Tariffs 2021'!H33/100</f>
        <v>52.156363636363629</v>
      </c>
      <c r="E39" s="175">
        <f>$C$5*'Tariffs 2021'!O33/100</f>
        <v>103.63636363636364</v>
      </c>
      <c r="F39" s="175">
        <v>0</v>
      </c>
      <c r="G39" s="175">
        <v>0</v>
      </c>
      <c r="H39" s="175">
        <v>0</v>
      </c>
      <c r="I39" s="175">
        <v>0</v>
      </c>
      <c r="J39" s="175">
        <v>0</v>
      </c>
      <c r="K39" s="175">
        <f t="shared" si="6"/>
        <v>155.79272727272726</v>
      </c>
      <c r="L39" s="270">
        <f t="shared" si="4"/>
        <v>934.75636363636363</v>
      </c>
      <c r="M39" s="176">
        <f t="shared" si="2"/>
        <v>1028.232</v>
      </c>
      <c r="N39" s="290"/>
      <c r="O39" s="290"/>
      <c r="P39" s="290"/>
      <c r="Q39" s="290"/>
      <c r="R39" s="290"/>
      <c r="S39" s="290"/>
      <c r="T39" s="290"/>
      <c r="U39" s="290"/>
      <c r="V39" s="290"/>
      <c r="W39" s="290"/>
      <c r="X39" s="290"/>
      <c r="Y39" s="290"/>
      <c r="Z39" s="290"/>
    </row>
    <row r="40" spans="1:26" ht="25" customHeight="1" x14ac:dyDescent="0.3">
      <c r="A40" s="173" t="str">
        <f>'Tariffs 2021'!F34</f>
        <v>AGL</v>
      </c>
      <c r="B40" s="171" t="str">
        <f>'Tariffs 2021'!D34</f>
        <v>AGN Wagga Wagga</v>
      </c>
      <c r="C40" s="174">
        <f>'Tariffs 2021'!E34</f>
        <v>42928</v>
      </c>
      <c r="D40" s="175">
        <f>60*'Tariffs 2021'!H34/100</f>
        <v>59.618181818181817</v>
      </c>
      <c r="E40" s="175">
        <f>$C$5*'Tariffs 2021'!O34/100</f>
        <v>96.72727272727272</v>
      </c>
      <c r="F40" s="175">
        <v>0</v>
      </c>
      <c r="G40" s="175">
        <v>0</v>
      </c>
      <c r="H40" s="175">
        <v>0</v>
      </c>
      <c r="I40" s="175">
        <v>0</v>
      </c>
      <c r="J40" s="175">
        <v>0</v>
      </c>
      <c r="K40" s="175">
        <f t="shared" si="6"/>
        <v>156.34545454545454</v>
      </c>
      <c r="L40" s="270">
        <f t="shared" si="4"/>
        <v>938.07272727272721</v>
      </c>
      <c r="M40" s="176">
        <f t="shared" si="2"/>
        <v>1031.8800000000001</v>
      </c>
      <c r="N40" s="290"/>
      <c r="O40" s="290"/>
      <c r="P40" s="290"/>
      <c r="Q40" s="290"/>
      <c r="R40" s="290"/>
      <c r="S40" s="290"/>
      <c r="T40" s="290"/>
      <c r="U40" s="290"/>
      <c r="V40" s="290"/>
      <c r="W40" s="290"/>
      <c r="X40" s="290"/>
      <c r="Y40" s="290"/>
      <c r="Z40" s="290"/>
    </row>
    <row r="41" spans="1:26" ht="25" customHeight="1" x14ac:dyDescent="0.3">
      <c r="A41" s="173" t="str">
        <f>'Tariffs 2021'!F35</f>
        <v>EnergyAustralia</v>
      </c>
      <c r="B41" s="171" t="str">
        <f>'Tariffs 2021'!D35</f>
        <v>AGN Wagga Wagga</v>
      </c>
      <c r="C41" s="174">
        <f>'Tariffs 2021'!E35</f>
        <v>42986</v>
      </c>
      <c r="D41" s="175">
        <f>60*'Tariffs 2021'!H35/100</f>
        <v>58.26</v>
      </c>
      <c r="E41" s="175">
        <f>$C$5*'Tariffs 2021'!O35/100</f>
        <v>100.72727272727272</v>
      </c>
      <c r="F41" s="175">
        <v>0</v>
      </c>
      <c r="G41" s="175">
        <v>0</v>
      </c>
      <c r="H41" s="175">
        <v>0</v>
      </c>
      <c r="I41" s="175">
        <v>0</v>
      </c>
      <c r="J41" s="175">
        <v>0</v>
      </c>
      <c r="K41" s="175">
        <f t="shared" si="6"/>
        <v>158.98727272727271</v>
      </c>
      <c r="L41" s="270">
        <f t="shared" si="4"/>
        <v>953.92363636363621</v>
      </c>
      <c r="M41" s="176">
        <f t="shared" si="2"/>
        <v>1049.3159999999998</v>
      </c>
      <c r="N41" s="290"/>
      <c r="O41" s="290"/>
      <c r="P41" s="290"/>
      <c r="Q41" s="290"/>
      <c r="R41" s="290"/>
      <c r="S41" s="290"/>
      <c r="T41" s="290"/>
      <c r="U41" s="290"/>
      <c r="V41" s="290"/>
      <c r="W41" s="290"/>
      <c r="X41" s="290"/>
      <c r="Y41" s="290"/>
      <c r="Z41" s="290"/>
    </row>
    <row r="42" spans="1:26" ht="25" customHeight="1" thickBot="1" x14ac:dyDescent="0.35">
      <c r="A42" s="215" t="str">
        <f>'Tariffs 2021'!F36</f>
        <v>Red Energy</v>
      </c>
      <c r="B42" s="216" t="str">
        <f>'Tariffs 2021'!D36</f>
        <v>AGN Wagga Wagga</v>
      </c>
      <c r="C42" s="217">
        <f>'Tariffs 2021'!E36</f>
        <v>42916</v>
      </c>
      <c r="D42" s="218">
        <f>60*'Tariffs 2021'!H36/100</f>
        <v>58.79999999999999</v>
      </c>
      <c r="E42" s="218">
        <f>$C$5*'Tariffs 2021'!O36/100</f>
        <v>99.272727272727266</v>
      </c>
      <c r="F42" s="218">
        <v>0</v>
      </c>
      <c r="G42" s="218">
        <v>0</v>
      </c>
      <c r="H42" s="218">
        <v>0</v>
      </c>
      <c r="I42" s="218">
        <v>0</v>
      </c>
      <c r="J42" s="218">
        <v>0</v>
      </c>
      <c r="K42" s="218">
        <f t="shared" si="6"/>
        <v>158.07272727272726</v>
      </c>
      <c r="L42" s="271">
        <f t="shared" si="4"/>
        <v>948.43636363636358</v>
      </c>
      <c r="M42" s="220">
        <f t="shared" si="2"/>
        <v>1043.28</v>
      </c>
      <c r="N42" s="290"/>
      <c r="O42" s="290"/>
      <c r="P42" s="290"/>
      <c r="Q42" s="290"/>
      <c r="R42" s="290"/>
      <c r="S42" s="290"/>
      <c r="T42" s="290"/>
      <c r="U42" s="290"/>
      <c r="V42" s="290"/>
      <c r="W42" s="290"/>
      <c r="X42" s="290"/>
      <c r="Y42" s="290"/>
      <c r="Z42" s="290"/>
    </row>
    <row r="43" spans="1:26" ht="25" customHeight="1" thickTop="1" thickBot="1" x14ac:dyDescent="0.35">
      <c r="A43" s="182" t="str">
        <f>'Tariffs 2021'!F37</f>
        <v>Origin Energy</v>
      </c>
      <c r="B43" s="183" t="str">
        <f>'Tariffs 2021'!D37</f>
        <v>Central Ranges Pipeline Tamworth</v>
      </c>
      <c r="C43" s="184">
        <f>'Tariffs 2021'!E37</f>
        <v>42916</v>
      </c>
      <c r="D43" s="185">
        <f>60*'Tariffs 2021'!H37/100</f>
        <v>38.18181818181818</v>
      </c>
      <c r="E43" s="185">
        <f>$C$5*'Tariffs 2021'!O37/100</f>
        <v>169.45454545454544</v>
      </c>
      <c r="F43" s="185">
        <v>0</v>
      </c>
      <c r="G43" s="185">
        <v>0</v>
      </c>
      <c r="H43" s="185">
        <v>0</v>
      </c>
      <c r="I43" s="185">
        <v>0</v>
      </c>
      <c r="J43" s="185">
        <v>0</v>
      </c>
      <c r="K43" s="185">
        <f t="shared" si="6"/>
        <v>207.63636363636363</v>
      </c>
      <c r="L43" s="273">
        <f t="shared" si="4"/>
        <v>1245.8181818181818</v>
      </c>
      <c r="M43" s="186">
        <f t="shared" si="2"/>
        <v>1370.4</v>
      </c>
      <c r="N43" s="290"/>
      <c r="O43" s="290"/>
      <c r="P43" s="290"/>
      <c r="Q43" s="290"/>
      <c r="R43" s="290"/>
      <c r="S43" s="290"/>
      <c r="T43" s="290"/>
      <c r="U43" s="290"/>
      <c r="V43" s="290"/>
      <c r="W43" s="290"/>
      <c r="X43" s="290"/>
      <c r="Y43" s="290"/>
      <c r="Z43" s="290"/>
    </row>
    <row r="44" spans="1:26" customFormat="1" ht="25" customHeight="1" x14ac:dyDescent="0.3">
      <c r="A44" s="290"/>
      <c r="B44" s="290"/>
      <c r="C44" s="290"/>
      <c r="D44" s="290"/>
      <c r="E44" s="290"/>
      <c r="F44" s="290"/>
      <c r="G44" s="290"/>
      <c r="H44" s="290"/>
      <c r="I44" s="290"/>
      <c r="J44" s="290"/>
      <c r="K44" s="290"/>
      <c r="L44" s="290"/>
      <c r="M44" s="290"/>
      <c r="N44" s="290"/>
      <c r="O44" s="290"/>
      <c r="P44" s="290"/>
      <c r="Q44" s="290"/>
      <c r="R44" s="290"/>
      <c r="S44" s="290"/>
      <c r="T44" s="290"/>
      <c r="U44" s="290"/>
      <c r="V44" s="290"/>
      <c r="W44" s="290"/>
      <c r="X44" s="290"/>
      <c r="Y44" s="290"/>
      <c r="Z44" s="290"/>
    </row>
    <row r="45" spans="1:26" customFormat="1" x14ac:dyDescent="0.3">
      <c r="A45" s="290"/>
      <c r="B45" s="290"/>
      <c r="C45" s="290"/>
      <c r="D45" s="290"/>
      <c r="E45" s="290"/>
      <c r="F45" s="290"/>
      <c r="G45" s="290"/>
      <c r="H45" s="290"/>
      <c r="I45" s="290"/>
      <c r="J45" s="290"/>
      <c r="K45" s="290"/>
      <c r="L45" s="290"/>
      <c r="M45" s="290"/>
      <c r="N45" s="290"/>
      <c r="O45" s="290"/>
      <c r="P45" s="290"/>
      <c r="Q45" s="290"/>
      <c r="R45" s="290"/>
      <c r="S45" s="290"/>
      <c r="T45" s="290"/>
      <c r="U45" s="290"/>
      <c r="V45" s="290"/>
      <c r="W45" s="290"/>
      <c r="X45" s="290"/>
      <c r="Y45" s="290"/>
      <c r="Z45" s="290"/>
    </row>
    <row r="46" spans="1:26" customFormat="1" x14ac:dyDescent="0.3">
      <c r="A46" s="290"/>
      <c r="B46" s="290"/>
      <c r="C46" s="290"/>
      <c r="D46" s="290"/>
      <c r="E46" s="290"/>
      <c r="F46" s="290"/>
      <c r="G46" s="290"/>
      <c r="H46" s="290"/>
      <c r="I46" s="290"/>
      <c r="J46" s="290"/>
      <c r="K46" s="290"/>
      <c r="L46" s="290"/>
      <c r="M46" s="290"/>
      <c r="N46" s="290"/>
      <c r="O46" s="290"/>
      <c r="P46" s="290"/>
      <c r="Q46" s="290"/>
      <c r="R46" s="290"/>
      <c r="S46" s="290"/>
      <c r="T46" s="290"/>
      <c r="U46" s="290"/>
      <c r="V46" s="290"/>
      <c r="W46" s="290"/>
      <c r="X46" s="290"/>
      <c r="Y46" s="290"/>
      <c r="Z46" s="290"/>
    </row>
    <row r="47" spans="1:26" customFormat="1" x14ac:dyDescent="0.3">
      <c r="A47" s="290"/>
      <c r="B47" s="290"/>
      <c r="C47" s="290"/>
      <c r="D47" s="290"/>
      <c r="E47" s="290"/>
      <c r="F47" s="290"/>
      <c r="G47" s="290"/>
      <c r="H47" s="290"/>
      <c r="I47" s="290"/>
      <c r="J47" s="290"/>
      <c r="K47" s="290"/>
      <c r="L47" s="290"/>
      <c r="M47" s="290"/>
      <c r="N47" s="290"/>
      <c r="O47" s="290"/>
      <c r="P47" s="290"/>
      <c r="Q47" s="290"/>
      <c r="R47" s="290"/>
      <c r="S47" s="290"/>
      <c r="T47" s="290"/>
      <c r="U47" s="290"/>
      <c r="V47" s="290"/>
      <c r="W47" s="290"/>
      <c r="X47" s="290"/>
      <c r="Y47" s="290"/>
      <c r="Z47" s="290"/>
    </row>
    <row r="48" spans="1:26" customFormat="1" x14ac:dyDescent="0.3">
      <c r="A48" s="290"/>
      <c r="B48" s="290"/>
      <c r="C48" s="290"/>
      <c r="D48" s="290"/>
      <c r="E48" s="290"/>
      <c r="F48" s="290"/>
      <c r="G48" s="290"/>
      <c r="H48" s="290"/>
      <c r="I48" s="290"/>
      <c r="J48" s="290"/>
      <c r="K48" s="290"/>
      <c r="L48" s="290"/>
      <c r="M48" s="290"/>
      <c r="N48" s="290"/>
      <c r="O48" s="290"/>
      <c r="P48" s="290"/>
      <c r="Q48" s="290"/>
      <c r="R48" s="290"/>
      <c r="S48" s="290"/>
      <c r="T48" s="290"/>
      <c r="U48" s="290"/>
      <c r="V48" s="290"/>
      <c r="W48" s="290"/>
      <c r="X48" s="290"/>
      <c r="Y48" s="290"/>
      <c r="Z48" s="290"/>
    </row>
    <row r="49" spans="1:26" customFormat="1" x14ac:dyDescent="0.3">
      <c r="A49" s="290"/>
      <c r="B49" s="290"/>
      <c r="C49" s="290"/>
      <c r="D49" s="290"/>
      <c r="E49" s="290"/>
      <c r="F49" s="290"/>
      <c r="G49" s="290"/>
      <c r="H49" s="290"/>
      <c r="I49" s="290"/>
      <c r="J49" s="290"/>
      <c r="K49" s="290"/>
      <c r="L49" s="290"/>
      <c r="M49" s="290"/>
      <c r="N49" s="290"/>
      <c r="O49" s="290"/>
      <c r="P49" s="290"/>
      <c r="Q49" s="290"/>
      <c r="R49" s="290"/>
      <c r="S49" s="290"/>
      <c r="T49" s="290"/>
      <c r="U49" s="290"/>
      <c r="V49" s="290"/>
      <c r="W49" s="290"/>
      <c r="X49" s="290"/>
      <c r="Y49" s="290"/>
      <c r="Z49" s="290"/>
    </row>
    <row r="50" spans="1:26" customFormat="1" x14ac:dyDescent="0.3">
      <c r="A50" s="290"/>
      <c r="B50" s="290"/>
      <c r="C50" s="290"/>
      <c r="D50" s="290"/>
      <c r="E50" s="290"/>
      <c r="F50" s="290"/>
      <c r="G50" s="290"/>
      <c r="H50" s="290"/>
      <c r="I50" s="290"/>
      <c r="J50" s="290"/>
      <c r="K50" s="290"/>
      <c r="L50" s="290"/>
      <c r="M50" s="290"/>
      <c r="N50" s="290"/>
      <c r="O50" s="290"/>
      <c r="P50" s="290"/>
      <c r="Q50" s="290"/>
      <c r="R50" s="290"/>
      <c r="S50" s="290"/>
      <c r="T50" s="290"/>
      <c r="U50" s="290"/>
      <c r="V50" s="290"/>
      <c r="W50" s="290"/>
      <c r="X50" s="290"/>
      <c r="Y50" s="290"/>
      <c r="Z50" s="290"/>
    </row>
    <row r="51" spans="1:26" customFormat="1" x14ac:dyDescent="0.3">
      <c r="A51" s="290"/>
      <c r="B51" s="290"/>
      <c r="C51" s="290"/>
      <c r="D51" s="290"/>
      <c r="E51" s="290"/>
      <c r="F51" s="290"/>
      <c r="G51" s="290"/>
      <c r="H51" s="290"/>
      <c r="I51" s="290"/>
      <c r="J51" s="290"/>
      <c r="K51" s="290"/>
      <c r="L51" s="290"/>
      <c r="M51" s="290"/>
      <c r="N51" s="290"/>
      <c r="O51" s="290"/>
      <c r="P51" s="290"/>
      <c r="Q51" s="290"/>
      <c r="R51" s="290"/>
      <c r="S51" s="290"/>
      <c r="T51" s="290"/>
      <c r="U51" s="290"/>
      <c r="V51" s="290"/>
      <c r="W51" s="290"/>
      <c r="X51" s="290"/>
      <c r="Y51" s="290"/>
      <c r="Z51" s="290"/>
    </row>
    <row r="52" spans="1:26" customFormat="1" x14ac:dyDescent="0.3">
      <c r="A52" s="290"/>
      <c r="B52" s="290"/>
      <c r="C52" s="290"/>
      <c r="D52" s="290"/>
      <c r="E52" s="290"/>
      <c r="F52" s="290"/>
      <c r="G52" s="290"/>
      <c r="H52" s="290"/>
      <c r="I52" s="290"/>
      <c r="J52" s="290"/>
      <c r="K52" s="290"/>
      <c r="L52" s="290"/>
      <c r="M52" s="290"/>
      <c r="N52" s="290"/>
      <c r="O52" s="290"/>
      <c r="P52" s="290"/>
      <c r="Q52" s="290"/>
      <c r="R52" s="290"/>
      <c r="S52" s="290"/>
      <c r="T52" s="290"/>
      <c r="U52" s="290"/>
      <c r="V52" s="290"/>
      <c r="W52" s="290"/>
      <c r="X52" s="290"/>
      <c r="Y52" s="290"/>
      <c r="Z52" s="290"/>
    </row>
    <row r="53" spans="1:26" customFormat="1" x14ac:dyDescent="0.3">
      <c r="A53" s="290"/>
      <c r="B53" s="290"/>
      <c r="C53" s="290"/>
      <c r="D53" s="290"/>
      <c r="E53" s="290"/>
      <c r="F53" s="290"/>
      <c r="G53" s="290"/>
      <c r="H53" s="290"/>
      <c r="I53" s="290"/>
      <c r="J53" s="290"/>
      <c r="K53" s="290"/>
      <c r="L53" s="290"/>
      <c r="M53" s="290"/>
      <c r="N53" s="290"/>
      <c r="O53" s="290"/>
      <c r="P53" s="290"/>
      <c r="Q53" s="290"/>
      <c r="R53" s="290"/>
      <c r="S53" s="290"/>
      <c r="T53" s="290"/>
      <c r="U53" s="290"/>
      <c r="V53" s="290"/>
      <c r="W53" s="290"/>
      <c r="X53" s="290"/>
      <c r="Y53" s="290"/>
      <c r="Z53" s="290"/>
    </row>
    <row r="54" spans="1:26" customFormat="1" x14ac:dyDescent="0.3">
      <c r="A54" s="290"/>
      <c r="B54" s="290"/>
      <c r="C54" s="290"/>
      <c r="D54" s="290"/>
      <c r="E54" s="290"/>
      <c r="F54" s="290"/>
      <c r="G54" s="290"/>
      <c r="H54" s="290"/>
      <c r="I54" s="290"/>
      <c r="J54" s="290"/>
      <c r="K54" s="290"/>
      <c r="L54" s="290"/>
      <c r="M54" s="290"/>
      <c r="N54" s="290"/>
      <c r="O54" s="290"/>
      <c r="P54" s="290"/>
      <c r="Q54" s="290"/>
      <c r="R54" s="290"/>
      <c r="S54" s="290"/>
      <c r="T54" s="290"/>
      <c r="U54" s="290"/>
      <c r="V54" s="290"/>
      <c r="W54" s="290"/>
      <c r="X54" s="290"/>
      <c r="Y54" s="290"/>
      <c r="Z54" s="290"/>
    </row>
    <row r="55" spans="1:26" customFormat="1" x14ac:dyDescent="0.3">
      <c r="A55" s="290"/>
      <c r="B55" s="290"/>
      <c r="C55" s="290"/>
      <c r="D55" s="290"/>
      <c r="E55" s="290"/>
      <c r="F55" s="290"/>
      <c r="G55" s="290"/>
      <c r="H55" s="290"/>
      <c r="I55" s="290"/>
      <c r="J55" s="290"/>
      <c r="K55" s="290"/>
      <c r="L55" s="290"/>
      <c r="M55" s="290"/>
      <c r="N55" s="290"/>
      <c r="O55" s="290"/>
      <c r="P55" s="290"/>
      <c r="Q55" s="290"/>
      <c r="R55" s="290"/>
      <c r="S55" s="290"/>
      <c r="T55" s="290"/>
      <c r="U55" s="290"/>
      <c r="V55" s="290"/>
      <c r="W55" s="290"/>
      <c r="X55" s="290"/>
      <c r="Y55" s="290"/>
      <c r="Z55" s="290"/>
    </row>
    <row r="56" spans="1:26" customFormat="1" x14ac:dyDescent="0.3">
      <c r="A56" s="290"/>
      <c r="B56" s="290"/>
      <c r="C56" s="290"/>
      <c r="D56" s="290"/>
      <c r="E56" s="290"/>
      <c r="F56" s="290"/>
      <c r="G56" s="290"/>
      <c r="H56" s="290"/>
      <c r="I56" s="290"/>
      <c r="J56" s="290"/>
      <c r="K56" s="290"/>
      <c r="L56" s="290"/>
      <c r="M56" s="290"/>
      <c r="N56" s="290"/>
      <c r="O56" s="290"/>
      <c r="P56" s="290"/>
      <c r="Q56" s="290"/>
      <c r="R56" s="290"/>
      <c r="S56" s="290"/>
      <c r="T56" s="290"/>
      <c r="U56" s="290"/>
      <c r="V56" s="290"/>
      <c r="W56" s="290"/>
      <c r="X56" s="290"/>
      <c r="Y56" s="290"/>
      <c r="Z56" s="290"/>
    </row>
    <row r="57" spans="1:26" customFormat="1" x14ac:dyDescent="0.3">
      <c r="A57" s="290"/>
      <c r="B57" s="290"/>
      <c r="C57" s="290"/>
      <c r="D57" s="290"/>
      <c r="E57" s="290"/>
      <c r="F57" s="290"/>
      <c r="G57" s="290"/>
      <c r="H57" s="290"/>
      <c r="I57" s="290"/>
      <c r="J57" s="290"/>
      <c r="K57" s="290"/>
      <c r="L57" s="290"/>
      <c r="M57" s="290"/>
      <c r="N57" s="290"/>
      <c r="O57" s="290"/>
      <c r="P57" s="290"/>
      <c r="Q57" s="290"/>
      <c r="R57" s="290"/>
      <c r="S57" s="290"/>
      <c r="T57" s="290"/>
      <c r="U57" s="290"/>
      <c r="V57" s="290"/>
      <c r="W57" s="290"/>
      <c r="X57" s="290"/>
      <c r="Y57" s="290"/>
      <c r="Z57" s="290"/>
    </row>
    <row r="58" spans="1:26" customFormat="1" x14ac:dyDescent="0.3">
      <c r="A58" s="290"/>
      <c r="B58" s="290"/>
      <c r="C58" s="290"/>
      <c r="D58" s="290"/>
      <c r="E58" s="290"/>
      <c r="F58" s="290"/>
      <c r="G58" s="290"/>
      <c r="H58" s="290"/>
      <c r="I58" s="290"/>
      <c r="J58" s="290"/>
      <c r="K58" s="290"/>
      <c r="L58" s="290"/>
      <c r="M58" s="290"/>
      <c r="N58" s="290"/>
      <c r="O58" s="290"/>
      <c r="P58" s="290"/>
      <c r="Q58" s="290"/>
      <c r="R58" s="290"/>
      <c r="S58" s="290"/>
      <c r="T58" s="290"/>
      <c r="U58" s="290"/>
      <c r="V58" s="290"/>
      <c r="W58" s="290"/>
      <c r="X58" s="290"/>
      <c r="Y58" s="290"/>
      <c r="Z58" s="290"/>
    </row>
    <row r="59" spans="1:26" customFormat="1" x14ac:dyDescent="0.3">
      <c r="A59" s="290"/>
      <c r="B59" s="290"/>
      <c r="C59" s="290"/>
      <c r="D59" s="290"/>
      <c r="E59" s="290"/>
      <c r="F59" s="290"/>
      <c r="G59" s="290"/>
      <c r="H59" s="290"/>
      <c r="I59" s="290"/>
      <c r="J59" s="290"/>
      <c r="K59" s="290"/>
      <c r="L59" s="290"/>
      <c r="M59" s="290"/>
      <c r="N59" s="290"/>
      <c r="O59" s="290"/>
      <c r="P59" s="290"/>
      <c r="Q59" s="290"/>
      <c r="R59" s="290"/>
      <c r="S59" s="290"/>
      <c r="T59" s="290"/>
      <c r="U59" s="290"/>
      <c r="V59" s="290"/>
      <c r="W59" s="290"/>
      <c r="X59" s="290"/>
      <c r="Y59" s="290"/>
      <c r="Z59" s="290"/>
    </row>
    <row r="60" spans="1:26" customFormat="1" x14ac:dyDescent="0.3">
      <c r="A60" s="290"/>
      <c r="B60" s="290"/>
      <c r="C60" s="290"/>
      <c r="D60" s="290"/>
      <c r="E60" s="290"/>
      <c r="F60" s="290"/>
      <c r="G60" s="290"/>
      <c r="H60" s="290"/>
      <c r="I60" s="290"/>
      <c r="J60" s="290"/>
      <c r="K60" s="290"/>
      <c r="L60" s="290"/>
      <c r="M60" s="290"/>
      <c r="N60" s="290"/>
      <c r="O60" s="290"/>
      <c r="P60" s="290"/>
      <c r="Q60" s="290"/>
      <c r="R60" s="290"/>
      <c r="S60" s="290"/>
      <c r="T60" s="290"/>
      <c r="U60" s="290"/>
      <c r="V60" s="290"/>
      <c r="W60" s="290"/>
      <c r="X60" s="290"/>
      <c r="Y60" s="290"/>
      <c r="Z60" s="290"/>
    </row>
    <row r="61" spans="1:26" customFormat="1" x14ac:dyDescent="0.3">
      <c r="A61" s="290"/>
      <c r="B61" s="290"/>
      <c r="C61" s="290"/>
      <c r="D61" s="290"/>
      <c r="E61" s="290"/>
      <c r="F61" s="290"/>
      <c r="G61" s="290"/>
      <c r="H61" s="290"/>
      <c r="I61" s="290"/>
      <c r="J61" s="290"/>
      <c r="K61" s="290"/>
      <c r="L61" s="290"/>
      <c r="M61" s="290"/>
      <c r="N61" s="290"/>
      <c r="O61" s="290"/>
      <c r="P61" s="290"/>
      <c r="Q61" s="290"/>
      <c r="R61" s="290"/>
      <c r="S61" s="290"/>
      <c r="T61" s="290"/>
      <c r="U61" s="290"/>
      <c r="V61" s="290"/>
      <c r="W61" s="290"/>
      <c r="X61" s="290"/>
      <c r="Y61" s="290"/>
      <c r="Z61" s="290"/>
    </row>
    <row r="62" spans="1:26" customFormat="1" x14ac:dyDescent="0.3">
      <c r="A62" s="290"/>
      <c r="B62" s="290"/>
      <c r="C62" s="290"/>
      <c r="D62" s="290"/>
      <c r="E62" s="290"/>
      <c r="F62" s="290"/>
      <c r="G62" s="290"/>
      <c r="H62" s="290"/>
      <c r="I62" s="290"/>
      <c r="J62" s="290"/>
      <c r="K62" s="290"/>
      <c r="L62" s="290"/>
      <c r="M62" s="290"/>
      <c r="N62" s="290"/>
      <c r="O62" s="290"/>
      <c r="P62" s="290"/>
      <c r="Q62" s="290"/>
      <c r="R62" s="290"/>
      <c r="S62" s="290"/>
      <c r="T62" s="290"/>
      <c r="U62" s="290"/>
      <c r="V62" s="290"/>
      <c r="W62" s="290"/>
      <c r="X62" s="290"/>
      <c r="Y62" s="290"/>
      <c r="Z62" s="290"/>
    </row>
    <row r="63" spans="1:26" customFormat="1" x14ac:dyDescent="0.3">
      <c r="A63" s="290"/>
      <c r="B63" s="290"/>
      <c r="C63" s="290"/>
      <c r="D63" s="290"/>
      <c r="E63" s="290"/>
      <c r="F63" s="290"/>
      <c r="G63" s="290"/>
      <c r="H63" s="290"/>
      <c r="I63" s="290"/>
      <c r="J63" s="290"/>
      <c r="K63" s="290"/>
      <c r="L63" s="290"/>
      <c r="M63" s="290"/>
      <c r="N63" s="290"/>
      <c r="O63" s="290"/>
      <c r="P63" s="290"/>
      <c r="Q63" s="290"/>
      <c r="R63" s="290"/>
      <c r="S63" s="290"/>
      <c r="T63" s="290"/>
      <c r="U63" s="290"/>
      <c r="V63" s="290"/>
      <c r="W63" s="290"/>
      <c r="X63" s="290"/>
      <c r="Y63" s="290"/>
      <c r="Z63" s="290"/>
    </row>
    <row r="64" spans="1:26" customFormat="1" x14ac:dyDescent="0.3">
      <c r="A64" s="290"/>
      <c r="B64" s="290"/>
      <c r="C64" s="290"/>
      <c r="D64" s="290"/>
      <c r="E64" s="290"/>
      <c r="F64" s="290"/>
      <c r="G64" s="290"/>
      <c r="H64" s="290"/>
      <c r="I64" s="290"/>
      <c r="J64" s="290"/>
      <c r="K64" s="290"/>
      <c r="L64" s="290"/>
      <c r="M64" s="290"/>
      <c r="N64" s="290"/>
      <c r="O64" s="290"/>
      <c r="P64" s="290"/>
      <c r="Q64" s="290"/>
      <c r="R64" s="290"/>
      <c r="S64" s="290"/>
      <c r="T64" s="290"/>
      <c r="U64" s="290"/>
      <c r="V64" s="290"/>
      <c r="W64" s="290"/>
      <c r="X64" s="290"/>
      <c r="Y64" s="290"/>
      <c r="Z64" s="290"/>
    </row>
    <row r="65" spans="1:26" customFormat="1" x14ac:dyDescent="0.3">
      <c r="A65" s="290"/>
      <c r="B65" s="290"/>
      <c r="C65" s="290"/>
      <c r="D65" s="290"/>
      <c r="E65" s="290"/>
      <c r="F65" s="290"/>
      <c r="G65" s="290"/>
      <c r="H65" s="290"/>
      <c r="I65" s="290"/>
      <c r="J65" s="290"/>
      <c r="K65" s="290"/>
      <c r="L65" s="290"/>
      <c r="M65" s="290"/>
      <c r="N65" s="290"/>
      <c r="O65" s="290"/>
      <c r="P65" s="290"/>
      <c r="Q65" s="290"/>
      <c r="R65" s="290"/>
      <c r="S65" s="290"/>
      <c r="T65" s="290"/>
      <c r="U65" s="290"/>
      <c r="V65" s="290"/>
      <c r="W65" s="290"/>
      <c r="X65" s="290"/>
      <c r="Y65" s="290"/>
      <c r="Z65" s="290"/>
    </row>
    <row r="66" spans="1:26" customFormat="1" x14ac:dyDescent="0.3">
      <c r="A66" s="290"/>
      <c r="B66" s="290"/>
      <c r="C66" s="290"/>
      <c r="D66" s="290"/>
      <c r="E66" s="290"/>
      <c r="F66" s="290"/>
      <c r="G66" s="290"/>
      <c r="H66" s="290"/>
      <c r="I66" s="290"/>
      <c r="J66" s="290"/>
      <c r="K66" s="290"/>
      <c r="L66" s="290"/>
      <c r="M66" s="290"/>
      <c r="N66" s="290"/>
      <c r="O66" s="290"/>
      <c r="P66" s="290"/>
      <c r="Q66" s="290"/>
      <c r="R66" s="290"/>
      <c r="S66" s="290"/>
      <c r="T66" s="290"/>
      <c r="U66" s="290"/>
      <c r="V66" s="290"/>
      <c r="W66" s="290"/>
      <c r="X66" s="290"/>
      <c r="Y66" s="290"/>
      <c r="Z66" s="290"/>
    </row>
    <row r="67" spans="1:26" customFormat="1" x14ac:dyDescent="0.3">
      <c r="A67" s="290"/>
      <c r="B67" s="290"/>
      <c r="C67" s="290"/>
      <c r="D67" s="290"/>
      <c r="E67" s="290"/>
      <c r="F67" s="290"/>
      <c r="G67" s="290"/>
      <c r="H67" s="290"/>
      <c r="I67" s="290"/>
      <c r="J67" s="290"/>
      <c r="K67" s="290"/>
      <c r="L67" s="290"/>
      <c r="M67" s="290"/>
      <c r="N67" s="290"/>
      <c r="O67" s="290"/>
      <c r="P67" s="290"/>
      <c r="Q67" s="290"/>
      <c r="R67" s="290"/>
      <c r="S67" s="290"/>
      <c r="T67" s="290"/>
      <c r="U67" s="290"/>
      <c r="V67" s="290"/>
      <c r="W67" s="290"/>
      <c r="X67" s="290"/>
      <c r="Y67" s="290"/>
      <c r="Z67" s="290"/>
    </row>
    <row r="68" spans="1:26" customFormat="1" x14ac:dyDescent="0.3">
      <c r="A68" s="290"/>
      <c r="B68" s="290"/>
      <c r="C68" s="290"/>
      <c r="D68" s="290"/>
      <c r="E68" s="290"/>
      <c r="F68" s="290"/>
      <c r="G68" s="290"/>
      <c r="H68" s="290"/>
      <c r="I68" s="290"/>
      <c r="J68" s="290"/>
      <c r="K68" s="290"/>
      <c r="L68" s="290"/>
      <c r="M68" s="290"/>
      <c r="N68" s="290"/>
      <c r="O68" s="290"/>
      <c r="P68" s="290"/>
      <c r="Q68" s="290"/>
      <c r="R68" s="290"/>
      <c r="S68" s="290"/>
      <c r="T68" s="290"/>
      <c r="U68" s="290"/>
      <c r="V68" s="290"/>
      <c r="W68" s="290"/>
      <c r="X68" s="290"/>
      <c r="Y68" s="290"/>
      <c r="Z68" s="290"/>
    </row>
    <row r="69" spans="1:26" customFormat="1" x14ac:dyDescent="0.3">
      <c r="A69" s="290"/>
      <c r="B69" s="290"/>
      <c r="C69" s="290"/>
      <c r="D69" s="290"/>
      <c r="E69" s="290"/>
      <c r="F69" s="290"/>
      <c r="G69" s="290"/>
      <c r="H69" s="290"/>
      <c r="I69" s="290"/>
      <c r="J69" s="290"/>
      <c r="K69" s="290"/>
      <c r="L69" s="290"/>
      <c r="M69" s="290"/>
      <c r="N69" s="290"/>
      <c r="O69" s="290"/>
      <c r="P69" s="290"/>
      <c r="Q69" s="290"/>
      <c r="R69" s="290"/>
      <c r="S69" s="290"/>
      <c r="T69" s="290"/>
      <c r="U69" s="290"/>
      <c r="V69" s="290"/>
      <c r="W69" s="290"/>
      <c r="X69" s="290"/>
      <c r="Y69" s="290"/>
      <c r="Z69" s="290"/>
    </row>
    <row r="70" spans="1:26" customFormat="1" x14ac:dyDescent="0.3">
      <c r="A70" s="290"/>
      <c r="B70" s="290"/>
      <c r="C70" s="290"/>
      <c r="D70" s="290"/>
      <c r="E70" s="290"/>
      <c r="F70" s="290"/>
      <c r="G70" s="290"/>
      <c r="H70" s="290"/>
      <c r="I70" s="290"/>
      <c r="J70" s="290"/>
      <c r="K70" s="290"/>
      <c r="L70" s="290"/>
      <c r="M70" s="290"/>
      <c r="N70" s="290"/>
      <c r="O70" s="290"/>
      <c r="P70" s="290"/>
      <c r="Q70" s="290"/>
      <c r="R70" s="290"/>
      <c r="S70" s="290"/>
      <c r="T70" s="290"/>
      <c r="U70" s="290"/>
      <c r="V70" s="290"/>
      <c r="W70" s="290"/>
      <c r="X70" s="290"/>
      <c r="Y70" s="290"/>
      <c r="Z70" s="290"/>
    </row>
    <row r="71" spans="1:26" customFormat="1" x14ac:dyDescent="0.3">
      <c r="A71" s="290"/>
      <c r="B71" s="290"/>
      <c r="C71" s="290"/>
      <c r="D71" s="290"/>
      <c r="E71" s="290"/>
      <c r="F71" s="290"/>
      <c r="G71" s="290"/>
      <c r="H71" s="290"/>
      <c r="I71" s="290"/>
      <c r="J71" s="290"/>
      <c r="K71" s="290"/>
      <c r="L71" s="290"/>
      <c r="M71" s="290"/>
      <c r="N71" s="290"/>
      <c r="O71" s="290"/>
      <c r="P71" s="290"/>
      <c r="Q71" s="290"/>
      <c r="R71" s="290"/>
      <c r="S71" s="290"/>
      <c r="T71" s="290"/>
      <c r="U71" s="290"/>
      <c r="V71" s="290"/>
      <c r="W71" s="290"/>
      <c r="X71" s="290"/>
      <c r="Y71" s="290"/>
      <c r="Z71" s="290"/>
    </row>
    <row r="72" spans="1:26" customFormat="1" x14ac:dyDescent="0.3">
      <c r="A72" s="290"/>
      <c r="B72" s="290"/>
      <c r="C72" s="290"/>
      <c r="D72" s="290"/>
      <c r="E72" s="290"/>
      <c r="F72" s="290"/>
      <c r="G72" s="290"/>
      <c r="H72" s="290"/>
      <c r="I72" s="290"/>
      <c r="J72" s="290"/>
      <c r="K72" s="290"/>
      <c r="L72" s="290"/>
      <c r="M72" s="290"/>
      <c r="N72" s="290"/>
      <c r="O72" s="290"/>
      <c r="P72" s="290"/>
      <c r="Q72" s="290"/>
      <c r="R72" s="290"/>
      <c r="S72" s="290"/>
      <c r="T72" s="290"/>
      <c r="U72" s="290"/>
      <c r="V72" s="290"/>
      <c r="W72" s="290"/>
      <c r="X72" s="290"/>
      <c r="Y72" s="290"/>
      <c r="Z72" s="290"/>
    </row>
    <row r="73" spans="1:26" customFormat="1" x14ac:dyDescent="0.3">
      <c r="A73" s="290"/>
      <c r="B73" s="290"/>
      <c r="C73" s="290"/>
      <c r="D73" s="290"/>
      <c r="E73" s="290"/>
      <c r="F73" s="290"/>
      <c r="G73" s="290"/>
      <c r="H73" s="290"/>
      <c r="I73" s="290"/>
      <c r="J73" s="290"/>
      <c r="K73" s="290"/>
      <c r="L73" s="290"/>
      <c r="M73" s="290"/>
      <c r="N73" s="290"/>
      <c r="O73" s="290"/>
      <c r="P73" s="290"/>
      <c r="Q73" s="290"/>
      <c r="R73" s="290"/>
      <c r="S73" s="290"/>
      <c r="T73" s="290"/>
      <c r="U73" s="290"/>
      <c r="V73" s="290"/>
      <c r="W73" s="290"/>
      <c r="X73" s="290"/>
      <c r="Y73" s="290"/>
      <c r="Z73" s="290"/>
    </row>
    <row r="74" spans="1:26" customFormat="1" x14ac:dyDescent="0.3">
      <c r="A74" s="290"/>
      <c r="B74" s="290"/>
      <c r="C74" s="290"/>
      <c r="D74" s="290"/>
      <c r="E74" s="290"/>
      <c r="F74" s="290"/>
      <c r="G74" s="290"/>
      <c r="H74" s="290"/>
      <c r="I74" s="290"/>
      <c r="J74" s="290"/>
      <c r="K74" s="290"/>
      <c r="L74" s="290"/>
      <c r="M74" s="290"/>
      <c r="N74" s="290"/>
      <c r="O74" s="290"/>
      <c r="P74" s="290"/>
      <c r="Q74" s="290"/>
      <c r="R74" s="290"/>
      <c r="S74" s="290"/>
      <c r="T74" s="290"/>
      <c r="U74" s="290"/>
      <c r="V74" s="290"/>
      <c r="W74" s="290"/>
      <c r="X74" s="290"/>
      <c r="Y74" s="290"/>
      <c r="Z74" s="290"/>
    </row>
    <row r="75" spans="1:26" customFormat="1" x14ac:dyDescent="0.3">
      <c r="A75" s="290"/>
      <c r="B75" s="290"/>
      <c r="C75" s="290"/>
      <c r="D75" s="290"/>
      <c r="E75" s="290"/>
      <c r="F75" s="290"/>
      <c r="G75" s="290"/>
      <c r="H75" s="290"/>
      <c r="I75" s="290"/>
      <c r="J75" s="290"/>
      <c r="K75" s="290"/>
      <c r="L75" s="290"/>
      <c r="M75" s="290"/>
      <c r="N75" s="290"/>
      <c r="O75" s="290"/>
      <c r="P75" s="290"/>
      <c r="Q75" s="290"/>
      <c r="R75" s="290"/>
      <c r="S75" s="290"/>
      <c r="T75" s="290"/>
      <c r="U75" s="290"/>
      <c r="V75" s="290"/>
      <c r="W75" s="290"/>
      <c r="X75" s="290"/>
      <c r="Y75" s="290"/>
      <c r="Z75" s="290"/>
    </row>
    <row r="76" spans="1:26" customFormat="1" x14ac:dyDescent="0.3">
      <c r="A76" s="290"/>
      <c r="B76" s="290"/>
      <c r="C76" s="290"/>
      <c r="D76" s="290"/>
      <c r="E76" s="290"/>
      <c r="F76" s="290"/>
      <c r="G76" s="290"/>
      <c r="H76" s="290"/>
      <c r="I76" s="290"/>
      <c r="J76" s="290"/>
      <c r="K76" s="290"/>
      <c r="L76" s="290"/>
      <c r="M76" s="290"/>
      <c r="N76" s="290"/>
      <c r="O76" s="290"/>
      <c r="P76" s="290"/>
      <c r="Q76" s="290"/>
      <c r="R76" s="290"/>
      <c r="S76" s="290"/>
      <c r="T76" s="290"/>
      <c r="U76" s="290"/>
      <c r="V76" s="290"/>
      <c r="W76" s="290"/>
      <c r="X76" s="290"/>
      <c r="Y76" s="290"/>
      <c r="Z76" s="290"/>
    </row>
    <row r="77" spans="1:26" customFormat="1" x14ac:dyDescent="0.3">
      <c r="A77" s="290"/>
      <c r="B77" s="290"/>
      <c r="C77" s="290"/>
      <c r="D77" s="290"/>
      <c r="E77" s="290"/>
      <c r="F77" s="290"/>
      <c r="G77" s="290"/>
      <c r="H77" s="290"/>
      <c r="I77" s="290"/>
      <c r="J77" s="290"/>
      <c r="K77" s="290"/>
      <c r="L77" s="290"/>
      <c r="M77" s="290"/>
      <c r="N77" s="290"/>
      <c r="O77" s="290"/>
      <c r="P77" s="290"/>
      <c r="Q77" s="290"/>
      <c r="R77" s="290"/>
      <c r="S77" s="290"/>
      <c r="T77" s="290"/>
      <c r="U77" s="290"/>
      <c r="V77" s="290"/>
      <c r="W77" s="290"/>
      <c r="X77" s="290"/>
      <c r="Y77" s="290"/>
      <c r="Z77" s="290"/>
    </row>
    <row r="78" spans="1:26" customFormat="1" x14ac:dyDescent="0.3">
      <c r="A78" s="290"/>
      <c r="B78" s="290"/>
      <c r="C78" s="290"/>
      <c r="D78" s="290"/>
      <c r="E78" s="290"/>
      <c r="F78" s="290"/>
      <c r="G78" s="290"/>
      <c r="H78" s="290"/>
      <c r="I78" s="290"/>
      <c r="J78" s="290"/>
      <c r="K78" s="290"/>
      <c r="L78" s="290"/>
      <c r="M78" s="290"/>
      <c r="N78" s="290"/>
      <c r="O78" s="290"/>
      <c r="P78" s="290"/>
      <c r="Q78" s="290"/>
      <c r="R78" s="290"/>
      <c r="S78" s="290"/>
      <c r="T78" s="290"/>
      <c r="U78" s="290"/>
      <c r="V78" s="290"/>
      <c r="W78" s="290"/>
      <c r="X78" s="290"/>
      <c r="Y78" s="290"/>
      <c r="Z78" s="290"/>
    </row>
    <row r="79" spans="1:26" customFormat="1" x14ac:dyDescent="0.3">
      <c r="A79" s="290"/>
      <c r="B79" s="290"/>
      <c r="C79" s="290"/>
      <c r="D79" s="290"/>
      <c r="E79" s="290"/>
      <c r="F79" s="290"/>
      <c r="G79" s="290"/>
      <c r="H79" s="290"/>
      <c r="I79" s="290"/>
      <c r="J79" s="290"/>
      <c r="K79" s="290"/>
      <c r="L79" s="290"/>
      <c r="M79" s="290"/>
      <c r="N79" s="290"/>
      <c r="O79" s="290"/>
      <c r="P79" s="290"/>
      <c r="Q79" s="290"/>
      <c r="R79" s="290"/>
      <c r="S79" s="290"/>
      <c r="T79" s="290"/>
      <c r="U79" s="290"/>
      <c r="V79" s="290"/>
      <c r="W79" s="290"/>
      <c r="X79" s="290"/>
      <c r="Y79" s="290"/>
      <c r="Z79" s="290"/>
    </row>
    <row r="80" spans="1:26" customFormat="1" x14ac:dyDescent="0.3">
      <c r="A80" s="290"/>
      <c r="B80" s="290"/>
      <c r="C80" s="290"/>
      <c r="D80" s="290"/>
      <c r="E80" s="290"/>
      <c r="F80" s="290"/>
      <c r="G80" s="290"/>
      <c r="H80" s="290"/>
      <c r="I80" s="290"/>
      <c r="J80" s="290"/>
      <c r="K80" s="290"/>
      <c r="L80" s="290"/>
      <c r="M80" s="290"/>
      <c r="N80" s="290"/>
      <c r="O80" s="290"/>
      <c r="P80" s="290"/>
      <c r="Q80" s="290"/>
      <c r="R80" s="290"/>
      <c r="S80" s="290"/>
      <c r="T80" s="290"/>
      <c r="U80" s="290"/>
      <c r="V80" s="290"/>
      <c r="W80" s="290"/>
      <c r="X80" s="290"/>
      <c r="Y80" s="290"/>
      <c r="Z80" s="290"/>
    </row>
    <row r="81" spans="1:26" customFormat="1" x14ac:dyDescent="0.3">
      <c r="A81" s="290"/>
      <c r="B81" s="290"/>
      <c r="C81" s="290"/>
      <c r="D81" s="290"/>
      <c r="E81" s="290"/>
      <c r="F81" s="290"/>
      <c r="G81" s="290"/>
      <c r="H81" s="290"/>
      <c r="I81" s="290"/>
      <c r="J81" s="290"/>
      <c r="K81" s="290"/>
      <c r="L81" s="290"/>
      <c r="M81" s="290"/>
      <c r="N81" s="290"/>
      <c r="O81" s="290"/>
      <c r="P81" s="290"/>
      <c r="Q81" s="290"/>
      <c r="R81" s="290"/>
      <c r="S81" s="290"/>
      <c r="T81" s="290"/>
      <c r="U81" s="290"/>
      <c r="V81" s="290"/>
      <c r="W81" s="290"/>
      <c r="X81" s="290"/>
      <c r="Y81" s="290"/>
      <c r="Z81" s="290"/>
    </row>
    <row r="82" spans="1:26" customFormat="1" x14ac:dyDescent="0.3">
      <c r="A82" s="290"/>
      <c r="B82" s="290"/>
      <c r="C82" s="290"/>
      <c r="D82" s="290"/>
      <c r="E82" s="290"/>
      <c r="F82" s="290"/>
      <c r="G82" s="290"/>
      <c r="H82" s="290"/>
      <c r="I82" s="290"/>
      <c r="J82" s="290"/>
      <c r="K82" s="290"/>
      <c r="L82" s="290"/>
      <c r="M82" s="290"/>
      <c r="N82" s="290"/>
      <c r="O82" s="290"/>
      <c r="P82" s="290"/>
      <c r="Q82" s="290"/>
      <c r="R82" s="290"/>
      <c r="S82" s="290"/>
      <c r="T82" s="290"/>
      <c r="U82" s="290"/>
      <c r="V82" s="290"/>
      <c r="W82" s="290"/>
      <c r="X82" s="290"/>
      <c r="Y82" s="290"/>
      <c r="Z82" s="290"/>
    </row>
    <row r="83" spans="1:26" customFormat="1" x14ac:dyDescent="0.3"/>
    <row r="84" spans="1:26" customFormat="1" x14ac:dyDescent="0.3"/>
    <row r="85" spans="1:26" customFormat="1" x14ac:dyDescent="0.3"/>
    <row r="86" spans="1:26" customFormat="1" x14ac:dyDescent="0.3"/>
    <row r="87" spans="1:26" customFormat="1" x14ac:dyDescent="0.3"/>
    <row r="88" spans="1:26" customFormat="1" x14ac:dyDescent="0.3"/>
    <row r="89" spans="1:26" customFormat="1" x14ac:dyDescent="0.3"/>
    <row r="90" spans="1:26" customFormat="1" x14ac:dyDescent="0.3"/>
    <row r="91" spans="1:26" customFormat="1" x14ac:dyDescent="0.3"/>
    <row r="92" spans="1:26" customFormat="1" x14ac:dyDescent="0.3"/>
    <row r="93" spans="1:26" customFormat="1" x14ac:dyDescent="0.3"/>
    <row r="94" spans="1:26" customFormat="1" x14ac:dyDescent="0.3"/>
    <row r="95" spans="1:26" customFormat="1" x14ac:dyDescent="0.3"/>
    <row r="96" spans="1:26" customFormat="1" x14ac:dyDescent="0.3"/>
    <row r="97" customFormat="1" x14ac:dyDescent="0.3"/>
    <row r="98" customFormat="1" x14ac:dyDescent="0.3"/>
    <row r="99" customFormat="1" x14ac:dyDescent="0.3"/>
    <row r="100" customFormat="1" x14ac:dyDescent="0.3"/>
    <row r="101" customFormat="1" x14ac:dyDescent="0.3"/>
    <row r="102" customFormat="1" x14ac:dyDescent="0.3"/>
    <row r="103" customFormat="1" x14ac:dyDescent="0.3"/>
    <row r="104" customFormat="1" x14ac:dyDescent="0.3"/>
    <row r="105" customFormat="1" x14ac:dyDescent="0.3"/>
    <row r="106" customFormat="1" x14ac:dyDescent="0.3"/>
    <row r="107" customFormat="1" x14ac:dyDescent="0.3"/>
    <row r="108" customFormat="1" x14ac:dyDescent="0.3"/>
    <row r="109" customFormat="1" x14ac:dyDescent="0.3"/>
    <row r="110" customFormat="1" x14ac:dyDescent="0.3"/>
    <row r="111" customFormat="1" x14ac:dyDescent="0.3"/>
    <row r="112" customFormat="1" x14ac:dyDescent="0.3"/>
    <row r="113" customFormat="1" x14ac:dyDescent="0.3"/>
    <row r="114" customFormat="1" x14ac:dyDescent="0.3"/>
    <row r="115" customFormat="1" x14ac:dyDescent="0.3"/>
    <row r="116" customFormat="1" x14ac:dyDescent="0.3"/>
    <row r="117" customFormat="1" x14ac:dyDescent="0.3"/>
    <row r="118" customFormat="1" x14ac:dyDescent="0.3"/>
    <row r="119" customFormat="1" x14ac:dyDescent="0.3"/>
    <row r="120" customFormat="1" x14ac:dyDescent="0.3"/>
    <row r="121" customFormat="1" x14ac:dyDescent="0.3"/>
    <row r="122" customFormat="1" x14ac:dyDescent="0.3"/>
    <row r="123" customFormat="1" x14ac:dyDescent="0.3"/>
    <row r="124" customFormat="1" x14ac:dyDescent="0.3"/>
    <row r="125" customFormat="1" x14ac:dyDescent="0.3"/>
    <row r="126" customFormat="1" x14ac:dyDescent="0.3"/>
    <row r="127" customFormat="1" x14ac:dyDescent="0.3"/>
    <row r="128" customFormat="1" x14ac:dyDescent="0.3"/>
    <row r="129" customFormat="1" x14ac:dyDescent="0.3"/>
    <row r="130" customFormat="1" x14ac:dyDescent="0.3"/>
    <row r="131" customFormat="1" x14ac:dyDescent="0.3"/>
    <row r="132" customFormat="1" x14ac:dyDescent="0.3"/>
    <row r="133" customFormat="1" x14ac:dyDescent="0.3"/>
    <row r="134" customFormat="1" x14ac:dyDescent="0.3"/>
    <row r="135" customFormat="1" x14ac:dyDescent="0.3"/>
    <row r="136" customFormat="1" x14ac:dyDescent="0.3"/>
    <row r="137" customFormat="1" x14ac:dyDescent="0.3"/>
    <row r="138" customFormat="1" x14ac:dyDescent="0.3"/>
    <row r="139" customFormat="1" x14ac:dyDescent="0.3"/>
    <row r="140" customFormat="1" x14ac:dyDescent="0.3"/>
    <row r="141" customFormat="1" x14ac:dyDescent="0.3"/>
    <row r="142" customFormat="1" x14ac:dyDescent="0.3"/>
    <row r="143" customFormat="1" x14ac:dyDescent="0.3"/>
    <row r="144" customFormat="1" x14ac:dyDescent="0.3"/>
    <row r="145" customFormat="1" x14ac:dyDescent="0.3"/>
    <row r="146" customFormat="1" x14ac:dyDescent="0.3"/>
    <row r="147" customFormat="1" x14ac:dyDescent="0.3"/>
    <row r="148" customFormat="1" x14ac:dyDescent="0.3"/>
    <row r="149" customFormat="1" x14ac:dyDescent="0.3"/>
    <row r="150" customFormat="1" x14ac:dyDescent="0.3"/>
    <row r="151" customFormat="1" x14ac:dyDescent="0.3"/>
    <row r="152" customFormat="1" x14ac:dyDescent="0.3"/>
    <row r="153" customFormat="1" x14ac:dyDescent="0.3"/>
    <row r="154" customFormat="1" x14ac:dyDescent="0.3"/>
    <row r="155" customFormat="1" x14ac:dyDescent="0.3"/>
    <row r="156" customFormat="1" x14ac:dyDescent="0.3"/>
    <row r="157" customFormat="1" x14ac:dyDescent="0.3"/>
    <row r="158" customFormat="1" x14ac:dyDescent="0.3"/>
    <row r="159" customFormat="1" x14ac:dyDescent="0.3"/>
    <row r="160" customFormat="1" x14ac:dyDescent="0.3"/>
    <row r="161" customFormat="1" x14ac:dyDescent="0.3"/>
    <row r="162" customFormat="1" x14ac:dyDescent="0.3"/>
    <row r="163" customFormat="1" x14ac:dyDescent="0.3"/>
    <row r="164" customFormat="1" x14ac:dyDescent="0.3"/>
    <row r="165" customFormat="1" x14ac:dyDescent="0.3"/>
    <row r="166" customFormat="1" x14ac:dyDescent="0.3"/>
    <row r="167" customFormat="1" x14ac:dyDescent="0.3"/>
    <row r="168" customFormat="1" x14ac:dyDescent="0.3"/>
    <row r="169" customFormat="1" x14ac:dyDescent="0.3"/>
    <row r="170" customFormat="1" x14ac:dyDescent="0.3"/>
    <row r="171" customFormat="1" x14ac:dyDescent="0.3"/>
    <row r="172" customFormat="1" x14ac:dyDescent="0.3"/>
    <row r="173" customFormat="1" x14ac:dyDescent="0.3"/>
    <row r="174" customFormat="1" x14ac:dyDescent="0.3"/>
    <row r="175" customFormat="1" x14ac:dyDescent="0.3"/>
    <row r="176" customFormat="1" x14ac:dyDescent="0.3"/>
    <row r="177" customFormat="1" x14ac:dyDescent="0.3"/>
    <row r="178" customFormat="1" x14ac:dyDescent="0.3"/>
    <row r="179" customFormat="1" x14ac:dyDescent="0.3"/>
    <row r="180" customFormat="1" x14ac:dyDescent="0.3"/>
    <row r="181" customFormat="1" x14ac:dyDescent="0.3"/>
    <row r="182" customFormat="1" x14ac:dyDescent="0.3"/>
    <row r="183" customFormat="1" x14ac:dyDescent="0.3"/>
    <row r="184" customFormat="1" x14ac:dyDescent="0.3"/>
    <row r="185" customFormat="1" x14ac:dyDescent="0.3"/>
    <row r="186" customFormat="1" x14ac:dyDescent="0.3"/>
    <row r="187" customFormat="1" x14ac:dyDescent="0.3"/>
    <row r="188" customFormat="1" x14ac:dyDescent="0.3"/>
    <row r="189" customFormat="1" x14ac:dyDescent="0.3"/>
    <row r="190" customFormat="1" x14ac:dyDescent="0.3"/>
    <row r="191" customFormat="1" x14ac:dyDescent="0.3"/>
    <row r="192" customFormat="1" x14ac:dyDescent="0.3"/>
    <row r="193" customFormat="1" x14ac:dyDescent="0.3"/>
    <row r="194" customFormat="1" x14ac:dyDescent="0.3"/>
    <row r="195" customFormat="1" x14ac:dyDescent="0.3"/>
    <row r="196" customFormat="1" x14ac:dyDescent="0.3"/>
    <row r="197" customFormat="1" x14ac:dyDescent="0.3"/>
    <row r="198" customFormat="1" x14ac:dyDescent="0.3"/>
    <row r="199" customFormat="1" x14ac:dyDescent="0.3"/>
    <row r="200" customFormat="1" x14ac:dyDescent="0.3"/>
    <row r="201" customFormat="1" x14ac:dyDescent="0.3"/>
    <row r="202" customFormat="1" x14ac:dyDescent="0.3"/>
    <row r="203" customFormat="1" x14ac:dyDescent="0.3"/>
    <row r="204" customFormat="1" x14ac:dyDescent="0.3"/>
    <row r="205" customFormat="1" x14ac:dyDescent="0.3"/>
    <row r="206" customFormat="1" x14ac:dyDescent="0.3"/>
    <row r="207" customFormat="1" x14ac:dyDescent="0.3"/>
    <row r="208" customFormat="1" x14ac:dyDescent="0.3"/>
    <row r="209" customFormat="1" x14ac:dyDescent="0.3"/>
    <row r="210" customFormat="1" x14ac:dyDescent="0.3"/>
    <row r="211" customFormat="1" x14ac:dyDescent="0.3"/>
    <row r="212" customFormat="1" x14ac:dyDescent="0.3"/>
    <row r="213" customFormat="1" x14ac:dyDescent="0.3"/>
    <row r="214" customFormat="1" x14ac:dyDescent="0.3"/>
    <row r="215" customFormat="1" x14ac:dyDescent="0.3"/>
    <row r="216" customFormat="1" x14ac:dyDescent="0.3"/>
    <row r="217" customFormat="1" x14ac:dyDescent="0.3"/>
    <row r="218" customFormat="1" x14ac:dyDescent="0.3"/>
    <row r="219" customFormat="1" x14ac:dyDescent="0.3"/>
    <row r="220" customFormat="1" x14ac:dyDescent="0.3"/>
    <row r="221" customFormat="1" x14ac:dyDescent="0.3"/>
    <row r="222" customFormat="1" x14ac:dyDescent="0.3"/>
    <row r="223" customFormat="1" x14ac:dyDescent="0.3"/>
    <row r="224" customFormat="1" x14ac:dyDescent="0.3"/>
    <row r="225" customFormat="1" x14ac:dyDescent="0.3"/>
    <row r="226" customFormat="1" x14ac:dyDescent="0.3"/>
    <row r="227" customFormat="1" x14ac:dyDescent="0.3"/>
    <row r="228" customFormat="1" x14ac:dyDescent="0.3"/>
    <row r="229" customFormat="1" x14ac:dyDescent="0.3"/>
    <row r="230" customFormat="1" x14ac:dyDescent="0.3"/>
    <row r="231" customFormat="1" x14ac:dyDescent="0.3"/>
    <row r="232" customFormat="1" x14ac:dyDescent="0.3"/>
    <row r="233" customFormat="1" x14ac:dyDescent="0.3"/>
    <row r="234" customFormat="1" x14ac:dyDescent="0.3"/>
    <row r="235" customFormat="1" x14ac:dyDescent="0.3"/>
    <row r="236" customFormat="1" x14ac:dyDescent="0.3"/>
    <row r="237" customFormat="1" x14ac:dyDescent="0.3"/>
    <row r="238" customFormat="1" x14ac:dyDescent="0.3"/>
    <row r="239" customFormat="1" x14ac:dyDescent="0.3"/>
    <row r="240" customFormat="1" x14ac:dyDescent="0.3"/>
    <row r="241" customFormat="1" x14ac:dyDescent="0.3"/>
    <row r="242" customFormat="1" x14ac:dyDescent="0.3"/>
    <row r="243" customFormat="1" x14ac:dyDescent="0.3"/>
    <row r="244" customFormat="1" x14ac:dyDescent="0.3"/>
    <row r="245" customFormat="1" x14ac:dyDescent="0.3"/>
    <row r="246" customFormat="1" x14ac:dyDescent="0.3"/>
    <row r="247" customFormat="1" x14ac:dyDescent="0.3"/>
    <row r="248" customFormat="1" x14ac:dyDescent="0.3"/>
    <row r="249" customFormat="1" x14ac:dyDescent="0.3"/>
    <row r="250" customFormat="1" x14ac:dyDescent="0.3"/>
    <row r="251" customFormat="1" x14ac:dyDescent="0.3"/>
    <row r="252" customFormat="1" x14ac:dyDescent="0.3"/>
    <row r="253" customFormat="1" x14ac:dyDescent="0.3"/>
    <row r="254" customFormat="1" x14ac:dyDescent="0.3"/>
    <row r="255" customFormat="1" x14ac:dyDescent="0.3"/>
    <row r="256" customFormat="1" x14ac:dyDescent="0.3"/>
    <row r="257" customFormat="1" x14ac:dyDescent="0.3"/>
    <row r="258" customFormat="1" x14ac:dyDescent="0.3"/>
    <row r="259" customFormat="1" x14ac:dyDescent="0.3"/>
    <row r="260" customFormat="1" x14ac:dyDescent="0.3"/>
    <row r="261" customFormat="1" x14ac:dyDescent="0.3"/>
    <row r="262" customFormat="1" x14ac:dyDescent="0.3"/>
    <row r="263" customFormat="1" x14ac:dyDescent="0.3"/>
    <row r="264" customFormat="1" x14ac:dyDescent="0.3"/>
    <row r="265" customFormat="1" x14ac:dyDescent="0.3"/>
    <row r="266" customFormat="1" x14ac:dyDescent="0.3"/>
    <row r="267" customFormat="1" x14ac:dyDescent="0.3"/>
    <row r="268" customFormat="1" x14ac:dyDescent="0.3"/>
    <row r="269" customFormat="1" x14ac:dyDescent="0.3"/>
    <row r="270" customFormat="1" x14ac:dyDescent="0.3"/>
    <row r="271" customFormat="1" x14ac:dyDescent="0.3"/>
    <row r="272" customFormat="1" x14ac:dyDescent="0.3"/>
    <row r="273" customFormat="1" x14ac:dyDescent="0.3"/>
    <row r="274" customFormat="1" x14ac:dyDescent="0.3"/>
    <row r="275" customFormat="1" x14ac:dyDescent="0.3"/>
    <row r="276" customFormat="1" x14ac:dyDescent="0.3"/>
    <row r="277" customFormat="1" x14ac:dyDescent="0.3"/>
    <row r="278" customFormat="1" x14ac:dyDescent="0.3"/>
    <row r="279" customFormat="1" x14ac:dyDescent="0.3"/>
    <row r="280" customFormat="1" x14ac:dyDescent="0.3"/>
    <row r="281" customFormat="1" x14ac:dyDescent="0.3"/>
    <row r="282" customFormat="1" x14ac:dyDescent="0.3"/>
    <row r="283" customFormat="1" x14ac:dyDescent="0.3"/>
    <row r="284" customFormat="1" x14ac:dyDescent="0.3"/>
    <row r="285" customFormat="1" x14ac:dyDescent="0.3"/>
    <row r="286" customFormat="1" x14ac:dyDescent="0.3"/>
    <row r="287" customFormat="1" x14ac:dyDescent="0.3"/>
    <row r="288" customFormat="1" x14ac:dyDescent="0.3"/>
    <row r="289" customFormat="1" x14ac:dyDescent="0.3"/>
    <row r="290" customFormat="1" x14ac:dyDescent="0.3"/>
    <row r="291" customFormat="1" x14ac:dyDescent="0.3"/>
    <row r="292" customFormat="1" x14ac:dyDescent="0.3"/>
    <row r="293" customFormat="1" x14ac:dyDescent="0.3"/>
    <row r="294" customFormat="1" x14ac:dyDescent="0.3"/>
    <row r="295" customFormat="1" x14ac:dyDescent="0.3"/>
    <row r="296" customFormat="1" x14ac:dyDescent="0.3"/>
    <row r="297" customFormat="1" x14ac:dyDescent="0.3"/>
    <row r="298" customFormat="1" x14ac:dyDescent="0.3"/>
    <row r="299" customFormat="1" x14ac:dyDescent="0.3"/>
    <row r="300" customFormat="1" x14ac:dyDescent="0.3"/>
    <row r="301" customFormat="1" x14ac:dyDescent="0.3"/>
    <row r="302" customFormat="1" x14ac:dyDescent="0.3"/>
    <row r="303" customFormat="1" x14ac:dyDescent="0.3"/>
    <row r="304" customFormat="1" x14ac:dyDescent="0.3"/>
    <row r="305" customFormat="1" x14ac:dyDescent="0.3"/>
    <row r="306" customFormat="1" x14ac:dyDescent="0.3"/>
    <row r="307" customFormat="1" x14ac:dyDescent="0.3"/>
    <row r="308" customFormat="1" x14ac:dyDescent="0.3"/>
    <row r="309" customFormat="1" x14ac:dyDescent="0.3"/>
    <row r="310" customFormat="1" x14ac:dyDescent="0.3"/>
    <row r="311" customFormat="1" x14ac:dyDescent="0.3"/>
    <row r="312" customFormat="1" x14ac:dyDescent="0.3"/>
    <row r="313" customFormat="1" x14ac:dyDescent="0.3"/>
    <row r="314" customFormat="1" x14ac:dyDescent="0.3"/>
    <row r="315" customFormat="1" x14ac:dyDescent="0.3"/>
    <row r="316" customFormat="1" x14ac:dyDescent="0.3"/>
    <row r="317" customFormat="1" x14ac:dyDescent="0.3"/>
    <row r="318" customFormat="1" x14ac:dyDescent="0.3"/>
    <row r="319" customFormat="1" x14ac:dyDescent="0.3"/>
    <row r="320" customFormat="1" x14ac:dyDescent="0.3"/>
    <row r="321" customFormat="1" x14ac:dyDescent="0.3"/>
    <row r="322" customFormat="1" x14ac:dyDescent="0.3"/>
    <row r="323" customFormat="1" x14ac:dyDescent="0.3"/>
    <row r="324" customFormat="1" x14ac:dyDescent="0.3"/>
    <row r="325" customFormat="1" x14ac:dyDescent="0.3"/>
    <row r="326" customFormat="1" x14ac:dyDescent="0.3"/>
    <row r="327" customFormat="1" x14ac:dyDescent="0.3"/>
    <row r="328" customFormat="1" x14ac:dyDescent="0.3"/>
    <row r="329" customFormat="1" x14ac:dyDescent="0.3"/>
    <row r="330" customFormat="1" x14ac:dyDescent="0.3"/>
    <row r="331" customFormat="1" x14ac:dyDescent="0.3"/>
    <row r="332" customFormat="1" x14ac:dyDescent="0.3"/>
    <row r="333" customFormat="1" x14ac:dyDescent="0.3"/>
    <row r="334" customFormat="1" x14ac:dyDescent="0.3"/>
    <row r="335" customFormat="1" x14ac:dyDescent="0.3"/>
    <row r="336" customFormat="1" x14ac:dyDescent="0.3"/>
    <row r="337" customFormat="1" x14ac:dyDescent="0.3"/>
    <row r="338" customFormat="1" x14ac:dyDescent="0.3"/>
    <row r="339" customFormat="1" x14ac:dyDescent="0.3"/>
    <row r="340" customFormat="1" x14ac:dyDescent="0.3"/>
    <row r="341" customFormat="1" x14ac:dyDescent="0.3"/>
    <row r="342" customFormat="1" x14ac:dyDescent="0.3"/>
    <row r="343" customFormat="1" x14ac:dyDescent="0.3"/>
    <row r="344" customFormat="1" x14ac:dyDescent="0.3"/>
    <row r="345" customFormat="1" x14ac:dyDescent="0.3"/>
    <row r="346" customFormat="1" x14ac:dyDescent="0.3"/>
    <row r="347" customFormat="1" x14ac:dyDescent="0.3"/>
    <row r="348" customFormat="1" x14ac:dyDescent="0.3"/>
    <row r="349" customFormat="1" x14ac:dyDescent="0.3"/>
    <row r="350" customFormat="1" x14ac:dyDescent="0.3"/>
    <row r="351" customFormat="1" x14ac:dyDescent="0.3"/>
    <row r="352" customFormat="1" x14ac:dyDescent="0.3"/>
    <row r="353" customFormat="1" x14ac:dyDescent="0.3"/>
    <row r="354" customFormat="1" x14ac:dyDescent="0.3"/>
    <row r="355" customFormat="1" x14ac:dyDescent="0.3"/>
    <row r="356" customFormat="1" x14ac:dyDescent="0.3"/>
    <row r="357" customFormat="1" x14ac:dyDescent="0.3"/>
    <row r="358" customFormat="1" x14ac:dyDescent="0.3"/>
    <row r="359" customFormat="1" x14ac:dyDescent="0.3"/>
    <row r="360" customFormat="1" x14ac:dyDescent="0.3"/>
    <row r="361" customFormat="1" x14ac:dyDescent="0.3"/>
    <row r="362" customFormat="1" x14ac:dyDescent="0.3"/>
    <row r="363" customFormat="1" x14ac:dyDescent="0.3"/>
    <row r="364" customFormat="1" x14ac:dyDescent="0.3"/>
    <row r="365" customFormat="1" x14ac:dyDescent="0.3"/>
    <row r="366" customFormat="1" x14ac:dyDescent="0.3"/>
    <row r="367" customFormat="1" x14ac:dyDescent="0.3"/>
    <row r="368" customFormat="1" x14ac:dyDescent="0.3"/>
    <row r="369" customFormat="1" x14ac:dyDescent="0.3"/>
    <row r="370" customFormat="1" x14ac:dyDescent="0.3"/>
    <row r="371" customFormat="1" x14ac:dyDescent="0.3"/>
    <row r="372" customFormat="1" x14ac:dyDescent="0.3"/>
    <row r="373" customFormat="1" x14ac:dyDescent="0.3"/>
    <row r="374" customFormat="1" x14ac:dyDescent="0.3"/>
    <row r="375" customFormat="1" x14ac:dyDescent="0.3"/>
    <row r="376" customFormat="1" x14ac:dyDescent="0.3"/>
    <row r="377" customFormat="1" x14ac:dyDescent="0.3"/>
    <row r="378" customFormat="1" x14ac:dyDescent="0.3"/>
    <row r="379" customFormat="1" x14ac:dyDescent="0.3"/>
    <row r="380" customFormat="1" x14ac:dyDescent="0.3"/>
    <row r="381" customFormat="1" x14ac:dyDescent="0.3"/>
    <row r="382" customFormat="1" x14ac:dyDescent="0.3"/>
    <row r="383" customFormat="1" x14ac:dyDescent="0.3"/>
    <row r="384" customFormat="1" x14ac:dyDescent="0.3"/>
    <row r="385" customFormat="1" x14ac:dyDescent="0.3"/>
    <row r="386" customFormat="1" x14ac:dyDescent="0.3"/>
    <row r="387" customFormat="1" x14ac:dyDescent="0.3"/>
    <row r="388" customFormat="1" x14ac:dyDescent="0.3"/>
    <row r="389" customFormat="1" x14ac:dyDescent="0.3"/>
    <row r="390" customFormat="1" x14ac:dyDescent="0.3"/>
    <row r="391" customFormat="1" x14ac:dyDescent="0.3"/>
    <row r="392" customFormat="1" x14ac:dyDescent="0.3"/>
    <row r="393" customFormat="1" x14ac:dyDescent="0.3"/>
    <row r="394" customFormat="1" x14ac:dyDescent="0.3"/>
    <row r="395" customFormat="1" x14ac:dyDescent="0.3"/>
    <row r="396" customFormat="1" x14ac:dyDescent="0.3"/>
    <row r="397" customFormat="1" x14ac:dyDescent="0.3"/>
    <row r="398" customFormat="1" x14ac:dyDescent="0.3"/>
    <row r="399" customFormat="1" x14ac:dyDescent="0.3"/>
    <row r="400" customFormat="1" x14ac:dyDescent="0.3"/>
    <row r="401" customFormat="1" x14ac:dyDescent="0.3"/>
    <row r="402" customFormat="1" x14ac:dyDescent="0.3"/>
    <row r="403" customFormat="1" x14ac:dyDescent="0.3"/>
    <row r="404" customFormat="1" x14ac:dyDescent="0.3"/>
    <row r="405" customFormat="1" x14ac:dyDescent="0.3"/>
    <row r="406" customFormat="1" x14ac:dyDescent="0.3"/>
    <row r="407" customFormat="1" x14ac:dyDescent="0.3"/>
    <row r="408" customFormat="1" x14ac:dyDescent="0.3"/>
    <row r="409" customFormat="1" x14ac:dyDescent="0.3"/>
    <row r="410" customFormat="1" x14ac:dyDescent="0.3"/>
    <row r="411" customFormat="1" x14ac:dyDescent="0.3"/>
    <row r="412" customFormat="1" x14ac:dyDescent="0.3"/>
    <row r="413" customFormat="1" x14ac:dyDescent="0.3"/>
    <row r="414" customFormat="1" x14ac:dyDescent="0.3"/>
    <row r="415" customFormat="1" x14ac:dyDescent="0.3"/>
    <row r="416" customFormat="1" x14ac:dyDescent="0.3"/>
    <row r="417" customFormat="1" x14ac:dyDescent="0.3"/>
    <row r="418" customFormat="1" x14ac:dyDescent="0.3"/>
    <row r="419" customFormat="1" x14ac:dyDescent="0.3"/>
    <row r="420" customFormat="1" x14ac:dyDescent="0.3"/>
    <row r="421" customFormat="1" x14ac:dyDescent="0.3"/>
    <row r="422" customFormat="1" x14ac:dyDescent="0.3"/>
    <row r="423" customFormat="1" x14ac:dyDescent="0.3"/>
    <row r="424" customFormat="1" x14ac:dyDescent="0.3"/>
    <row r="425" customFormat="1" x14ac:dyDescent="0.3"/>
    <row r="426" customFormat="1" x14ac:dyDescent="0.3"/>
    <row r="427" customFormat="1" x14ac:dyDescent="0.3"/>
    <row r="428" customFormat="1" x14ac:dyDescent="0.3"/>
    <row r="429" customFormat="1" x14ac:dyDescent="0.3"/>
    <row r="430" customFormat="1" x14ac:dyDescent="0.3"/>
    <row r="431" customFormat="1" x14ac:dyDescent="0.3"/>
    <row r="432" customFormat="1" x14ac:dyDescent="0.3"/>
    <row r="433" customFormat="1" x14ac:dyDescent="0.3"/>
    <row r="434" customFormat="1" x14ac:dyDescent="0.3"/>
    <row r="435" customFormat="1" x14ac:dyDescent="0.3"/>
    <row r="436" customFormat="1" x14ac:dyDescent="0.3"/>
    <row r="437" customFormat="1" x14ac:dyDescent="0.3"/>
    <row r="438" customFormat="1" x14ac:dyDescent="0.3"/>
    <row r="439" customFormat="1" x14ac:dyDescent="0.3"/>
    <row r="440" customFormat="1" x14ac:dyDescent="0.3"/>
    <row r="441" customFormat="1" x14ac:dyDescent="0.3"/>
    <row r="442" customFormat="1" x14ac:dyDescent="0.3"/>
    <row r="443" customFormat="1" x14ac:dyDescent="0.3"/>
    <row r="444" customFormat="1" x14ac:dyDescent="0.3"/>
    <row r="445" customFormat="1" x14ac:dyDescent="0.3"/>
    <row r="446" customFormat="1" x14ac:dyDescent="0.3"/>
    <row r="447" customFormat="1" x14ac:dyDescent="0.3"/>
    <row r="448" customFormat="1" x14ac:dyDescent="0.3"/>
    <row r="449" customFormat="1" x14ac:dyDescent="0.3"/>
    <row r="450" customFormat="1" x14ac:dyDescent="0.3"/>
    <row r="451" customFormat="1" x14ac:dyDescent="0.3"/>
    <row r="452" customFormat="1" x14ac:dyDescent="0.3"/>
    <row r="453" customFormat="1" x14ac:dyDescent="0.3"/>
    <row r="454" customFormat="1" x14ac:dyDescent="0.3"/>
    <row r="455" customFormat="1" x14ac:dyDescent="0.3"/>
    <row r="456" customFormat="1" x14ac:dyDescent="0.3"/>
    <row r="457" customFormat="1" x14ac:dyDescent="0.3"/>
    <row r="458" customFormat="1" x14ac:dyDescent="0.3"/>
    <row r="459" customFormat="1" x14ac:dyDescent="0.3"/>
    <row r="460" customFormat="1" x14ac:dyDescent="0.3"/>
    <row r="461" customFormat="1" x14ac:dyDescent="0.3"/>
    <row r="462" customFormat="1" x14ac:dyDescent="0.3"/>
    <row r="463" customFormat="1" x14ac:dyDescent="0.3"/>
    <row r="464" customFormat="1" x14ac:dyDescent="0.3"/>
    <row r="465" customFormat="1" x14ac:dyDescent="0.3"/>
    <row r="466" customFormat="1" x14ac:dyDescent="0.3"/>
    <row r="467" customFormat="1" x14ac:dyDescent="0.3"/>
    <row r="468" customFormat="1" x14ac:dyDescent="0.3"/>
    <row r="469" customFormat="1" x14ac:dyDescent="0.3"/>
    <row r="470" customFormat="1" x14ac:dyDescent="0.3"/>
    <row r="471" customFormat="1" x14ac:dyDescent="0.3"/>
    <row r="472" customFormat="1" x14ac:dyDescent="0.3"/>
    <row r="473" customFormat="1" x14ac:dyDescent="0.3"/>
    <row r="474" customFormat="1" x14ac:dyDescent="0.3"/>
    <row r="475" customFormat="1" x14ac:dyDescent="0.3"/>
    <row r="476" customFormat="1" x14ac:dyDescent="0.3"/>
    <row r="477" customFormat="1" x14ac:dyDescent="0.3"/>
    <row r="478" customFormat="1" x14ac:dyDescent="0.3"/>
    <row r="479" customFormat="1" x14ac:dyDescent="0.3"/>
    <row r="480" customFormat="1" x14ac:dyDescent="0.3"/>
    <row r="481" customFormat="1" x14ac:dyDescent="0.3"/>
    <row r="482" customFormat="1" x14ac:dyDescent="0.3"/>
    <row r="483" customFormat="1" x14ac:dyDescent="0.3"/>
    <row r="484" customFormat="1" x14ac:dyDescent="0.3"/>
    <row r="485" customFormat="1" x14ac:dyDescent="0.3"/>
    <row r="486" customFormat="1" x14ac:dyDescent="0.3"/>
    <row r="487" customFormat="1" x14ac:dyDescent="0.3"/>
    <row r="488" customFormat="1" x14ac:dyDescent="0.3"/>
    <row r="489" customFormat="1" x14ac:dyDescent="0.3"/>
    <row r="490" customFormat="1" x14ac:dyDescent="0.3"/>
    <row r="491" customFormat="1" x14ac:dyDescent="0.3"/>
    <row r="492" customFormat="1" x14ac:dyDescent="0.3"/>
    <row r="493" customFormat="1" x14ac:dyDescent="0.3"/>
    <row r="494" customFormat="1" x14ac:dyDescent="0.3"/>
    <row r="495" customFormat="1" x14ac:dyDescent="0.3"/>
    <row r="496" customFormat="1" x14ac:dyDescent="0.3"/>
    <row r="497" customFormat="1" x14ac:dyDescent="0.3"/>
    <row r="498" customFormat="1" x14ac:dyDescent="0.3"/>
    <row r="499" customFormat="1" x14ac:dyDescent="0.3"/>
    <row r="500" customFormat="1" x14ac:dyDescent="0.3"/>
    <row r="501" customFormat="1" x14ac:dyDescent="0.3"/>
    <row r="502" customFormat="1" x14ac:dyDescent="0.3"/>
    <row r="503" customFormat="1" x14ac:dyDescent="0.3"/>
    <row r="504" customFormat="1" x14ac:dyDescent="0.3"/>
    <row r="505" customFormat="1" x14ac:dyDescent="0.3"/>
    <row r="506" customFormat="1" x14ac:dyDescent="0.3"/>
    <row r="507" customFormat="1" x14ac:dyDescent="0.3"/>
    <row r="508" customFormat="1" x14ac:dyDescent="0.3"/>
    <row r="509" customFormat="1" x14ac:dyDescent="0.3"/>
    <row r="510" customFormat="1" x14ac:dyDescent="0.3"/>
    <row r="511" customFormat="1" x14ac:dyDescent="0.3"/>
    <row r="512" customFormat="1" x14ac:dyDescent="0.3"/>
    <row r="513" customFormat="1" x14ac:dyDescent="0.3"/>
    <row r="514" customFormat="1" x14ac:dyDescent="0.3"/>
    <row r="515" customFormat="1" x14ac:dyDescent="0.3"/>
    <row r="516" customFormat="1" x14ac:dyDescent="0.3"/>
    <row r="517" customFormat="1" x14ac:dyDescent="0.3"/>
    <row r="518" customFormat="1" x14ac:dyDescent="0.3"/>
    <row r="519" customFormat="1" x14ac:dyDescent="0.3"/>
    <row r="520" customFormat="1" x14ac:dyDescent="0.3"/>
    <row r="521" customFormat="1" x14ac:dyDescent="0.3"/>
    <row r="522" customFormat="1" x14ac:dyDescent="0.3"/>
    <row r="523" customFormat="1" x14ac:dyDescent="0.3"/>
    <row r="524" customFormat="1" x14ac:dyDescent="0.3"/>
    <row r="525" customFormat="1" x14ac:dyDescent="0.3"/>
    <row r="526" customFormat="1" x14ac:dyDescent="0.3"/>
    <row r="527" customFormat="1" x14ac:dyDescent="0.3"/>
    <row r="528" customFormat="1" x14ac:dyDescent="0.3"/>
    <row r="529" customFormat="1" x14ac:dyDescent="0.3"/>
    <row r="530" customFormat="1" x14ac:dyDescent="0.3"/>
    <row r="531" customFormat="1" x14ac:dyDescent="0.3"/>
    <row r="532" customFormat="1" x14ac:dyDescent="0.3"/>
    <row r="533" customFormat="1" x14ac:dyDescent="0.3"/>
    <row r="534" customFormat="1" x14ac:dyDescent="0.3"/>
    <row r="535" customFormat="1" x14ac:dyDescent="0.3"/>
    <row r="536" customFormat="1" x14ac:dyDescent="0.3"/>
    <row r="537" customFormat="1" x14ac:dyDescent="0.3"/>
    <row r="538" customFormat="1" x14ac:dyDescent="0.3"/>
    <row r="539" customFormat="1" x14ac:dyDescent="0.3"/>
    <row r="540" customFormat="1" x14ac:dyDescent="0.3"/>
    <row r="541" customFormat="1" x14ac:dyDescent="0.3"/>
    <row r="542" customFormat="1" x14ac:dyDescent="0.3"/>
    <row r="543" customFormat="1" x14ac:dyDescent="0.3"/>
    <row r="544" customFormat="1" x14ac:dyDescent="0.3"/>
    <row r="545" customFormat="1" x14ac:dyDescent="0.3"/>
    <row r="546" customFormat="1" x14ac:dyDescent="0.3"/>
    <row r="547" customFormat="1" x14ac:dyDescent="0.3"/>
    <row r="548" customFormat="1" x14ac:dyDescent="0.3"/>
    <row r="549" customFormat="1" x14ac:dyDescent="0.3"/>
    <row r="550" customFormat="1" x14ac:dyDescent="0.3"/>
    <row r="551" customFormat="1" x14ac:dyDescent="0.3"/>
    <row r="552" customFormat="1" x14ac:dyDescent="0.3"/>
    <row r="553" customFormat="1" x14ac:dyDescent="0.3"/>
    <row r="554" customFormat="1" x14ac:dyDescent="0.3"/>
    <row r="555" customFormat="1" x14ac:dyDescent="0.3"/>
    <row r="556" customFormat="1" x14ac:dyDescent="0.3"/>
    <row r="557" customFormat="1" x14ac:dyDescent="0.3"/>
    <row r="558" customFormat="1" x14ac:dyDescent="0.3"/>
    <row r="559" customFormat="1" x14ac:dyDescent="0.3"/>
    <row r="560" customFormat="1" x14ac:dyDescent="0.3"/>
    <row r="561" customFormat="1" x14ac:dyDescent="0.3"/>
    <row r="562" customFormat="1" x14ac:dyDescent="0.3"/>
    <row r="563" customFormat="1" x14ac:dyDescent="0.3"/>
    <row r="564" customFormat="1" x14ac:dyDescent="0.3"/>
    <row r="565" customFormat="1" x14ac:dyDescent="0.3"/>
    <row r="566" customFormat="1" x14ac:dyDescent="0.3"/>
    <row r="567" customFormat="1" x14ac:dyDescent="0.3"/>
    <row r="568" customFormat="1" x14ac:dyDescent="0.3"/>
    <row r="569" customFormat="1" x14ac:dyDescent="0.3"/>
    <row r="570" customFormat="1" x14ac:dyDescent="0.3"/>
    <row r="571" customFormat="1" x14ac:dyDescent="0.3"/>
    <row r="572" customFormat="1" x14ac:dyDescent="0.3"/>
    <row r="573" customFormat="1" x14ac:dyDescent="0.3"/>
    <row r="574" customFormat="1" x14ac:dyDescent="0.3"/>
    <row r="575" customFormat="1" x14ac:dyDescent="0.3"/>
    <row r="576" customFormat="1" x14ac:dyDescent="0.3"/>
    <row r="577" customFormat="1" x14ac:dyDescent="0.3"/>
    <row r="578" customFormat="1" x14ac:dyDescent="0.3"/>
    <row r="579" customFormat="1" x14ac:dyDescent="0.3"/>
    <row r="580" customFormat="1" x14ac:dyDescent="0.3"/>
    <row r="581" customFormat="1" x14ac:dyDescent="0.3"/>
    <row r="582" customFormat="1" x14ac:dyDescent="0.3"/>
    <row r="583" customFormat="1" x14ac:dyDescent="0.3"/>
    <row r="584" customFormat="1" x14ac:dyDescent="0.3"/>
    <row r="585" customFormat="1" x14ac:dyDescent="0.3"/>
    <row r="586" customFormat="1" x14ac:dyDescent="0.3"/>
    <row r="587" customFormat="1" x14ac:dyDescent="0.3"/>
    <row r="588" customFormat="1" x14ac:dyDescent="0.3"/>
    <row r="589" customFormat="1" x14ac:dyDescent="0.3"/>
    <row r="590" customFormat="1" x14ac:dyDescent="0.3"/>
    <row r="591" customFormat="1" x14ac:dyDescent="0.3"/>
    <row r="592" customFormat="1" x14ac:dyDescent="0.3"/>
    <row r="593" customFormat="1" x14ac:dyDescent="0.3"/>
    <row r="594" customFormat="1" x14ac:dyDescent="0.3"/>
    <row r="595" customFormat="1" x14ac:dyDescent="0.3"/>
    <row r="596" customFormat="1" x14ac:dyDescent="0.3"/>
    <row r="597" customFormat="1" x14ac:dyDescent="0.3"/>
    <row r="598" customFormat="1" x14ac:dyDescent="0.3"/>
    <row r="599" customFormat="1" x14ac:dyDescent="0.3"/>
    <row r="600" customFormat="1" x14ac:dyDescent="0.3"/>
    <row r="601" customFormat="1" x14ac:dyDescent="0.3"/>
    <row r="602" customFormat="1" x14ac:dyDescent="0.3"/>
    <row r="603" customFormat="1" x14ac:dyDescent="0.3"/>
    <row r="604" customFormat="1" x14ac:dyDescent="0.3"/>
    <row r="605" customFormat="1" x14ac:dyDescent="0.3"/>
    <row r="606" customFormat="1" x14ac:dyDescent="0.3"/>
    <row r="607" customFormat="1" x14ac:dyDescent="0.3"/>
    <row r="608" customFormat="1" x14ac:dyDescent="0.3"/>
    <row r="609" customFormat="1" x14ac:dyDescent="0.3"/>
    <row r="610" customFormat="1" x14ac:dyDescent="0.3"/>
    <row r="611" customFormat="1" x14ac:dyDescent="0.3"/>
    <row r="612" customFormat="1" x14ac:dyDescent="0.3"/>
    <row r="613" customFormat="1" x14ac:dyDescent="0.3"/>
    <row r="614" customFormat="1" x14ac:dyDescent="0.3"/>
    <row r="615" customFormat="1" x14ac:dyDescent="0.3"/>
    <row r="616" customFormat="1" x14ac:dyDescent="0.3"/>
    <row r="617" customFormat="1" x14ac:dyDescent="0.3"/>
    <row r="618" customFormat="1" x14ac:dyDescent="0.3"/>
    <row r="619" customFormat="1" x14ac:dyDescent="0.3"/>
    <row r="620" customFormat="1" x14ac:dyDescent="0.3"/>
    <row r="621" customFormat="1" x14ac:dyDescent="0.3"/>
    <row r="622" customFormat="1" x14ac:dyDescent="0.3"/>
    <row r="623" customFormat="1" x14ac:dyDescent="0.3"/>
    <row r="624" customFormat="1" x14ac:dyDescent="0.3"/>
    <row r="625" customFormat="1" x14ac:dyDescent="0.3"/>
    <row r="626" customFormat="1" x14ac:dyDescent="0.3"/>
    <row r="627" customFormat="1" x14ac:dyDescent="0.3"/>
    <row r="628" customFormat="1" x14ac:dyDescent="0.3"/>
    <row r="629" customFormat="1" x14ac:dyDescent="0.3"/>
    <row r="630" customFormat="1" x14ac:dyDescent="0.3"/>
    <row r="631" customFormat="1" x14ac:dyDescent="0.3"/>
    <row r="632" customFormat="1" x14ac:dyDescent="0.3"/>
    <row r="633" customFormat="1" x14ac:dyDescent="0.3"/>
    <row r="634" customFormat="1" x14ac:dyDescent="0.3"/>
    <row r="635" customFormat="1" x14ac:dyDescent="0.3"/>
    <row r="636" customFormat="1" x14ac:dyDescent="0.3"/>
    <row r="637" customFormat="1" x14ac:dyDescent="0.3"/>
    <row r="638" customFormat="1" x14ac:dyDescent="0.3"/>
    <row r="639" customFormat="1" x14ac:dyDescent="0.3"/>
    <row r="640" customFormat="1" x14ac:dyDescent="0.3"/>
    <row r="641" customFormat="1" x14ac:dyDescent="0.3"/>
    <row r="642" customFormat="1" x14ac:dyDescent="0.3"/>
    <row r="643" customFormat="1" x14ac:dyDescent="0.3"/>
    <row r="644" customFormat="1" x14ac:dyDescent="0.3"/>
    <row r="645" customFormat="1" x14ac:dyDescent="0.3"/>
    <row r="646" customFormat="1" x14ac:dyDescent="0.3"/>
    <row r="647" customFormat="1" x14ac:dyDescent="0.3"/>
    <row r="648" customFormat="1" x14ac:dyDescent="0.3"/>
    <row r="649" customFormat="1" x14ac:dyDescent="0.3"/>
    <row r="650" customFormat="1" x14ac:dyDescent="0.3"/>
    <row r="651" customFormat="1" x14ac:dyDescent="0.3"/>
    <row r="652" customFormat="1" x14ac:dyDescent="0.3"/>
    <row r="653" customFormat="1" x14ac:dyDescent="0.3"/>
    <row r="654" customFormat="1" x14ac:dyDescent="0.3"/>
    <row r="655" customFormat="1" x14ac:dyDescent="0.3"/>
    <row r="656" customFormat="1" x14ac:dyDescent="0.3"/>
    <row r="657" customFormat="1" x14ac:dyDescent="0.3"/>
    <row r="658" customFormat="1" x14ac:dyDescent="0.3"/>
    <row r="659" customFormat="1" x14ac:dyDescent="0.3"/>
    <row r="660" customFormat="1" x14ac:dyDescent="0.3"/>
    <row r="661" customFormat="1" x14ac:dyDescent="0.3"/>
    <row r="662" customFormat="1" x14ac:dyDescent="0.3"/>
    <row r="663" customFormat="1" x14ac:dyDescent="0.3"/>
    <row r="664" customFormat="1" x14ac:dyDescent="0.3"/>
    <row r="665" customFormat="1" x14ac:dyDescent="0.3"/>
    <row r="666" customFormat="1" x14ac:dyDescent="0.3"/>
    <row r="667" customFormat="1" x14ac:dyDescent="0.3"/>
    <row r="668" customFormat="1" x14ac:dyDescent="0.3"/>
    <row r="669" customFormat="1" x14ac:dyDescent="0.3"/>
    <row r="670" customFormat="1" x14ac:dyDescent="0.3"/>
    <row r="671" customFormat="1" x14ac:dyDescent="0.3"/>
    <row r="672" customFormat="1" x14ac:dyDescent="0.3"/>
    <row r="673" customFormat="1" x14ac:dyDescent="0.3"/>
    <row r="674" customFormat="1" x14ac:dyDescent="0.3"/>
    <row r="675" customFormat="1" x14ac:dyDescent="0.3"/>
    <row r="676" customFormat="1" x14ac:dyDescent="0.3"/>
    <row r="677" customFormat="1" x14ac:dyDescent="0.3"/>
    <row r="678" customFormat="1" x14ac:dyDescent="0.3"/>
    <row r="679" customFormat="1" x14ac:dyDescent="0.3"/>
    <row r="680" customFormat="1" x14ac:dyDescent="0.3"/>
    <row r="681" customFormat="1" x14ac:dyDescent="0.3"/>
    <row r="682" customFormat="1" x14ac:dyDescent="0.3"/>
    <row r="683" customFormat="1" x14ac:dyDescent="0.3"/>
    <row r="684" customFormat="1" x14ac:dyDescent="0.3"/>
    <row r="685" customFormat="1" x14ac:dyDescent="0.3"/>
    <row r="686" customFormat="1" x14ac:dyDescent="0.3"/>
    <row r="687" customFormat="1" x14ac:dyDescent="0.3"/>
    <row r="688" customFormat="1" x14ac:dyDescent="0.3"/>
    <row r="689" customFormat="1" x14ac:dyDescent="0.3"/>
    <row r="690" customFormat="1" x14ac:dyDescent="0.3"/>
    <row r="691" customFormat="1" x14ac:dyDescent="0.3"/>
    <row r="692" customFormat="1" x14ac:dyDescent="0.3"/>
    <row r="693" customFormat="1" x14ac:dyDescent="0.3"/>
    <row r="694" customFormat="1" x14ac:dyDescent="0.3"/>
    <row r="695" customFormat="1" x14ac:dyDescent="0.3"/>
    <row r="696" customFormat="1" x14ac:dyDescent="0.3"/>
    <row r="697" customFormat="1" x14ac:dyDescent="0.3"/>
    <row r="698" customFormat="1" x14ac:dyDescent="0.3"/>
    <row r="699" customFormat="1" x14ac:dyDescent="0.3"/>
    <row r="700" customFormat="1" x14ac:dyDescent="0.3"/>
    <row r="701" customFormat="1" x14ac:dyDescent="0.3"/>
    <row r="702" customFormat="1" x14ac:dyDescent="0.3"/>
    <row r="703" customFormat="1" x14ac:dyDescent="0.3"/>
    <row r="704" customFormat="1" x14ac:dyDescent="0.3"/>
    <row r="705" customFormat="1" x14ac:dyDescent="0.3"/>
    <row r="706" customFormat="1" x14ac:dyDescent="0.3"/>
    <row r="707" customFormat="1" x14ac:dyDescent="0.3"/>
    <row r="708" customFormat="1" x14ac:dyDescent="0.3"/>
    <row r="709" customFormat="1" x14ac:dyDescent="0.3"/>
    <row r="710" customFormat="1" x14ac:dyDescent="0.3"/>
    <row r="711" customFormat="1" x14ac:dyDescent="0.3"/>
    <row r="712" customFormat="1" x14ac:dyDescent="0.3"/>
    <row r="713" customFormat="1" x14ac:dyDescent="0.3"/>
    <row r="714" customFormat="1" x14ac:dyDescent="0.3"/>
    <row r="715" customFormat="1" x14ac:dyDescent="0.3"/>
    <row r="716" customFormat="1" x14ac:dyDescent="0.3"/>
    <row r="717" customFormat="1" x14ac:dyDescent="0.3"/>
    <row r="718" customFormat="1" x14ac:dyDescent="0.3"/>
    <row r="719" customFormat="1" x14ac:dyDescent="0.3"/>
    <row r="720" customFormat="1" x14ac:dyDescent="0.3"/>
    <row r="721" customFormat="1" x14ac:dyDescent="0.3"/>
    <row r="722" customFormat="1" x14ac:dyDescent="0.3"/>
    <row r="723" customFormat="1" x14ac:dyDescent="0.3"/>
    <row r="724" customFormat="1" x14ac:dyDescent="0.3"/>
    <row r="725" customFormat="1" x14ac:dyDescent="0.3"/>
    <row r="726" customFormat="1" x14ac:dyDescent="0.3"/>
    <row r="727" customFormat="1" x14ac:dyDescent="0.3"/>
    <row r="728" customFormat="1" x14ac:dyDescent="0.3"/>
    <row r="729" customFormat="1" x14ac:dyDescent="0.3"/>
    <row r="730" customFormat="1" x14ac:dyDescent="0.3"/>
    <row r="731" customFormat="1" x14ac:dyDescent="0.3"/>
    <row r="732" customFormat="1" x14ac:dyDescent="0.3"/>
    <row r="733" customFormat="1" x14ac:dyDescent="0.3"/>
    <row r="734" customFormat="1" x14ac:dyDescent="0.3"/>
    <row r="735" customFormat="1" x14ac:dyDescent="0.3"/>
    <row r="736" customFormat="1" x14ac:dyDescent="0.3"/>
    <row r="737" customFormat="1" x14ac:dyDescent="0.3"/>
    <row r="738" customFormat="1" x14ac:dyDescent="0.3"/>
    <row r="739" customFormat="1" x14ac:dyDescent="0.3"/>
    <row r="740" customFormat="1" x14ac:dyDescent="0.3"/>
    <row r="741" customFormat="1" x14ac:dyDescent="0.3"/>
    <row r="742" customFormat="1" x14ac:dyDescent="0.3"/>
    <row r="743" customFormat="1" x14ac:dyDescent="0.3"/>
    <row r="744" customFormat="1" x14ac:dyDescent="0.3"/>
    <row r="745" customFormat="1" x14ac:dyDescent="0.3"/>
    <row r="746" customFormat="1" x14ac:dyDescent="0.3"/>
    <row r="747" customFormat="1" x14ac:dyDescent="0.3"/>
    <row r="748" customFormat="1" x14ac:dyDescent="0.3"/>
    <row r="749" customFormat="1" x14ac:dyDescent="0.3"/>
    <row r="750" customFormat="1" x14ac:dyDescent="0.3"/>
    <row r="751" customFormat="1" x14ac:dyDescent="0.3"/>
    <row r="752" customFormat="1" x14ac:dyDescent="0.3"/>
    <row r="753" customFormat="1" x14ac:dyDescent="0.3"/>
    <row r="754" customFormat="1" x14ac:dyDescent="0.3"/>
    <row r="755" customFormat="1" x14ac:dyDescent="0.3"/>
    <row r="756" customFormat="1" x14ac:dyDescent="0.3"/>
    <row r="757" customFormat="1" x14ac:dyDescent="0.3"/>
    <row r="758" customFormat="1" x14ac:dyDescent="0.3"/>
    <row r="759" customFormat="1" x14ac:dyDescent="0.3"/>
    <row r="760" customFormat="1" x14ac:dyDescent="0.3"/>
    <row r="761" customFormat="1" x14ac:dyDescent="0.3"/>
    <row r="762" customFormat="1" x14ac:dyDescent="0.3"/>
    <row r="763" customFormat="1" x14ac:dyDescent="0.3"/>
    <row r="764" customFormat="1" x14ac:dyDescent="0.3"/>
    <row r="765" customFormat="1" x14ac:dyDescent="0.3"/>
    <row r="766" customFormat="1" x14ac:dyDescent="0.3"/>
    <row r="767" customFormat="1" x14ac:dyDescent="0.3"/>
    <row r="768" customFormat="1" x14ac:dyDescent="0.3"/>
    <row r="769" customFormat="1" x14ac:dyDescent="0.3"/>
    <row r="770" customFormat="1" x14ac:dyDescent="0.3"/>
    <row r="771" customFormat="1" x14ac:dyDescent="0.3"/>
    <row r="772" customFormat="1" x14ac:dyDescent="0.3"/>
    <row r="773" customFormat="1" x14ac:dyDescent="0.3"/>
    <row r="774" customFormat="1" x14ac:dyDescent="0.3"/>
    <row r="775" customFormat="1" x14ac:dyDescent="0.3"/>
    <row r="776" customFormat="1" x14ac:dyDescent="0.3"/>
    <row r="777" customFormat="1" x14ac:dyDescent="0.3"/>
    <row r="778" customFormat="1" x14ac:dyDescent="0.3"/>
    <row r="779" customFormat="1" x14ac:dyDescent="0.3"/>
    <row r="780" customFormat="1" x14ac:dyDescent="0.3"/>
    <row r="781" customFormat="1" x14ac:dyDescent="0.3"/>
    <row r="782" customFormat="1" x14ac:dyDescent="0.3"/>
    <row r="783" customFormat="1" x14ac:dyDescent="0.3"/>
    <row r="784" customFormat="1" x14ac:dyDescent="0.3"/>
    <row r="785" customFormat="1" x14ac:dyDescent="0.3"/>
    <row r="786" customFormat="1" x14ac:dyDescent="0.3"/>
    <row r="787" customFormat="1" x14ac:dyDescent="0.3"/>
    <row r="788" customFormat="1" x14ac:dyDescent="0.3"/>
    <row r="789" customFormat="1" x14ac:dyDescent="0.3"/>
    <row r="790" customFormat="1" x14ac:dyDescent="0.3"/>
    <row r="791" customFormat="1" x14ac:dyDescent="0.3"/>
    <row r="792" customFormat="1" x14ac:dyDescent="0.3"/>
    <row r="793" customFormat="1" x14ac:dyDescent="0.3"/>
    <row r="794" customFormat="1" x14ac:dyDescent="0.3"/>
    <row r="795" customFormat="1" x14ac:dyDescent="0.3"/>
    <row r="796" customFormat="1" x14ac:dyDescent="0.3"/>
    <row r="797" customFormat="1" x14ac:dyDescent="0.3"/>
    <row r="798" customFormat="1" x14ac:dyDescent="0.3"/>
    <row r="799" customFormat="1" x14ac:dyDescent="0.3"/>
    <row r="800" customFormat="1" x14ac:dyDescent="0.3"/>
    <row r="801" customFormat="1" x14ac:dyDescent="0.3"/>
    <row r="802" customFormat="1" x14ac:dyDescent="0.3"/>
    <row r="803" customFormat="1" x14ac:dyDescent="0.3"/>
    <row r="804" customFormat="1" x14ac:dyDescent="0.3"/>
    <row r="805" customFormat="1" x14ac:dyDescent="0.3"/>
    <row r="806" customFormat="1" x14ac:dyDescent="0.3"/>
    <row r="807" customFormat="1" x14ac:dyDescent="0.3"/>
    <row r="808" customFormat="1" x14ac:dyDescent="0.3"/>
    <row r="809" customFormat="1" x14ac:dyDescent="0.3"/>
    <row r="810" customFormat="1" x14ac:dyDescent="0.3"/>
    <row r="811" customFormat="1" x14ac:dyDescent="0.3"/>
    <row r="812" customFormat="1" x14ac:dyDescent="0.3"/>
    <row r="813" customFormat="1" x14ac:dyDescent="0.3"/>
    <row r="814" customFormat="1" x14ac:dyDescent="0.3"/>
    <row r="815" customFormat="1" x14ac:dyDescent="0.3"/>
    <row r="816" customFormat="1" x14ac:dyDescent="0.3"/>
    <row r="817" customFormat="1" x14ac:dyDescent="0.3"/>
    <row r="818" customFormat="1" x14ac:dyDescent="0.3"/>
    <row r="819" customFormat="1" x14ac:dyDescent="0.3"/>
    <row r="820" customFormat="1" x14ac:dyDescent="0.3"/>
    <row r="821" customFormat="1" x14ac:dyDescent="0.3"/>
    <row r="822" customFormat="1" x14ac:dyDescent="0.3"/>
    <row r="823" customFormat="1" x14ac:dyDescent="0.3"/>
    <row r="824" customFormat="1" x14ac:dyDescent="0.3"/>
    <row r="825" customFormat="1" x14ac:dyDescent="0.3"/>
    <row r="826" customFormat="1" x14ac:dyDescent="0.3"/>
    <row r="827" customFormat="1" x14ac:dyDescent="0.3"/>
    <row r="828" customFormat="1" x14ac:dyDescent="0.3"/>
    <row r="829" customFormat="1" x14ac:dyDescent="0.3"/>
    <row r="830" customFormat="1" x14ac:dyDescent="0.3"/>
    <row r="831" customFormat="1" x14ac:dyDescent="0.3"/>
    <row r="832" customFormat="1" x14ac:dyDescent="0.3"/>
    <row r="833" customFormat="1" x14ac:dyDescent="0.3"/>
    <row r="834" customFormat="1" x14ac:dyDescent="0.3"/>
    <row r="835" customFormat="1" x14ac:dyDescent="0.3"/>
    <row r="836" customFormat="1" x14ac:dyDescent="0.3"/>
    <row r="837" customFormat="1" x14ac:dyDescent="0.3"/>
    <row r="838" customFormat="1" x14ac:dyDescent="0.3"/>
    <row r="839" customFormat="1" x14ac:dyDescent="0.3"/>
    <row r="840" customFormat="1" x14ac:dyDescent="0.3"/>
    <row r="841" customFormat="1" x14ac:dyDescent="0.3"/>
    <row r="842" customFormat="1" x14ac:dyDescent="0.3"/>
    <row r="843" customFormat="1" x14ac:dyDescent="0.3"/>
    <row r="844" customFormat="1" x14ac:dyDescent="0.3"/>
    <row r="845" customFormat="1" x14ac:dyDescent="0.3"/>
    <row r="846" customFormat="1" x14ac:dyDescent="0.3"/>
    <row r="847" customFormat="1" x14ac:dyDescent="0.3"/>
    <row r="848" customFormat="1" x14ac:dyDescent="0.3"/>
    <row r="849" customFormat="1" x14ac:dyDescent="0.3"/>
    <row r="850" customFormat="1" x14ac:dyDescent="0.3"/>
    <row r="851" customFormat="1" x14ac:dyDescent="0.3"/>
    <row r="852" customFormat="1" x14ac:dyDescent="0.3"/>
    <row r="853" customFormat="1" x14ac:dyDescent="0.3"/>
    <row r="854" customFormat="1" x14ac:dyDescent="0.3"/>
    <row r="855" customFormat="1" x14ac:dyDescent="0.3"/>
    <row r="856" customFormat="1" x14ac:dyDescent="0.3"/>
    <row r="857" customFormat="1" x14ac:dyDescent="0.3"/>
    <row r="858" customFormat="1" x14ac:dyDescent="0.3"/>
    <row r="859" customFormat="1" x14ac:dyDescent="0.3"/>
    <row r="860" customFormat="1" x14ac:dyDescent="0.3"/>
    <row r="861" customFormat="1" x14ac:dyDescent="0.3"/>
    <row r="862" customFormat="1" x14ac:dyDescent="0.3"/>
    <row r="863" customFormat="1" x14ac:dyDescent="0.3"/>
    <row r="864" customFormat="1" x14ac:dyDescent="0.3"/>
    <row r="865" customFormat="1" x14ac:dyDescent="0.3"/>
    <row r="866" customFormat="1" x14ac:dyDescent="0.3"/>
    <row r="867" customFormat="1" x14ac:dyDescent="0.3"/>
    <row r="868" customFormat="1" x14ac:dyDescent="0.3"/>
    <row r="869" customFormat="1" x14ac:dyDescent="0.3"/>
    <row r="870" customFormat="1" x14ac:dyDescent="0.3"/>
    <row r="871" customFormat="1" x14ac:dyDescent="0.3"/>
    <row r="872" customFormat="1" x14ac:dyDescent="0.3"/>
    <row r="873" customFormat="1" x14ac:dyDescent="0.3"/>
    <row r="874" customFormat="1" x14ac:dyDescent="0.3"/>
    <row r="875" customFormat="1" x14ac:dyDescent="0.3"/>
    <row r="876" customFormat="1" x14ac:dyDescent="0.3"/>
    <row r="877" customFormat="1" x14ac:dyDescent="0.3"/>
    <row r="878" customFormat="1" x14ac:dyDescent="0.3"/>
    <row r="879" customFormat="1" x14ac:dyDescent="0.3"/>
    <row r="880" customFormat="1" x14ac:dyDescent="0.3"/>
    <row r="881" customFormat="1" x14ac:dyDescent="0.3"/>
    <row r="882" customFormat="1" x14ac:dyDescent="0.3"/>
    <row r="883" customFormat="1" x14ac:dyDescent="0.3"/>
    <row r="884" customFormat="1" x14ac:dyDescent="0.3"/>
    <row r="885" customFormat="1" x14ac:dyDescent="0.3"/>
    <row r="886" customFormat="1" x14ac:dyDescent="0.3"/>
    <row r="887" customFormat="1" x14ac:dyDescent="0.3"/>
    <row r="888" customFormat="1" x14ac:dyDescent="0.3"/>
    <row r="889" customFormat="1" x14ac:dyDescent="0.3"/>
    <row r="890" customFormat="1" x14ac:dyDescent="0.3"/>
    <row r="891" customFormat="1" x14ac:dyDescent="0.3"/>
    <row r="892" customFormat="1" x14ac:dyDescent="0.3"/>
    <row r="893" customFormat="1" x14ac:dyDescent="0.3"/>
    <row r="894" customFormat="1" x14ac:dyDescent="0.3"/>
    <row r="895" customFormat="1" x14ac:dyDescent="0.3"/>
    <row r="896" customFormat="1" x14ac:dyDescent="0.3"/>
    <row r="897" customFormat="1" x14ac:dyDescent="0.3"/>
    <row r="898" customFormat="1" x14ac:dyDescent="0.3"/>
    <row r="899" customFormat="1" x14ac:dyDescent="0.3"/>
    <row r="900" customFormat="1" x14ac:dyDescent="0.3"/>
    <row r="901" customFormat="1" x14ac:dyDescent="0.3"/>
    <row r="902" customFormat="1" x14ac:dyDescent="0.3"/>
    <row r="903" customFormat="1" x14ac:dyDescent="0.3"/>
    <row r="904" customFormat="1" x14ac:dyDescent="0.3"/>
    <row r="905" customFormat="1" x14ac:dyDescent="0.3"/>
    <row r="906" customFormat="1" x14ac:dyDescent="0.3"/>
    <row r="907" customFormat="1" x14ac:dyDescent="0.3"/>
    <row r="908" customFormat="1" x14ac:dyDescent="0.3"/>
    <row r="909" customFormat="1" x14ac:dyDescent="0.3"/>
    <row r="910" customFormat="1" x14ac:dyDescent="0.3"/>
    <row r="911" customFormat="1" x14ac:dyDescent="0.3"/>
    <row r="912" customFormat="1" x14ac:dyDescent="0.3"/>
    <row r="913" customFormat="1" x14ac:dyDescent="0.3"/>
    <row r="914" customFormat="1" x14ac:dyDescent="0.3"/>
    <row r="915" customFormat="1" x14ac:dyDescent="0.3"/>
    <row r="916" customFormat="1" x14ac:dyDescent="0.3"/>
    <row r="917" customFormat="1" x14ac:dyDescent="0.3"/>
    <row r="918" customFormat="1" x14ac:dyDescent="0.3"/>
    <row r="919" customFormat="1" x14ac:dyDescent="0.3"/>
    <row r="920" customFormat="1" x14ac:dyDescent="0.3"/>
    <row r="921" customFormat="1" x14ac:dyDescent="0.3"/>
    <row r="922" customFormat="1" x14ac:dyDescent="0.3"/>
    <row r="923" customFormat="1" x14ac:dyDescent="0.3"/>
    <row r="924" customFormat="1" x14ac:dyDescent="0.3"/>
    <row r="925" customFormat="1" x14ac:dyDescent="0.3"/>
    <row r="926" customFormat="1" x14ac:dyDescent="0.3"/>
    <row r="927" customFormat="1" x14ac:dyDescent="0.3"/>
    <row r="928" customFormat="1" x14ac:dyDescent="0.3"/>
    <row r="929" customFormat="1" x14ac:dyDescent="0.3"/>
    <row r="930" customFormat="1" x14ac:dyDescent="0.3"/>
    <row r="931" customFormat="1" x14ac:dyDescent="0.3"/>
    <row r="932" customFormat="1" x14ac:dyDescent="0.3"/>
    <row r="933" customFormat="1" x14ac:dyDescent="0.3"/>
    <row r="934" customFormat="1" x14ac:dyDescent="0.3"/>
    <row r="935" customFormat="1" x14ac:dyDescent="0.3"/>
    <row r="936" customFormat="1" x14ac:dyDescent="0.3"/>
    <row r="937" customFormat="1" x14ac:dyDescent="0.3"/>
    <row r="938" customFormat="1" x14ac:dyDescent="0.3"/>
    <row r="939" customFormat="1" x14ac:dyDescent="0.3"/>
    <row r="940" customFormat="1" x14ac:dyDescent="0.3"/>
    <row r="941" customFormat="1" x14ac:dyDescent="0.3"/>
    <row r="942" customFormat="1" x14ac:dyDescent="0.3"/>
    <row r="943" customFormat="1" x14ac:dyDescent="0.3"/>
    <row r="944" customFormat="1" x14ac:dyDescent="0.3"/>
    <row r="945" customFormat="1" x14ac:dyDescent="0.3"/>
    <row r="946" customFormat="1" x14ac:dyDescent="0.3"/>
    <row r="947" customFormat="1" x14ac:dyDescent="0.3"/>
    <row r="948" customFormat="1" x14ac:dyDescent="0.3"/>
    <row r="949" customFormat="1" x14ac:dyDescent="0.3"/>
    <row r="950" customFormat="1" x14ac:dyDescent="0.3"/>
    <row r="951" customFormat="1" x14ac:dyDescent="0.3"/>
    <row r="952" customFormat="1" x14ac:dyDescent="0.3"/>
    <row r="953" customFormat="1" x14ac:dyDescent="0.3"/>
    <row r="954" customFormat="1" x14ac:dyDescent="0.3"/>
    <row r="955" customFormat="1" x14ac:dyDescent="0.3"/>
    <row r="956" customFormat="1" x14ac:dyDescent="0.3"/>
    <row r="957" customFormat="1" x14ac:dyDescent="0.3"/>
    <row r="958" customFormat="1" x14ac:dyDescent="0.3"/>
    <row r="959" customFormat="1" x14ac:dyDescent="0.3"/>
    <row r="960" customFormat="1" x14ac:dyDescent="0.3"/>
    <row r="961" customFormat="1" x14ac:dyDescent="0.3"/>
    <row r="962" customFormat="1" x14ac:dyDescent="0.3"/>
    <row r="963" customFormat="1" x14ac:dyDescent="0.3"/>
    <row r="964" customFormat="1" x14ac:dyDescent="0.3"/>
    <row r="965" customFormat="1" x14ac:dyDescent="0.3"/>
    <row r="966" customFormat="1" x14ac:dyDescent="0.3"/>
    <row r="967" customFormat="1" x14ac:dyDescent="0.3"/>
    <row r="968" customFormat="1" x14ac:dyDescent="0.3"/>
    <row r="969" customFormat="1" x14ac:dyDescent="0.3"/>
    <row r="970" customFormat="1" x14ac:dyDescent="0.3"/>
    <row r="971" customFormat="1" x14ac:dyDescent="0.3"/>
    <row r="972" customFormat="1" x14ac:dyDescent="0.3"/>
    <row r="973" customFormat="1" x14ac:dyDescent="0.3"/>
    <row r="974" customFormat="1" x14ac:dyDescent="0.3"/>
    <row r="975" customFormat="1" x14ac:dyDescent="0.3"/>
    <row r="976" customFormat="1" x14ac:dyDescent="0.3"/>
    <row r="977" customFormat="1" x14ac:dyDescent="0.3"/>
    <row r="978" customFormat="1" x14ac:dyDescent="0.3"/>
    <row r="979" customFormat="1" x14ac:dyDescent="0.3"/>
    <row r="980" customFormat="1" x14ac:dyDescent="0.3"/>
    <row r="981" customFormat="1" x14ac:dyDescent="0.3"/>
    <row r="982" customFormat="1" x14ac:dyDescent="0.3"/>
    <row r="983" customFormat="1" x14ac:dyDescent="0.3"/>
    <row r="984" customFormat="1" x14ac:dyDescent="0.3"/>
    <row r="985" customFormat="1" x14ac:dyDescent="0.3"/>
    <row r="986" customFormat="1" x14ac:dyDescent="0.3"/>
    <row r="987" customFormat="1" x14ac:dyDescent="0.3"/>
    <row r="988" customFormat="1" x14ac:dyDescent="0.3"/>
    <row r="989" customFormat="1" x14ac:dyDescent="0.3"/>
    <row r="990" customFormat="1" x14ac:dyDescent="0.3"/>
    <row r="991" customFormat="1" x14ac:dyDescent="0.3"/>
    <row r="992" customFormat="1" x14ac:dyDescent="0.3"/>
    <row r="993" customFormat="1" x14ac:dyDescent="0.3"/>
    <row r="994" customFormat="1" x14ac:dyDescent="0.3"/>
    <row r="995" customFormat="1" x14ac:dyDescent="0.3"/>
    <row r="996" customFormat="1" x14ac:dyDescent="0.3"/>
    <row r="997" customFormat="1" x14ac:dyDescent="0.3"/>
    <row r="998" customFormat="1" x14ac:dyDescent="0.3"/>
    <row r="999" customFormat="1" x14ac:dyDescent="0.3"/>
    <row r="1000" customFormat="1" x14ac:dyDescent="0.3"/>
    <row r="1001" customFormat="1" x14ac:dyDescent="0.3"/>
    <row r="1002" customFormat="1" x14ac:dyDescent="0.3"/>
    <row r="1003" customFormat="1" x14ac:dyDescent="0.3"/>
    <row r="1004" customFormat="1" x14ac:dyDescent="0.3"/>
    <row r="1005" customFormat="1" x14ac:dyDescent="0.3"/>
    <row r="1006" customFormat="1" x14ac:dyDescent="0.3"/>
    <row r="1007" customFormat="1" x14ac:dyDescent="0.3"/>
    <row r="1008" customFormat="1" x14ac:dyDescent="0.3"/>
    <row r="1009" customFormat="1" x14ac:dyDescent="0.3"/>
    <row r="1010" customFormat="1" x14ac:dyDescent="0.3"/>
    <row r="1011" customFormat="1" x14ac:dyDescent="0.3"/>
    <row r="1012" customFormat="1" x14ac:dyDescent="0.3"/>
    <row r="1013" customFormat="1" x14ac:dyDescent="0.3"/>
    <row r="1014" customFormat="1" x14ac:dyDescent="0.3"/>
    <row r="1015" customFormat="1" x14ac:dyDescent="0.3"/>
    <row r="1016" customFormat="1" x14ac:dyDescent="0.3"/>
    <row r="1017" customFormat="1" x14ac:dyDescent="0.3"/>
    <row r="1018" customFormat="1" x14ac:dyDescent="0.3"/>
    <row r="1019" customFormat="1" x14ac:dyDescent="0.3"/>
    <row r="1020" customFormat="1" x14ac:dyDescent="0.3"/>
    <row r="1021" customFormat="1" x14ac:dyDescent="0.3"/>
    <row r="1022" customFormat="1" x14ac:dyDescent="0.3"/>
    <row r="1023" customFormat="1" x14ac:dyDescent="0.3"/>
    <row r="1024" customFormat="1" x14ac:dyDescent="0.3"/>
    <row r="1025" customFormat="1" x14ac:dyDescent="0.3"/>
    <row r="1026" customFormat="1" x14ac:dyDescent="0.3"/>
    <row r="1027" customFormat="1" x14ac:dyDescent="0.3"/>
    <row r="1028" customFormat="1" x14ac:dyDescent="0.3"/>
    <row r="1029" customFormat="1" x14ac:dyDescent="0.3"/>
    <row r="1030" customFormat="1" x14ac:dyDescent="0.3"/>
    <row r="1031" customFormat="1" x14ac:dyDescent="0.3"/>
    <row r="1032" customFormat="1" x14ac:dyDescent="0.3"/>
    <row r="1033" customFormat="1" x14ac:dyDescent="0.3"/>
    <row r="1034" customFormat="1" x14ac:dyDescent="0.3"/>
    <row r="1035" customFormat="1" x14ac:dyDescent="0.3"/>
    <row r="1036" customFormat="1" x14ac:dyDescent="0.3"/>
    <row r="1037" customFormat="1" x14ac:dyDescent="0.3"/>
    <row r="1038" customFormat="1" x14ac:dyDescent="0.3"/>
    <row r="1039" customFormat="1" x14ac:dyDescent="0.3"/>
    <row r="1040" customFormat="1" x14ac:dyDescent="0.3"/>
    <row r="1041" customFormat="1" x14ac:dyDescent="0.3"/>
    <row r="1042" customFormat="1" x14ac:dyDescent="0.3"/>
    <row r="1043" customFormat="1" x14ac:dyDescent="0.3"/>
    <row r="1044" customFormat="1" x14ac:dyDescent="0.3"/>
    <row r="1045" customFormat="1" x14ac:dyDescent="0.3"/>
    <row r="1046" customFormat="1" x14ac:dyDescent="0.3"/>
    <row r="1047" customFormat="1" x14ac:dyDescent="0.3"/>
    <row r="1048" customFormat="1" x14ac:dyDescent="0.3"/>
    <row r="1049" customFormat="1" x14ac:dyDescent="0.3"/>
    <row r="1050" customFormat="1" x14ac:dyDescent="0.3"/>
    <row r="1051" customFormat="1" x14ac:dyDescent="0.3"/>
    <row r="1052" customFormat="1" x14ac:dyDescent="0.3"/>
    <row r="1053" customFormat="1" x14ac:dyDescent="0.3"/>
    <row r="1054" customFormat="1" x14ac:dyDescent="0.3"/>
    <row r="1055" customFormat="1" x14ac:dyDescent="0.3"/>
    <row r="1056" customFormat="1" x14ac:dyDescent="0.3"/>
    <row r="1057" customFormat="1" x14ac:dyDescent="0.3"/>
    <row r="1058" customFormat="1" x14ac:dyDescent="0.3"/>
    <row r="1059" customFormat="1" x14ac:dyDescent="0.3"/>
    <row r="1060" customFormat="1" x14ac:dyDescent="0.3"/>
    <row r="1061" customFormat="1" x14ac:dyDescent="0.3"/>
    <row r="1062" customFormat="1" x14ac:dyDescent="0.3"/>
    <row r="1063" customFormat="1" x14ac:dyDescent="0.3"/>
    <row r="1064" customFormat="1" x14ac:dyDescent="0.3"/>
    <row r="1065" customFormat="1" x14ac:dyDescent="0.3"/>
    <row r="1066" customFormat="1" x14ac:dyDescent="0.3"/>
    <row r="1067" customFormat="1" x14ac:dyDescent="0.3"/>
    <row r="1068" customFormat="1" x14ac:dyDescent="0.3"/>
    <row r="1069" customFormat="1" x14ac:dyDescent="0.3"/>
    <row r="1070" customFormat="1" x14ac:dyDescent="0.3"/>
    <row r="1071" customFormat="1" x14ac:dyDescent="0.3"/>
    <row r="1072" customFormat="1" x14ac:dyDescent="0.3"/>
    <row r="1073" customFormat="1" x14ac:dyDescent="0.3"/>
    <row r="1074" customFormat="1" x14ac:dyDescent="0.3"/>
    <row r="1075" customFormat="1" x14ac:dyDescent="0.3"/>
    <row r="1076" customFormat="1" x14ac:dyDescent="0.3"/>
    <row r="1077" customFormat="1" x14ac:dyDescent="0.3"/>
    <row r="1078" customFormat="1" x14ac:dyDescent="0.3"/>
    <row r="1079" customFormat="1" x14ac:dyDescent="0.3"/>
    <row r="1080" customFormat="1" x14ac:dyDescent="0.3"/>
    <row r="1081" customFormat="1" x14ac:dyDescent="0.3"/>
    <row r="1082" customFormat="1" x14ac:dyDescent="0.3"/>
    <row r="1083" customFormat="1" x14ac:dyDescent="0.3"/>
    <row r="1084" customFormat="1" x14ac:dyDescent="0.3"/>
    <row r="1085" customFormat="1" x14ac:dyDescent="0.3"/>
    <row r="1086" customFormat="1" x14ac:dyDescent="0.3"/>
    <row r="1087" customFormat="1" x14ac:dyDescent="0.3"/>
    <row r="1088" customFormat="1" x14ac:dyDescent="0.3"/>
    <row r="1089" customFormat="1" x14ac:dyDescent="0.3"/>
    <row r="1090" customFormat="1" x14ac:dyDescent="0.3"/>
    <row r="1091" customFormat="1" x14ac:dyDescent="0.3"/>
    <row r="1092" customFormat="1" x14ac:dyDescent="0.3"/>
    <row r="1093" customFormat="1" x14ac:dyDescent="0.3"/>
    <row r="1094" customFormat="1" x14ac:dyDescent="0.3"/>
    <row r="1095" customFormat="1" x14ac:dyDescent="0.3"/>
    <row r="1096" customFormat="1" x14ac:dyDescent="0.3"/>
    <row r="1097" customFormat="1" x14ac:dyDescent="0.3"/>
    <row r="1098" customFormat="1" x14ac:dyDescent="0.3"/>
    <row r="1099" customFormat="1" x14ac:dyDescent="0.3"/>
    <row r="1100" customFormat="1" x14ac:dyDescent="0.3"/>
    <row r="1101" customFormat="1" x14ac:dyDescent="0.3"/>
    <row r="1102" customFormat="1" x14ac:dyDescent="0.3"/>
    <row r="1103" customFormat="1" x14ac:dyDescent="0.3"/>
    <row r="1104" customFormat="1" x14ac:dyDescent="0.3"/>
    <row r="1105" customFormat="1" x14ac:dyDescent="0.3"/>
    <row r="1106" customFormat="1" x14ac:dyDescent="0.3"/>
    <row r="1107" customFormat="1" x14ac:dyDescent="0.3"/>
    <row r="1108" customFormat="1" x14ac:dyDescent="0.3"/>
    <row r="1109" customFormat="1" x14ac:dyDescent="0.3"/>
    <row r="1110" customFormat="1" x14ac:dyDescent="0.3"/>
    <row r="1111" customFormat="1" x14ac:dyDescent="0.3"/>
    <row r="1112" customFormat="1" x14ac:dyDescent="0.3"/>
    <row r="1113" customFormat="1" x14ac:dyDescent="0.3"/>
    <row r="1114" customFormat="1" x14ac:dyDescent="0.3"/>
    <row r="1115" customFormat="1" x14ac:dyDescent="0.3"/>
    <row r="1116" customFormat="1" x14ac:dyDescent="0.3"/>
    <row r="1117" customFormat="1" x14ac:dyDescent="0.3"/>
    <row r="1118" customFormat="1" x14ac:dyDescent="0.3"/>
    <row r="1119" customFormat="1" x14ac:dyDescent="0.3"/>
    <row r="1120" customFormat="1" x14ac:dyDescent="0.3"/>
    <row r="1121" customFormat="1" x14ac:dyDescent="0.3"/>
    <row r="1122" customFormat="1" x14ac:dyDescent="0.3"/>
    <row r="1123" customFormat="1" x14ac:dyDescent="0.3"/>
    <row r="1124" customFormat="1" x14ac:dyDescent="0.3"/>
    <row r="1125" customFormat="1" x14ac:dyDescent="0.3"/>
    <row r="1126" customFormat="1" x14ac:dyDescent="0.3"/>
    <row r="1127" customFormat="1" x14ac:dyDescent="0.3"/>
    <row r="1128" customFormat="1" x14ac:dyDescent="0.3"/>
    <row r="1129" customFormat="1" x14ac:dyDescent="0.3"/>
    <row r="1130" customFormat="1" x14ac:dyDescent="0.3"/>
    <row r="1131" customFormat="1" x14ac:dyDescent="0.3"/>
    <row r="1132" customFormat="1" x14ac:dyDescent="0.3"/>
    <row r="1133" customFormat="1" x14ac:dyDescent="0.3"/>
    <row r="1134" customFormat="1" x14ac:dyDescent="0.3"/>
    <row r="1135" customFormat="1" x14ac:dyDescent="0.3"/>
    <row r="1136" customFormat="1" x14ac:dyDescent="0.3"/>
    <row r="1137" customFormat="1" x14ac:dyDescent="0.3"/>
    <row r="1138" customFormat="1" x14ac:dyDescent="0.3"/>
    <row r="1139" customFormat="1" x14ac:dyDescent="0.3"/>
    <row r="1140" customFormat="1" x14ac:dyDescent="0.3"/>
    <row r="1141" customFormat="1" x14ac:dyDescent="0.3"/>
    <row r="1142" customFormat="1" x14ac:dyDescent="0.3"/>
    <row r="1143" customFormat="1" x14ac:dyDescent="0.3"/>
    <row r="1144" customFormat="1" x14ac:dyDescent="0.3"/>
    <row r="1145" customFormat="1" x14ac:dyDescent="0.3"/>
    <row r="1146" customFormat="1" x14ac:dyDescent="0.3"/>
    <row r="1147" customFormat="1" x14ac:dyDescent="0.3"/>
    <row r="1148" customFormat="1" x14ac:dyDescent="0.3"/>
    <row r="1149" customFormat="1" x14ac:dyDescent="0.3"/>
    <row r="1150" customFormat="1" x14ac:dyDescent="0.3"/>
    <row r="1151" customFormat="1" x14ac:dyDescent="0.3"/>
    <row r="1152" customFormat="1" x14ac:dyDescent="0.3"/>
    <row r="1153" customFormat="1" x14ac:dyDescent="0.3"/>
    <row r="1154" customFormat="1" x14ac:dyDescent="0.3"/>
    <row r="1155" customFormat="1" x14ac:dyDescent="0.3"/>
    <row r="1156" customFormat="1" x14ac:dyDescent="0.3"/>
    <row r="1157" customFormat="1" x14ac:dyDescent="0.3"/>
    <row r="1158" customFormat="1" x14ac:dyDescent="0.3"/>
    <row r="1159" customFormat="1" x14ac:dyDescent="0.3"/>
    <row r="1160" customFormat="1" x14ac:dyDescent="0.3"/>
    <row r="1161" customFormat="1" x14ac:dyDescent="0.3"/>
    <row r="1162" customFormat="1" x14ac:dyDescent="0.3"/>
    <row r="1163" customFormat="1" x14ac:dyDescent="0.3"/>
    <row r="1164" customFormat="1" x14ac:dyDescent="0.3"/>
    <row r="1165" customFormat="1" x14ac:dyDescent="0.3"/>
    <row r="1166" customFormat="1" x14ac:dyDescent="0.3"/>
    <row r="1167" customFormat="1" x14ac:dyDescent="0.3"/>
    <row r="1168" customFormat="1" x14ac:dyDescent="0.3"/>
    <row r="1169" customFormat="1" x14ac:dyDescent="0.3"/>
    <row r="1170" customFormat="1" x14ac:dyDescent="0.3"/>
    <row r="1171" customFormat="1" x14ac:dyDescent="0.3"/>
    <row r="1172" customFormat="1" x14ac:dyDescent="0.3"/>
    <row r="1173" customFormat="1" x14ac:dyDescent="0.3"/>
    <row r="1174" customFormat="1" x14ac:dyDescent="0.3"/>
    <row r="1175" customFormat="1" x14ac:dyDescent="0.3"/>
    <row r="1176" customFormat="1" x14ac:dyDescent="0.3"/>
    <row r="1177" customFormat="1" x14ac:dyDescent="0.3"/>
    <row r="1178" customFormat="1" x14ac:dyDescent="0.3"/>
    <row r="1179" customFormat="1" x14ac:dyDescent="0.3"/>
    <row r="1180" customFormat="1" x14ac:dyDescent="0.3"/>
    <row r="1181" customFormat="1" x14ac:dyDescent="0.3"/>
    <row r="1182" customFormat="1" x14ac:dyDescent="0.3"/>
    <row r="1183" customFormat="1" x14ac:dyDescent="0.3"/>
    <row r="1184" customFormat="1" x14ac:dyDescent="0.3"/>
    <row r="1185" customFormat="1" x14ac:dyDescent="0.3"/>
    <row r="1186" customFormat="1" x14ac:dyDescent="0.3"/>
    <row r="1187" customFormat="1" x14ac:dyDescent="0.3"/>
    <row r="1188" customFormat="1" x14ac:dyDescent="0.3"/>
    <row r="1189" customFormat="1" x14ac:dyDescent="0.3"/>
    <row r="1190" customFormat="1" x14ac:dyDescent="0.3"/>
    <row r="1191" customFormat="1" x14ac:dyDescent="0.3"/>
    <row r="1192" customFormat="1" x14ac:dyDescent="0.3"/>
    <row r="1193" customFormat="1" x14ac:dyDescent="0.3"/>
    <row r="1194" customFormat="1" x14ac:dyDescent="0.3"/>
    <row r="1195" customFormat="1" x14ac:dyDescent="0.3"/>
    <row r="1196" customFormat="1" x14ac:dyDescent="0.3"/>
    <row r="1197" customFormat="1" x14ac:dyDescent="0.3"/>
    <row r="1198" customFormat="1" x14ac:dyDescent="0.3"/>
    <row r="1199" customFormat="1" x14ac:dyDescent="0.3"/>
    <row r="1200" customFormat="1" x14ac:dyDescent="0.3"/>
    <row r="1201" customFormat="1" x14ac:dyDescent="0.3"/>
    <row r="1202" customFormat="1" x14ac:dyDescent="0.3"/>
    <row r="1203" customFormat="1" x14ac:dyDescent="0.3"/>
    <row r="1204" customFormat="1" x14ac:dyDescent="0.3"/>
    <row r="1205" customFormat="1" x14ac:dyDescent="0.3"/>
    <row r="1206" customFormat="1" x14ac:dyDescent="0.3"/>
    <row r="1207" customFormat="1" x14ac:dyDescent="0.3"/>
    <row r="1208" customFormat="1" x14ac:dyDescent="0.3"/>
    <row r="1209" customFormat="1" x14ac:dyDescent="0.3"/>
    <row r="1210" customFormat="1" x14ac:dyDescent="0.3"/>
    <row r="1211" customFormat="1" x14ac:dyDescent="0.3"/>
    <row r="1212" customFormat="1" x14ac:dyDescent="0.3"/>
    <row r="1213" customFormat="1" x14ac:dyDescent="0.3"/>
    <row r="1214" customFormat="1" x14ac:dyDescent="0.3"/>
    <row r="1215" customFormat="1" x14ac:dyDescent="0.3"/>
    <row r="1216" customFormat="1" x14ac:dyDescent="0.3"/>
    <row r="1217" customFormat="1" x14ac:dyDescent="0.3"/>
    <row r="1218" customFormat="1" x14ac:dyDescent="0.3"/>
    <row r="1219" customFormat="1" x14ac:dyDescent="0.3"/>
    <row r="1220" customFormat="1" x14ac:dyDescent="0.3"/>
    <row r="1221" customFormat="1" x14ac:dyDescent="0.3"/>
    <row r="1222" customFormat="1" x14ac:dyDescent="0.3"/>
    <row r="1223" customFormat="1" x14ac:dyDescent="0.3"/>
    <row r="1224" customFormat="1" x14ac:dyDescent="0.3"/>
    <row r="1225" customFormat="1" x14ac:dyDescent="0.3"/>
    <row r="1226" customFormat="1" x14ac:dyDescent="0.3"/>
    <row r="1227" customFormat="1" x14ac:dyDescent="0.3"/>
    <row r="1228" customFormat="1" x14ac:dyDescent="0.3"/>
    <row r="1229" customFormat="1" x14ac:dyDescent="0.3"/>
    <row r="1230" customFormat="1" x14ac:dyDescent="0.3"/>
    <row r="1231" customFormat="1" x14ac:dyDescent="0.3"/>
    <row r="1232" customFormat="1" x14ac:dyDescent="0.3"/>
    <row r="1233" customFormat="1" x14ac:dyDescent="0.3"/>
    <row r="1234" customFormat="1" x14ac:dyDescent="0.3"/>
    <row r="1235" customFormat="1" x14ac:dyDescent="0.3"/>
    <row r="1236" customFormat="1" x14ac:dyDescent="0.3"/>
    <row r="1237" customFormat="1" x14ac:dyDescent="0.3"/>
    <row r="1238" customFormat="1" x14ac:dyDescent="0.3"/>
    <row r="1239" customFormat="1" x14ac:dyDescent="0.3"/>
    <row r="1240" customFormat="1" x14ac:dyDescent="0.3"/>
    <row r="1241" customFormat="1" x14ac:dyDescent="0.3"/>
    <row r="1242" customFormat="1" x14ac:dyDescent="0.3"/>
    <row r="1243" customFormat="1" x14ac:dyDescent="0.3"/>
    <row r="1244" customFormat="1" x14ac:dyDescent="0.3"/>
    <row r="1245" customFormat="1" x14ac:dyDescent="0.3"/>
    <row r="1246" customFormat="1" x14ac:dyDescent="0.3"/>
    <row r="1247" customFormat="1" x14ac:dyDescent="0.3"/>
    <row r="1248" customFormat="1" x14ac:dyDescent="0.3"/>
    <row r="1249" customFormat="1" x14ac:dyDescent="0.3"/>
    <row r="1250" customFormat="1" x14ac:dyDescent="0.3"/>
    <row r="1251" customFormat="1" x14ac:dyDescent="0.3"/>
    <row r="1252" customFormat="1" x14ac:dyDescent="0.3"/>
    <row r="1253" customFormat="1" x14ac:dyDescent="0.3"/>
    <row r="1254" customFormat="1" x14ac:dyDescent="0.3"/>
    <row r="1255" customFormat="1" x14ac:dyDescent="0.3"/>
    <row r="1256" customFormat="1" x14ac:dyDescent="0.3"/>
    <row r="1257" customFormat="1" x14ac:dyDescent="0.3"/>
    <row r="1258" customFormat="1" x14ac:dyDescent="0.3"/>
    <row r="1259" customFormat="1" x14ac:dyDescent="0.3"/>
    <row r="1260" customFormat="1" x14ac:dyDescent="0.3"/>
    <row r="1261" customFormat="1" x14ac:dyDescent="0.3"/>
    <row r="1262" customFormat="1" x14ac:dyDescent="0.3"/>
    <row r="1263" customFormat="1" x14ac:dyDescent="0.3"/>
    <row r="1264" customFormat="1" x14ac:dyDescent="0.3"/>
    <row r="1265" customFormat="1" x14ac:dyDescent="0.3"/>
    <row r="1266" customFormat="1" x14ac:dyDescent="0.3"/>
    <row r="1267" customFormat="1" x14ac:dyDescent="0.3"/>
    <row r="1268" customFormat="1" x14ac:dyDescent="0.3"/>
    <row r="1269" customFormat="1" x14ac:dyDescent="0.3"/>
    <row r="1270" customFormat="1" x14ac:dyDescent="0.3"/>
    <row r="1271" customFormat="1" x14ac:dyDescent="0.3"/>
    <row r="1272" customFormat="1" x14ac:dyDescent="0.3"/>
    <row r="1273" customFormat="1" x14ac:dyDescent="0.3"/>
    <row r="1274" customFormat="1" x14ac:dyDescent="0.3"/>
    <row r="1275" customFormat="1" x14ac:dyDescent="0.3"/>
    <row r="1276" customFormat="1" x14ac:dyDescent="0.3"/>
    <row r="1277" customFormat="1" x14ac:dyDescent="0.3"/>
    <row r="1278" customFormat="1" x14ac:dyDescent="0.3"/>
    <row r="1279" customFormat="1" x14ac:dyDescent="0.3"/>
    <row r="1280" customFormat="1" x14ac:dyDescent="0.3"/>
    <row r="1281" customFormat="1" x14ac:dyDescent="0.3"/>
    <row r="1282" customFormat="1" x14ac:dyDescent="0.3"/>
    <row r="1283" customFormat="1" x14ac:dyDescent="0.3"/>
    <row r="1284" customFormat="1" x14ac:dyDescent="0.3"/>
    <row r="1285" customFormat="1" x14ac:dyDescent="0.3"/>
    <row r="1286" customFormat="1" x14ac:dyDescent="0.3"/>
    <row r="1287" customFormat="1" x14ac:dyDescent="0.3"/>
    <row r="1288" customFormat="1" x14ac:dyDescent="0.3"/>
    <row r="1289" customFormat="1" x14ac:dyDescent="0.3"/>
    <row r="1290" customFormat="1" x14ac:dyDescent="0.3"/>
    <row r="1291" customFormat="1" x14ac:dyDescent="0.3"/>
    <row r="1292" customFormat="1" x14ac:dyDescent="0.3"/>
    <row r="1293" customFormat="1" x14ac:dyDescent="0.3"/>
    <row r="1294" customFormat="1" x14ac:dyDescent="0.3"/>
    <row r="1295" customFormat="1" x14ac:dyDescent="0.3"/>
    <row r="1296" customFormat="1" x14ac:dyDescent="0.3"/>
    <row r="1297" customFormat="1" x14ac:dyDescent="0.3"/>
    <row r="1298" customFormat="1" x14ac:dyDescent="0.3"/>
    <row r="1299" customFormat="1" x14ac:dyDescent="0.3"/>
    <row r="1300" customFormat="1" x14ac:dyDescent="0.3"/>
    <row r="1301" customFormat="1" x14ac:dyDescent="0.3"/>
    <row r="1302" customFormat="1" x14ac:dyDescent="0.3"/>
    <row r="1303" customFormat="1" x14ac:dyDescent="0.3"/>
    <row r="1304" customFormat="1" x14ac:dyDescent="0.3"/>
    <row r="1305" customFormat="1" x14ac:dyDescent="0.3"/>
    <row r="1306" customFormat="1" x14ac:dyDescent="0.3"/>
    <row r="1307" customFormat="1" x14ac:dyDescent="0.3"/>
    <row r="1308" customFormat="1" x14ac:dyDescent="0.3"/>
    <row r="1309" customFormat="1" x14ac:dyDescent="0.3"/>
    <row r="1310" customFormat="1" x14ac:dyDescent="0.3"/>
    <row r="1311" customFormat="1" x14ac:dyDescent="0.3"/>
    <row r="1312" customFormat="1" x14ac:dyDescent="0.3"/>
    <row r="1313" customFormat="1" x14ac:dyDescent="0.3"/>
    <row r="1314" customFormat="1" x14ac:dyDescent="0.3"/>
    <row r="1315" customFormat="1" x14ac:dyDescent="0.3"/>
    <row r="1316" customFormat="1" x14ac:dyDescent="0.3"/>
    <row r="1317" customFormat="1" x14ac:dyDescent="0.3"/>
    <row r="1318" customFormat="1" x14ac:dyDescent="0.3"/>
    <row r="1319" customFormat="1" x14ac:dyDescent="0.3"/>
    <row r="1320" customFormat="1" x14ac:dyDescent="0.3"/>
    <row r="1321" customFormat="1" x14ac:dyDescent="0.3"/>
    <row r="1322" customFormat="1" x14ac:dyDescent="0.3"/>
    <row r="1323" customFormat="1" x14ac:dyDescent="0.3"/>
    <row r="1324" customFormat="1" x14ac:dyDescent="0.3"/>
    <row r="1325" customFormat="1" x14ac:dyDescent="0.3"/>
    <row r="1326" customFormat="1" x14ac:dyDescent="0.3"/>
    <row r="1327" customFormat="1" x14ac:dyDescent="0.3"/>
    <row r="1328" customFormat="1" x14ac:dyDescent="0.3"/>
    <row r="1329" customFormat="1" x14ac:dyDescent="0.3"/>
    <row r="1330" customFormat="1" x14ac:dyDescent="0.3"/>
    <row r="1331" customFormat="1" x14ac:dyDescent="0.3"/>
    <row r="1332" customFormat="1" x14ac:dyDescent="0.3"/>
    <row r="1333" customFormat="1" x14ac:dyDescent="0.3"/>
    <row r="1334" customFormat="1" x14ac:dyDescent="0.3"/>
    <row r="1335" customFormat="1" x14ac:dyDescent="0.3"/>
    <row r="1336" customFormat="1" x14ac:dyDescent="0.3"/>
    <row r="1337" customFormat="1" x14ac:dyDescent="0.3"/>
    <row r="1338" customFormat="1" x14ac:dyDescent="0.3"/>
    <row r="1339" customFormat="1" x14ac:dyDescent="0.3"/>
    <row r="1340" customFormat="1" x14ac:dyDescent="0.3"/>
    <row r="1341" customFormat="1" x14ac:dyDescent="0.3"/>
    <row r="1342" customFormat="1" x14ac:dyDescent="0.3"/>
    <row r="1343" customFormat="1" x14ac:dyDescent="0.3"/>
    <row r="1344" customFormat="1" x14ac:dyDescent="0.3"/>
    <row r="1345" customFormat="1" x14ac:dyDescent="0.3"/>
    <row r="1346" customFormat="1" x14ac:dyDescent="0.3"/>
    <row r="1347" customFormat="1" x14ac:dyDescent="0.3"/>
    <row r="1348" customFormat="1" x14ac:dyDescent="0.3"/>
    <row r="1349" customFormat="1" x14ac:dyDescent="0.3"/>
    <row r="1350" customFormat="1" x14ac:dyDescent="0.3"/>
    <row r="1351" customFormat="1" x14ac:dyDescent="0.3"/>
    <row r="1352" customFormat="1" x14ac:dyDescent="0.3"/>
    <row r="1353" customFormat="1" x14ac:dyDescent="0.3"/>
    <row r="1354" customFormat="1" x14ac:dyDescent="0.3"/>
    <row r="1355" customFormat="1" x14ac:dyDescent="0.3"/>
    <row r="1356" customFormat="1" x14ac:dyDescent="0.3"/>
    <row r="1357" customFormat="1" x14ac:dyDescent="0.3"/>
    <row r="1358" customFormat="1" x14ac:dyDescent="0.3"/>
    <row r="1359" customFormat="1" x14ac:dyDescent="0.3"/>
    <row r="1360" customFormat="1" x14ac:dyDescent="0.3"/>
    <row r="1361" customFormat="1" x14ac:dyDescent="0.3"/>
    <row r="1362" customFormat="1" x14ac:dyDescent="0.3"/>
    <row r="1363" customFormat="1" x14ac:dyDescent="0.3"/>
    <row r="1364" customFormat="1" x14ac:dyDescent="0.3"/>
    <row r="1365" customFormat="1" x14ac:dyDescent="0.3"/>
    <row r="1366" customFormat="1" x14ac:dyDescent="0.3"/>
    <row r="1367" customFormat="1" x14ac:dyDescent="0.3"/>
    <row r="1368" customFormat="1" x14ac:dyDescent="0.3"/>
    <row r="1369" customFormat="1" x14ac:dyDescent="0.3"/>
    <row r="1370" customFormat="1" x14ac:dyDescent="0.3"/>
    <row r="1371" customFormat="1" x14ac:dyDescent="0.3"/>
    <row r="1372" customFormat="1" x14ac:dyDescent="0.3"/>
    <row r="1373" customFormat="1" x14ac:dyDescent="0.3"/>
    <row r="1374" customFormat="1" x14ac:dyDescent="0.3"/>
    <row r="1375" customFormat="1" x14ac:dyDescent="0.3"/>
    <row r="1376" customFormat="1" x14ac:dyDescent="0.3"/>
    <row r="1377" customFormat="1" x14ac:dyDescent="0.3"/>
    <row r="1378" customFormat="1" x14ac:dyDescent="0.3"/>
    <row r="1379" customFormat="1" x14ac:dyDescent="0.3"/>
    <row r="1380" customFormat="1" x14ac:dyDescent="0.3"/>
    <row r="1381" customFormat="1" x14ac:dyDescent="0.3"/>
    <row r="1382" customFormat="1" x14ac:dyDescent="0.3"/>
    <row r="1383" customFormat="1" x14ac:dyDescent="0.3"/>
    <row r="1384" customFormat="1" x14ac:dyDescent="0.3"/>
    <row r="1385" customFormat="1" x14ac:dyDescent="0.3"/>
    <row r="1386" customFormat="1" x14ac:dyDescent="0.3"/>
    <row r="1387" customFormat="1" x14ac:dyDescent="0.3"/>
    <row r="1388" customFormat="1" x14ac:dyDescent="0.3"/>
    <row r="1389" customFormat="1" x14ac:dyDescent="0.3"/>
    <row r="1390" customFormat="1" x14ac:dyDescent="0.3"/>
    <row r="1391" customFormat="1" x14ac:dyDescent="0.3"/>
    <row r="1392" customFormat="1" x14ac:dyDescent="0.3"/>
    <row r="1393" customFormat="1" x14ac:dyDescent="0.3"/>
    <row r="1394" customFormat="1" x14ac:dyDescent="0.3"/>
    <row r="1395" customFormat="1" x14ac:dyDescent="0.3"/>
    <row r="1396" customFormat="1" x14ac:dyDescent="0.3"/>
    <row r="1397" customFormat="1" x14ac:dyDescent="0.3"/>
    <row r="1398" customFormat="1" x14ac:dyDescent="0.3"/>
    <row r="1399" customFormat="1" x14ac:dyDescent="0.3"/>
    <row r="1400" customFormat="1" x14ac:dyDescent="0.3"/>
    <row r="1401" customFormat="1" x14ac:dyDescent="0.3"/>
    <row r="1402" customFormat="1" x14ac:dyDescent="0.3"/>
    <row r="1403" customFormat="1" x14ac:dyDescent="0.3"/>
    <row r="1404" customFormat="1" x14ac:dyDescent="0.3"/>
    <row r="1405" customFormat="1" x14ac:dyDescent="0.3"/>
    <row r="1406" customFormat="1" x14ac:dyDescent="0.3"/>
    <row r="1407" customFormat="1" x14ac:dyDescent="0.3"/>
    <row r="1408" customFormat="1" x14ac:dyDescent="0.3"/>
    <row r="1409" customFormat="1" x14ac:dyDescent="0.3"/>
    <row r="1410" customFormat="1" x14ac:dyDescent="0.3"/>
    <row r="1411" customFormat="1" x14ac:dyDescent="0.3"/>
    <row r="1412" customFormat="1" x14ac:dyDescent="0.3"/>
    <row r="1413" customFormat="1" x14ac:dyDescent="0.3"/>
    <row r="1414" customFormat="1" x14ac:dyDescent="0.3"/>
    <row r="1415" customFormat="1" x14ac:dyDescent="0.3"/>
    <row r="1416" customFormat="1" x14ac:dyDescent="0.3"/>
    <row r="1417" customFormat="1" x14ac:dyDescent="0.3"/>
    <row r="1418" customFormat="1" x14ac:dyDescent="0.3"/>
    <row r="1419" customFormat="1" x14ac:dyDescent="0.3"/>
    <row r="1420" customFormat="1" x14ac:dyDescent="0.3"/>
    <row r="1421" customFormat="1" x14ac:dyDescent="0.3"/>
    <row r="1422" customFormat="1" x14ac:dyDescent="0.3"/>
    <row r="1423" customFormat="1" x14ac:dyDescent="0.3"/>
    <row r="1424" customFormat="1" x14ac:dyDescent="0.3"/>
    <row r="1425" customFormat="1" x14ac:dyDescent="0.3"/>
    <row r="1426" customFormat="1" x14ac:dyDescent="0.3"/>
    <row r="1427" customFormat="1" x14ac:dyDescent="0.3"/>
    <row r="1428" customFormat="1" x14ac:dyDescent="0.3"/>
    <row r="1429" customFormat="1" x14ac:dyDescent="0.3"/>
    <row r="1430" customFormat="1" x14ac:dyDescent="0.3"/>
    <row r="1431" customFormat="1" x14ac:dyDescent="0.3"/>
    <row r="1432" customFormat="1" x14ac:dyDescent="0.3"/>
    <row r="1433" customFormat="1" x14ac:dyDescent="0.3"/>
    <row r="1434" customFormat="1" x14ac:dyDescent="0.3"/>
    <row r="1435" customFormat="1" x14ac:dyDescent="0.3"/>
    <row r="1436" customFormat="1" x14ac:dyDescent="0.3"/>
    <row r="1437" customFormat="1" x14ac:dyDescent="0.3"/>
    <row r="1438" customFormat="1" x14ac:dyDescent="0.3"/>
    <row r="1439" customFormat="1" x14ac:dyDescent="0.3"/>
    <row r="1440" customFormat="1" x14ac:dyDescent="0.3"/>
    <row r="1441" customFormat="1" x14ac:dyDescent="0.3"/>
    <row r="1442" customFormat="1" x14ac:dyDescent="0.3"/>
    <row r="1443" customFormat="1" x14ac:dyDescent="0.3"/>
    <row r="1444" customFormat="1" x14ac:dyDescent="0.3"/>
    <row r="1445" customFormat="1" x14ac:dyDescent="0.3"/>
    <row r="1446" customFormat="1" x14ac:dyDescent="0.3"/>
    <row r="1447" customFormat="1" x14ac:dyDescent="0.3"/>
    <row r="1448" customFormat="1" x14ac:dyDescent="0.3"/>
    <row r="1449" customFormat="1" x14ac:dyDescent="0.3"/>
    <row r="1450" customFormat="1" x14ac:dyDescent="0.3"/>
    <row r="1451" customFormat="1" x14ac:dyDescent="0.3"/>
    <row r="1452" customFormat="1" x14ac:dyDescent="0.3"/>
    <row r="1453" customFormat="1" x14ac:dyDescent="0.3"/>
    <row r="1454" customFormat="1" x14ac:dyDescent="0.3"/>
    <row r="1455" customFormat="1" x14ac:dyDescent="0.3"/>
    <row r="1456" customFormat="1" x14ac:dyDescent="0.3"/>
    <row r="1457" customFormat="1" x14ac:dyDescent="0.3"/>
    <row r="1458" customFormat="1" x14ac:dyDescent="0.3"/>
    <row r="1459" customFormat="1" x14ac:dyDescent="0.3"/>
    <row r="1460" customFormat="1" x14ac:dyDescent="0.3"/>
    <row r="1461" customFormat="1" x14ac:dyDescent="0.3"/>
    <row r="1462" customFormat="1" x14ac:dyDescent="0.3"/>
    <row r="1463" customFormat="1" x14ac:dyDescent="0.3"/>
    <row r="1464" customFormat="1" x14ac:dyDescent="0.3"/>
    <row r="1465" customFormat="1" x14ac:dyDescent="0.3"/>
    <row r="1466" customFormat="1" x14ac:dyDescent="0.3"/>
    <row r="1467" customFormat="1" x14ac:dyDescent="0.3"/>
    <row r="1468" customFormat="1" x14ac:dyDescent="0.3"/>
    <row r="1469" customFormat="1" x14ac:dyDescent="0.3"/>
    <row r="1470" customFormat="1" x14ac:dyDescent="0.3"/>
    <row r="1471" customFormat="1" x14ac:dyDescent="0.3"/>
    <row r="1472" customFormat="1" x14ac:dyDescent="0.3"/>
    <row r="1473" customFormat="1" x14ac:dyDescent="0.3"/>
    <row r="1474" customFormat="1" x14ac:dyDescent="0.3"/>
    <row r="1475" customFormat="1" x14ac:dyDescent="0.3"/>
    <row r="1476" customFormat="1" x14ac:dyDescent="0.3"/>
    <row r="1477" customFormat="1" x14ac:dyDescent="0.3"/>
    <row r="1478" customFormat="1" x14ac:dyDescent="0.3"/>
    <row r="1479" customFormat="1" x14ac:dyDescent="0.3"/>
    <row r="1480" customFormat="1" x14ac:dyDescent="0.3"/>
    <row r="1481" customFormat="1" x14ac:dyDescent="0.3"/>
    <row r="1482" customFormat="1" x14ac:dyDescent="0.3"/>
    <row r="1483" customFormat="1" x14ac:dyDescent="0.3"/>
    <row r="1484" customFormat="1" x14ac:dyDescent="0.3"/>
    <row r="1485" customFormat="1" x14ac:dyDescent="0.3"/>
    <row r="1486" customFormat="1" x14ac:dyDescent="0.3"/>
    <row r="1487" customFormat="1" x14ac:dyDescent="0.3"/>
    <row r="1488" customFormat="1" x14ac:dyDescent="0.3"/>
    <row r="1489" customFormat="1" x14ac:dyDescent="0.3"/>
    <row r="1490" customFormat="1" x14ac:dyDescent="0.3"/>
    <row r="1491" customFormat="1" x14ac:dyDescent="0.3"/>
    <row r="1492" customFormat="1" x14ac:dyDescent="0.3"/>
    <row r="1493" customFormat="1" x14ac:dyDescent="0.3"/>
    <row r="1494" customFormat="1" x14ac:dyDescent="0.3"/>
    <row r="1495" customFormat="1" x14ac:dyDescent="0.3"/>
    <row r="1496" customFormat="1" x14ac:dyDescent="0.3"/>
    <row r="1497" customFormat="1" x14ac:dyDescent="0.3"/>
    <row r="1498" customFormat="1" x14ac:dyDescent="0.3"/>
    <row r="1499" customFormat="1" x14ac:dyDescent="0.3"/>
    <row r="1500" customFormat="1" x14ac:dyDescent="0.3"/>
    <row r="1501" customFormat="1" x14ac:dyDescent="0.3"/>
    <row r="1502" customFormat="1" x14ac:dyDescent="0.3"/>
    <row r="1503" customFormat="1" x14ac:dyDescent="0.3"/>
    <row r="1504" customFormat="1" x14ac:dyDescent="0.3"/>
    <row r="1505" customFormat="1" x14ac:dyDescent="0.3"/>
    <row r="1506" customFormat="1" x14ac:dyDescent="0.3"/>
    <row r="1507" customFormat="1" x14ac:dyDescent="0.3"/>
    <row r="1508" customFormat="1" x14ac:dyDescent="0.3"/>
    <row r="1509" customFormat="1" x14ac:dyDescent="0.3"/>
    <row r="1510" customFormat="1" x14ac:dyDescent="0.3"/>
    <row r="1511" customFormat="1" x14ac:dyDescent="0.3"/>
    <row r="1512" customFormat="1" x14ac:dyDescent="0.3"/>
    <row r="1513" customFormat="1" x14ac:dyDescent="0.3"/>
    <row r="1514" customFormat="1" x14ac:dyDescent="0.3"/>
    <row r="1515" customFormat="1" x14ac:dyDescent="0.3"/>
    <row r="1516" customFormat="1" x14ac:dyDescent="0.3"/>
    <row r="1517" customFormat="1" x14ac:dyDescent="0.3"/>
    <row r="1518" customFormat="1" x14ac:dyDescent="0.3"/>
    <row r="1519" customFormat="1" x14ac:dyDescent="0.3"/>
    <row r="1520" customFormat="1" x14ac:dyDescent="0.3"/>
    <row r="1521" customFormat="1" x14ac:dyDescent="0.3"/>
    <row r="1522" customFormat="1" x14ac:dyDescent="0.3"/>
    <row r="1523" customFormat="1" x14ac:dyDescent="0.3"/>
    <row r="1524" customFormat="1" x14ac:dyDescent="0.3"/>
    <row r="1525" customFormat="1" x14ac:dyDescent="0.3"/>
    <row r="1526" customFormat="1" x14ac:dyDescent="0.3"/>
    <row r="1527" customFormat="1" x14ac:dyDescent="0.3"/>
    <row r="1528" customFormat="1" x14ac:dyDescent="0.3"/>
    <row r="1529" customFormat="1" x14ac:dyDescent="0.3"/>
    <row r="1530" customFormat="1" x14ac:dyDescent="0.3"/>
    <row r="1531" customFormat="1" x14ac:dyDescent="0.3"/>
    <row r="1532" customFormat="1" x14ac:dyDescent="0.3"/>
    <row r="1533" customFormat="1" x14ac:dyDescent="0.3"/>
    <row r="1534" customFormat="1" x14ac:dyDescent="0.3"/>
    <row r="1535" customFormat="1" x14ac:dyDescent="0.3"/>
    <row r="1536" customFormat="1" x14ac:dyDescent="0.3"/>
    <row r="1537" customFormat="1" x14ac:dyDescent="0.3"/>
    <row r="1538" customFormat="1" x14ac:dyDescent="0.3"/>
    <row r="1539" customFormat="1" x14ac:dyDescent="0.3"/>
    <row r="1540" customFormat="1" x14ac:dyDescent="0.3"/>
    <row r="1541" customFormat="1" x14ac:dyDescent="0.3"/>
    <row r="1542" customFormat="1" x14ac:dyDescent="0.3"/>
    <row r="1543" customFormat="1" x14ac:dyDescent="0.3"/>
    <row r="1544" customFormat="1" x14ac:dyDescent="0.3"/>
    <row r="1545" customFormat="1" x14ac:dyDescent="0.3"/>
    <row r="1546" customFormat="1" x14ac:dyDescent="0.3"/>
    <row r="1547" customFormat="1" x14ac:dyDescent="0.3"/>
    <row r="1548" customFormat="1" x14ac:dyDescent="0.3"/>
    <row r="1549" customFormat="1" x14ac:dyDescent="0.3"/>
    <row r="1550" customFormat="1" x14ac:dyDescent="0.3"/>
    <row r="1551" customFormat="1" x14ac:dyDescent="0.3"/>
    <row r="1552" customFormat="1" x14ac:dyDescent="0.3"/>
    <row r="1553" customFormat="1" x14ac:dyDescent="0.3"/>
    <row r="1554" customFormat="1" x14ac:dyDescent="0.3"/>
    <row r="1555" customFormat="1" x14ac:dyDescent="0.3"/>
    <row r="1556" customFormat="1" x14ac:dyDescent="0.3"/>
    <row r="1557" customFormat="1" x14ac:dyDescent="0.3"/>
    <row r="1558" customFormat="1" x14ac:dyDescent="0.3"/>
    <row r="1559" customFormat="1" x14ac:dyDescent="0.3"/>
    <row r="1560" customFormat="1" x14ac:dyDescent="0.3"/>
    <row r="1561" customFormat="1" x14ac:dyDescent="0.3"/>
    <row r="1562" customFormat="1" x14ac:dyDescent="0.3"/>
    <row r="1563" customFormat="1" x14ac:dyDescent="0.3"/>
    <row r="1564" customFormat="1" x14ac:dyDescent="0.3"/>
    <row r="1565" customFormat="1" x14ac:dyDescent="0.3"/>
    <row r="1566" customFormat="1" x14ac:dyDescent="0.3"/>
    <row r="1567" customFormat="1" x14ac:dyDescent="0.3"/>
    <row r="1568" customFormat="1" x14ac:dyDescent="0.3"/>
    <row r="1569" customFormat="1" x14ac:dyDescent="0.3"/>
    <row r="1570" customFormat="1" x14ac:dyDescent="0.3"/>
    <row r="1571" customFormat="1" x14ac:dyDescent="0.3"/>
    <row r="1572" customFormat="1" x14ac:dyDescent="0.3"/>
    <row r="1573" customFormat="1" x14ac:dyDescent="0.3"/>
    <row r="1574" customFormat="1" x14ac:dyDescent="0.3"/>
    <row r="1575" customFormat="1" x14ac:dyDescent="0.3"/>
    <row r="1576" customFormat="1" x14ac:dyDescent="0.3"/>
    <row r="1577" customFormat="1" x14ac:dyDescent="0.3"/>
    <row r="1578" customFormat="1" x14ac:dyDescent="0.3"/>
    <row r="1579" customFormat="1" x14ac:dyDescent="0.3"/>
    <row r="1580" customFormat="1" x14ac:dyDescent="0.3"/>
    <row r="1581" customFormat="1" x14ac:dyDescent="0.3"/>
    <row r="1582" customFormat="1" x14ac:dyDescent="0.3"/>
    <row r="1583" customFormat="1" x14ac:dyDescent="0.3"/>
    <row r="1584" customFormat="1" x14ac:dyDescent="0.3"/>
    <row r="1585" customFormat="1" x14ac:dyDescent="0.3"/>
    <row r="1586" customFormat="1" x14ac:dyDescent="0.3"/>
    <row r="1587" customFormat="1" x14ac:dyDescent="0.3"/>
    <row r="1588" customFormat="1" x14ac:dyDescent="0.3"/>
    <row r="1589" customFormat="1" x14ac:dyDescent="0.3"/>
    <row r="1590" customFormat="1" x14ac:dyDescent="0.3"/>
    <row r="1591" customFormat="1" x14ac:dyDescent="0.3"/>
    <row r="1592" customFormat="1" x14ac:dyDescent="0.3"/>
    <row r="1593" customFormat="1" x14ac:dyDescent="0.3"/>
    <row r="1594" customFormat="1" x14ac:dyDescent="0.3"/>
    <row r="1595" customFormat="1" x14ac:dyDescent="0.3"/>
    <row r="1596" customFormat="1" x14ac:dyDescent="0.3"/>
    <row r="1597" customFormat="1" x14ac:dyDescent="0.3"/>
    <row r="1598" customFormat="1" x14ac:dyDescent="0.3"/>
    <row r="1599" customFormat="1" x14ac:dyDescent="0.3"/>
    <row r="1600" customFormat="1" x14ac:dyDescent="0.3"/>
    <row r="1601" customFormat="1" x14ac:dyDescent="0.3"/>
    <row r="1602" customFormat="1" x14ac:dyDescent="0.3"/>
    <row r="1603" customFormat="1" x14ac:dyDescent="0.3"/>
    <row r="1604" customFormat="1" x14ac:dyDescent="0.3"/>
    <row r="1605" customFormat="1" x14ac:dyDescent="0.3"/>
    <row r="1606" customFormat="1" x14ac:dyDescent="0.3"/>
    <row r="1607" customFormat="1" x14ac:dyDescent="0.3"/>
    <row r="1608" customFormat="1" x14ac:dyDescent="0.3"/>
    <row r="1609" customFormat="1" x14ac:dyDescent="0.3"/>
    <row r="1610" customFormat="1" x14ac:dyDescent="0.3"/>
    <row r="1611" customFormat="1" x14ac:dyDescent="0.3"/>
    <row r="1612" customFormat="1" x14ac:dyDescent="0.3"/>
    <row r="1613" customFormat="1" x14ac:dyDescent="0.3"/>
    <row r="1614" customFormat="1" x14ac:dyDescent="0.3"/>
    <row r="1615" customFormat="1" x14ac:dyDescent="0.3"/>
    <row r="1616" customFormat="1" x14ac:dyDescent="0.3"/>
    <row r="1617" customFormat="1" x14ac:dyDescent="0.3"/>
    <row r="1618" customFormat="1" x14ac:dyDescent="0.3"/>
    <row r="1619" customFormat="1" x14ac:dyDescent="0.3"/>
    <row r="1620" customFormat="1" x14ac:dyDescent="0.3"/>
    <row r="1621" customFormat="1" x14ac:dyDescent="0.3"/>
    <row r="1622" customFormat="1" x14ac:dyDescent="0.3"/>
    <row r="1623" customFormat="1" x14ac:dyDescent="0.3"/>
    <row r="1624" customFormat="1" x14ac:dyDescent="0.3"/>
    <row r="1625" customFormat="1" x14ac:dyDescent="0.3"/>
    <row r="1626" customFormat="1" x14ac:dyDescent="0.3"/>
    <row r="1627" customFormat="1" x14ac:dyDescent="0.3"/>
    <row r="1628" customFormat="1" x14ac:dyDescent="0.3"/>
    <row r="1629" customFormat="1" x14ac:dyDescent="0.3"/>
    <row r="1630" customFormat="1" x14ac:dyDescent="0.3"/>
    <row r="1631" customFormat="1" x14ac:dyDescent="0.3"/>
    <row r="1632" customFormat="1" x14ac:dyDescent="0.3"/>
    <row r="1633" customFormat="1" x14ac:dyDescent="0.3"/>
    <row r="1634" customFormat="1" x14ac:dyDescent="0.3"/>
    <row r="1635" customFormat="1" x14ac:dyDescent="0.3"/>
    <row r="1636" customFormat="1" x14ac:dyDescent="0.3"/>
    <row r="1637" customFormat="1" x14ac:dyDescent="0.3"/>
    <row r="1638" customFormat="1" x14ac:dyDescent="0.3"/>
    <row r="1639" customFormat="1" x14ac:dyDescent="0.3"/>
    <row r="1640" customFormat="1" x14ac:dyDescent="0.3"/>
    <row r="1641" customFormat="1" x14ac:dyDescent="0.3"/>
    <row r="1642" customFormat="1" x14ac:dyDescent="0.3"/>
    <row r="1643" customFormat="1" x14ac:dyDescent="0.3"/>
    <row r="1644" customFormat="1" x14ac:dyDescent="0.3"/>
    <row r="1645" customFormat="1" x14ac:dyDescent="0.3"/>
    <row r="1646" customFormat="1" x14ac:dyDescent="0.3"/>
    <row r="1647" customFormat="1" x14ac:dyDescent="0.3"/>
    <row r="1648" customFormat="1" x14ac:dyDescent="0.3"/>
    <row r="1649" customFormat="1" x14ac:dyDescent="0.3"/>
    <row r="1650" customFormat="1" x14ac:dyDescent="0.3"/>
    <row r="1651" customFormat="1" x14ac:dyDescent="0.3"/>
    <row r="1652" customFormat="1" x14ac:dyDescent="0.3"/>
    <row r="1653" customFormat="1" x14ac:dyDescent="0.3"/>
    <row r="1654" customFormat="1" x14ac:dyDescent="0.3"/>
    <row r="1655" customFormat="1" x14ac:dyDescent="0.3"/>
    <row r="1656" customFormat="1" x14ac:dyDescent="0.3"/>
    <row r="1657" customFormat="1" x14ac:dyDescent="0.3"/>
    <row r="1658" customFormat="1" x14ac:dyDescent="0.3"/>
    <row r="1659" customFormat="1" x14ac:dyDescent="0.3"/>
    <row r="1660" customFormat="1" x14ac:dyDescent="0.3"/>
    <row r="1661" customFormat="1" x14ac:dyDescent="0.3"/>
    <row r="1662" customFormat="1" x14ac:dyDescent="0.3"/>
    <row r="1663" customFormat="1" x14ac:dyDescent="0.3"/>
    <row r="1664" customFormat="1" x14ac:dyDescent="0.3"/>
    <row r="1665" customFormat="1" x14ac:dyDescent="0.3"/>
    <row r="1666" customFormat="1" x14ac:dyDescent="0.3"/>
    <row r="1667" customFormat="1" x14ac:dyDescent="0.3"/>
    <row r="1668" customFormat="1" x14ac:dyDescent="0.3"/>
    <row r="1669" customFormat="1" x14ac:dyDescent="0.3"/>
    <row r="1670" customFormat="1" x14ac:dyDescent="0.3"/>
    <row r="1671" customFormat="1" x14ac:dyDescent="0.3"/>
    <row r="1672" customFormat="1" x14ac:dyDescent="0.3"/>
    <row r="1673" customFormat="1" x14ac:dyDescent="0.3"/>
    <row r="1674" customFormat="1" x14ac:dyDescent="0.3"/>
    <row r="1675" customFormat="1" x14ac:dyDescent="0.3"/>
    <row r="1676" customFormat="1" x14ac:dyDescent="0.3"/>
    <row r="1677" customFormat="1" x14ac:dyDescent="0.3"/>
    <row r="1678" customFormat="1" x14ac:dyDescent="0.3"/>
    <row r="1679" customFormat="1" x14ac:dyDescent="0.3"/>
    <row r="1680" customFormat="1" x14ac:dyDescent="0.3"/>
    <row r="1681" customFormat="1" x14ac:dyDescent="0.3"/>
    <row r="1682" customFormat="1" x14ac:dyDescent="0.3"/>
    <row r="1683" customFormat="1" x14ac:dyDescent="0.3"/>
    <row r="1684" customFormat="1" x14ac:dyDescent="0.3"/>
    <row r="1685" customFormat="1" x14ac:dyDescent="0.3"/>
    <row r="1686" customFormat="1" x14ac:dyDescent="0.3"/>
    <row r="1687" customFormat="1" x14ac:dyDescent="0.3"/>
    <row r="1688" customFormat="1" x14ac:dyDescent="0.3"/>
    <row r="1689" customFormat="1" x14ac:dyDescent="0.3"/>
    <row r="1690" customFormat="1" x14ac:dyDescent="0.3"/>
    <row r="1691" customFormat="1" x14ac:dyDescent="0.3"/>
    <row r="1692" customFormat="1" x14ac:dyDescent="0.3"/>
    <row r="1693" customFormat="1" x14ac:dyDescent="0.3"/>
    <row r="1694" customFormat="1" x14ac:dyDescent="0.3"/>
    <row r="1695" customFormat="1" x14ac:dyDescent="0.3"/>
    <row r="1696" customFormat="1" x14ac:dyDescent="0.3"/>
    <row r="1697" customFormat="1" x14ac:dyDescent="0.3"/>
    <row r="1698" customFormat="1" x14ac:dyDescent="0.3"/>
    <row r="1699" customFormat="1" x14ac:dyDescent="0.3"/>
    <row r="1700" customFormat="1" x14ac:dyDescent="0.3"/>
    <row r="1701" customFormat="1" x14ac:dyDescent="0.3"/>
    <row r="1702" customFormat="1" x14ac:dyDescent="0.3"/>
    <row r="1703" customFormat="1" x14ac:dyDescent="0.3"/>
    <row r="1704" customFormat="1" x14ac:dyDescent="0.3"/>
    <row r="1705" customFormat="1" x14ac:dyDescent="0.3"/>
    <row r="1706" customFormat="1" x14ac:dyDescent="0.3"/>
    <row r="1707" customFormat="1" x14ac:dyDescent="0.3"/>
    <row r="1708" customFormat="1" x14ac:dyDescent="0.3"/>
    <row r="1709" customFormat="1" x14ac:dyDescent="0.3"/>
    <row r="1710" customFormat="1" x14ac:dyDescent="0.3"/>
    <row r="1711" customFormat="1" x14ac:dyDescent="0.3"/>
    <row r="1712" customFormat="1" x14ac:dyDescent="0.3"/>
    <row r="1713" customFormat="1" x14ac:dyDescent="0.3"/>
    <row r="1714" customFormat="1" x14ac:dyDescent="0.3"/>
    <row r="1715" customFormat="1" x14ac:dyDescent="0.3"/>
    <row r="1716" customFormat="1" x14ac:dyDescent="0.3"/>
    <row r="1717" customFormat="1" x14ac:dyDescent="0.3"/>
    <row r="1718" customFormat="1" x14ac:dyDescent="0.3"/>
    <row r="1719" customFormat="1" x14ac:dyDescent="0.3"/>
    <row r="1720" customFormat="1" x14ac:dyDescent="0.3"/>
    <row r="1721" customFormat="1" x14ac:dyDescent="0.3"/>
    <row r="1722" customFormat="1" x14ac:dyDescent="0.3"/>
    <row r="1723" customFormat="1" x14ac:dyDescent="0.3"/>
    <row r="1724" customFormat="1" x14ac:dyDescent="0.3"/>
    <row r="1725" customFormat="1" x14ac:dyDescent="0.3"/>
    <row r="1726" customFormat="1" x14ac:dyDescent="0.3"/>
    <row r="1727" customFormat="1" x14ac:dyDescent="0.3"/>
    <row r="1728" customFormat="1" x14ac:dyDescent="0.3"/>
    <row r="1729" customFormat="1" x14ac:dyDescent="0.3"/>
    <row r="1730" customFormat="1" x14ac:dyDescent="0.3"/>
    <row r="1731" customFormat="1" x14ac:dyDescent="0.3"/>
    <row r="1732" customFormat="1" x14ac:dyDescent="0.3"/>
    <row r="1733" customFormat="1" x14ac:dyDescent="0.3"/>
    <row r="1734" customFormat="1" x14ac:dyDescent="0.3"/>
    <row r="1735" customFormat="1" x14ac:dyDescent="0.3"/>
    <row r="1736" customFormat="1" x14ac:dyDescent="0.3"/>
    <row r="1737" customFormat="1" x14ac:dyDescent="0.3"/>
    <row r="1738" customFormat="1" x14ac:dyDescent="0.3"/>
    <row r="1739" customFormat="1" x14ac:dyDescent="0.3"/>
    <row r="1740" customFormat="1" x14ac:dyDescent="0.3"/>
    <row r="1741" customFormat="1" x14ac:dyDescent="0.3"/>
    <row r="1742" customFormat="1" x14ac:dyDescent="0.3"/>
    <row r="1743" customFormat="1" x14ac:dyDescent="0.3"/>
    <row r="1744" customFormat="1" x14ac:dyDescent="0.3"/>
    <row r="1745" customFormat="1" x14ac:dyDescent="0.3"/>
    <row r="1746" customFormat="1" x14ac:dyDescent="0.3"/>
    <row r="1747" customFormat="1" x14ac:dyDescent="0.3"/>
    <row r="1748" customFormat="1" x14ac:dyDescent="0.3"/>
    <row r="1749" customFormat="1" x14ac:dyDescent="0.3"/>
    <row r="1750" customFormat="1" x14ac:dyDescent="0.3"/>
    <row r="1751" customFormat="1" x14ac:dyDescent="0.3"/>
    <row r="1752" customFormat="1" x14ac:dyDescent="0.3"/>
    <row r="1753" customFormat="1" x14ac:dyDescent="0.3"/>
    <row r="1754" customFormat="1" x14ac:dyDescent="0.3"/>
    <row r="1755" customFormat="1" x14ac:dyDescent="0.3"/>
    <row r="1756" customFormat="1" x14ac:dyDescent="0.3"/>
    <row r="1757" customFormat="1" x14ac:dyDescent="0.3"/>
    <row r="1758" customFormat="1" x14ac:dyDescent="0.3"/>
    <row r="1759" customFormat="1" x14ac:dyDescent="0.3"/>
    <row r="1760" customFormat="1" x14ac:dyDescent="0.3"/>
    <row r="1761" customFormat="1" x14ac:dyDescent="0.3"/>
    <row r="1762" customFormat="1" x14ac:dyDescent="0.3"/>
    <row r="1763" customFormat="1" x14ac:dyDescent="0.3"/>
    <row r="1764" customFormat="1" x14ac:dyDescent="0.3"/>
    <row r="1765" customFormat="1" x14ac:dyDescent="0.3"/>
    <row r="1766" customFormat="1" x14ac:dyDescent="0.3"/>
    <row r="1767" customFormat="1" x14ac:dyDescent="0.3"/>
    <row r="1768" customFormat="1" x14ac:dyDescent="0.3"/>
    <row r="1769" customFormat="1" x14ac:dyDescent="0.3"/>
    <row r="1770" customFormat="1" x14ac:dyDescent="0.3"/>
    <row r="1771" customFormat="1" x14ac:dyDescent="0.3"/>
    <row r="1772" customFormat="1" x14ac:dyDescent="0.3"/>
    <row r="1773" customFormat="1" x14ac:dyDescent="0.3"/>
    <row r="1774" customFormat="1" x14ac:dyDescent="0.3"/>
    <row r="1775" customFormat="1" x14ac:dyDescent="0.3"/>
    <row r="1776" customFormat="1" x14ac:dyDescent="0.3"/>
    <row r="1777" customFormat="1" x14ac:dyDescent="0.3"/>
    <row r="1778" customFormat="1" x14ac:dyDescent="0.3"/>
    <row r="1779" customFormat="1" x14ac:dyDescent="0.3"/>
    <row r="1780" customFormat="1" x14ac:dyDescent="0.3"/>
    <row r="1781" customFormat="1" x14ac:dyDescent="0.3"/>
    <row r="1782" customFormat="1" x14ac:dyDescent="0.3"/>
    <row r="1783" customFormat="1" x14ac:dyDescent="0.3"/>
    <row r="1784" customFormat="1" x14ac:dyDescent="0.3"/>
    <row r="1785" customFormat="1" x14ac:dyDescent="0.3"/>
    <row r="1786" customFormat="1" x14ac:dyDescent="0.3"/>
    <row r="1787" customFormat="1" x14ac:dyDescent="0.3"/>
    <row r="1788" customFormat="1" x14ac:dyDescent="0.3"/>
    <row r="1789" customFormat="1" x14ac:dyDescent="0.3"/>
    <row r="1790" customFormat="1" x14ac:dyDescent="0.3"/>
    <row r="1791" customFormat="1" x14ac:dyDescent="0.3"/>
    <row r="1792" customFormat="1" x14ac:dyDescent="0.3"/>
    <row r="1793" customFormat="1" x14ac:dyDescent="0.3"/>
    <row r="1794" customFormat="1" x14ac:dyDescent="0.3"/>
    <row r="1795" customFormat="1" x14ac:dyDescent="0.3"/>
    <row r="1796" customFormat="1" x14ac:dyDescent="0.3"/>
    <row r="1797" customFormat="1" x14ac:dyDescent="0.3"/>
    <row r="1798" customFormat="1" x14ac:dyDescent="0.3"/>
    <row r="1799" customFormat="1" x14ac:dyDescent="0.3"/>
    <row r="1800" customFormat="1" x14ac:dyDescent="0.3"/>
    <row r="1801" customFormat="1" x14ac:dyDescent="0.3"/>
    <row r="1802" customFormat="1" x14ac:dyDescent="0.3"/>
    <row r="1803" customFormat="1" x14ac:dyDescent="0.3"/>
    <row r="1804" customFormat="1" x14ac:dyDescent="0.3"/>
    <row r="1805" customFormat="1" x14ac:dyDescent="0.3"/>
    <row r="1806" customFormat="1" x14ac:dyDescent="0.3"/>
    <row r="1807" customFormat="1" x14ac:dyDescent="0.3"/>
    <row r="1808" customFormat="1" x14ac:dyDescent="0.3"/>
    <row r="1809" customFormat="1" x14ac:dyDescent="0.3"/>
    <row r="1810" customFormat="1" x14ac:dyDescent="0.3"/>
    <row r="1811" customFormat="1" x14ac:dyDescent="0.3"/>
    <row r="1812" customFormat="1" x14ac:dyDescent="0.3"/>
    <row r="1813" customFormat="1" x14ac:dyDescent="0.3"/>
    <row r="1814" customFormat="1" x14ac:dyDescent="0.3"/>
    <row r="1815" customFormat="1" x14ac:dyDescent="0.3"/>
    <row r="1816" customFormat="1" x14ac:dyDescent="0.3"/>
    <row r="1817" customFormat="1" x14ac:dyDescent="0.3"/>
    <row r="1818" customFormat="1" x14ac:dyDescent="0.3"/>
    <row r="1819" customFormat="1" x14ac:dyDescent="0.3"/>
    <row r="1820" customFormat="1" x14ac:dyDescent="0.3"/>
    <row r="1821" customFormat="1" x14ac:dyDescent="0.3"/>
    <row r="1822" customFormat="1" x14ac:dyDescent="0.3"/>
    <row r="1823" customFormat="1" x14ac:dyDescent="0.3"/>
    <row r="1824" customFormat="1" x14ac:dyDescent="0.3"/>
    <row r="1825" customFormat="1" x14ac:dyDescent="0.3"/>
    <row r="1826" customFormat="1" x14ac:dyDescent="0.3"/>
    <row r="1827" customFormat="1" x14ac:dyDescent="0.3"/>
    <row r="1828" customFormat="1" x14ac:dyDescent="0.3"/>
    <row r="1829" customFormat="1" x14ac:dyDescent="0.3"/>
    <row r="1830" customFormat="1" x14ac:dyDescent="0.3"/>
    <row r="1831" customFormat="1" x14ac:dyDescent="0.3"/>
    <row r="1832" customFormat="1" x14ac:dyDescent="0.3"/>
    <row r="1833" customFormat="1" x14ac:dyDescent="0.3"/>
    <row r="1834" customFormat="1" x14ac:dyDescent="0.3"/>
    <row r="1835" customFormat="1" x14ac:dyDescent="0.3"/>
    <row r="1836" customFormat="1" x14ac:dyDescent="0.3"/>
    <row r="1837" customFormat="1" x14ac:dyDescent="0.3"/>
    <row r="1838" customFormat="1" x14ac:dyDescent="0.3"/>
    <row r="1839" customFormat="1" x14ac:dyDescent="0.3"/>
    <row r="1840" customFormat="1" x14ac:dyDescent="0.3"/>
    <row r="1841" customFormat="1" x14ac:dyDescent="0.3"/>
    <row r="1842" customFormat="1" x14ac:dyDescent="0.3"/>
    <row r="1843" customFormat="1" x14ac:dyDescent="0.3"/>
    <row r="1844" customFormat="1" x14ac:dyDescent="0.3"/>
    <row r="1845" customFormat="1" x14ac:dyDescent="0.3"/>
    <row r="1846" customFormat="1" x14ac:dyDescent="0.3"/>
    <row r="1847" customFormat="1" x14ac:dyDescent="0.3"/>
    <row r="1848" customFormat="1" x14ac:dyDescent="0.3"/>
    <row r="1849" customFormat="1" x14ac:dyDescent="0.3"/>
    <row r="1850" customFormat="1" x14ac:dyDescent="0.3"/>
    <row r="1851" customFormat="1" x14ac:dyDescent="0.3"/>
    <row r="1852" customFormat="1" x14ac:dyDescent="0.3"/>
    <row r="1853" customFormat="1" x14ac:dyDescent="0.3"/>
    <row r="1854" customFormat="1" x14ac:dyDescent="0.3"/>
    <row r="1855" customFormat="1" x14ac:dyDescent="0.3"/>
    <row r="1856" customFormat="1" x14ac:dyDescent="0.3"/>
    <row r="1857" customFormat="1" x14ac:dyDescent="0.3"/>
    <row r="1858" customFormat="1" x14ac:dyDescent="0.3"/>
    <row r="1859" customFormat="1" x14ac:dyDescent="0.3"/>
    <row r="1860" customFormat="1" x14ac:dyDescent="0.3"/>
    <row r="1861" customFormat="1" x14ac:dyDescent="0.3"/>
    <row r="1862" customFormat="1" x14ac:dyDescent="0.3"/>
    <row r="1863" customFormat="1" x14ac:dyDescent="0.3"/>
    <row r="1864" customFormat="1" x14ac:dyDescent="0.3"/>
    <row r="1865" customFormat="1" x14ac:dyDescent="0.3"/>
    <row r="1866" customFormat="1" x14ac:dyDescent="0.3"/>
    <row r="1867" customFormat="1" x14ac:dyDescent="0.3"/>
    <row r="1868" customFormat="1" x14ac:dyDescent="0.3"/>
    <row r="1869" customFormat="1" x14ac:dyDescent="0.3"/>
    <row r="1870" customFormat="1" x14ac:dyDescent="0.3"/>
    <row r="1871" customFormat="1" x14ac:dyDescent="0.3"/>
    <row r="1872" customFormat="1" x14ac:dyDescent="0.3"/>
    <row r="1873" customFormat="1" x14ac:dyDescent="0.3"/>
    <row r="1874" customFormat="1" x14ac:dyDescent="0.3"/>
    <row r="1875" customFormat="1" x14ac:dyDescent="0.3"/>
    <row r="1876" customFormat="1" x14ac:dyDescent="0.3"/>
    <row r="1877" customFormat="1" x14ac:dyDescent="0.3"/>
    <row r="1878" customFormat="1" x14ac:dyDescent="0.3"/>
    <row r="1879" customFormat="1" x14ac:dyDescent="0.3"/>
    <row r="1880" customFormat="1" x14ac:dyDescent="0.3"/>
    <row r="1881" customFormat="1" x14ac:dyDescent="0.3"/>
    <row r="1882" customFormat="1" x14ac:dyDescent="0.3"/>
    <row r="1883" customFormat="1" x14ac:dyDescent="0.3"/>
    <row r="1884" customFormat="1" x14ac:dyDescent="0.3"/>
    <row r="1885" customFormat="1" x14ac:dyDescent="0.3"/>
    <row r="1886" customFormat="1" x14ac:dyDescent="0.3"/>
    <row r="1887" customFormat="1" x14ac:dyDescent="0.3"/>
    <row r="1888" customFormat="1" x14ac:dyDescent="0.3"/>
    <row r="1889" customFormat="1" x14ac:dyDescent="0.3"/>
    <row r="1890" customFormat="1" x14ac:dyDescent="0.3"/>
    <row r="1891" customFormat="1" x14ac:dyDescent="0.3"/>
    <row r="1892" customFormat="1" x14ac:dyDescent="0.3"/>
    <row r="1893" customFormat="1" x14ac:dyDescent="0.3"/>
    <row r="1894" customFormat="1" x14ac:dyDescent="0.3"/>
    <row r="1895" customFormat="1" x14ac:dyDescent="0.3"/>
    <row r="1896" customFormat="1" x14ac:dyDescent="0.3"/>
    <row r="1897" customFormat="1" x14ac:dyDescent="0.3"/>
    <row r="1898" customFormat="1" x14ac:dyDescent="0.3"/>
    <row r="1899" customFormat="1" x14ac:dyDescent="0.3"/>
    <row r="1900" customFormat="1" x14ac:dyDescent="0.3"/>
    <row r="1901" customFormat="1" x14ac:dyDescent="0.3"/>
    <row r="1902" customFormat="1" x14ac:dyDescent="0.3"/>
    <row r="1903" customFormat="1" x14ac:dyDescent="0.3"/>
    <row r="1904" customFormat="1" x14ac:dyDescent="0.3"/>
    <row r="1905" customFormat="1" x14ac:dyDescent="0.3"/>
    <row r="1906" customFormat="1" x14ac:dyDescent="0.3"/>
    <row r="1907" customFormat="1" x14ac:dyDescent="0.3"/>
    <row r="1908" customFormat="1" x14ac:dyDescent="0.3"/>
    <row r="1909" customFormat="1" x14ac:dyDescent="0.3"/>
    <row r="1910" customFormat="1" x14ac:dyDescent="0.3"/>
    <row r="1911" customFormat="1" x14ac:dyDescent="0.3"/>
    <row r="1912" customFormat="1" x14ac:dyDescent="0.3"/>
    <row r="1913" customFormat="1" x14ac:dyDescent="0.3"/>
    <row r="1914" customFormat="1" x14ac:dyDescent="0.3"/>
    <row r="1915" customFormat="1" x14ac:dyDescent="0.3"/>
    <row r="1916" customFormat="1" x14ac:dyDescent="0.3"/>
    <row r="1917" customFormat="1" x14ac:dyDescent="0.3"/>
    <row r="1918" customFormat="1" x14ac:dyDescent="0.3"/>
    <row r="1919" customFormat="1" x14ac:dyDescent="0.3"/>
    <row r="1920" customFormat="1" x14ac:dyDescent="0.3"/>
    <row r="1921" customFormat="1" x14ac:dyDescent="0.3"/>
    <row r="1922" customFormat="1" x14ac:dyDescent="0.3"/>
    <row r="1923" customFormat="1" x14ac:dyDescent="0.3"/>
    <row r="1924" customFormat="1" x14ac:dyDescent="0.3"/>
    <row r="1925" customFormat="1" x14ac:dyDescent="0.3"/>
    <row r="1926" customFormat="1" x14ac:dyDescent="0.3"/>
    <row r="1927" customFormat="1" x14ac:dyDescent="0.3"/>
    <row r="1928" customFormat="1" x14ac:dyDescent="0.3"/>
    <row r="1929" customFormat="1" x14ac:dyDescent="0.3"/>
    <row r="1930" customFormat="1" x14ac:dyDescent="0.3"/>
    <row r="1931" customFormat="1" x14ac:dyDescent="0.3"/>
    <row r="1932" customFormat="1" x14ac:dyDescent="0.3"/>
    <row r="1933" customFormat="1" x14ac:dyDescent="0.3"/>
    <row r="1934" customFormat="1" x14ac:dyDescent="0.3"/>
    <row r="1935" customFormat="1" x14ac:dyDescent="0.3"/>
    <row r="1936" customFormat="1" x14ac:dyDescent="0.3"/>
    <row r="1937" customFormat="1" x14ac:dyDescent="0.3"/>
    <row r="1938" customFormat="1" x14ac:dyDescent="0.3"/>
    <row r="1939" customFormat="1" x14ac:dyDescent="0.3"/>
    <row r="1940" customFormat="1" x14ac:dyDescent="0.3"/>
    <row r="1941" customFormat="1" x14ac:dyDescent="0.3"/>
    <row r="1942" customFormat="1" x14ac:dyDescent="0.3"/>
    <row r="1943" customFormat="1" x14ac:dyDescent="0.3"/>
    <row r="1944" customFormat="1" x14ac:dyDescent="0.3"/>
    <row r="1945" customFormat="1" x14ac:dyDescent="0.3"/>
    <row r="1946" customFormat="1" x14ac:dyDescent="0.3"/>
    <row r="1947" customFormat="1" x14ac:dyDescent="0.3"/>
    <row r="1948" customFormat="1" x14ac:dyDescent="0.3"/>
    <row r="1949" customFormat="1" x14ac:dyDescent="0.3"/>
    <row r="1950" customFormat="1" x14ac:dyDescent="0.3"/>
    <row r="1951" customFormat="1" x14ac:dyDescent="0.3"/>
    <row r="1952" customFormat="1" x14ac:dyDescent="0.3"/>
    <row r="1953" customFormat="1" x14ac:dyDescent="0.3"/>
    <row r="1954" customFormat="1" x14ac:dyDescent="0.3"/>
    <row r="1955" customFormat="1" x14ac:dyDescent="0.3"/>
    <row r="1956" customFormat="1" x14ac:dyDescent="0.3"/>
    <row r="1957" customFormat="1" x14ac:dyDescent="0.3"/>
    <row r="1958" customFormat="1" x14ac:dyDescent="0.3"/>
    <row r="1959" customFormat="1" x14ac:dyDescent="0.3"/>
    <row r="1960" customFormat="1" x14ac:dyDescent="0.3"/>
    <row r="1961" customFormat="1" x14ac:dyDescent="0.3"/>
    <row r="1962" customFormat="1" x14ac:dyDescent="0.3"/>
    <row r="1963" customFormat="1" x14ac:dyDescent="0.3"/>
    <row r="1964" customFormat="1" x14ac:dyDescent="0.3"/>
    <row r="1965" customFormat="1" x14ac:dyDescent="0.3"/>
    <row r="1966" customFormat="1" x14ac:dyDescent="0.3"/>
    <row r="1967" customFormat="1" x14ac:dyDescent="0.3"/>
    <row r="1968" customFormat="1" x14ac:dyDescent="0.3"/>
    <row r="1969" customFormat="1" x14ac:dyDescent="0.3"/>
    <row r="1970" customFormat="1" x14ac:dyDescent="0.3"/>
    <row r="1971" customFormat="1" x14ac:dyDescent="0.3"/>
    <row r="1972" customFormat="1" x14ac:dyDescent="0.3"/>
    <row r="1973" customFormat="1" x14ac:dyDescent="0.3"/>
    <row r="1974" customFormat="1" x14ac:dyDescent="0.3"/>
    <row r="1975" customFormat="1" x14ac:dyDescent="0.3"/>
    <row r="1976" customFormat="1" x14ac:dyDescent="0.3"/>
    <row r="1977" customFormat="1" x14ac:dyDescent="0.3"/>
    <row r="1978" customFormat="1" x14ac:dyDescent="0.3"/>
    <row r="1979" customFormat="1" x14ac:dyDescent="0.3"/>
    <row r="1980" customFormat="1" x14ac:dyDescent="0.3"/>
    <row r="1981" customFormat="1" x14ac:dyDescent="0.3"/>
    <row r="1982" customFormat="1" x14ac:dyDescent="0.3"/>
    <row r="1983" customFormat="1" x14ac:dyDescent="0.3"/>
    <row r="1984" customFormat="1" x14ac:dyDescent="0.3"/>
    <row r="1985" customFormat="1" x14ac:dyDescent="0.3"/>
    <row r="1986" customFormat="1" x14ac:dyDescent="0.3"/>
    <row r="1987" customFormat="1" x14ac:dyDescent="0.3"/>
    <row r="1988" customFormat="1" x14ac:dyDescent="0.3"/>
    <row r="1989" customFormat="1" x14ac:dyDescent="0.3"/>
    <row r="1990" customFormat="1" x14ac:dyDescent="0.3"/>
    <row r="1991" customFormat="1" x14ac:dyDescent="0.3"/>
    <row r="1992" customFormat="1" x14ac:dyDescent="0.3"/>
    <row r="1993" customFormat="1" x14ac:dyDescent="0.3"/>
    <row r="1994" customFormat="1" x14ac:dyDescent="0.3"/>
    <row r="1995" customFormat="1" x14ac:dyDescent="0.3"/>
    <row r="1996" customFormat="1" x14ac:dyDescent="0.3"/>
    <row r="1997" customFormat="1" x14ac:dyDescent="0.3"/>
    <row r="1998" customFormat="1" x14ac:dyDescent="0.3"/>
    <row r="1999" customFormat="1" x14ac:dyDescent="0.3"/>
    <row r="2000" customFormat="1" x14ac:dyDescent="0.3"/>
    <row r="2001" customFormat="1" x14ac:dyDescent="0.3"/>
    <row r="2002" customFormat="1" x14ac:dyDescent="0.3"/>
    <row r="2003" customFormat="1" x14ac:dyDescent="0.3"/>
    <row r="2004" customFormat="1" x14ac:dyDescent="0.3"/>
    <row r="2005" customFormat="1" x14ac:dyDescent="0.3"/>
    <row r="2006" customFormat="1" x14ac:dyDescent="0.3"/>
    <row r="2007" customFormat="1" x14ac:dyDescent="0.3"/>
    <row r="2008" customFormat="1" x14ac:dyDescent="0.3"/>
    <row r="2009" customFormat="1" x14ac:dyDescent="0.3"/>
    <row r="2010" customFormat="1" x14ac:dyDescent="0.3"/>
    <row r="2011" customFormat="1" x14ac:dyDescent="0.3"/>
    <row r="2012" customFormat="1" x14ac:dyDescent="0.3"/>
    <row r="2013" customFormat="1" x14ac:dyDescent="0.3"/>
    <row r="2014" customFormat="1" x14ac:dyDescent="0.3"/>
    <row r="2015" customFormat="1" x14ac:dyDescent="0.3"/>
    <row r="2016" customFormat="1" x14ac:dyDescent="0.3"/>
    <row r="2017" customFormat="1" x14ac:dyDescent="0.3"/>
    <row r="2018" customFormat="1" x14ac:dyDescent="0.3"/>
    <row r="2019" customFormat="1" x14ac:dyDescent="0.3"/>
    <row r="2020" customFormat="1" x14ac:dyDescent="0.3"/>
    <row r="2021" customFormat="1" x14ac:dyDescent="0.3"/>
    <row r="2022" customFormat="1" x14ac:dyDescent="0.3"/>
    <row r="2023" customFormat="1" x14ac:dyDescent="0.3"/>
    <row r="2024" customFormat="1" x14ac:dyDescent="0.3"/>
    <row r="2025" customFormat="1" x14ac:dyDescent="0.3"/>
    <row r="2026" customFormat="1" x14ac:dyDescent="0.3"/>
    <row r="2027" customFormat="1" x14ac:dyDescent="0.3"/>
    <row r="2028" customFormat="1" x14ac:dyDescent="0.3"/>
    <row r="2029" customFormat="1" x14ac:dyDescent="0.3"/>
    <row r="2030" customFormat="1" x14ac:dyDescent="0.3"/>
    <row r="2031" customFormat="1" x14ac:dyDescent="0.3"/>
    <row r="2032" customFormat="1" x14ac:dyDescent="0.3"/>
    <row r="2033" customFormat="1" x14ac:dyDescent="0.3"/>
    <row r="2034" customFormat="1" x14ac:dyDescent="0.3"/>
    <row r="2035" customFormat="1" x14ac:dyDescent="0.3"/>
    <row r="2036" customFormat="1" x14ac:dyDescent="0.3"/>
    <row r="2037" customFormat="1" x14ac:dyDescent="0.3"/>
    <row r="2038" customFormat="1" x14ac:dyDescent="0.3"/>
    <row r="2039" customFormat="1" x14ac:dyDescent="0.3"/>
    <row r="2040" customFormat="1" x14ac:dyDescent="0.3"/>
    <row r="2041" customFormat="1" x14ac:dyDescent="0.3"/>
    <row r="2042" customFormat="1" x14ac:dyDescent="0.3"/>
    <row r="2043" customFormat="1" x14ac:dyDescent="0.3"/>
    <row r="2044" customFormat="1" x14ac:dyDescent="0.3"/>
    <row r="2045" customFormat="1" x14ac:dyDescent="0.3"/>
    <row r="2046" customFormat="1" x14ac:dyDescent="0.3"/>
    <row r="2047" customFormat="1" x14ac:dyDescent="0.3"/>
    <row r="2048" customFormat="1" x14ac:dyDescent="0.3"/>
    <row r="2049" customFormat="1" x14ac:dyDescent="0.3"/>
    <row r="2050" customFormat="1" x14ac:dyDescent="0.3"/>
    <row r="2051" customFormat="1" x14ac:dyDescent="0.3"/>
    <row r="2052" customFormat="1" x14ac:dyDescent="0.3"/>
    <row r="2053" customFormat="1" x14ac:dyDescent="0.3"/>
    <row r="2054" customFormat="1" x14ac:dyDescent="0.3"/>
    <row r="2055" customFormat="1" x14ac:dyDescent="0.3"/>
    <row r="2056" customFormat="1" x14ac:dyDescent="0.3"/>
    <row r="2057" customFormat="1" x14ac:dyDescent="0.3"/>
    <row r="2058" customFormat="1" x14ac:dyDescent="0.3"/>
    <row r="2059" customFormat="1" x14ac:dyDescent="0.3"/>
    <row r="2060" customFormat="1" x14ac:dyDescent="0.3"/>
    <row r="2061" customFormat="1" x14ac:dyDescent="0.3"/>
    <row r="2062" customFormat="1" x14ac:dyDescent="0.3"/>
    <row r="2063" customFormat="1" x14ac:dyDescent="0.3"/>
    <row r="2064" customFormat="1" x14ac:dyDescent="0.3"/>
    <row r="2065" customFormat="1" x14ac:dyDescent="0.3"/>
    <row r="2066" customFormat="1" x14ac:dyDescent="0.3"/>
    <row r="2067" customFormat="1" x14ac:dyDescent="0.3"/>
    <row r="2068" customFormat="1" x14ac:dyDescent="0.3"/>
    <row r="2069" customFormat="1" x14ac:dyDescent="0.3"/>
    <row r="2070" customFormat="1" x14ac:dyDescent="0.3"/>
    <row r="2071" customFormat="1" x14ac:dyDescent="0.3"/>
    <row r="2072" customFormat="1" x14ac:dyDescent="0.3"/>
    <row r="2073" customFormat="1" x14ac:dyDescent="0.3"/>
    <row r="2074" customFormat="1" x14ac:dyDescent="0.3"/>
    <row r="2075" customFormat="1" x14ac:dyDescent="0.3"/>
    <row r="2076" customFormat="1" x14ac:dyDescent="0.3"/>
    <row r="2077" customFormat="1" x14ac:dyDescent="0.3"/>
    <row r="2078" customFormat="1" x14ac:dyDescent="0.3"/>
    <row r="2079" customFormat="1" x14ac:dyDescent="0.3"/>
    <row r="2080" customFormat="1" x14ac:dyDescent="0.3"/>
    <row r="2081" customFormat="1" x14ac:dyDescent="0.3"/>
    <row r="2082" customFormat="1" x14ac:dyDescent="0.3"/>
    <row r="2083" customFormat="1" x14ac:dyDescent="0.3"/>
    <row r="2084" customFormat="1" x14ac:dyDescent="0.3"/>
    <row r="2085" customFormat="1" x14ac:dyDescent="0.3"/>
    <row r="2086" customFormat="1" x14ac:dyDescent="0.3"/>
    <row r="2087" customFormat="1" x14ac:dyDescent="0.3"/>
    <row r="2088" customFormat="1" x14ac:dyDescent="0.3"/>
    <row r="2089" customFormat="1" x14ac:dyDescent="0.3"/>
    <row r="2090" customFormat="1" x14ac:dyDescent="0.3"/>
    <row r="2091" customFormat="1" x14ac:dyDescent="0.3"/>
    <row r="2092" customFormat="1" x14ac:dyDescent="0.3"/>
    <row r="2093" customFormat="1" x14ac:dyDescent="0.3"/>
    <row r="2094" customFormat="1" x14ac:dyDescent="0.3"/>
    <row r="2095" customFormat="1" x14ac:dyDescent="0.3"/>
    <row r="2096" customFormat="1" x14ac:dyDescent="0.3"/>
    <row r="2097" customFormat="1" x14ac:dyDescent="0.3"/>
    <row r="2098" customFormat="1" x14ac:dyDescent="0.3"/>
    <row r="2099" customFormat="1" x14ac:dyDescent="0.3"/>
    <row r="2100" customFormat="1" x14ac:dyDescent="0.3"/>
    <row r="2101" customFormat="1" x14ac:dyDescent="0.3"/>
    <row r="2102" customFormat="1" x14ac:dyDescent="0.3"/>
    <row r="2103" customFormat="1" x14ac:dyDescent="0.3"/>
    <row r="2104" customFormat="1" x14ac:dyDescent="0.3"/>
    <row r="2105" customFormat="1" x14ac:dyDescent="0.3"/>
    <row r="2106" customFormat="1" x14ac:dyDescent="0.3"/>
    <row r="2107" customFormat="1" x14ac:dyDescent="0.3"/>
    <row r="2108" customFormat="1" x14ac:dyDescent="0.3"/>
    <row r="2109" customFormat="1" x14ac:dyDescent="0.3"/>
    <row r="2110" customFormat="1" x14ac:dyDescent="0.3"/>
    <row r="2111" customFormat="1" x14ac:dyDescent="0.3"/>
    <row r="2112" customFormat="1" x14ac:dyDescent="0.3"/>
    <row r="2113" customFormat="1" x14ac:dyDescent="0.3"/>
    <row r="2114" customFormat="1" x14ac:dyDescent="0.3"/>
    <row r="2115" customFormat="1" x14ac:dyDescent="0.3"/>
    <row r="2116" customFormat="1" x14ac:dyDescent="0.3"/>
    <row r="2117" customFormat="1" x14ac:dyDescent="0.3"/>
    <row r="2118" customFormat="1" x14ac:dyDescent="0.3"/>
    <row r="2119" customFormat="1" x14ac:dyDescent="0.3"/>
    <row r="2120" customFormat="1" x14ac:dyDescent="0.3"/>
    <row r="2121" customFormat="1" x14ac:dyDescent="0.3"/>
    <row r="2122" customFormat="1" x14ac:dyDescent="0.3"/>
    <row r="2123" customFormat="1" x14ac:dyDescent="0.3"/>
    <row r="2124" customFormat="1" x14ac:dyDescent="0.3"/>
    <row r="2125" customFormat="1" x14ac:dyDescent="0.3"/>
    <row r="2126" customFormat="1" x14ac:dyDescent="0.3"/>
    <row r="2127" customFormat="1" x14ac:dyDescent="0.3"/>
    <row r="2128" customFormat="1" x14ac:dyDescent="0.3"/>
    <row r="2129" customFormat="1" x14ac:dyDescent="0.3"/>
    <row r="2130" customFormat="1" x14ac:dyDescent="0.3"/>
    <row r="2131" customFormat="1" x14ac:dyDescent="0.3"/>
    <row r="2132" customFormat="1" x14ac:dyDescent="0.3"/>
    <row r="2133" customFormat="1" x14ac:dyDescent="0.3"/>
    <row r="2134" customFormat="1" x14ac:dyDescent="0.3"/>
    <row r="2135" customFormat="1" x14ac:dyDescent="0.3"/>
    <row r="2136" customFormat="1" x14ac:dyDescent="0.3"/>
    <row r="2137" customFormat="1" x14ac:dyDescent="0.3"/>
    <row r="2138" customFormat="1" x14ac:dyDescent="0.3"/>
    <row r="2139" customFormat="1" x14ac:dyDescent="0.3"/>
    <row r="2140" customFormat="1" x14ac:dyDescent="0.3"/>
    <row r="2141" customFormat="1" x14ac:dyDescent="0.3"/>
    <row r="2142" customFormat="1" x14ac:dyDescent="0.3"/>
    <row r="2143" customFormat="1" x14ac:dyDescent="0.3"/>
    <row r="2144" customFormat="1" x14ac:dyDescent="0.3"/>
    <row r="2145" customFormat="1" x14ac:dyDescent="0.3"/>
    <row r="2146" customFormat="1" x14ac:dyDescent="0.3"/>
    <row r="2147" customFormat="1" x14ac:dyDescent="0.3"/>
    <row r="2148" customFormat="1" x14ac:dyDescent="0.3"/>
    <row r="2149" customFormat="1" x14ac:dyDescent="0.3"/>
    <row r="2150" customFormat="1" x14ac:dyDescent="0.3"/>
    <row r="2151" customFormat="1" x14ac:dyDescent="0.3"/>
    <row r="2152" customFormat="1" x14ac:dyDescent="0.3"/>
    <row r="2153" customFormat="1" x14ac:dyDescent="0.3"/>
    <row r="2154" customFormat="1" x14ac:dyDescent="0.3"/>
    <row r="2155" customFormat="1" x14ac:dyDescent="0.3"/>
    <row r="2156" customFormat="1" x14ac:dyDescent="0.3"/>
    <row r="2157" customFormat="1" x14ac:dyDescent="0.3"/>
    <row r="2158" customFormat="1" x14ac:dyDescent="0.3"/>
    <row r="2159" customFormat="1" x14ac:dyDescent="0.3"/>
    <row r="2160" customFormat="1" x14ac:dyDescent="0.3"/>
    <row r="2161" customFormat="1" x14ac:dyDescent="0.3"/>
    <row r="2162" customFormat="1" x14ac:dyDescent="0.3"/>
    <row r="2163" customFormat="1" x14ac:dyDescent="0.3"/>
    <row r="2164" customFormat="1" x14ac:dyDescent="0.3"/>
    <row r="2165" customFormat="1" x14ac:dyDescent="0.3"/>
    <row r="2166" customFormat="1" x14ac:dyDescent="0.3"/>
    <row r="2167" customFormat="1" x14ac:dyDescent="0.3"/>
    <row r="2168" customFormat="1" x14ac:dyDescent="0.3"/>
    <row r="2169" customFormat="1" x14ac:dyDescent="0.3"/>
    <row r="2170" customFormat="1" x14ac:dyDescent="0.3"/>
    <row r="2171" customFormat="1" x14ac:dyDescent="0.3"/>
    <row r="2172" customFormat="1" x14ac:dyDescent="0.3"/>
    <row r="2173" customFormat="1" x14ac:dyDescent="0.3"/>
    <row r="2174" customFormat="1" x14ac:dyDescent="0.3"/>
    <row r="2175" customFormat="1" x14ac:dyDescent="0.3"/>
    <row r="2176" customFormat="1" x14ac:dyDescent="0.3"/>
    <row r="2177" customFormat="1" x14ac:dyDescent="0.3"/>
    <row r="2178" customFormat="1" x14ac:dyDescent="0.3"/>
    <row r="2179" customFormat="1" x14ac:dyDescent="0.3"/>
    <row r="2180" customFormat="1" x14ac:dyDescent="0.3"/>
    <row r="2181" customFormat="1" x14ac:dyDescent="0.3"/>
    <row r="2182" customFormat="1" x14ac:dyDescent="0.3"/>
    <row r="2183" customFormat="1" x14ac:dyDescent="0.3"/>
    <row r="2184" customFormat="1" x14ac:dyDescent="0.3"/>
    <row r="2185" customFormat="1" x14ac:dyDescent="0.3"/>
    <row r="2186" customFormat="1" x14ac:dyDescent="0.3"/>
    <row r="2187" customFormat="1" x14ac:dyDescent="0.3"/>
    <row r="2188" customFormat="1" x14ac:dyDescent="0.3"/>
    <row r="2189" customFormat="1" x14ac:dyDescent="0.3"/>
    <row r="2190" customFormat="1" x14ac:dyDescent="0.3"/>
    <row r="2191" customFormat="1" x14ac:dyDescent="0.3"/>
    <row r="2192" customFormat="1" x14ac:dyDescent="0.3"/>
    <row r="2193" customFormat="1" x14ac:dyDescent="0.3"/>
    <row r="2194" customFormat="1" x14ac:dyDescent="0.3"/>
    <row r="2195" customFormat="1" x14ac:dyDescent="0.3"/>
    <row r="2196" customFormat="1" x14ac:dyDescent="0.3"/>
    <row r="2197" customFormat="1" x14ac:dyDescent="0.3"/>
    <row r="2198" customFormat="1" x14ac:dyDescent="0.3"/>
    <row r="2199" customFormat="1" x14ac:dyDescent="0.3"/>
    <row r="2200" customFormat="1" x14ac:dyDescent="0.3"/>
    <row r="2201" customFormat="1" x14ac:dyDescent="0.3"/>
    <row r="2202" customFormat="1" x14ac:dyDescent="0.3"/>
    <row r="2203" customFormat="1" x14ac:dyDescent="0.3"/>
    <row r="2204" customFormat="1" x14ac:dyDescent="0.3"/>
    <row r="2205" customFormat="1" x14ac:dyDescent="0.3"/>
    <row r="2206" customFormat="1" x14ac:dyDescent="0.3"/>
    <row r="2207" customFormat="1" x14ac:dyDescent="0.3"/>
    <row r="2208" customFormat="1" x14ac:dyDescent="0.3"/>
    <row r="2209" customFormat="1" x14ac:dyDescent="0.3"/>
    <row r="2210" customFormat="1" x14ac:dyDescent="0.3"/>
    <row r="2211" customFormat="1" x14ac:dyDescent="0.3"/>
    <row r="2212" customFormat="1" x14ac:dyDescent="0.3"/>
    <row r="2213" customFormat="1" x14ac:dyDescent="0.3"/>
    <row r="2214" customFormat="1" x14ac:dyDescent="0.3"/>
    <row r="2215" customFormat="1" x14ac:dyDescent="0.3"/>
    <row r="2216" customFormat="1" x14ac:dyDescent="0.3"/>
    <row r="2217" customFormat="1" x14ac:dyDescent="0.3"/>
    <row r="2218" customFormat="1" x14ac:dyDescent="0.3"/>
    <row r="2219" customFormat="1" x14ac:dyDescent="0.3"/>
    <row r="2220" customFormat="1" x14ac:dyDescent="0.3"/>
    <row r="2221" customFormat="1" x14ac:dyDescent="0.3"/>
    <row r="2222" customFormat="1" x14ac:dyDescent="0.3"/>
    <row r="2223" customFormat="1" x14ac:dyDescent="0.3"/>
    <row r="2224" customFormat="1" x14ac:dyDescent="0.3"/>
    <row r="2225" customFormat="1" x14ac:dyDescent="0.3"/>
    <row r="2226" customFormat="1" x14ac:dyDescent="0.3"/>
    <row r="2227" customFormat="1" x14ac:dyDescent="0.3"/>
    <row r="2228" customFormat="1" x14ac:dyDescent="0.3"/>
    <row r="2229" customFormat="1" x14ac:dyDescent="0.3"/>
    <row r="2230" customFormat="1" x14ac:dyDescent="0.3"/>
    <row r="2231" customFormat="1" x14ac:dyDescent="0.3"/>
    <row r="2232" customFormat="1" x14ac:dyDescent="0.3"/>
    <row r="2233" customFormat="1" x14ac:dyDescent="0.3"/>
    <row r="2234" customFormat="1" x14ac:dyDescent="0.3"/>
    <row r="2235" customFormat="1" x14ac:dyDescent="0.3"/>
    <row r="2236" customFormat="1" x14ac:dyDescent="0.3"/>
    <row r="2237" customFormat="1" x14ac:dyDescent="0.3"/>
    <row r="2238" customFormat="1" x14ac:dyDescent="0.3"/>
    <row r="2239" customFormat="1" x14ac:dyDescent="0.3"/>
    <row r="2240" customFormat="1" x14ac:dyDescent="0.3"/>
    <row r="2241" customFormat="1" x14ac:dyDescent="0.3"/>
    <row r="2242" customFormat="1" x14ac:dyDescent="0.3"/>
    <row r="2243" customFormat="1" x14ac:dyDescent="0.3"/>
    <row r="2244" customFormat="1" x14ac:dyDescent="0.3"/>
    <row r="2245" customFormat="1" x14ac:dyDescent="0.3"/>
    <row r="2246" customFormat="1" x14ac:dyDescent="0.3"/>
    <row r="2247" customFormat="1" x14ac:dyDescent="0.3"/>
    <row r="2248" customFormat="1" x14ac:dyDescent="0.3"/>
    <row r="2249" customFormat="1" x14ac:dyDescent="0.3"/>
    <row r="2250" customFormat="1" x14ac:dyDescent="0.3"/>
    <row r="2251" customFormat="1" x14ac:dyDescent="0.3"/>
    <row r="2252" customFormat="1" x14ac:dyDescent="0.3"/>
    <row r="2253" customFormat="1" x14ac:dyDescent="0.3"/>
    <row r="2254" customFormat="1" x14ac:dyDescent="0.3"/>
    <row r="2255" customFormat="1" x14ac:dyDescent="0.3"/>
    <row r="2256" customFormat="1" x14ac:dyDescent="0.3"/>
    <row r="2257" customFormat="1" x14ac:dyDescent="0.3"/>
    <row r="2258" customFormat="1" x14ac:dyDescent="0.3"/>
    <row r="2259" customFormat="1" x14ac:dyDescent="0.3"/>
    <row r="2260" customFormat="1" x14ac:dyDescent="0.3"/>
    <row r="2261" customFormat="1" x14ac:dyDescent="0.3"/>
    <row r="2262" customFormat="1" x14ac:dyDescent="0.3"/>
    <row r="2263" customFormat="1" x14ac:dyDescent="0.3"/>
    <row r="2264" customFormat="1" x14ac:dyDescent="0.3"/>
    <row r="2265" customFormat="1" x14ac:dyDescent="0.3"/>
    <row r="2266" customFormat="1" x14ac:dyDescent="0.3"/>
    <row r="2267" customFormat="1" x14ac:dyDescent="0.3"/>
    <row r="2268" customFormat="1" x14ac:dyDescent="0.3"/>
    <row r="2269" customFormat="1" x14ac:dyDescent="0.3"/>
    <row r="2270" customFormat="1" x14ac:dyDescent="0.3"/>
    <row r="2271" customFormat="1" x14ac:dyDescent="0.3"/>
    <row r="2272" customFormat="1" x14ac:dyDescent="0.3"/>
    <row r="2273" customFormat="1" x14ac:dyDescent="0.3"/>
    <row r="2274" customFormat="1" x14ac:dyDescent="0.3"/>
    <row r="2275" customFormat="1" x14ac:dyDescent="0.3"/>
    <row r="2276" customFormat="1" x14ac:dyDescent="0.3"/>
    <row r="2277" customFormat="1" x14ac:dyDescent="0.3"/>
    <row r="2278" customFormat="1" x14ac:dyDescent="0.3"/>
    <row r="2279" customFormat="1" x14ac:dyDescent="0.3"/>
    <row r="2280" customFormat="1" x14ac:dyDescent="0.3"/>
    <row r="2281" customFormat="1" x14ac:dyDescent="0.3"/>
    <row r="2282" customFormat="1" x14ac:dyDescent="0.3"/>
    <row r="2283" customFormat="1" x14ac:dyDescent="0.3"/>
    <row r="2284" customFormat="1" x14ac:dyDescent="0.3"/>
    <row r="2285" customFormat="1" x14ac:dyDescent="0.3"/>
    <row r="2286" customFormat="1" x14ac:dyDescent="0.3"/>
    <row r="2287" customFormat="1" x14ac:dyDescent="0.3"/>
    <row r="2288" customFormat="1" x14ac:dyDescent="0.3"/>
    <row r="2289" customFormat="1" x14ac:dyDescent="0.3"/>
    <row r="2290" customFormat="1" x14ac:dyDescent="0.3"/>
    <row r="2291" customFormat="1" x14ac:dyDescent="0.3"/>
    <row r="2292" customFormat="1" x14ac:dyDescent="0.3"/>
    <row r="2293" customFormat="1" x14ac:dyDescent="0.3"/>
    <row r="2294" customFormat="1" x14ac:dyDescent="0.3"/>
    <row r="2295" customFormat="1" x14ac:dyDescent="0.3"/>
    <row r="2296" customFormat="1" x14ac:dyDescent="0.3"/>
    <row r="2297" customFormat="1" x14ac:dyDescent="0.3"/>
    <row r="2298" customFormat="1" x14ac:dyDescent="0.3"/>
    <row r="2299" customFormat="1" x14ac:dyDescent="0.3"/>
    <row r="2300" customFormat="1" x14ac:dyDescent="0.3"/>
    <row r="2301" customFormat="1" x14ac:dyDescent="0.3"/>
    <row r="2302" customFormat="1" x14ac:dyDescent="0.3"/>
    <row r="2303" customFormat="1" x14ac:dyDescent="0.3"/>
    <row r="2304" customFormat="1" x14ac:dyDescent="0.3"/>
    <row r="2305" customFormat="1" x14ac:dyDescent="0.3"/>
    <row r="2306" customFormat="1" x14ac:dyDescent="0.3"/>
    <row r="2307" customFormat="1" x14ac:dyDescent="0.3"/>
    <row r="2308" customFormat="1" x14ac:dyDescent="0.3"/>
    <row r="2309" customFormat="1" x14ac:dyDescent="0.3"/>
    <row r="2310" customFormat="1" x14ac:dyDescent="0.3"/>
    <row r="2311" customFormat="1" x14ac:dyDescent="0.3"/>
    <row r="2312" customFormat="1" x14ac:dyDescent="0.3"/>
    <row r="2313" customFormat="1" x14ac:dyDescent="0.3"/>
    <row r="2314" customFormat="1" x14ac:dyDescent="0.3"/>
    <row r="2315" customFormat="1" x14ac:dyDescent="0.3"/>
    <row r="2316" customFormat="1" x14ac:dyDescent="0.3"/>
    <row r="2317" customFormat="1" x14ac:dyDescent="0.3"/>
    <row r="2318" customFormat="1" x14ac:dyDescent="0.3"/>
    <row r="2319" customFormat="1" x14ac:dyDescent="0.3"/>
    <row r="2320" customFormat="1" x14ac:dyDescent="0.3"/>
    <row r="2321" customFormat="1" x14ac:dyDescent="0.3"/>
    <row r="2322" customFormat="1" x14ac:dyDescent="0.3"/>
    <row r="2323" customFormat="1" x14ac:dyDescent="0.3"/>
    <row r="2324" customFormat="1" x14ac:dyDescent="0.3"/>
    <row r="2325" customFormat="1" x14ac:dyDescent="0.3"/>
    <row r="2326" customFormat="1" x14ac:dyDescent="0.3"/>
    <row r="2327" customFormat="1" x14ac:dyDescent="0.3"/>
    <row r="2328" customFormat="1" x14ac:dyDescent="0.3"/>
    <row r="2329" customFormat="1" x14ac:dyDescent="0.3"/>
    <row r="2330" customFormat="1" x14ac:dyDescent="0.3"/>
    <row r="2331" customFormat="1" x14ac:dyDescent="0.3"/>
    <row r="2332" customFormat="1" x14ac:dyDescent="0.3"/>
    <row r="2333" customFormat="1" x14ac:dyDescent="0.3"/>
    <row r="2334" customFormat="1" x14ac:dyDescent="0.3"/>
    <row r="2335" customFormat="1" x14ac:dyDescent="0.3"/>
    <row r="2336" customFormat="1" x14ac:dyDescent="0.3"/>
    <row r="2337" customFormat="1" x14ac:dyDescent="0.3"/>
    <row r="2338" customFormat="1" x14ac:dyDescent="0.3"/>
    <row r="2339" customFormat="1" x14ac:dyDescent="0.3"/>
    <row r="2340" customFormat="1" x14ac:dyDescent="0.3"/>
    <row r="2341" customFormat="1" x14ac:dyDescent="0.3"/>
    <row r="2342" customFormat="1" x14ac:dyDescent="0.3"/>
    <row r="2343" customFormat="1" x14ac:dyDescent="0.3"/>
    <row r="2344" customFormat="1" x14ac:dyDescent="0.3"/>
    <row r="2345" customFormat="1" x14ac:dyDescent="0.3"/>
    <row r="2346" customFormat="1" x14ac:dyDescent="0.3"/>
    <row r="2347" customFormat="1" x14ac:dyDescent="0.3"/>
    <row r="2348" customFormat="1" x14ac:dyDescent="0.3"/>
    <row r="2349" customFormat="1" x14ac:dyDescent="0.3"/>
    <row r="2350" customFormat="1" x14ac:dyDescent="0.3"/>
    <row r="2351" customFormat="1" x14ac:dyDescent="0.3"/>
    <row r="2352" customFormat="1" x14ac:dyDescent="0.3"/>
    <row r="2353" customFormat="1" x14ac:dyDescent="0.3"/>
    <row r="2354" customFormat="1" x14ac:dyDescent="0.3"/>
    <row r="2355" customFormat="1" x14ac:dyDescent="0.3"/>
    <row r="2356" customFormat="1" x14ac:dyDescent="0.3"/>
    <row r="2357" customFormat="1" x14ac:dyDescent="0.3"/>
    <row r="2358" customFormat="1" x14ac:dyDescent="0.3"/>
    <row r="2359" customFormat="1" x14ac:dyDescent="0.3"/>
    <row r="2360" customFormat="1" x14ac:dyDescent="0.3"/>
    <row r="2361" customFormat="1" x14ac:dyDescent="0.3"/>
    <row r="2362" customFormat="1" x14ac:dyDescent="0.3"/>
    <row r="2363" customFormat="1" x14ac:dyDescent="0.3"/>
    <row r="2364" customFormat="1" x14ac:dyDescent="0.3"/>
    <row r="2365" customFormat="1" x14ac:dyDescent="0.3"/>
    <row r="2366" customFormat="1" x14ac:dyDescent="0.3"/>
    <row r="2367" customFormat="1" x14ac:dyDescent="0.3"/>
    <row r="2368" customFormat="1" x14ac:dyDescent="0.3"/>
    <row r="2369" customFormat="1" x14ac:dyDescent="0.3"/>
    <row r="2370" customFormat="1" x14ac:dyDescent="0.3"/>
    <row r="2371" customFormat="1" x14ac:dyDescent="0.3"/>
    <row r="2372" customFormat="1" x14ac:dyDescent="0.3"/>
    <row r="2373" customFormat="1" x14ac:dyDescent="0.3"/>
    <row r="2374" customFormat="1" x14ac:dyDescent="0.3"/>
    <row r="2375" customFormat="1" x14ac:dyDescent="0.3"/>
    <row r="2376" customFormat="1" x14ac:dyDescent="0.3"/>
    <row r="2377" customFormat="1" x14ac:dyDescent="0.3"/>
    <row r="2378" customFormat="1" x14ac:dyDescent="0.3"/>
    <row r="2379" customFormat="1" x14ac:dyDescent="0.3"/>
    <row r="2380" customFormat="1" x14ac:dyDescent="0.3"/>
    <row r="2381" customFormat="1" x14ac:dyDescent="0.3"/>
    <row r="2382" customFormat="1" x14ac:dyDescent="0.3"/>
    <row r="2383" customFormat="1" x14ac:dyDescent="0.3"/>
    <row r="2384" customFormat="1" x14ac:dyDescent="0.3"/>
    <row r="2385" customFormat="1" x14ac:dyDescent="0.3"/>
    <row r="2386" customFormat="1" x14ac:dyDescent="0.3"/>
    <row r="2387" customFormat="1" x14ac:dyDescent="0.3"/>
    <row r="2388" customFormat="1" x14ac:dyDescent="0.3"/>
    <row r="2389" customFormat="1" x14ac:dyDescent="0.3"/>
    <row r="2390" customFormat="1" x14ac:dyDescent="0.3"/>
    <row r="2391" customFormat="1" x14ac:dyDescent="0.3"/>
    <row r="2392" customFormat="1" x14ac:dyDescent="0.3"/>
    <row r="2393" customFormat="1" x14ac:dyDescent="0.3"/>
    <row r="2394" customFormat="1" x14ac:dyDescent="0.3"/>
    <row r="2395" customFormat="1" x14ac:dyDescent="0.3"/>
    <row r="2396" customFormat="1" x14ac:dyDescent="0.3"/>
    <row r="2397" customFormat="1" x14ac:dyDescent="0.3"/>
    <row r="2398" customFormat="1" x14ac:dyDescent="0.3"/>
    <row r="2399" customFormat="1" x14ac:dyDescent="0.3"/>
    <row r="2400" customFormat="1" x14ac:dyDescent="0.3"/>
    <row r="2401" customFormat="1" x14ac:dyDescent="0.3"/>
    <row r="2402" customFormat="1" x14ac:dyDescent="0.3"/>
    <row r="2403" customFormat="1" x14ac:dyDescent="0.3"/>
    <row r="2404" customFormat="1" x14ac:dyDescent="0.3"/>
    <row r="2405" customFormat="1" x14ac:dyDescent="0.3"/>
    <row r="2406" customFormat="1" x14ac:dyDescent="0.3"/>
    <row r="2407" customFormat="1" x14ac:dyDescent="0.3"/>
    <row r="2408" customFormat="1" x14ac:dyDescent="0.3"/>
    <row r="2409" customFormat="1" x14ac:dyDescent="0.3"/>
    <row r="2410" customFormat="1" x14ac:dyDescent="0.3"/>
    <row r="2411" customFormat="1" x14ac:dyDescent="0.3"/>
    <row r="2412" customFormat="1" x14ac:dyDescent="0.3"/>
    <row r="2413" customFormat="1" x14ac:dyDescent="0.3"/>
    <row r="2414" customFormat="1" x14ac:dyDescent="0.3"/>
    <row r="2415" customFormat="1" x14ac:dyDescent="0.3"/>
    <row r="2416" customFormat="1" x14ac:dyDescent="0.3"/>
    <row r="2417" customFormat="1" x14ac:dyDescent="0.3"/>
    <row r="2418" customFormat="1" x14ac:dyDescent="0.3"/>
    <row r="2419" customFormat="1" x14ac:dyDescent="0.3"/>
    <row r="2420" customFormat="1" x14ac:dyDescent="0.3"/>
    <row r="2421" customFormat="1" x14ac:dyDescent="0.3"/>
    <row r="2422" customFormat="1" x14ac:dyDescent="0.3"/>
    <row r="2423" customFormat="1" x14ac:dyDescent="0.3"/>
    <row r="2424" customFormat="1" x14ac:dyDescent="0.3"/>
    <row r="2425" customFormat="1" x14ac:dyDescent="0.3"/>
    <row r="2426" customFormat="1" x14ac:dyDescent="0.3"/>
    <row r="2427" customFormat="1" x14ac:dyDescent="0.3"/>
    <row r="2428" customFormat="1" x14ac:dyDescent="0.3"/>
    <row r="2429" customFormat="1" x14ac:dyDescent="0.3"/>
    <row r="2430" customFormat="1" x14ac:dyDescent="0.3"/>
    <row r="2431" customFormat="1" x14ac:dyDescent="0.3"/>
    <row r="2432" customFormat="1" x14ac:dyDescent="0.3"/>
    <row r="2433" customFormat="1" x14ac:dyDescent="0.3"/>
    <row r="2434" customFormat="1" x14ac:dyDescent="0.3"/>
    <row r="2435" customFormat="1" x14ac:dyDescent="0.3"/>
    <row r="2436" customFormat="1" x14ac:dyDescent="0.3"/>
    <row r="2437" customFormat="1" x14ac:dyDescent="0.3"/>
    <row r="2438" customFormat="1" x14ac:dyDescent="0.3"/>
    <row r="2439" customFormat="1" x14ac:dyDescent="0.3"/>
    <row r="2440" customFormat="1" x14ac:dyDescent="0.3"/>
    <row r="2441" customFormat="1" x14ac:dyDescent="0.3"/>
    <row r="2442" customFormat="1" x14ac:dyDescent="0.3"/>
    <row r="2443" customFormat="1" x14ac:dyDescent="0.3"/>
    <row r="2444" customFormat="1" x14ac:dyDescent="0.3"/>
    <row r="2445" customFormat="1" x14ac:dyDescent="0.3"/>
    <row r="2446" customFormat="1" x14ac:dyDescent="0.3"/>
    <row r="2447" customFormat="1" x14ac:dyDescent="0.3"/>
    <row r="2448" customFormat="1" x14ac:dyDescent="0.3"/>
    <row r="2449" customFormat="1" x14ac:dyDescent="0.3"/>
    <row r="2450" customFormat="1" x14ac:dyDescent="0.3"/>
    <row r="2451" customFormat="1" x14ac:dyDescent="0.3"/>
    <row r="2452" customFormat="1" x14ac:dyDescent="0.3"/>
    <row r="2453" customFormat="1" x14ac:dyDescent="0.3"/>
    <row r="2454" customFormat="1" x14ac:dyDescent="0.3"/>
    <row r="2455" customFormat="1" x14ac:dyDescent="0.3"/>
    <row r="2456" customFormat="1" x14ac:dyDescent="0.3"/>
    <row r="2457" customFormat="1" x14ac:dyDescent="0.3"/>
    <row r="2458" customFormat="1" x14ac:dyDescent="0.3"/>
    <row r="2459" customFormat="1" x14ac:dyDescent="0.3"/>
    <row r="2460" customFormat="1" x14ac:dyDescent="0.3"/>
    <row r="2461" customFormat="1" x14ac:dyDescent="0.3"/>
    <row r="2462" customFormat="1" x14ac:dyDescent="0.3"/>
    <row r="2463" customFormat="1" x14ac:dyDescent="0.3"/>
    <row r="2464" customFormat="1" x14ac:dyDescent="0.3"/>
    <row r="2465" customFormat="1" x14ac:dyDescent="0.3"/>
    <row r="2466" customFormat="1" x14ac:dyDescent="0.3"/>
    <row r="2467" customFormat="1" x14ac:dyDescent="0.3"/>
    <row r="2468" customFormat="1" x14ac:dyDescent="0.3"/>
    <row r="2469" customFormat="1" x14ac:dyDescent="0.3"/>
    <row r="2470" customFormat="1" x14ac:dyDescent="0.3"/>
    <row r="2471" customFormat="1" x14ac:dyDescent="0.3"/>
    <row r="2472" customFormat="1" x14ac:dyDescent="0.3"/>
    <row r="2473" customFormat="1" x14ac:dyDescent="0.3"/>
    <row r="2474" customFormat="1" x14ac:dyDescent="0.3"/>
    <row r="2475" customFormat="1" x14ac:dyDescent="0.3"/>
    <row r="2476" customFormat="1" x14ac:dyDescent="0.3"/>
    <row r="2477" customFormat="1" x14ac:dyDescent="0.3"/>
    <row r="2478" customFormat="1" x14ac:dyDescent="0.3"/>
    <row r="2479" customFormat="1" x14ac:dyDescent="0.3"/>
    <row r="2480" customFormat="1" x14ac:dyDescent="0.3"/>
    <row r="2481" customFormat="1" x14ac:dyDescent="0.3"/>
    <row r="2482" customFormat="1" x14ac:dyDescent="0.3"/>
    <row r="2483" customFormat="1" x14ac:dyDescent="0.3"/>
    <row r="2484" customFormat="1" x14ac:dyDescent="0.3"/>
    <row r="2485" customFormat="1" x14ac:dyDescent="0.3"/>
    <row r="2486" customFormat="1" x14ac:dyDescent="0.3"/>
    <row r="2487" customFormat="1" x14ac:dyDescent="0.3"/>
    <row r="2488" customFormat="1" x14ac:dyDescent="0.3"/>
    <row r="2489" customFormat="1" x14ac:dyDescent="0.3"/>
    <row r="2490" customFormat="1" x14ac:dyDescent="0.3"/>
    <row r="2491" customFormat="1" x14ac:dyDescent="0.3"/>
    <row r="2492" customFormat="1" x14ac:dyDescent="0.3"/>
    <row r="2493" customFormat="1" x14ac:dyDescent="0.3"/>
    <row r="2494" customFormat="1" x14ac:dyDescent="0.3"/>
    <row r="2495" customFormat="1" x14ac:dyDescent="0.3"/>
    <row r="2496" customFormat="1" x14ac:dyDescent="0.3"/>
    <row r="2497" customFormat="1" x14ac:dyDescent="0.3"/>
    <row r="2498" customFormat="1" x14ac:dyDescent="0.3"/>
    <row r="2499" customFormat="1" x14ac:dyDescent="0.3"/>
    <row r="2500" customFormat="1" x14ac:dyDescent="0.3"/>
    <row r="2501" customFormat="1" x14ac:dyDescent="0.3"/>
    <row r="2502" customFormat="1" x14ac:dyDescent="0.3"/>
    <row r="2503" customFormat="1" x14ac:dyDescent="0.3"/>
    <row r="2504" customFormat="1" x14ac:dyDescent="0.3"/>
    <row r="2505" customFormat="1" x14ac:dyDescent="0.3"/>
    <row r="2506" customFormat="1" x14ac:dyDescent="0.3"/>
    <row r="2507" customFormat="1" x14ac:dyDescent="0.3"/>
    <row r="2508" customFormat="1" x14ac:dyDescent="0.3"/>
    <row r="2509" customFormat="1" x14ac:dyDescent="0.3"/>
    <row r="2510" customFormat="1" x14ac:dyDescent="0.3"/>
    <row r="2511" customFormat="1" x14ac:dyDescent="0.3"/>
    <row r="2512" customFormat="1" x14ac:dyDescent="0.3"/>
    <row r="2513" customFormat="1" x14ac:dyDescent="0.3"/>
    <row r="2514" customFormat="1" x14ac:dyDescent="0.3"/>
    <row r="2515" customFormat="1" x14ac:dyDescent="0.3"/>
    <row r="2516" customFormat="1" x14ac:dyDescent="0.3"/>
    <row r="2517" customFormat="1" x14ac:dyDescent="0.3"/>
    <row r="2518" customFormat="1" x14ac:dyDescent="0.3"/>
    <row r="2519" customFormat="1" x14ac:dyDescent="0.3"/>
    <row r="2520" customFormat="1" x14ac:dyDescent="0.3"/>
    <row r="2521" customFormat="1" x14ac:dyDescent="0.3"/>
    <row r="2522" customFormat="1" x14ac:dyDescent="0.3"/>
    <row r="2523" customFormat="1" x14ac:dyDescent="0.3"/>
    <row r="2524" customFormat="1" x14ac:dyDescent="0.3"/>
    <row r="2525" customFormat="1" x14ac:dyDescent="0.3"/>
    <row r="2526" customFormat="1" x14ac:dyDescent="0.3"/>
    <row r="2527" customFormat="1" x14ac:dyDescent="0.3"/>
    <row r="2528" customFormat="1" x14ac:dyDescent="0.3"/>
    <row r="2529" customFormat="1" x14ac:dyDescent="0.3"/>
    <row r="2530" customFormat="1" x14ac:dyDescent="0.3"/>
    <row r="2531" customFormat="1" x14ac:dyDescent="0.3"/>
    <row r="2532" customFormat="1" x14ac:dyDescent="0.3"/>
    <row r="2533" customFormat="1" x14ac:dyDescent="0.3"/>
    <row r="2534" customFormat="1" x14ac:dyDescent="0.3"/>
    <row r="2535" customFormat="1" x14ac:dyDescent="0.3"/>
    <row r="2536" customFormat="1" x14ac:dyDescent="0.3"/>
    <row r="2537" customFormat="1" x14ac:dyDescent="0.3"/>
    <row r="2538" customFormat="1" x14ac:dyDescent="0.3"/>
    <row r="2539" customFormat="1" x14ac:dyDescent="0.3"/>
    <row r="2540" customFormat="1" x14ac:dyDescent="0.3"/>
    <row r="2541" customFormat="1" x14ac:dyDescent="0.3"/>
    <row r="2542" customFormat="1" x14ac:dyDescent="0.3"/>
    <row r="2543" customFormat="1" x14ac:dyDescent="0.3"/>
    <row r="2544" customFormat="1" x14ac:dyDescent="0.3"/>
    <row r="2545" customFormat="1" x14ac:dyDescent="0.3"/>
    <row r="2546" customFormat="1" x14ac:dyDescent="0.3"/>
    <row r="2547" customFormat="1" x14ac:dyDescent="0.3"/>
    <row r="2548" customFormat="1" x14ac:dyDescent="0.3"/>
    <row r="2549" customFormat="1" x14ac:dyDescent="0.3"/>
    <row r="2550" customFormat="1" x14ac:dyDescent="0.3"/>
    <row r="2551" customFormat="1" x14ac:dyDescent="0.3"/>
    <row r="2552" customFormat="1" x14ac:dyDescent="0.3"/>
    <row r="2553" customFormat="1" x14ac:dyDescent="0.3"/>
    <row r="2554" customFormat="1" x14ac:dyDescent="0.3"/>
    <row r="2555" customFormat="1" x14ac:dyDescent="0.3"/>
    <row r="2556" customFormat="1" x14ac:dyDescent="0.3"/>
    <row r="2557" customFormat="1" x14ac:dyDescent="0.3"/>
    <row r="2558" customFormat="1" x14ac:dyDescent="0.3"/>
    <row r="2559" customFormat="1" x14ac:dyDescent="0.3"/>
    <row r="2560" customFormat="1" x14ac:dyDescent="0.3"/>
    <row r="2561" customFormat="1" x14ac:dyDescent="0.3"/>
    <row r="2562" customFormat="1" x14ac:dyDescent="0.3"/>
    <row r="2563" customFormat="1" x14ac:dyDescent="0.3"/>
    <row r="2564" customFormat="1" x14ac:dyDescent="0.3"/>
    <row r="2565" customFormat="1" x14ac:dyDescent="0.3"/>
    <row r="2566" customFormat="1" x14ac:dyDescent="0.3"/>
    <row r="2567" customFormat="1" x14ac:dyDescent="0.3"/>
    <row r="2568" customFormat="1" x14ac:dyDescent="0.3"/>
    <row r="2569" customFormat="1" x14ac:dyDescent="0.3"/>
    <row r="2570" customFormat="1" x14ac:dyDescent="0.3"/>
    <row r="2571" customFormat="1" x14ac:dyDescent="0.3"/>
    <row r="2572" customFormat="1" x14ac:dyDescent="0.3"/>
    <row r="2573" customFormat="1" x14ac:dyDescent="0.3"/>
    <row r="2574" customFormat="1" x14ac:dyDescent="0.3"/>
    <row r="2575" customFormat="1" x14ac:dyDescent="0.3"/>
    <row r="2576" customFormat="1" x14ac:dyDescent="0.3"/>
    <row r="2577" customFormat="1" x14ac:dyDescent="0.3"/>
    <row r="2578" customFormat="1" x14ac:dyDescent="0.3"/>
    <row r="2579" customFormat="1" x14ac:dyDescent="0.3"/>
    <row r="2580" customFormat="1" x14ac:dyDescent="0.3"/>
    <row r="2581" customFormat="1" x14ac:dyDescent="0.3"/>
    <row r="2582" customFormat="1" x14ac:dyDescent="0.3"/>
    <row r="2583" customFormat="1" x14ac:dyDescent="0.3"/>
    <row r="2584" customFormat="1" x14ac:dyDescent="0.3"/>
    <row r="2585" customFormat="1" x14ac:dyDescent="0.3"/>
    <row r="2586" customFormat="1" x14ac:dyDescent="0.3"/>
    <row r="2587" customFormat="1" x14ac:dyDescent="0.3"/>
    <row r="2588" customFormat="1" x14ac:dyDescent="0.3"/>
    <row r="2589" customFormat="1" x14ac:dyDescent="0.3"/>
    <row r="2590" customFormat="1" x14ac:dyDescent="0.3"/>
    <row r="2591" customFormat="1" x14ac:dyDescent="0.3"/>
    <row r="2592" customFormat="1" x14ac:dyDescent="0.3"/>
    <row r="2593" customFormat="1" x14ac:dyDescent="0.3"/>
    <row r="2594" customFormat="1" x14ac:dyDescent="0.3"/>
    <row r="2595" customFormat="1" x14ac:dyDescent="0.3"/>
    <row r="2596" customFormat="1" x14ac:dyDescent="0.3"/>
    <row r="2597" customFormat="1" x14ac:dyDescent="0.3"/>
    <row r="2598" customFormat="1" x14ac:dyDescent="0.3"/>
    <row r="2599" customFormat="1" x14ac:dyDescent="0.3"/>
    <row r="2600" customFormat="1" x14ac:dyDescent="0.3"/>
    <row r="2601" customFormat="1" x14ac:dyDescent="0.3"/>
    <row r="2602" customFormat="1" x14ac:dyDescent="0.3"/>
    <row r="2603" customFormat="1" x14ac:dyDescent="0.3"/>
    <row r="2604" customFormat="1" x14ac:dyDescent="0.3"/>
    <row r="2605" customFormat="1" x14ac:dyDescent="0.3"/>
    <row r="2606" customFormat="1" x14ac:dyDescent="0.3"/>
    <row r="2607" customFormat="1" x14ac:dyDescent="0.3"/>
    <row r="2608" customFormat="1" x14ac:dyDescent="0.3"/>
    <row r="2609" customFormat="1" x14ac:dyDescent="0.3"/>
    <row r="2610" customFormat="1" x14ac:dyDescent="0.3"/>
    <row r="2611" customFormat="1" x14ac:dyDescent="0.3"/>
    <row r="2612" customFormat="1" x14ac:dyDescent="0.3"/>
    <row r="2613" customFormat="1" x14ac:dyDescent="0.3"/>
    <row r="2614" customFormat="1" x14ac:dyDescent="0.3"/>
    <row r="2615" customFormat="1" x14ac:dyDescent="0.3"/>
    <row r="2616" customFormat="1" x14ac:dyDescent="0.3"/>
    <row r="2617" customFormat="1" x14ac:dyDescent="0.3"/>
    <row r="2618" customFormat="1" x14ac:dyDescent="0.3"/>
    <row r="2619" customFormat="1" x14ac:dyDescent="0.3"/>
    <row r="2620" customFormat="1" x14ac:dyDescent="0.3"/>
    <row r="2621" customFormat="1" x14ac:dyDescent="0.3"/>
    <row r="2622" customFormat="1" x14ac:dyDescent="0.3"/>
    <row r="2623" customFormat="1" x14ac:dyDescent="0.3"/>
    <row r="2624" customFormat="1" x14ac:dyDescent="0.3"/>
    <row r="2625" customFormat="1" x14ac:dyDescent="0.3"/>
    <row r="2626" customFormat="1" x14ac:dyDescent="0.3"/>
    <row r="2627" customFormat="1" x14ac:dyDescent="0.3"/>
    <row r="2628" customFormat="1" x14ac:dyDescent="0.3"/>
    <row r="2629" customFormat="1" x14ac:dyDescent="0.3"/>
    <row r="2630" customFormat="1" x14ac:dyDescent="0.3"/>
    <row r="2631" customFormat="1" x14ac:dyDescent="0.3"/>
    <row r="2632" customFormat="1" x14ac:dyDescent="0.3"/>
    <row r="2633" customFormat="1" x14ac:dyDescent="0.3"/>
    <row r="2634" customFormat="1" x14ac:dyDescent="0.3"/>
    <row r="2635" customFormat="1" x14ac:dyDescent="0.3"/>
    <row r="2636" customFormat="1" x14ac:dyDescent="0.3"/>
    <row r="2637" customFormat="1" x14ac:dyDescent="0.3"/>
    <row r="2638" customFormat="1" x14ac:dyDescent="0.3"/>
    <row r="2639" customFormat="1" x14ac:dyDescent="0.3"/>
    <row r="2640" customFormat="1" x14ac:dyDescent="0.3"/>
    <row r="2641" customFormat="1" x14ac:dyDescent="0.3"/>
    <row r="2642" customFormat="1" x14ac:dyDescent="0.3"/>
    <row r="2643" customFormat="1" x14ac:dyDescent="0.3"/>
    <row r="2644" customFormat="1" x14ac:dyDescent="0.3"/>
    <row r="2645" customFormat="1" x14ac:dyDescent="0.3"/>
    <row r="2646" customFormat="1" x14ac:dyDescent="0.3"/>
    <row r="2647" customFormat="1" x14ac:dyDescent="0.3"/>
    <row r="2648" customFormat="1" x14ac:dyDescent="0.3"/>
    <row r="2649" customFormat="1" x14ac:dyDescent="0.3"/>
    <row r="2650" customFormat="1" x14ac:dyDescent="0.3"/>
    <row r="2651" customFormat="1" x14ac:dyDescent="0.3"/>
    <row r="2652" customFormat="1" x14ac:dyDescent="0.3"/>
    <row r="2653" customFormat="1" x14ac:dyDescent="0.3"/>
    <row r="2654" customFormat="1" x14ac:dyDescent="0.3"/>
    <row r="2655" customFormat="1" x14ac:dyDescent="0.3"/>
    <row r="2656" customFormat="1" x14ac:dyDescent="0.3"/>
    <row r="2657" customFormat="1" x14ac:dyDescent="0.3"/>
    <row r="2658" customFormat="1" x14ac:dyDescent="0.3"/>
    <row r="2659" customFormat="1" x14ac:dyDescent="0.3"/>
    <row r="2660" customFormat="1" x14ac:dyDescent="0.3"/>
    <row r="2661" customFormat="1" x14ac:dyDescent="0.3"/>
    <row r="2662" customFormat="1" x14ac:dyDescent="0.3"/>
    <row r="2663" customFormat="1" x14ac:dyDescent="0.3"/>
    <row r="2664" customFormat="1" x14ac:dyDescent="0.3"/>
    <row r="2665" customFormat="1" x14ac:dyDescent="0.3"/>
    <row r="2666" customFormat="1" x14ac:dyDescent="0.3"/>
    <row r="2667" customFormat="1" x14ac:dyDescent="0.3"/>
    <row r="2668" customFormat="1" x14ac:dyDescent="0.3"/>
    <row r="2669" customFormat="1" x14ac:dyDescent="0.3"/>
    <row r="2670" customFormat="1" x14ac:dyDescent="0.3"/>
    <row r="2671" customFormat="1" x14ac:dyDescent="0.3"/>
    <row r="2672" customFormat="1" x14ac:dyDescent="0.3"/>
    <row r="2673" customFormat="1" x14ac:dyDescent="0.3"/>
    <row r="2674" customFormat="1" x14ac:dyDescent="0.3"/>
    <row r="2675" customFormat="1" x14ac:dyDescent="0.3"/>
    <row r="2676" customFormat="1" x14ac:dyDescent="0.3"/>
    <row r="2677" customFormat="1" x14ac:dyDescent="0.3"/>
    <row r="2678" customFormat="1" x14ac:dyDescent="0.3"/>
    <row r="2679" customFormat="1" x14ac:dyDescent="0.3"/>
    <row r="2680" customFormat="1" x14ac:dyDescent="0.3"/>
    <row r="2681" customFormat="1" x14ac:dyDescent="0.3"/>
    <row r="2682" customFormat="1" x14ac:dyDescent="0.3"/>
    <row r="2683" customFormat="1" x14ac:dyDescent="0.3"/>
    <row r="2684" customFormat="1" x14ac:dyDescent="0.3"/>
    <row r="2685" customFormat="1" x14ac:dyDescent="0.3"/>
    <row r="2686" customFormat="1" x14ac:dyDescent="0.3"/>
    <row r="2687" customFormat="1" x14ac:dyDescent="0.3"/>
    <row r="2688" customFormat="1" x14ac:dyDescent="0.3"/>
    <row r="2689" customFormat="1" x14ac:dyDescent="0.3"/>
    <row r="2690" customFormat="1" x14ac:dyDescent="0.3"/>
    <row r="2691" customFormat="1" x14ac:dyDescent="0.3"/>
    <row r="2692" customFormat="1" x14ac:dyDescent="0.3"/>
    <row r="2693" customFormat="1" x14ac:dyDescent="0.3"/>
    <row r="2694" customFormat="1" x14ac:dyDescent="0.3"/>
    <row r="2695" customFormat="1" x14ac:dyDescent="0.3"/>
    <row r="2696" customFormat="1" x14ac:dyDescent="0.3"/>
    <row r="2697" customFormat="1" x14ac:dyDescent="0.3"/>
    <row r="2698" customFormat="1" x14ac:dyDescent="0.3"/>
    <row r="2699" customFormat="1" x14ac:dyDescent="0.3"/>
    <row r="2700" customFormat="1" x14ac:dyDescent="0.3"/>
    <row r="2701" customFormat="1" x14ac:dyDescent="0.3"/>
    <row r="2702" customFormat="1" x14ac:dyDescent="0.3"/>
    <row r="2703" customFormat="1" x14ac:dyDescent="0.3"/>
    <row r="2704" customFormat="1" x14ac:dyDescent="0.3"/>
    <row r="2705" customFormat="1" x14ac:dyDescent="0.3"/>
    <row r="2706" customFormat="1" x14ac:dyDescent="0.3"/>
    <row r="2707" customFormat="1" x14ac:dyDescent="0.3"/>
    <row r="2708" customFormat="1" x14ac:dyDescent="0.3"/>
    <row r="2709" customFormat="1" x14ac:dyDescent="0.3"/>
    <row r="2710" customFormat="1" x14ac:dyDescent="0.3"/>
    <row r="2711" customFormat="1" x14ac:dyDescent="0.3"/>
    <row r="2712" customFormat="1" x14ac:dyDescent="0.3"/>
    <row r="2713" customFormat="1" x14ac:dyDescent="0.3"/>
    <row r="2714" customFormat="1" x14ac:dyDescent="0.3"/>
    <row r="2715" customFormat="1" x14ac:dyDescent="0.3"/>
    <row r="2716" customFormat="1" x14ac:dyDescent="0.3"/>
    <row r="2717" customFormat="1" x14ac:dyDescent="0.3"/>
    <row r="2718" customFormat="1" x14ac:dyDescent="0.3"/>
    <row r="2719" customFormat="1" x14ac:dyDescent="0.3"/>
    <row r="2720" customFormat="1" x14ac:dyDescent="0.3"/>
    <row r="2721" customFormat="1" x14ac:dyDescent="0.3"/>
    <row r="2722" customFormat="1" x14ac:dyDescent="0.3"/>
    <row r="2723" customFormat="1" x14ac:dyDescent="0.3"/>
    <row r="2724" customFormat="1" x14ac:dyDescent="0.3"/>
    <row r="2725" customFormat="1" x14ac:dyDescent="0.3"/>
    <row r="2726" customFormat="1" x14ac:dyDescent="0.3"/>
    <row r="2727" customFormat="1" x14ac:dyDescent="0.3"/>
    <row r="2728" customFormat="1" x14ac:dyDescent="0.3"/>
    <row r="2729" customFormat="1" x14ac:dyDescent="0.3"/>
    <row r="2730" customFormat="1" x14ac:dyDescent="0.3"/>
    <row r="2731" customFormat="1" x14ac:dyDescent="0.3"/>
    <row r="2732" customFormat="1" x14ac:dyDescent="0.3"/>
    <row r="2733" customFormat="1" x14ac:dyDescent="0.3"/>
    <row r="2734" customFormat="1" x14ac:dyDescent="0.3"/>
    <row r="2735" customFormat="1" x14ac:dyDescent="0.3"/>
    <row r="2736" customFormat="1" x14ac:dyDescent="0.3"/>
    <row r="2737" customFormat="1" x14ac:dyDescent="0.3"/>
    <row r="2738" customFormat="1" x14ac:dyDescent="0.3"/>
    <row r="2739" customFormat="1" x14ac:dyDescent="0.3"/>
    <row r="2740" customFormat="1" x14ac:dyDescent="0.3"/>
    <row r="2741" customFormat="1" x14ac:dyDescent="0.3"/>
    <row r="2742" customFormat="1" x14ac:dyDescent="0.3"/>
    <row r="2743" customFormat="1" x14ac:dyDescent="0.3"/>
    <row r="2744" customFormat="1" x14ac:dyDescent="0.3"/>
    <row r="2745" customFormat="1" x14ac:dyDescent="0.3"/>
    <row r="2746" customFormat="1" x14ac:dyDescent="0.3"/>
    <row r="2747" customFormat="1" x14ac:dyDescent="0.3"/>
    <row r="2748" customFormat="1" x14ac:dyDescent="0.3"/>
    <row r="2749" customFormat="1" x14ac:dyDescent="0.3"/>
    <row r="2750" customFormat="1" x14ac:dyDescent="0.3"/>
    <row r="2751" customFormat="1" x14ac:dyDescent="0.3"/>
    <row r="2752" customFormat="1" x14ac:dyDescent="0.3"/>
    <row r="2753" customFormat="1" x14ac:dyDescent="0.3"/>
    <row r="2754" customFormat="1" x14ac:dyDescent="0.3"/>
    <row r="2755" customFormat="1" x14ac:dyDescent="0.3"/>
    <row r="2756" customFormat="1" x14ac:dyDescent="0.3"/>
    <row r="2757" customFormat="1" x14ac:dyDescent="0.3"/>
    <row r="2758" customFormat="1" x14ac:dyDescent="0.3"/>
    <row r="2759" customFormat="1" x14ac:dyDescent="0.3"/>
    <row r="2760" customFormat="1" x14ac:dyDescent="0.3"/>
    <row r="2761" customFormat="1" x14ac:dyDescent="0.3"/>
    <row r="2762" customFormat="1" x14ac:dyDescent="0.3"/>
    <row r="2763" customFormat="1" x14ac:dyDescent="0.3"/>
    <row r="2764" customFormat="1" x14ac:dyDescent="0.3"/>
    <row r="2765" customFormat="1" x14ac:dyDescent="0.3"/>
    <row r="2766" customFormat="1" x14ac:dyDescent="0.3"/>
    <row r="2767" customFormat="1" x14ac:dyDescent="0.3"/>
    <row r="2768" customFormat="1" x14ac:dyDescent="0.3"/>
    <row r="2769" customFormat="1" x14ac:dyDescent="0.3"/>
    <row r="2770" customFormat="1" x14ac:dyDescent="0.3"/>
    <row r="2771" customFormat="1" x14ac:dyDescent="0.3"/>
    <row r="2772" customFormat="1" x14ac:dyDescent="0.3"/>
    <row r="2773" customFormat="1" x14ac:dyDescent="0.3"/>
    <row r="2774" customFormat="1" x14ac:dyDescent="0.3"/>
    <row r="2775" customFormat="1" x14ac:dyDescent="0.3"/>
    <row r="2776" customFormat="1" x14ac:dyDescent="0.3"/>
    <row r="2777" customFormat="1" x14ac:dyDescent="0.3"/>
    <row r="2778" customFormat="1" x14ac:dyDescent="0.3"/>
    <row r="2779" customFormat="1" x14ac:dyDescent="0.3"/>
    <row r="2780" customFormat="1" x14ac:dyDescent="0.3"/>
    <row r="2781" customFormat="1" x14ac:dyDescent="0.3"/>
    <row r="2782" customFormat="1" x14ac:dyDescent="0.3"/>
    <row r="2783" customFormat="1" x14ac:dyDescent="0.3"/>
    <row r="2784" customFormat="1" x14ac:dyDescent="0.3"/>
    <row r="2785" customFormat="1" x14ac:dyDescent="0.3"/>
    <row r="2786" customFormat="1" x14ac:dyDescent="0.3"/>
    <row r="2787" customFormat="1" x14ac:dyDescent="0.3"/>
    <row r="2788" customFormat="1" x14ac:dyDescent="0.3"/>
    <row r="2789" customFormat="1" x14ac:dyDescent="0.3"/>
    <row r="2790" customFormat="1" x14ac:dyDescent="0.3"/>
    <row r="2791" customFormat="1" x14ac:dyDescent="0.3"/>
    <row r="2792" customFormat="1" x14ac:dyDescent="0.3"/>
    <row r="2793" customFormat="1" x14ac:dyDescent="0.3"/>
    <row r="2794" customFormat="1" x14ac:dyDescent="0.3"/>
    <row r="2795" customFormat="1" x14ac:dyDescent="0.3"/>
    <row r="2796" customFormat="1" x14ac:dyDescent="0.3"/>
    <row r="2797" customFormat="1" x14ac:dyDescent="0.3"/>
    <row r="2798" customFormat="1" x14ac:dyDescent="0.3"/>
    <row r="2799" customFormat="1" x14ac:dyDescent="0.3"/>
    <row r="2800" customFormat="1" x14ac:dyDescent="0.3"/>
    <row r="2801" customFormat="1" x14ac:dyDescent="0.3"/>
    <row r="2802" customFormat="1" x14ac:dyDescent="0.3"/>
    <row r="2803" customFormat="1" x14ac:dyDescent="0.3"/>
    <row r="2804" customFormat="1" x14ac:dyDescent="0.3"/>
    <row r="2805" customFormat="1" x14ac:dyDescent="0.3"/>
    <row r="2806" customFormat="1" x14ac:dyDescent="0.3"/>
    <row r="2807" customFormat="1" x14ac:dyDescent="0.3"/>
    <row r="2808" customFormat="1" x14ac:dyDescent="0.3"/>
    <row r="2809" customFormat="1" x14ac:dyDescent="0.3"/>
    <row r="2810" customFormat="1" x14ac:dyDescent="0.3"/>
    <row r="2811" customFormat="1" x14ac:dyDescent="0.3"/>
    <row r="2812" customFormat="1" x14ac:dyDescent="0.3"/>
    <row r="2813" customFormat="1" x14ac:dyDescent="0.3"/>
    <row r="2814" customFormat="1" x14ac:dyDescent="0.3"/>
    <row r="2815" customFormat="1" x14ac:dyDescent="0.3"/>
    <row r="2816" customFormat="1" x14ac:dyDescent="0.3"/>
    <row r="2817" customFormat="1" x14ac:dyDescent="0.3"/>
    <row r="2818" customFormat="1" x14ac:dyDescent="0.3"/>
    <row r="2819" customFormat="1" x14ac:dyDescent="0.3"/>
    <row r="2820" customFormat="1" x14ac:dyDescent="0.3"/>
    <row r="2821" customFormat="1" x14ac:dyDescent="0.3"/>
    <row r="2822" customFormat="1" x14ac:dyDescent="0.3"/>
    <row r="2823" customFormat="1" x14ac:dyDescent="0.3"/>
    <row r="2824" customFormat="1" x14ac:dyDescent="0.3"/>
    <row r="2825" customFormat="1" x14ac:dyDescent="0.3"/>
    <row r="2826" customFormat="1" x14ac:dyDescent="0.3"/>
    <row r="2827" customFormat="1" x14ac:dyDescent="0.3"/>
    <row r="2828" customFormat="1" x14ac:dyDescent="0.3"/>
    <row r="2829" customFormat="1" x14ac:dyDescent="0.3"/>
    <row r="2830" customFormat="1" x14ac:dyDescent="0.3"/>
    <row r="2831" customFormat="1" x14ac:dyDescent="0.3"/>
    <row r="2832" customFormat="1" x14ac:dyDescent="0.3"/>
    <row r="2833" customFormat="1" x14ac:dyDescent="0.3"/>
    <row r="2834" customFormat="1" x14ac:dyDescent="0.3"/>
    <row r="2835" customFormat="1" x14ac:dyDescent="0.3"/>
    <row r="2836" customFormat="1" x14ac:dyDescent="0.3"/>
    <row r="2837" customFormat="1" x14ac:dyDescent="0.3"/>
    <row r="2838" customFormat="1" x14ac:dyDescent="0.3"/>
    <row r="2839" customFormat="1" x14ac:dyDescent="0.3"/>
    <row r="2840" customFormat="1" x14ac:dyDescent="0.3"/>
    <row r="2841" customFormat="1" x14ac:dyDescent="0.3"/>
    <row r="2842" customFormat="1" x14ac:dyDescent="0.3"/>
    <row r="2843" customFormat="1" x14ac:dyDescent="0.3"/>
    <row r="2844" customFormat="1" x14ac:dyDescent="0.3"/>
    <row r="2845" customFormat="1" x14ac:dyDescent="0.3"/>
    <row r="2846" customFormat="1" x14ac:dyDescent="0.3"/>
    <row r="2847" customFormat="1" x14ac:dyDescent="0.3"/>
    <row r="2848" customFormat="1" x14ac:dyDescent="0.3"/>
    <row r="2849" customFormat="1" x14ac:dyDescent="0.3"/>
    <row r="2850" customFormat="1" x14ac:dyDescent="0.3"/>
    <row r="2851" customFormat="1" x14ac:dyDescent="0.3"/>
    <row r="2852" customFormat="1" x14ac:dyDescent="0.3"/>
    <row r="2853" customFormat="1" x14ac:dyDescent="0.3"/>
    <row r="2854" customFormat="1" x14ac:dyDescent="0.3"/>
    <row r="2855" customFormat="1" x14ac:dyDescent="0.3"/>
    <row r="2856" customFormat="1" x14ac:dyDescent="0.3"/>
    <row r="2857" customFormat="1" x14ac:dyDescent="0.3"/>
    <row r="2858" customFormat="1" x14ac:dyDescent="0.3"/>
    <row r="2859" customFormat="1" x14ac:dyDescent="0.3"/>
    <row r="2860" customFormat="1" x14ac:dyDescent="0.3"/>
    <row r="2861" customFormat="1" x14ac:dyDescent="0.3"/>
    <row r="2862" customFormat="1" x14ac:dyDescent="0.3"/>
    <row r="2863" customFormat="1" x14ac:dyDescent="0.3"/>
    <row r="2864" customFormat="1" x14ac:dyDescent="0.3"/>
    <row r="2865" customFormat="1" x14ac:dyDescent="0.3"/>
    <row r="2866" customFormat="1" x14ac:dyDescent="0.3"/>
    <row r="2867" customFormat="1" x14ac:dyDescent="0.3"/>
    <row r="2868" customFormat="1" x14ac:dyDescent="0.3"/>
    <row r="2869" customFormat="1" x14ac:dyDescent="0.3"/>
    <row r="2870" customFormat="1" x14ac:dyDescent="0.3"/>
    <row r="2871" customFormat="1" x14ac:dyDescent="0.3"/>
    <row r="2872" customFormat="1" x14ac:dyDescent="0.3"/>
    <row r="2873" customFormat="1" x14ac:dyDescent="0.3"/>
    <row r="2874" customFormat="1" x14ac:dyDescent="0.3"/>
    <row r="2875" customFormat="1" x14ac:dyDescent="0.3"/>
    <row r="2876" customFormat="1" x14ac:dyDescent="0.3"/>
    <row r="2877" customFormat="1" x14ac:dyDescent="0.3"/>
    <row r="2878" customFormat="1" x14ac:dyDescent="0.3"/>
    <row r="2879" customFormat="1" x14ac:dyDescent="0.3"/>
    <row r="2880" customFormat="1" x14ac:dyDescent="0.3"/>
    <row r="2881" customFormat="1" x14ac:dyDescent="0.3"/>
    <row r="2882" customFormat="1" x14ac:dyDescent="0.3"/>
    <row r="2883" customFormat="1" x14ac:dyDescent="0.3"/>
    <row r="2884" customFormat="1" x14ac:dyDescent="0.3"/>
    <row r="2885" customFormat="1" x14ac:dyDescent="0.3"/>
    <row r="2886" customFormat="1" x14ac:dyDescent="0.3"/>
    <row r="2887" customFormat="1" x14ac:dyDescent="0.3"/>
    <row r="2888" customFormat="1" x14ac:dyDescent="0.3"/>
    <row r="2889" customFormat="1" x14ac:dyDescent="0.3"/>
    <row r="2890" customFormat="1" x14ac:dyDescent="0.3"/>
    <row r="2891" customFormat="1" x14ac:dyDescent="0.3"/>
    <row r="2892" customFormat="1" x14ac:dyDescent="0.3"/>
    <row r="2893" customFormat="1" x14ac:dyDescent="0.3"/>
    <row r="2894" customFormat="1" x14ac:dyDescent="0.3"/>
    <row r="2895" customFormat="1" x14ac:dyDescent="0.3"/>
    <row r="2896" customFormat="1" x14ac:dyDescent="0.3"/>
    <row r="2897" customFormat="1" x14ac:dyDescent="0.3"/>
    <row r="2898" customFormat="1" x14ac:dyDescent="0.3"/>
    <row r="2899" customFormat="1" x14ac:dyDescent="0.3"/>
    <row r="2900" customFormat="1" x14ac:dyDescent="0.3"/>
    <row r="2901" customFormat="1" x14ac:dyDescent="0.3"/>
    <row r="2902" customFormat="1" x14ac:dyDescent="0.3"/>
    <row r="2903" customFormat="1" x14ac:dyDescent="0.3"/>
    <row r="2904" customFormat="1" x14ac:dyDescent="0.3"/>
    <row r="2905" customFormat="1" x14ac:dyDescent="0.3"/>
    <row r="2906" customFormat="1" x14ac:dyDescent="0.3"/>
    <row r="2907" customFormat="1" x14ac:dyDescent="0.3"/>
    <row r="2908" customFormat="1" x14ac:dyDescent="0.3"/>
    <row r="2909" customFormat="1" x14ac:dyDescent="0.3"/>
    <row r="2910" customFormat="1" x14ac:dyDescent="0.3"/>
    <row r="2911" customFormat="1" x14ac:dyDescent="0.3"/>
    <row r="2912" customFormat="1" x14ac:dyDescent="0.3"/>
    <row r="2913" customFormat="1" x14ac:dyDescent="0.3"/>
    <row r="2914" customFormat="1" x14ac:dyDescent="0.3"/>
    <row r="2915" customFormat="1" x14ac:dyDescent="0.3"/>
    <row r="2916" customFormat="1" x14ac:dyDescent="0.3"/>
    <row r="2917" customFormat="1" x14ac:dyDescent="0.3"/>
    <row r="2918" customFormat="1" x14ac:dyDescent="0.3"/>
    <row r="2919" customFormat="1" x14ac:dyDescent="0.3"/>
    <row r="2920" customFormat="1" x14ac:dyDescent="0.3"/>
    <row r="2921" customFormat="1" x14ac:dyDescent="0.3"/>
    <row r="2922" customFormat="1" x14ac:dyDescent="0.3"/>
    <row r="2923" customFormat="1" x14ac:dyDescent="0.3"/>
    <row r="2924" customFormat="1" x14ac:dyDescent="0.3"/>
    <row r="2925" customFormat="1" x14ac:dyDescent="0.3"/>
    <row r="2926" customFormat="1" x14ac:dyDescent="0.3"/>
    <row r="2927" customFormat="1" x14ac:dyDescent="0.3"/>
    <row r="2928" customFormat="1" x14ac:dyDescent="0.3"/>
    <row r="2929" customFormat="1" x14ac:dyDescent="0.3"/>
    <row r="2930" customFormat="1" x14ac:dyDescent="0.3"/>
    <row r="2931" customFormat="1" x14ac:dyDescent="0.3"/>
    <row r="2932" customFormat="1" x14ac:dyDescent="0.3"/>
    <row r="2933" customFormat="1" x14ac:dyDescent="0.3"/>
    <row r="2934" customFormat="1" x14ac:dyDescent="0.3"/>
    <row r="2935" customFormat="1" x14ac:dyDescent="0.3"/>
    <row r="2936" customFormat="1" x14ac:dyDescent="0.3"/>
    <row r="2937" customFormat="1" x14ac:dyDescent="0.3"/>
    <row r="2938" customFormat="1" x14ac:dyDescent="0.3"/>
    <row r="2939" customFormat="1" x14ac:dyDescent="0.3"/>
    <row r="2940" customFormat="1" x14ac:dyDescent="0.3"/>
    <row r="2941" customFormat="1" x14ac:dyDescent="0.3"/>
    <row r="2942" customFormat="1" x14ac:dyDescent="0.3"/>
    <row r="2943" customFormat="1" x14ac:dyDescent="0.3"/>
    <row r="2944" customFormat="1" x14ac:dyDescent="0.3"/>
    <row r="2945" customFormat="1" x14ac:dyDescent="0.3"/>
    <row r="2946" customFormat="1" x14ac:dyDescent="0.3"/>
    <row r="2947" customFormat="1" x14ac:dyDescent="0.3"/>
    <row r="2948" customFormat="1" x14ac:dyDescent="0.3"/>
    <row r="2949" customFormat="1" x14ac:dyDescent="0.3"/>
    <row r="2950" customFormat="1" x14ac:dyDescent="0.3"/>
    <row r="2951" customFormat="1" x14ac:dyDescent="0.3"/>
    <row r="2952" customFormat="1" x14ac:dyDescent="0.3"/>
    <row r="2953" customFormat="1" x14ac:dyDescent="0.3"/>
    <row r="2954" customFormat="1" x14ac:dyDescent="0.3"/>
    <row r="2955" customFormat="1" x14ac:dyDescent="0.3"/>
    <row r="2956" customFormat="1" x14ac:dyDescent="0.3"/>
    <row r="2957" customFormat="1" x14ac:dyDescent="0.3"/>
    <row r="2958" customFormat="1" x14ac:dyDescent="0.3"/>
    <row r="2959" customFormat="1" x14ac:dyDescent="0.3"/>
    <row r="2960" customFormat="1" x14ac:dyDescent="0.3"/>
    <row r="2961" customFormat="1" x14ac:dyDescent="0.3"/>
    <row r="2962" customFormat="1" x14ac:dyDescent="0.3"/>
    <row r="2963" customFormat="1" x14ac:dyDescent="0.3"/>
    <row r="2964" customFormat="1" x14ac:dyDescent="0.3"/>
    <row r="2965" customFormat="1" x14ac:dyDescent="0.3"/>
    <row r="2966" customFormat="1" x14ac:dyDescent="0.3"/>
    <row r="2967" customFormat="1" x14ac:dyDescent="0.3"/>
    <row r="2968" customFormat="1" x14ac:dyDescent="0.3"/>
    <row r="2969" customFormat="1" x14ac:dyDescent="0.3"/>
    <row r="2970" customFormat="1" x14ac:dyDescent="0.3"/>
    <row r="2971" customFormat="1" x14ac:dyDescent="0.3"/>
    <row r="2972" customFormat="1" x14ac:dyDescent="0.3"/>
    <row r="2973" customFormat="1" x14ac:dyDescent="0.3"/>
    <row r="2974" customFormat="1" x14ac:dyDescent="0.3"/>
    <row r="2975" customFormat="1" x14ac:dyDescent="0.3"/>
    <row r="2976" customFormat="1" x14ac:dyDescent="0.3"/>
    <row r="2977" customFormat="1" x14ac:dyDescent="0.3"/>
    <row r="2978" customFormat="1" x14ac:dyDescent="0.3"/>
    <row r="2979" customFormat="1" x14ac:dyDescent="0.3"/>
    <row r="2980" customFormat="1" x14ac:dyDescent="0.3"/>
    <row r="2981" customFormat="1" x14ac:dyDescent="0.3"/>
    <row r="2982" customFormat="1" x14ac:dyDescent="0.3"/>
    <row r="2983" customFormat="1" x14ac:dyDescent="0.3"/>
    <row r="2984" customFormat="1" x14ac:dyDescent="0.3"/>
    <row r="2985" customFormat="1" x14ac:dyDescent="0.3"/>
    <row r="2986" customFormat="1" x14ac:dyDescent="0.3"/>
    <row r="2987" customFormat="1" x14ac:dyDescent="0.3"/>
    <row r="2988" customFormat="1" x14ac:dyDescent="0.3"/>
    <row r="2989" customFormat="1" x14ac:dyDescent="0.3"/>
    <row r="2990" customFormat="1" x14ac:dyDescent="0.3"/>
    <row r="2991" customFormat="1" x14ac:dyDescent="0.3"/>
    <row r="2992" customFormat="1" x14ac:dyDescent="0.3"/>
    <row r="2993" customFormat="1" x14ac:dyDescent="0.3"/>
    <row r="2994" customFormat="1" x14ac:dyDescent="0.3"/>
    <row r="2995" customFormat="1" x14ac:dyDescent="0.3"/>
    <row r="2996" customFormat="1" x14ac:dyDescent="0.3"/>
    <row r="2997" customFormat="1" x14ac:dyDescent="0.3"/>
    <row r="2998" customFormat="1" x14ac:dyDescent="0.3"/>
    <row r="2999" customFormat="1" x14ac:dyDescent="0.3"/>
    <row r="3000" customFormat="1" x14ac:dyDescent="0.3"/>
    <row r="3001" customFormat="1" x14ac:dyDescent="0.3"/>
    <row r="3002" customFormat="1" x14ac:dyDescent="0.3"/>
    <row r="3003" customFormat="1" x14ac:dyDescent="0.3"/>
    <row r="3004" customFormat="1" x14ac:dyDescent="0.3"/>
    <row r="3005" customFormat="1" x14ac:dyDescent="0.3"/>
    <row r="3006" customFormat="1" x14ac:dyDescent="0.3"/>
    <row r="3007" customFormat="1" x14ac:dyDescent="0.3"/>
    <row r="3008" customFormat="1" x14ac:dyDescent="0.3"/>
    <row r="3009" customFormat="1" x14ac:dyDescent="0.3"/>
    <row r="3010" customFormat="1" x14ac:dyDescent="0.3"/>
    <row r="3011" customFormat="1" x14ac:dyDescent="0.3"/>
    <row r="3012" customFormat="1" x14ac:dyDescent="0.3"/>
    <row r="3013" customFormat="1" x14ac:dyDescent="0.3"/>
    <row r="3014" customFormat="1" x14ac:dyDescent="0.3"/>
    <row r="3015" customFormat="1" x14ac:dyDescent="0.3"/>
    <row r="3016" customFormat="1" x14ac:dyDescent="0.3"/>
    <row r="3017" customFormat="1" x14ac:dyDescent="0.3"/>
    <row r="3018" customFormat="1" x14ac:dyDescent="0.3"/>
    <row r="3019" customFormat="1" x14ac:dyDescent="0.3"/>
    <row r="3020" customFormat="1" x14ac:dyDescent="0.3"/>
    <row r="3021" customFormat="1" x14ac:dyDescent="0.3"/>
    <row r="3022" customFormat="1" x14ac:dyDescent="0.3"/>
    <row r="3023" customFormat="1" x14ac:dyDescent="0.3"/>
    <row r="3024" customFormat="1" x14ac:dyDescent="0.3"/>
    <row r="3025" customFormat="1" x14ac:dyDescent="0.3"/>
    <row r="3026" customFormat="1" x14ac:dyDescent="0.3"/>
    <row r="3027" customFormat="1" x14ac:dyDescent="0.3"/>
    <row r="3028" customFormat="1" x14ac:dyDescent="0.3"/>
    <row r="3029" customFormat="1" x14ac:dyDescent="0.3"/>
    <row r="3030" customFormat="1" x14ac:dyDescent="0.3"/>
    <row r="3031" customFormat="1" x14ac:dyDescent="0.3"/>
    <row r="3032" customFormat="1" x14ac:dyDescent="0.3"/>
    <row r="3033" customFormat="1" x14ac:dyDescent="0.3"/>
    <row r="3034" customFormat="1" x14ac:dyDescent="0.3"/>
    <row r="3035" customFormat="1" x14ac:dyDescent="0.3"/>
    <row r="3036" customFormat="1" x14ac:dyDescent="0.3"/>
    <row r="3037" customFormat="1" x14ac:dyDescent="0.3"/>
    <row r="3038" customFormat="1" x14ac:dyDescent="0.3"/>
    <row r="3039" customFormat="1" x14ac:dyDescent="0.3"/>
    <row r="3040" customFormat="1" x14ac:dyDescent="0.3"/>
    <row r="3041" customFormat="1" x14ac:dyDescent="0.3"/>
    <row r="3042" customFormat="1" x14ac:dyDescent="0.3"/>
    <row r="3043" customFormat="1" x14ac:dyDescent="0.3"/>
    <row r="3044" customFormat="1" x14ac:dyDescent="0.3"/>
    <row r="3045" customFormat="1" x14ac:dyDescent="0.3"/>
    <row r="3046" customFormat="1" x14ac:dyDescent="0.3"/>
    <row r="3047" customFormat="1" x14ac:dyDescent="0.3"/>
    <row r="3048" customFormat="1" x14ac:dyDescent="0.3"/>
    <row r="3049" customFormat="1" x14ac:dyDescent="0.3"/>
    <row r="3050" customFormat="1" x14ac:dyDescent="0.3"/>
    <row r="3051" customFormat="1" x14ac:dyDescent="0.3"/>
    <row r="3052" customFormat="1" x14ac:dyDescent="0.3"/>
    <row r="3053" customFormat="1" x14ac:dyDescent="0.3"/>
    <row r="3054" customFormat="1" x14ac:dyDescent="0.3"/>
    <row r="3055" customFormat="1" x14ac:dyDescent="0.3"/>
    <row r="3056" customFormat="1" x14ac:dyDescent="0.3"/>
    <row r="3057" customFormat="1" x14ac:dyDescent="0.3"/>
    <row r="3058" customFormat="1" x14ac:dyDescent="0.3"/>
    <row r="3059" customFormat="1" x14ac:dyDescent="0.3"/>
    <row r="3060" customFormat="1" x14ac:dyDescent="0.3"/>
    <row r="3061" customFormat="1" x14ac:dyDescent="0.3"/>
    <row r="3062" customFormat="1" x14ac:dyDescent="0.3"/>
    <row r="3063" customFormat="1" x14ac:dyDescent="0.3"/>
    <row r="3064" customFormat="1" x14ac:dyDescent="0.3"/>
    <row r="3065" customFormat="1" x14ac:dyDescent="0.3"/>
    <row r="3066" customFormat="1" x14ac:dyDescent="0.3"/>
    <row r="3067" customFormat="1" x14ac:dyDescent="0.3"/>
    <row r="3068" customFormat="1" x14ac:dyDescent="0.3"/>
    <row r="3069" customFormat="1" x14ac:dyDescent="0.3"/>
    <row r="3070" customFormat="1" x14ac:dyDescent="0.3"/>
    <row r="3071" customFormat="1" x14ac:dyDescent="0.3"/>
    <row r="3072" customFormat="1" x14ac:dyDescent="0.3"/>
    <row r="3073" customFormat="1" x14ac:dyDescent="0.3"/>
    <row r="3074" customFormat="1" x14ac:dyDescent="0.3"/>
    <row r="3075" customFormat="1" x14ac:dyDescent="0.3"/>
    <row r="3076" customFormat="1" x14ac:dyDescent="0.3"/>
    <row r="3077" customFormat="1" x14ac:dyDescent="0.3"/>
    <row r="3078" customFormat="1" x14ac:dyDescent="0.3"/>
    <row r="3079" customFormat="1" x14ac:dyDescent="0.3"/>
    <row r="3080" customFormat="1" x14ac:dyDescent="0.3"/>
    <row r="3081" customFormat="1" x14ac:dyDescent="0.3"/>
    <row r="3082" customFormat="1" x14ac:dyDescent="0.3"/>
    <row r="3083" customFormat="1" x14ac:dyDescent="0.3"/>
    <row r="3084" customFormat="1" x14ac:dyDescent="0.3"/>
    <row r="3085" customFormat="1" x14ac:dyDescent="0.3"/>
    <row r="3086" customFormat="1" x14ac:dyDescent="0.3"/>
    <row r="3087" customFormat="1" x14ac:dyDescent="0.3"/>
    <row r="3088" customFormat="1" x14ac:dyDescent="0.3"/>
    <row r="3089" customFormat="1" x14ac:dyDescent="0.3"/>
    <row r="3090" customFormat="1" x14ac:dyDescent="0.3"/>
    <row r="3091" customFormat="1" x14ac:dyDescent="0.3"/>
    <row r="3092" customFormat="1" x14ac:dyDescent="0.3"/>
    <row r="3093" customFormat="1" x14ac:dyDescent="0.3"/>
    <row r="3094" customFormat="1" x14ac:dyDescent="0.3"/>
    <row r="3095" customFormat="1" x14ac:dyDescent="0.3"/>
    <row r="3096" customFormat="1" x14ac:dyDescent="0.3"/>
    <row r="3097" customFormat="1" x14ac:dyDescent="0.3"/>
    <row r="3098" customFormat="1" x14ac:dyDescent="0.3"/>
    <row r="3099" customFormat="1" x14ac:dyDescent="0.3"/>
    <row r="3100" customFormat="1" x14ac:dyDescent="0.3"/>
    <row r="3101" customFormat="1" x14ac:dyDescent="0.3"/>
    <row r="3102" customFormat="1" x14ac:dyDescent="0.3"/>
    <row r="3103" customFormat="1" x14ac:dyDescent="0.3"/>
    <row r="3104" customFormat="1" x14ac:dyDescent="0.3"/>
    <row r="3105" customFormat="1" x14ac:dyDescent="0.3"/>
    <row r="3106" customFormat="1" x14ac:dyDescent="0.3"/>
    <row r="3107" customFormat="1" x14ac:dyDescent="0.3"/>
    <row r="3108" customFormat="1" x14ac:dyDescent="0.3"/>
    <row r="3109" customFormat="1" x14ac:dyDescent="0.3"/>
    <row r="3110" customFormat="1" x14ac:dyDescent="0.3"/>
    <row r="3111" customFormat="1" x14ac:dyDescent="0.3"/>
    <row r="3112" customFormat="1" x14ac:dyDescent="0.3"/>
    <row r="3113" customFormat="1" x14ac:dyDescent="0.3"/>
    <row r="3114" customFormat="1" x14ac:dyDescent="0.3"/>
    <row r="3115" customFormat="1" x14ac:dyDescent="0.3"/>
    <row r="3116" customFormat="1" x14ac:dyDescent="0.3"/>
    <row r="3117" customFormat="1" x14ac:dyDescent="0.3"/>
    <row r="3118" customFormat="1" x14ac:dyDescent="0.3"/>
    <row r="3119" customFormat="1" x14ac:dyDescent="0.3"/>
    <row r="3120" customFormat="1" x14ac:dyDescent="0.3"/>
    <row r="3121" customFormat="1" x14ac:dyDescent="0.3"/>
    <row r="3122" customFormat="1" x14ac:dyDescent="0.3"/>
    <row r="3123" customFormat="1" x14ac:dyDescent="0.3"/>
    <row r="3124" customFormat="1" x14ac:dyDescent="0.3"/>
    <row r="3125" customFormat="1" x14ac:dyDescent="0.3"/>
    <row r="3126" customFormat="1" x14ac:dyDescent="0.3"/>
    <row r="3127" customFormat="1" x14ac:dyDescent="0.3"/>
    <row r="3128" customFormat="1" x14ac:dyDescent="0.3"/>
    <row r="3129" customFormat="1" x14ac:dyDescent="0.3"/>
    <row r="3130" customFormat="1" x14ac:dyDescent="0.3"/>
    <row r="3131" customFormat="1" x14ac:dyDescent="0.3"/>
    <row r="3132" customFormat="1" x14ac:dyDescent="0.3"/>
    <row r="3133" customFormat="1" x14ac:dyDescent="0.3"/>
    <row r="3134" customFormat="1" x14ac:dyDescent="0.3"/>
    <row r="3135" customFormat="1" x14ac:dyDescent="0.3"/>
    <row r="3136" customFormat="1" x14ac:dyDescent="0.3"/>
    <row r="3137" customFormat="1" x14ac:dyDescent="0.3"/>
    <row r="3138" customFormat="1" x14ac:dyDescent="0.3"/>
    <row r="3139" customFormat="1" x14ac:dyDescent="0.3"/>
    <row r="3140" customFormat="1" x14ac:dyDescent="0.3"/>
    <row r="3141" customFormat="1" x14ac:dyDescent="0.3"/>
    <row r="3142" customFormat="1" x14ac:dyDescent="0.3"/>
    <row r="3143" customFormat="1" x14ac:dyDescent="0.3"/>
    <row r="3144" customFormat="1" x14ac:dyDescent="0.3"/>
    <row r="3145" customFormat="1" x14ac:dyDescent="0.3"/>
    <row r="3146" customFormat="1" x14ac:dyDescent="0.3"/>
    <row r="3147" customFormat="1" x14ac:dyDescent="0.3"/>
    <row r="3148" customFormat="1" x14ac:dyDescent="0.3"/>
    <row r="3149" customFormat="1" x14ac:dyDescent="0.3"/>
    <row r="3150" customFormat="1" x14ac:dyDescent="0.3"/>
    <row r="3151" customFormat="1" x14ac:dyDescent="0.3"/>
    <row r="3152" customFormat="1" x14ac:dyDescent="0.3"/>
    <row r="3153" customFormat="1" x14ac:dyDescent="0.3"/>
    <row r="3154" customFormat="1" x14ac:dyDescent="0.3"/>
    <row r="3155" customFormat="1" x14ac:dyDescent="0.3"/>
    <row r="3156" customFormat="1" x14ac:dyDescent="0.3"/>
    <row r="3157" customFormat="1" x14ac:dyDescent="0.3"/>
    <row r="3158" customFormat="1" x14ac:dyDescent="0.3"/>
    <row r="3159" customFormat="1" x14ac:dyDescent="0.3"/>
    <row r="3160" customFormat="1" x14ac:dyDescent="0.3"/>
    <row r="3161" customFormat="1" x14ac:dyDescent="0.3"/>
    <row r="3162" customFormat="1" x14ac:dyDescent="0.3"/>
    <row r="3163" customFormat="1" x14ac:dyDescent="0.3"/>
    <row r="3164" customFormat="1" x14ac:dyDescent="0.3"/>
    <row r="3165" customFormat="1" x14ac:dyDescent="0.3"/>
    <row r="3166" customFormat="1" x14ac:dyDescent="0.3"/>
    <row r="3167" customFormat="1" x14ac:dyDescent="0.3"/>
    <row r="3168" customFormat="1" x14ac:dyDescent="0.3"/>
    <row r="3169" customFormat="1" x14ac:dyDescent="0.3"/>
    <row r="3170" customFormat="1" x14ac:dyDescent="0.3"/>
    <row r="3171" customFormat="1" x14ac:dyDescent="0.3"/>
    <row r="3172" customFormat="1" x14ac:dyDescent="0.3"/>
    <row r="3173" customFormat="1" x14ac:dyDescent="0.3"/>
    <row r="3174" customFormat="1" x14ac:dyDescent="0.3"/>
    <row r="3175" customFormat="1" x14ac:dyDescent="0.3"/>
    <row r="3176" customFormat="1" x14ac:dyDescent="0.3"/>
    <row r="3177" customFormat="1" x14ac:dyDescent="0.3"/>
    <row r="3178" customFormat="1" x14ac:dyDescent="0.3"/>
    <row r="3179" customFormat="1" x14ac:dyDescent="0.3"/>
    <row r="3180" customFormat="1" x14ac:dyDescent="0.3"/>
    <row r="3181" customFormat="1" x14ac:dyDescent="0.3"/>
    <row r="3182" customFormat="1" x14ac:dyDescent="0.3"/>
    <row r="3183" customFormat="1" x14ac:dyDescent="0.3"/>
    <row r="3184" customFormat="1" x14ac:dyDescent="0.3"/>
    <row r="3185" customFormat="1" x14ac:dyDescent="0.3"/>
    <row r="3186" customFormat="1" x14ac:dyDescent="0.3"/>
    <row r="3187" customFormat="1" x14ac:dyDescent="0.3"/>
    <row r="3188" customFormat="1" x14ac:dyDescent="0.3"/>
    <row r="3189" customFormat="1" x14ac:dyDescent="0.3"/>
    <row r="3190" customFormat="1" x14ac:dyDescent="0.3"/>
    <row r="3191" customFormat="1" x14ac:dyDescent="0.3"/>
    <row r="3192" customFormat="1" x14ac:dyDescent="0.3"/>
    <row r="3193" customFormat="1" x14ac:dyDescent="0.3"/>
    <row r="3194" customFormat="1" x14ac:dyDescent="0.3"/>
    <row r="3195" customFormat="1" x14ac:dyDescent="0.3"/>
    <row r="3196" customFormat="1" x14ac:dyDescent="0.3"/>
    <row r="3197" customFormat="1" x14ac:dyDescent="0.3"/>
    <row r="3198" customFormat="1" x14ac:dyDescent="0.3"/>
    <row r="3199" customFormat="1" x14ac:dyDescent="0.3"/>
    <row r="3200" customFormat="1" x14ac:dyDescent="0.3"/>
    <row r="3201" customFormat="1" x14ac:dyDescent="0.3"/>
    <row r="3202" customFormat="1" x14ac:dyDescent="0.3"/>
    <row r="3203" customFormat="1" x14ac:dyDescent="0.3"/>
    <row r="3204" customFormat="1" x14ac:dyDescent="0.3"/>
    <row r="3205" customFormat="1" x14ac:dyDescent="0.3"/>
    <row r="3206" customFormat="1" x14ac:dyDescent="0.3"/>
    <row r="3207" customFormat="1" x14ac:dyDescent="0.3"/>
    <row r="3208" customFormat="1" x14ac:dyDescent="0.3"/>
    <row r="3209" customFormat="1" x14ac:dyDescent="0.3"/>
    <row r="3210" customFormat="1" x14ac:dyDescent="0.3"/>
    <row r="3211" customFormat="1" x14ac:dyDescent="0.3"/>
    <row r="3212" customFormat="1" x14ac:dyDescent="0.3"/>
    <row r="3213" customFormat="1" x14ac:dyDescent="0.3"/>
    <row r="3214" customFormat="1" x14ac:dyDescent="0.3"/>
    <row r="3215" customFormat="1" x14ac:dyDescent="0.3"/>
    <row r="3216" customFormat="1" x14ac:dyDescent="0.3"/>
    <row r="3217" customFormat="1" x14ac:dyDescent="0.3"/>
    <row r="3218" customFormat="1" x14ac:dyDescent="0.3"/>
    <row r="3219" customFormat="1" x14ac:dyDescent="0.3"/>
    <row r="3220" customFormat="1" x14ac:dyDescent="0.3"/>
    <row r="3221" customFormat="1" x14ac:dyDescent="0.3"/>
    <row r="3222" customFormat="1" x14ac:dyDescent="0.3"/>
    <row r="3223" customFormat="1" x14ac:dyDescent="0.3"/>
    <row r="3224" customFormat="1" x14ac:dyDescent="0.3"/>
    <row r="3225" customFormat="1" x14ac:dyDescent="0.3"/>
    <row r="3226" customFormat="1" x14ac:dyDescent="0.3"/>
    <row r="3227" customFormat="1" x14ac:dyDescent="0.3"/>
    <row r="3228" customFormat="1" x14ac:dyDescent="0.3"/>
    <row r="3229" customFormat="1" x14ac:dyDescent="0.3"/>
    <row r="3230" customFormat="1" x14ac:dyDescent="0.3"/>
    <row r="3231" customFormat="1" x14ac:dyDescent="0.3"/>
    <row r="3232" customFormat="1" x14ac:dyDescent="0.3"/>
    <row r="3233" customFormat="1" x14ac:dyDescent="0.3"/>
    <row r="3234" customFormat="1" x14ac:dyDescent="0.3"/>
    <row r="3235" customFormat="1" x14ac:dyDescent="0.3"/>
    <row r="3236" customFormat="1" x14ac:dyDescent="0.3"/>
    <row r="3237" customFormat="1" x14ac:dyDescent="0.3"/>
    <row r="3238" customFormat="1" x14ac:dyDescent="0.3"/>
    <row r="3239" customFormat="1" x14ac:dyDescent="0.3"/>
    <row r="3240" customFormat="1" x14ac:dyDescent="0.3"/>
    <row r="3241" customFormat="1" x14ac:dyDescent="0.3"/>
    <row r="3242" customFormat="1" x14ac:dyDescent="0.3"/>
    <row r="3243" customFormat="1" x14ac:dyDescent="0.3"/>
    <row r="3244" customFormat="1" x14ac:dyDescent="0.3"/>
    <row r="3245" customFormat="1" x14ac:dyDescent="0.3"/>
    <row r="3246" customFormat="1" x14ac:dyDescent="0.3"/>
    <row r="3247" customFormat="1" x14ac:dyDescent="0.3"/>
    <row r="3248" customFormat="1" x14ac:dyDescent="0.3"/>
    <row r="3249" customFormat="1" x14ac:dyDescent="0.3"/>
    <row r="3250" customFormat="1" x14ac:dyDescent="0.3"/>
    <row r="3251" customFormat="1" x14ac:dyDescent="0.3"/>
    <row r="3252" customFormat="1" x14ac:dyDescent="0.3"/>
    <row r="3253" customFormat="1" x14ac:dyDescent="0.3"/>
    <row r="3254" customFormat="1" x14ac:dyDescent="0.3"/>
    <row r="3255" customFormat="1" x14ac:dyDescent="0.3"/>
    <row r="3256" customFormat="1" x14ac:dyDescent="0.3"/>
    <row r="3257" customFormat="1" x14ac:dyDescent="0.3"/>
    <row r="3258" customFormat="1" x14ac:dyDescent="0.3"/>
    <row r="3259" customFormat="1" x14ac:dyDescent="0.3"/>
    <row r="3260" customFormat="1" x14ac:dyDescent="0.3"/>
    <row r="3261" customFormat="1" x14ac:dyDescent="0.3"/>
    <row r="3262" customFormat="1" x14ac:dyDescent="0.3"/>
    <row r="3263" customFormat="1" x14ac:dyDescent="0.3"/>
    <row r="3264" customFormat="1" x14ac:dyDescent="0.3"/>
    <row r="3265" customFormat="1" x14ac:dyDescent="0.3"/>
    <row r="3266" customFormat="1" x14ac:dyDescent="0.3"/>
    <row r="3267" customFormat="1" x14ac:dyDescent="0.3"/>
    <row r="3268" customFormat="1" x14ac:dyDescent="0.3"/>
    <row r="3269" customFormat="1" x14ac:dyDescent="0.3"/>
    <row r="3270" customFormat="1" x14ac:dyDescent="0.3"/>
    <row r="3271" customFormat="1" x14ac:dyDescent="0.3"/>
    <row r="3272" customFormat="1" x14ac:dyDescent="0.3"/>
    <row r="3273" customFormat="1" x14ac:dyDescent="0.3"/>
    <row r="3274" customFormat="1" x14ac:dyDescent="0.3"/>
    <row r="3275" customFormat="1" x14ac:dyDescent="0.3"/>
    <row r="3276" customFormat="1" x14ac:dyDescent="0.3"/>
    <row r="3277" customFormat="1" x14ac:dyDescent="0.3"/>
    <row r="3278" customFormat="1" x14ac:dyDescent="0.3"/>
    <row r="3279" customFormat="1" x14ac:dyDescent="0.3"/>
    <row r="3280" customFormat="1" x14ac:dyDescent="0.3"/>
    <row r="3281" customFormat="1" x14ac:dyDescent="0.3"/>
    <row r="3282" customFormat="1" x14ac:dyDescent="0.3"/>
    <row r="3283" customFormat="1" x14ac:dyDescent="0.3"/>
    <row r="3284" customFormat="1" x14ac:dyDescent="0.3"/>
    <row r="3285" customFormat="1" x14ac:dyDescent="0.3"/>
    <row r="3286" customFormat="1" x14ac:dyDescent="0.3"/>
    <row r="3287" customFormat="1" x14ac:dyDescent="0.3"/>
    <row r="3288" customFormat="1" x14ac:dyDescent="0.3"/>
    <row r="3289" customFormat="1" x14ac:dyDescent="0.3"/>
    <row r="3290" customFormat="1" x14ac:dyDescent="0.3"/>
    <row r="3291" customFormat="1" x14ac:dyDescent="0.3"/>
    <row r="3292" customFormat="1" x14ac:dyDescent="0.3"/>
    <row r="3293" customFormat="1" x14ac:dyDescent="0.3"/>
    <row r="3294" customFormat="1" x14ac:dyDescent="0.3"/>
    <row r="3295" customFormat="1" x14ac:dyDescent="0.3"/>
    <row r="3296" customFormat="1" x14ac:dyDescent="0.3"/>
    <row r="3297" customFormat="1" x14ac:dyDescent="0.3"/>
    <row r="3298" customFormat="1" x14ac:dyDescent="0.3"/>
    <row r="3299" customFormat="1" x14ac:dyDescent="0.3"/>
    <row r="3300" customFormat="1" x14ac:dyDescent="0.3"/>
    <row r="3301" customFormat="1" x14ac:dyDescent="0.3"/>
    <row r="3302" customFormat="1" x14ac:dyDescent="0.3"/>
    <row r="3303" customFormat="1" x14ac:dyDescent="0.3"/>
    <row r="3304" customFormat="1" x14ac:dyDescent="0.3"/>
    <row r="3305" customFormat="1" x14ac:dyDescent="0.3"/>
    <row r="3306" customFormat="1" x14ac:dyDescent="0.3"/>
    <row r="3307" customFormat="1" x14ac:dyDescent="0.3"/>
    <row r="3308" customFormat="1" x14ac:dyDescent="0.3"/>
    <row r="3309" customFormat="1" x14ac:dyDescent="0.3"/>
    <row r="3310" customFormat="1" x14ac:dyDescent="0.3"/>
    <row r="3311" customFormat="1" x14ac:dyDescent="0.3"/>
    <row r="3312" customFormat="1" x14ac:dyDescent="0.3"/>
    <row r="3313" customFormat="1" x14ac:dyDescent="0.3"/>
    <row r="3314" customFormat="1" x14ac:dyDescent="0.3"/>
    <row r="3315" customFormat="1" x14ac:dyDescent="0.3"/>
    <row r="3316" customFormat="1" x14ac:dyDescent="0.3"/>
    <row r="3317" customFormat="1" x14ac:dyDescent="0.3"/>
    <row r="3318" customFormat="1" x14ac:dyDescent="0.3"/>
    <row r="3319" customFormat="1" x14ac:dyDescent="0.3"/>
    <row r="3320" customFormat="1" x14ac:dyDescent="0.3"/>
    <row r="3321" customFormat="1" x14ac:dyDescent="0.3"/>
    <row r="3322" customFormat="1" x14ac:dyDescent="0.3"/>
    <row r="3323" customFormat="1" x14ac:dyDescent="0.3"/>
    <row r="3324" customFormat="1" x14ac:dyDescent="0.3"/>
    <row r="3325" customFormat="1" x14ac:dyDescent="0.3"/>
    <row r="3326" customFormat="1" x14ac:dyDescent="0.3"/>
    <row r="3327" customFormat="1" x14ac:dyDescent="0.3"/>
    <row r="3328" customFormat="1" x14ac:dyDescent="0.3"/>
    <row r="3329" customFormat="1" x14ac:dyDescent="0.3"/>
    <row r="3330" customFormat="1" x14ac:dyDescent="0.3"/>
    <row r="3331" customFormat="1" x14ac:dyDescent="0.3"/>
    <row r="3332" customFormat="1" x14ac:dyDescent="0.3"/>
    <row r="3333" customFormat="1" x14ac:dyDescent="0.3"/>
    <row r="3334" customFormat="1" x14ac:dyDescent="0.3"/>
    <row r="3335" customFormat="1" x14ac:dyDescent="0.3"/>
    <row r="3336" customFormat="1" x14ac:dyDescent="0.3"/>
    <row r="3337" customFormat="1" x14ac:dyDescent="0.3"/>
    <row r="3338" customFormat="1" x14ac:dyDescent="0.3"/>
    <row r="3339" customFormat="1" x14ac:dyDescent="0.3"/>
    <row r="3340" customFormat="1" x14ac:dyDescent="0.3"/>
    <row r="3341" customFormat="1" x14ac:dyDescent="0.3"/>
    <row r="3342" customFormat="1" x14ac:dyDescent="0.3"/>
    <row r="3343" customFormat="1" x14ac:dyDescent="0.3"/>
    <row r="3344" customFormat="1" x14ac:dyDescent="0.3"/>
    <row r="3345" customFormat="1" x14ac:dyDescent="0.3"/>
    <row r="3346" customFormat="1" x14ac:dyDescent="0.3"/>
    <row r="3347" customFormat="1" x14ac:dyDescent="0.3"/>
    <row r="3348" customFormat="1" x14ac:dyDescent="0.3"/>
    <row r="3349" customFormat="1" x14ac:dyDescent="0.3"/>
    <row r="3350" customFormat="1" x14ac:dyDescent="0.3"/>
    <row r="3351" customFormat="1" x14ac:dyDescent="0.3"/>
    <row r="3352" customFormat="1" x14ac:dyDescent="0.3"/>
    <row r="3353" customFormat="1" x14ac:dyDescent="0.3"/>
    <row r="3354" customFormat="1" x14ac:dyDescent="0.3"/>
    <row r="3355" customFormat="1" x14ac:dyDescent="0.3"/>
    <row r="3356" customFormat="1" x14ac:dyDescent="0.3"/>
    <row r="3357" customFormat="1" x14ac:dyDescent="0.3"/>
    <row r="3358" customFormat="1" x14ac:dyDescent="0.3"/>
    <row r="3359" customFormat="1" x14ac:dyDescent="0.3"/>
    <row r="3360" customFormat="1" x14ac:dyDescent="0.3"/>
    <row r="3361" customFormat="1" x14ac:dyDescent="0.3"/>
    <row r="3362" customFormat="1" x14ac:dyDescent="0.3"/>
    <row r="3363" customFormat="1" x14ac:dyDescent="0.3"/>
    <row r="3364" customFormat="1" x14ac:dyDescent="0.3"/>
    <row r="3365" customFormat="1" x14ac:dyDescent="0.3"/>
    <row r="3366" customFormat="1" x14ac:dyDescent="0.3"/>
    <row r="3367" customFormat="1" x14ac:dyDescent="0.3"/>
    <row r="3368" customFormat="1" x14ac:dyDescent="0.3"/>
    <row r="3369" customFormat="1" x14ac:dyDescent="0.3"/>
    <row r="3370" customFormat="1" x14ac:dyDescent="0.3"/>
    <row r="3371" customFormat="1" x14ac:dyDescent="0.3"/>
    <row r="3372" customFormat="1" x14ac:dyDescent="0.3"/>
    <row r="3373" customFormat="1" x14ac:dyDescent="0.3"/>
    <row r="3374" customFormat="1" x14ac:dyDescent="0.3"/>
    <row r="3375" customFormat="1" x14ac:dyDescent="0.3"/>
    <row r="3376" customFormat="1" x14ac:dyDescent="0.3"/>
    <row r="3377" customFormat="1" x14ac:dyDescent="0.3"/>
    <row r="3378" customFormat="1" x14ac:dyDescent="0.3"/>
    <row r="3379" customFormat="1" x14ac:dyDescent="0.3"/>
    <row r="3380" customFormat="1" x14ac:dyDescent="0.3"/>
    <row r="3381" customFormat="1" x14ac:dyDescent="0.3"/>
    <row r="3382" customFormat="1" x14ac:dyDescent="0.3"/>
    <row r="3383" customFormat="1" x14ac:dyDescent="0.3"/>
    <row r="3384" customFormat="1" x14ac:dyDescent="0.3"/>
    <row r="3385" customFormat="1" x14ac:dyDescent="0.3"/>
    <row r="3386" customFormat="1" x14ac:dyDescent="0.3"/>
    <row r="3387" customFormat="1" x14ac:dyDescent="0.3"/>
    <row r="3388" customFormat="1" x14ac:dyDescent="0.3"/>
    <row r="3389" customFormat="1" x14ac:dyDescent="0.3"/>
    <row r="3390" customFormat="1" x14ac:dyDescent="0.3"/>
    <row r="3391" customFormat="1" x14ac:dyDescent="0.3"/>
    <row r="3392" customFormat="1" x14ac:dyDescent="0.3"/>
    <row r="3393" customFormat="1" x14ac:dyDescent="0.3"/>
    <row r="3394" customFormat="1" x14ac:dyDescent="0.3"/>
    <row r="3395" customFormat="1" x14ac:dyDescent="0.3"/>
    <row r="3396" customFormat="1" x14ac:dyDescent="0.3"/>
    <row r="3397" customFormat="1" x14ac:dyDescent="0.3"/>
    <row r="3398" customFormat="1" x14ac:dyDescent="0.3"/>
    <row r="3399" customFormat="1" x14ac:dyDescent="0.3"/>
    <row r="3400" customFormat="1" x14ac:dyDescent="0.3"/>
    <row r="3401" customFormat="1" x14ac:dyDescent="0.3"/>
    <row r="3402" customFormat="1" x14ac:dyDescent="0.3"/>
    <row r="3403" customFormat="1" x14ac:dyDescent="0.3"/>
    <row r="3404" customFormat="1" x14ac:dyDescent="0.3"/>
    <row r="3405" customFormat="1" x14ac:dyDescent="0.3"/>
    <row r="3406" customFormat="1" x14ac:dyDescent="0.3"/>
    <row r="3407" customFormat="1" x14ac:dyDescent="0.3"/>
    <row r="3408" customFormat="1" x14ac:dyDescent="0.3"/>
    <row r="3409" customFormat="1" x14ac:dyDescent="0.3"/>
    <row r="3410" customFormat="1" x14ac:dyDescent="0.3"/>
    <row r="3411" customFormat="1" x14ac:dyDescent="0.3"/>
    <row r="3412" customFormat="1" x14ac:dyDescent="0.3"/>
    <row r="3413" customFormat="1" x14ac:dyDescent="0.3"/>
    <row r="3414" customFormat="1" x14ac:dyDescent="0.3"/>
    <row r="3415" customFormat="1" x14ac:dyDescent="0.3"/>
    <row r="3416" customFormat="1" x14ac:dyDescent="0.3"/>
    <row r="3417" customFormat="1" x14ac:dyDescent="0.3"/>
    <row r="3418" customFormat="1" x14ac:dyDescent="0.3"/>
    <row r="3419" customFormat="1" x14ac:dyDescent="0.3"/>
    <row r="3420" customFormat="1" x14ac:dyDescent="0.3"/>
    <row r="3421" customFormat="1" x14ac:dyDescent="0.3"/>
    <row r="3422" customFormat="1" x14ac:dyDescent="0.3"/>
    <row r="3423" customFormat="1" x14ac:dyDescent="0.3"/>
    <row r="3424" customFormat="1" x14ac:dyDescent="0.3"/>
    <row r="3425" customFormat="1" x14ac:dyDescent="0.3"/>
    <row r="3426" customFormat="1" x14ac:dyDescent="0.3"/>
    <row r="3427" customFormat="1" x14ac:dyDescent="0.3"/>
    <row r="3428" customFormat="1" x14ac:dyDescent="0.3"/>
    <row r="3429" customFormat="1" x14ac:dyDescent="0.3"/>
    <row r="3430" customFormat="1" x14ac:dyDescent="0.3"/>
    <row r="3431" customFormat="1" x14ac:dyDescent="0.3"/>
    <row r="3432" customFormat="1" x14ac:dyDescent="0.3"/>
    <row r="3433" customFormat="1" x14ac:dyDescent="0.3"/>
    <row r="3434" customFormat="1" x14ac:dyDescent="0.3"/>
    <row r="3435" customFormat="1" x14ac:dyDescent="0.3"/>
    <row r="3436" customFormat="1" x14ac:dyDescent="0.3"/>
    <row r="3437" customFormat="1" x14ac:dyDescent="0.3"/>
    <row r="3438" customFormat="1" x14ac:dyDescent="0.3"/>
    <row r="3439" customFormat="1" x14ac:dyDescent="0.3"/>
    <row r="3440" customFormat="1" x14ac:dyDescent="0.3"/>
    <row r="3441" customFormat="1" x14ac:dyDescent="0.3"/>
    <row r="3442" customFormat="1" x14ac:dyDescent="0.3"/>
    <row r="3443" customFormat="1" x14ac:dyDescent="0.3"/>
    <row r="3444" customFormat="1" x14ac:dyDescent="0.3"/>
    <row r="3445" customFormat="1" x14ac:dyDescent="0.3"/>
    <row r="3446" customFormat="1" x14ac:dyDescent="0.3"/>
    <row r="3447" customFormat="1" x14ac:dyDescent="0.3"/>
    <row r="3448" customFormat="1" x14ac:dyDescent="0.3"/>
    <row r="3449" customFormat="1" x14ac:dyDescent="0.3"/>
    <row r="3450" customFormat="1" x14ac:dyDescent="0.3"/>
    <row r="3451" customFormat="1" x14ac:dyDescent="0.3"/>
    <row r="3452" customFormat="1" x14ac:dyDescent="0.3"/>
    <row r="3453" customFormat="1" x14ac:dyDescent="0.3"/>
    <row r="3454" customFormat="1" x14ac:dyDescent="0.3"/>
    <row r="3455" customFormat="1" x14ac:dyDescent="0.3"/>
    <row r="3456" customFormat="1" x14ac:dyDescent="0.3"/>
    <row r="3457" customFormat="1" x14ac:dyDescent="0.3"/>
    <row r="3458" customFormat="1" x14ac:dyDescent="0.3"/>
    <row r="3459" customFormat="1" x14ac:dyDescent="0.3"/>
    <row r="3460" customFormat="1" x14ac:dyDescent="0.3"/>
    <row r="3461" customFormat="1" x14ac:dyDescent="0.3"/>
    <row r="3462" customFormat="1" x14ac:dyDescent="0.3"/>
    <row r="3463" customFormat="1" x14ac:dyDescent="0.3"/>
    <row r="3464" customFormat="1" x14ac:dyDescent="0.3"/>
    <row r="3465" customFormat="1" x14ac:dyDescent="0.3"/>
    <row r="3466" customFormat="1" x14ac:dyDescent="0.3"/>
    <row r="3467" customFormat="1" x14ac:dyDescent="0.3"/>
    <row r="3468" customFormat="1" x14ac:dyDescent="0.3"/>
    <row r="3469" customFormat="1" x14ac:dyDescent="0.3"/>
    <row r="3470" customFormat="1" x14ac:dyDescent="0.3"/>
    <row r="3471" customFormat="1" x14ac:dyDescent="0.3"/>
    <row r="3472" customFormat="1" x14ac:dyDescent="0.3"/>
    <row r="3473" customFormat="1" x14ac:dyDescent="0.3"/>
    <row r="3474" customFormat="1" x14ac:dyDescent="0.3"/>
    <row r="3475" customFormat="1" x14ac:dyDescent="0.3"/>
    <row r="3476" customFormat="1" x14ac:dyDescent="0.3"/>
    <row r="3477" customFormat="1" x14ac:dyDescent="0.3"/>
    <row r="3478" customFormat="1" x14ac:dyDescent="0.3"/>
    <row r="3479" customFormat="1" x14ac:dyDescent="0.3"/>
    <row r="3480" customFormat="1" x14ac:dyDescent="0.3"/>
    <row r="3481" customFormat="1" x14ac:dyDescent="0.3"/>
    <row r="3482" customFormat="1" x14ac:dyDescent="0.3"/>
    <row r="3483" customFormat="1" x14ac:dyDescent="0.3"/>
    <row r="3484" customFormat="1" x14ac:dyDescent="0.3"/>
    <row r="3485" customFormat="1" x14ac:dyDescent="0.3"/>
    <row r="3486" customFormat="1" x14ac:dyDescent="0.3"/>
    <row r="3487" customFormat="1" x14ac:dyDescent="0.3"/>
    <row r="3488" customFormat="1" x14ac:dyDescent="0.3"/>
    <row r="3489" customFormat="1" x14ac:dyDescent="0.3"/>
    <row r="3490" customFormat="1" x14ac:dyDescent="0.3"/>
    <row r="3491" customFormat="1" x14ac:dyDescent="0.3"/>
    <row r="3492" customFormat="1" x14ac:dyDescent="0.3"/>
    <row r="3493" customFormat="1" x14ac:dyDescent="0.3"/>
    <row r="3494" customFormat="1" x14ac:dyDescent="0.3"/>
    <row r="3495" customFormat="1" x14ac:dyDescent="0.3"/>
    <row r="3496" customFormat="1" x14ac:dyDescent="0.3"/>
    <row r="3497" customFormat="1" x14ac:dyDescent="0.3"/>
    <row r="3498" customFormat="1" x14ac:dyDescent="0.3"/>
    <row r="3499" customFormat="1" x14ac:dyDescent="0.3"/>
    <row r="3500" customFormat="1" x14ac:dyDescent="0.3"/>
    <row r="3501" customFormat="1" x14ac:dyDescent="0.3"/>
    <row r="3502" customFormat="1" x14ac:dyDescent="0.3"/>
    <row r="3503" customFormat="1" x14ac:dyDescent="0.3"/>
    <row r="3504" customFormat="1" x14ac:dyDescent="0.3"/>
    <row r="3505" customFormat="1" x14ac:dyDescent="0.3"/>
    <row r="3506" customFormat="1" x14ac:dyDescent="0.3"/>
    <row r="3507" customFormat="1" x14ac:dyDescent="0.3"/>
    <row r="3508" customFormat="1" x14ac:dyDescent="0.3"/>
    <row r="3509" customFormat="1" x14ac:dyDescent="0.3"/>
    <row r="3510" customFormat="1" x14ac:dyDescent="0.3"/>
    <row r="3511" customFormat="1" x14ac:dyDescent="0.3"/>
    <row r="3512" customFormat="1" x14ac:dyDescent="0.3"/>
    <row r="3513" customFormat="1" x14ac:dyDescent="0.3"/>
    <row r="3514" customFormat="1" x14ac:dyDescent="0.3"/>
    <row r="3515" customFormat="1" x14ac:dyDescent="0.3"/>
    <row r="3516" customFormat="1" x14ac:dyDescent="0.3"/>
    <row r="3517" customFormat="1" x14ac:dyDescent="0.3"/>
    <row r="3518" customFormat="1" x14ac:dyDescent="0.3"/>
    <row r="3519" customFormat="1" x14ac:dyDescent="0.3"/>
    <row r="3520" customFormat="1" x14ac:dyDescent="0.3"/>
    <row r="3521" customFormat="1" x14ac:dyDescent="0.3"/>
    <row r="3522" customFormat="1" x14ac:dyDescent="0.3"/>
    <row r="3523" customFormat="1" x14ac:dyDescent="0.3"/>
    <row r="3524" customFormat="1" x14ac:dyDescent="0.3"/>
    <row r="3525" customFormat="1" x14ac:dyDescent="0.3"/>
    <row r="3526" customFormat="1" x14ac:dyDescent="0.3"/>
    <row r="3527" customFormat="1" x14ac:dyDescent="0.3"/>
    <row r="3528" customFormat="1" x14ac:dyDescent="0.3"/>
    <row r="3529" customFormat="1" x14ac:dyDescent="0.3"/>
    <row r="3530" customFormat="1" x14ac:dyDescent="0.3"/>
    <row r="3531" customFormat="1" x14ac:dyDescent="0.3"/>
    <row r="3532" customFormat="1" x14ac:dyDescent="0.3"/>
    <row r="3533" customFormat="1" x14ac:dyDescent="0.3"/>
    <row r="3534" customFormat="1" x14ac:dyDescent="0.3"/>
    <row r="3535" customFormat="1" x14ac:dyDescent="0.3"/>
    <row r="3536" customFormat="1" x14ac:dyDescent="0.3"/>
    <row r="3537" customFormat="1" x14ac:dyDescent="0.3"/>
    <row r="3538" customFormat="1" x14ac:dyDescent="0.3"/>
    <row r="3539" customFormat="1" x14ac:dyDescent="0.3"/>
    <row r="3540" customFormat="1" x14ac:dyDescent="0.3"/>
    <row r="3541" customFormat="1" x14ac:dyDescent="0.3"/>
    <row r="3542" customFormat="1" x14ac:dyDescent="0.3"/>
    <row r="3543" customFormat="1" x14ac:dyDescent="0.3"/>
    <row r="3544" customFormat="1" x14ac:dyDescent="0.3"/>
    <row r="3545" customFormat="1" x14ac:dyDescent="0.3"/>
    <row r="3546" customFormat="1" x14ac:dyDescent="0.3"/>
    <row r="3547" customFormat="1" x14ac:dyDescent="0.3"/>
    <row r="3548" customFormat="1" x14ac:dyDescent="0.3"/>
    <row r="3549" customFormat="1" x14ac:dyDescent="0.3"/>
    <row r="3550" customFormat="1" x14ac:dyDescent="0.3"/>
    <row r="3551" customFormat="1" x14ac:dyDescent="0.3"/>
    <row r="3552" customFormat="1" x14ac:dyDescent="0.3"/>
    <row r="3553" customFormat="1" x14ac:dyDescent="0.3"/>
    <row r="3554" customFormat="1" x14ac:dyDescent="0.3"/>
    <row r="3555" customFormat="1" x14ac:dyDescent="0.3"/>
    <row r="3556" customFormat="1" x14ac:dyDescent="0.3"/>
    <row r="3557" customFormat="1" x14ac:dyDescent="0.3"/>
    <row r="3558" customFormat="1" x14ac:dyDescent="0.3"/>
    <row r="3559" customFormat="1" x14ac:dyDescent="0.3"/>
    <row r="3560" customFormat="1" x14ac:dyDescent="0.3"/>
    <row r="3561" customFormat="1" x14ac:dyDescent="0.3"/>
    <row r="3562" customFormat="1" x14ac:dyDescent="0.3"/>
    <row r="3563" customFormat="1" x14ac:dyDescent="0.3"/>
    <row r="3564" customFormat="1" x14ac:dyDescent="0.3"/>
    <row r="3565" customFormat="1" x14ac:dyDescent="0.3"/>
    <row r="3566" customFormat="1" x14ac:dyDescent="0.3"/>
    <row r="3567" customFormat="1" x14ac:dyDescent="0.3"/>
    <row r="3568" customFormat="1" x14ac:dyDescent="0.3"/>
    <row r="3569" customFormat="1" x14ac:dyDescent="0.3"/>
    <row r="3570" customFormat="1" x14ac:dyDescent="0.3"/>
    <row r="3571" customFormat="1" x14ac:dyDescent="0.3"/>
    <row r="3572" customFormat="1" x14ac:dyDescent="0.3"/>
    <row r="3573" customFormat="1" x14ac:dyDescent="0.3"/>
    <row r="3574" customFormat="1" x14ac:dyDescent="0.3"/>
    <row r="3575" customFormat="1" x14ac:dyDescent="0.3"/>
    <row r="3576" customFormat="1" x14ac:dyDescent="0.3"/>
    <row r="3577" customFormat="1" x14ac:dyDescent="0.3"/>
    <row r="3578" customFormat="1" x14ac:dyDescent="0.3"/>
    <row r="3579" customFormat="1" x14ac:dyDescent="0.3"/>
    <row r="3580" customFormat="1" x14ac:dyDescent="0.3"/>
    <row r="3581" customFormat="1" x14ac:dyDescent="0.3"/>
    <row r="3582" customFormat="1" x14ac:dyDescent="0.3"/>
    <row r="3583" customFormat="1" x14ac:dyDescent="0.3"/>
    <row r="3584" customFormat="1" x14ac:dyDescent="0.3"/>
    <row r="3585" customFormat="1" x14ac:dyDescent="0.3"/>
    <row r="3586" customFormat="1" x14ac:dyDescent="0.3"/>
    <row r="3587" customFormat="1" x14ac:dyDescent="0.3"/>
    <row r="3588" customFormat="1" x14ac:dyDescent="0.3"/>
    <row r="3589" customFormat="1" x14ac:dyDescent="0.3"/>
    <row r="3590" customFormat="1" x14ac:dyDescent="0.3"/>
    <row r="3591" customFormat="1" x14ac:dyDescent="0.3"/>
    <row r="3592" customFormat="1" x14ac:dyDescent="0.3"/>
    <row r="3593" customFormat="1" x14ac:dyDescent="0.3"/>
    <row r="3594" customFormat="1" x14ac:dyDescent="0.3"/>
    <row r="3595" customFormat="1" x14ac:dyDescent="0.3"/>
    <row r="3596" customFormat="1" x14ac:dyDescent="0.3"/>
    <row r="3597" customFormat="1" x14ac:dyDescent="0.3"/>
    <row r="3598" customFormat="1" x14ac:dyDescent="0.3"/>
    <row r="3599" customFormat="1" x14ac:dyDescent="0.3"/>
    <row r="3600" customFormat="1" x14ac:dyDescent="0.3"/>
    <row r="3601" customFormat="1" x14ac:dyDescent="0.3"/>
    <row r="3602" customFormat="1" x14ac:dyDescent="0.3"/>
    <row r="3603" customFormat="1" x14ac:dyDescent="0.3"/>
    <row r="3604" customFormat="1" x14ac:dyDescent="0.3"/>
    <row r="3605" customFormat="1" x14ac:dyDescent="0.3"/>
    <row r="3606" customFormat="1" x14ac:dyDescent="0.3"/>
    <row r="3607" customFormat="1" x14ac:dyDescent="0.3"/>
    <row r="3608" customFormat="1" x14ac:dyDescent="0.3"/>
    <row r="3609" customFormat="1" x14ac:dyDescent="0.3"/>
    <row r="3610" customFormat="1" x14ac:dyDescent="0.3"/>
    <row r="3611" customFormat="1" x14ac:dyDescent="0.3"/>
    <row r="3612" customFormat="1" x14ac:dyDescent="0.3"/>
    <row r="3613" customFormat="1" x14ac:dyDescent="0.3"/>
    <row r="3614" customFormat="1" x14ac:dyDescent="0.3"/>
    <row r="3615" customFormat="1" x14ac:dyDescent="0.3"/>
    <row r="3616" customFormat="1" x14ac:dyDescent="0.3"/>
    <row r="3617" customFormat="1" x14ac:dyDescent="0.3"/>
    <row r="3618" customFormat="1" x14ac:dyDescent="0.3"/>
    <row r="3619" customFormat="1" x14ac:dyDescent="0.3"/>
    <row r="3620" customFormat="1" x14ac:dyDescent="0.3"/>
    <row r="3621" customFormat="1" x14ac:dyDescent="0.3"/>
    <row r="3622" customFormat="1" x14ac:dyDescent="0.3"/>
    <row r="3623" customFormat="1" x14ac:dyDescent="0.3"/>
    <row r="3624" customFormat="1" x14ac:dyDescent="0.3"/>
    <row r="3625" customFormat="1" x14ac:dyDescent="0.3"/>
    <row r="3626" customFormat="1" x14ac:dyDescent="0.3"/>
    <row r="3627" customFormat="1" x14ac:dyDescent="0.3"/>
    <row r="3628" customFormat="1" x14ac:dyDescent="0.3"/>
    <row r="3629" customFormat="1" x14ac:dyDescent="0.3"/>
    <row r="3630" customFormat="1" x14ac:dyDescent="0.3"/>
    <row r="3631" customFormat="1" x14ac:dyDescent="0.3"/>
    <row r="3632" customFormat="1" x14ac:dyDescent="0.3"/>
    <row r="3633" customFormat="1" x14ac:dyDescent="0.3"/>
    <row r="3634" customFormat="1" x14ac:dyDescent="0.3"/>
    <row r="3635" customFormat="1" x14ac:dyDescent="0.3"/>
    <row r="3636" customFormat="1" x14ac:dyDescent="0.3"/>
    <row r="3637" customFormat="1" x14ac:dyDescent="0.3"/>
    <row r="3638" customFormat="1" x14ac:dyDescent="0.3"/>
    <row r="3639" customFormat="1" x14ac:dyDescent="0.3"/>
    <row r="3640" customFormat="1" x14ac:dyDescent="0.3"/>
    <row r="3641" customFormat="1" x14ac:dyDescent="0.3"/>
    <row r="3642" customFormat="1" x14ac:dyDescent="0.3"/>
    <row r="3643" customFormat="1" x14ac:dyDescent="0.3"/>
    <row r="3644" customFormat="1" x14ac:dyDescent="0.3"/>
    <row r="3645" customFormat="1" x14ac:dyDescent="0.3"/>
    <row r="3646" customFormat="1" x14ac:dyDescent="0.3"/>
    <row r="3647" customFormat="1" x14ac:dyDescent="0.3"/>
    <row r="3648" customFormat="1" x14ac:dyDescent="0.3"/>
    <row r="3649" customFormat="1" x14ac:dyDescent="0.3"/>
    <row r="3650" customFormat="1" x14ac:dyDescent="0.3"/>
    <row r="3651" customFormat="1" x14ac:dyDescent="0.3"/>
    <row r="3652" customFormat="1" x14ac:dyDescent="0.3"/>
    <row r="3653" customFormat="1" x14ac:dyDescent="0.3"/>
    <row r="3654" customFormat="1" x14ac:dyDescent="0.3"/>
    <row r="3655" customFormat="1" x14ac:dyDescent="0.3"/>
    <row r="3656" customFormat="1" x14ac:dyDescent="0.3"/>
    <row r="3657" customFormat="1" x14ac:dyDescent="0.3"/>
    <row r="3658" customFormat="1" x14ac:dyDescent="0.3"/>
    <row r="3659" customFormat="1" x14ac:dyDescent="0.3"/>
    <row r="3660" customFormat="1" x14ac:dyDescent="0.3"/>
    <row r="3661" customFormat="1" x14ac:dyDescent="0.3"/>
    <row r="3662" customFormat="1" x14ac:dyDescent="0.3"/>
    <row r="3663" customFormat="1" x14ac:dyDescent="0.3"/>
    <row r="3664" customFormat="1" x14ac:dyDescent="0.3"/>
    <row r="3665" customFormat="1" x14ac:dyDescent="0.3"/>
    <row r="3666" customFormat="1" x14ac:dyDescent="0.3"/>
    <row r="3667" customFormat="1" x14ac:dyDescent="0.3"/>
    <row r="3668" customFormat="1" x14ac:dyDescent="0.3"/>
    <row r="3669" customFormat="1" x14ac:dyDescent="0.3"/>
    <row r="3670" customFormat="1" x14ac:dyDescent="0.3"/>
    <row r="3671" customFormat="1" x14ac:dyDescent="0.3"/>
    <row r="3672" customFormat="1" x14ac:dyDescent="0.3"/>
    <row r="3673" customFormat="1" x14ac:dyDescent="0.3"/>
    <row r="3674" customFormat="1" x14ac:dyDescent="0.3"/>
    <row r="3675" customFormat="1" x14ac:dyDescent="0.3"/>
    <row r="3676" customFormat="1" x14ac:dyDescent="0.3"/>
    <row r="3677" customFormat="1" x14ac:dyDescent="0.3"/>
    <row r="3678" customFormat="1" x14ac:dyDescent="0.3"/>
    <row r="3679" customFormat="1" x14ac:dyDescent="0.3"/>
    <row r="3680" customFormat="1" x14ac:dyDescent="0.3"/>
    <row r="3681" customFormat="1" x14ac:dyDescent="0.3"/>
    <row r="3682" customFormat="1" x14ac:dyDescent="0.3"/>
    <row r="3683" customFormat="1" x14ac:dyDescent="0.3"/>
    <row r="3684" customFormat="1" x14ac:dyDescent="0.3"/>
    <row r="3685" customFormat="1" x14ac:dyDescent="0.3"/>
    <row r="3686" customFormat="1" x14ac:dyDescent="0.3"/>
    <row r="3687" customFormat="1" x14ac:dyDescent="0.3"/>
    <row r="3688" customFormat="1" x14ac:dyDescent="0.3"/>
    <row r="3689" customFormat="1" x14ac:dyDescent="0.3"/>
    <row r="3690" customFormat="1" x14ac:dyDescent="0.3"/>
    <row r="3691" customFormat="1" x14ac:dyDescent="0.3"/>
    <row r="3692" customFormat="1" x14ac:dyDescent="0.3"/>
    <row r="3693" customFormat="1" x14ac:dyDescent="0.3"/>
    <row r="3694" customFormat="1" x14ac:dyDescent="0.3"/>
    <row r="3695" customFormat="1" x14ac:dyDescent="0.3"/>
    <row r="3696" customFormat="1" x14ac:dyDescent="0.3"/>
    <row r="3697" customFormat="1" x14ac:dyDescent="0.3"/>
    <row r="3698" customFormat="1" x14ac:dyDescent="0.3"/>
    <row r="3699" customFormat="1" x14ac:dyDescent="0.3"/>
    <row r="3700" customFormat="1" x14ac:dyDescent="0.3"/>
    <row r="3701" customFormat="1" x14ac:dyDescent="0.3"/>
    <row r="3702" customFormat="1" x14ac:dyDescent="0.3"/>
    <row r="3703" customFormat="1" x14ac:dyDescent="0.3"/>
    <row r="3704" customFormat="1" x14ac:dyDescent="0.3"/>
    <row r="3705" customFormat="1" x14ac:dyDescent="0.3"/>
    <row r="3706" customFormat="1" x14ac:dyDescent="0.3"/>
    <row r="3707" customFormat="1" x14ac:dyDescent="0.3"/>
    <row r="3708" customFormat="1" x14ac:dyDescent="0.3"/>
    <row r="3709" customFormat="1" x14ac:dyDescent="0.3"/>
    <row r="3710" customFormat="1" x14ac:dyDescent="0.3"/>
    <row r="3711" customFormat="1" x14ac:dyDescent="0.3"/>
    <row r="3712" customFormat="1" x14ac:dyDescent="0.3"/>
    <row r="3713" customFormat="1" x14ac:dyDescent="0.3"/>
    <row r="3714" customFormat="1" x14ac:dyDescent="0.3"/>
    <row r="3715" customFormat="1" x14ac:dyDescent="0.3"/>
    <row r="3716" customFormat="1" x14ac:dyDescent="0.3"/>
    <row r="3717" customFormat="1" x14ac:dyDescent="0.3"/>
    <row r="3718" customFormat="1" x14ac:dyDescent="0.3"/>
    <row r="3719" customFormat="1" x14ac:dyDescent="0.3"/>
    <row r="3720" customFormat="1" x14ac:dyDescent="0.3"/>
    <row r="3721" customFormat="1" x14ac:dyDescent="0.3"/>
    <row r="3722" customFormat="1" x14ac:dyDescent="0.3"/>
    <row r="3723" customFormat="1" x14ac:dyDescent="0.3"/>
    <row r="3724" customFormat="1" x14ac:dyDescent="0.3"/>
    <row r="3725" customFormat="1" x14ac:dyDescent="0.3"/>
    <row r="3726" customFormat="1" x14ac:dyDescent="0.3"/>
    <row r="3727" customFormat="1" x14ac:dyDescent="0.3"/>
    <row r="3728" customFormat="1" x14ac:dyDescent="0.3"/>
    <row r="3729" customFormat="1" x14ac:dyDescent="0.3"/>
    <row r="3730" customFormat="1" x14ac:dyDescent="0.3"/>
    <row r="3731" customFormat="1" x14ac:dyDescent="0.3"/>
    <row r="3732" customFormat="1" x14ac:dyDescent="0.3"/>
    <row r="3733" customFormat="1" x14ac:dyDescent="0.3"/>
    <row r="3734" customFormat="1" x14ac:dyDescent="0.3"/>
    <row r="3735" customFormat="1" x14ac:dyDescent="0.3"/>
    <row r="3736" customFormat="1" x14ac:dyDescent="0.3"/>
    <row r="3737" customFormat="1" x14ac:dyDescent="0.3"/>
    <row r="3738" customFormat="1" x14ac:dyDescent="0.3"/>
    <row r="3739" customFormat="1" x14ac:dyDescent="0.3"/>
    <row r="3740" customFormat="1" x14ac:dyDescent="0.3"/>
    <row r="3741" customFormat="1" x14ac:dyDescent="0.3"/>
    <row r="3742" customFormat="1" x14ac:dyDescent="0.3"/>
    <row r="3743" customFormat="1" x14ac:dyDescent="0.3"/>
    <row r="3744" customFormat="1" x14ac:dyDescent="0.3"/>
    <row r="3745" customFormat="1" x14ac:dyDescent="0.3"/>
    <row r="3746" customFormat="1" x14ac:dyDescent="0.3"/>
    <row r="3747" customFormat="1" x14ac:dyDescent="0.3"/>
    <row r="3748" customFormat="1" x14ac:dyDescent="0.3"/>
    <row r="3749" customFormat="1" x14ac:dyDescent="0.3"/>
    <row r="3750" customFormat="1" x14ac:dyDescent="0.3"/>
    <row r="3751" customFormat="1" x14ac:dyDescent="0.3"/>
    <row r="3752" customFormat="1" x14ac:dyDescent="0.3"/>
    <row r="3753" customFormat="1" x14ac:dyDescent="0.3"/>
    <row r="3754" customFormat="1" x14ac:dyDescent="0.3"/>
    <row r="3755" customFormat="1" x14ac:dyDescent="0.3"/>
    <row r="3756" customFormat="1" x14ac:dyDescent="0.3"/>
    <row r="3757" customFormat="1" x14ac:dyDescent="0.3"/>
    <row r="3758" customFormat="1" x14ac:dyDescent="0.3"/>
    <row r="3759" customFormat="1" x14ac:dyDescent="0.3"/>
    <row r="3760" customFormat="1" x14ac:dyDescent="0.3"/>
    <row r="3761" customFormat="1" x14ac:dyDescent="0.3"/>
    <row r="3762" customFormat="1" x14ac:dyDescent="0.3"/>
    <row r="3763" customFormat="1" x14ac:dyDescent="0.3"/>
    <row r="3764" customFormat="1" x14ac:dyDescent="0.3"/>
    <row r="3765" customFormat="1" x14ac:dyDescent="0.3"/>
    <row r="3766" customFormat="1" x14ac:dyDescent="0.3"/>
    <row r="3767" customFormat="1" x14ac:dyDescent="0.3"/>
    <row r="3768" customFormat="1" x14ac:dyDescent="0.3"/>
    <row r="3769" customFormat="1" x14ac:dyDescent="0.3"/>
    <row r="3770" customFormat="1" x14ac:dyDescent="0.3"/>
    <row r="3771" customFormat="1" x14ac:dyDescent="0.3"/>
    <row r="3772" customFormat="1" x14ac:dyDescent="0.3"/>
    <row r="3773" customFormat="1" x14ac:dyDescent="0.3"/>
    <row r="3774" customFormat="1" x14ac:dyDescent="0.3"/>
    <row r="3775" customFormat="1" x14ac:dyDescent="0.3"/>
    <row r="3776" customFormat="1" x14ac:dyDescent="0.3"/>
    <row r="3777" customFormat="1" x14ac:dyDescent="0.3"/>
    <row r="3778" customFormat="1" x14ac:dyDescent="0.3"/>
    <row r="3779" customFormat="1" x14ac:dyDescent="0.3"/>
    <row r="3780" customFormat="1" x14ac:dyDescent="0.3"/>
    <row r="3781" customFormat="1" x14ac:dyDescent="0.3"/>
    <row r="3782" customFormat="1" x14ac:dyDescent="0.3"/>
    <row r="3783" customFormat="1" x14ac:dyDescent="0.3"/>
    <row r="3784" customFormat="1" x14ac:dyDescent="0.3"/>
    <row r="3785" customFormat="1" x14ac:dyDescent="0.3"/>
    <row r="3786" customFormat="1" x14ac:dyDescent="0.3"/>
    <row r="3787" customFormat="1" x14ac:dyDescent="0.3"/>
    <row r="3788" customFormat="1" x14ac:dyDescent="0.3"/>
    <row r="3789" customFormat="1" x14ac:dyDescent="0.3"/>
    <row r="3790" customFormat="1" x14ac:dyDescent="0.3"/>
    <row r="3791" customFormat="1" x14ac:dyDescent="0.3"/>
    <row r="3792" customFormat="1" x14ac:dyDescent="0.3"/>
    <row r="3793" customFormat="1" x14ac:dyDescent="0.3"/>
    <row r="3794" customFormat="1" x14ac:dyDescent="0.3"/>
    <row r="3795" customFormat="1" x14ac:dyDescent="0.3"/>
    <row r="3796" customFormat="1" x14ac:dyDescent="0.3"/>
    <row r="3797" customFormat="1" x14ac:dyDescent="0.3"/>
    <row r="3798" customFormat="1" x14ac:dyDescent="0.3"/>
    <row r="3799" customFormat="1" x14ac:dyDescent="0.3"/>
    <row r="3800" customFormat="1" x14ac:dyDescent="0.3"/>
    <row r="3801" customFormat="1" x14ac:dyDescent="0.3"/>
    <row r="3802" customFormat="1" x14ac:dyDescent="0.3"/>
    <row r="3803" customFormat="1" x14ac:dyDescent="0.3"/>
    <row r="3804" customFormat="1" x14ac:dyDescent="0.3"/>
    <row r="3805" customFormat="1" x14ac:dyDescent="0.3"/>
    <row r="3806" customFormat="1" x14ac:dyDescent="0.3"/>
    <row r="3807" customFormat="1" x14ac:dyDescent="0.3"/>
    <row r="3808" customFormat="1" x14ac:dyDescent="0.3"/>
    <row r="3809" customFormat="1" x14ac:dyDescent="0.3"/>
    <row r="3810" customFormat="1" x14ac:dyDescent="0.3"/>
    <row r="3811" customFormat="1" x14ac:dyDescent="0.3"/>
    <row r="3812" customFormat="1" x14ac:dyDescent="0.3"/>
    <row r="3813" customFormat="1" x14ac:dyDescent="0.3"/>
    <row r="3814" customFormat="1" x14ac:dyDescent="0.3"/>
    <row r="3815" customFormat="1" x14ac:dyDescent="0.3"/>
    <row r="3816" customFormat="1" x14ac:dyDescent="0.3"/>
    <row r="3817" customFormat="1" x14ac:dyDescent="0.3"/>
    <row r="3818" customFormat="1" x14ac:dyDescent="0.3"/>
    <row r="3819" customFormat="1" x14ac:dyDescent="0.3"/>
    <row r="3820" customFormat="1" x14ac:dyDescent="0.3"/>
    <row r="3821" customFormat="1" x14ac:dyDescent="0.3"/>
    <row r="3822" customFormat="1" x14ac:dyDescent="0.3"/>
    <row r="3823" customFormat="1" x14ac:dyDescent="0.3"/>
    <row r="3824" customFormat="1" x14ac:dyDescent="0.3"/>
    <row r="3825" customFormat="1" x14ac:dyDescent="0.3"/>
    <row r="3826" customFormat="1" x14ac:dyDescent="0.3"/>
    <row r="3827" customFormat="1" x14ac:dyDescent="0.3"/>
    <row r="3828" customFormat="1" x14ac:dyDescent="0.3"/>
    <row r="3829" customFormat="1" x14ac:dyDescent="0.3"/>
    <row r="3830" customFormat="1" x14ac:dyDescent="0.3"/>
    <row r="3831" customFormat="1" x14ac:dyDescent="0.3"/>
    <row r="3832" customFormat="1" x14ac:dyDescent="0.3"/>
    <row r="3833" customFormat="1" x14ac:dyDescent="0.3"/>
    <row r="3834" customFormat="1" x14ac:dyDescent="0.3"/>
    <row r="3835" customFormat="1" x14ac:dyDescent="0.3"/>
    <row r="3836" customFormat="1" x14ac:dyDescent="0.3"/>
    <row r="3837" customFormat="1" x14ac:dyDescent="0.3"/>
    <row r="3838" customFormat="1" x14ac:dyDescent="0.3"/>
    <row r="3839" customFormat="1" x14ac:dyDescent="0.3"/>
    <row r="3840" customFormat="1" x14ac:dyDescent="0.3"/>
    <row r="3841" customFormat="1" x14ac:dyDescent="0.3"/>
    <row r="3842" customFormat="1" x14ac:dyDescent="0.3"/>
    <row r="3843" customFormat="1" x14ac:dyDescent="0.3"/>
    <row r="3844" customFormat="1" x14ac:dyDescent="0.3"/>
    <row r="3845" customFormat="1" x14ac:dyDescent="0.3"/>
    <row r="3846" customFormat="1" x14ac:dyDescent="0.3"/>
    <row r="3847" customFormat="1" x14ac:dyDescent="0.3"/>
    <row r="3848" customFormat="1" x14ac:dyDescent="0.3"/>
    <row r="3849" customFormat="1" x14ac:dyDescent="0.3"/>
    <row r="3850" customFormat="1" x14ac:dyDescent="0.3"/>
    <row r="3851" customFormat="1" x14ac:dyDescent="0.3"/>
    <row r="3852" customFormat="1" x14ac:dyDescent="0.3"/>
    <row r="3853" customFormat="1" x14ac:dyDescent="0.3"/>
    <row r="3854" customFormat="1" x14ac:dyDescent="0.3"/>
    <row r="3855" customFormat="1" x14ac:dyDescent="0.3"/>
    <row r="3856" customFormat="1" x14ac:dyDescent="0.3"/>
    <row r="3857" customFormat="1" x14ac:dyDescent="0.3"/>
    <row r="3858" customFormat="1" x14ac:dyDescent="0.3"/>
    <row r="3859" customFormat="1" x14ac:dyDescent="0.3"/>
    <row r="3860" customFormat="1" x14ac:dyDescent="0.3"/>
    <row r="3861" customFormat="1" x14ac:dyDescent="0.3"/>
    <row r="3862" customFormat="1" x14ac:dyDescent="0.3"/>
    <row r="3863" customFormat="1" x14ac:dyDescent="0.3"/>
    <row r="3864" customFormat="1" x14ac:dyDescent="0.3"/>
    <row r="3865" customFormat="1" x14ac:dyDescent="0.3"/>
    <row r="3866" customFormat="1" x14ac:dyDescent="0.3"/>
    <row r="3867" customFormat="1" x14ac:dyDescent="0.3"/>
    <row r="3868" customFormat="1" x14ac:dyDescent="0.3"/>
    <row r="3869" customFormat="1" x14ac:dyDescent="0.3"/>
    <row r="3870" customFormat="1" x14ac:dyDescent="0.3"/>
    <row r="3871" customFormat="1" x14ac:dyDescent="0.3"/>
    <row r="3872" customFormat="1" x14ac:dyDescent="0.3"/>
    <row r="3873" customFormat="1" x14ac:dyDescent="0.3"/>
    <row r="3874" customFormat="1" x14ac:dyDescent="0.3"/>
    <row r="3875" customFormat="1" x14ac:dyDescent="0.3"/>
    <row r="3876" customFormat="1" x14ac:dyDescent="0.3"/>
    <row r="3877" customFormat="1" x14ac:dyDescent="0.3"/>
    <row r="3878" customFormat="1" x14ac:dyDescent="0.3"/>
    <row r="3879" customFormat="1" x14ac:dyDescent="0.3"/>
    <row r="3880" customFormat="1" x14ac:dyDescent="0.3"/>
    <row r="3881" customFormat="1" x14ac:dyDescent="0.3"/>
    <row r="3882" customFormat="1" x14ac:dyDescent="0.3"/>
    <row r="3883" customFormat="1" x14ac:dyDescent="0.3"/>
    <row r="3884" customFormat="1" x14ac:dyDescent="0.3"/>
    <row r="3885" customFormat="1" x14ac:dyDescent="0.3"/>
    <row r="3886" customFormat="1" x14ac:dyDescent="0.3"/>
    <row r="3887" customFormat="1" x14ac:dyDescent="0.3"/>
    <row r="3888" customFormat="1" x14ac:dyDescent="0.3"/>
    <row r="3889" customFormat="1" x14ac:dyDescent="0.3"/>
    <row r="3890" customFormat="1" x14ac:dyDescent="0.3"/>
    <row r="3891" customFormat="1" x14ac:dyDescent="0.3"/>
    <row r="3892" customFormat="1" x14ac:dyDescent="0.3"/>
    <row r="3893" customFormat="1" x14ac:dyDescent="0.3"/>
    <row r="3894" customFormat="1" x14ac:dyDescent="0.3"/>
    <row r="3895" customFormat="1" x14ac:dyDescent="0.3"/>
    <row r="3896" customFormat="1" x14ac:dyDescent="0.3"/>
    <row r="3897" customFormat="1" x14ac:dyDescent="0.3"/>
    <row r="3898" customFormat="1" x14ac:dyDescent="0.3"/>
    <row r="3899" customFormat="1" x14ac:dyDescent="0.3"/>
    <row r="3900" customFormat="1" x14ac:dyDescent="0.3"/>
    <row r="3901" customFormat="1" x14ac:dyDescent="0.3"/>
    <row r="3902" customFormat="1" x14ac:dyDescent="0.3"/>
    <row r="3903" customFormat="1" x14ac:dyDescent="0.3"/>
    <row r="3904" customFormat="1" x14ac:dyDescent="0.3"/>
    <row r="3905" customFormat="1" x14ac:dyDescent="0.3"/>
    <row r="3906" customFormat="1" x14ac:dyDescent="0.3"/>
    <row r="3907" customFormat="1" x14ac:dyDescent="0.3"/>
    <row r="3908" customFormat="1" x14ac:dyDescent="0.3"/>
    <row r="3909" customFormat="1" x14ac:dyDescent="0.3"/>
    <row r="3910" customFormat="1" x14ac:dyDescent="0.3"/>
    <row r="3911" customFormat="1" x14ac:dyDescent="0.3"/>
    <row r="3912" customFormat="1" x14ac:dyDescent="0.3"/>
    <row r="3913" customFormat="1" x14ac:dyDescent="0.3"/>
    <row r="3914" customFormat="1" x14ac:dyDescent="0.3"/>
    <row r="3915" customFormat="1" x14ac:dyDescent="0.3"/>
    <row r="3916" customFormat="1" x14ac:dyDescent="0.3"/>
    <row r="3917" customFormat="1" x14ac:dyDescent="0.3"/>
    <row r="3918" customFormat="1" x14ac:dyDescent="0.3"/>
    <row r="3919" customFormat="1" x14ac:dyDescent="0.3"/>
    <row r="3920" customFormat="1" x14ac:dyDescent="0.3"/>
    <row r="3921" customFormat="1" x14ac:dyDescent="0.3"/>
    <row r="3922" customFormat="1" x14ac:dyDescent="0.3"/>
    <row r="3923" customFormat="1" x14ac:dyDescent="0.3"/>
    <row r="3924" customFormat="1" x14ac:dyDescent="0.3"/>
    <row r="3925" customFormat="1" x14ac:dyDescent="0.3"/>
    <row r="3926" customFormat="1" x14ac:dyDescent="0.3"/>
    <row r="3927" customFormat="1" x14ac:dyDescent="0.3"/>
    <row r="3928" customFormat="1" x14ac:dyDescent="0.3"/>
    <row r="3929" customFormat="1" x14ac:dyDescent="0.3"/>
    <row r="3930" customFormat="1" x14ac:dyDescent="0.3"/>
    <row r="3931" customFormat="1" x14ac:dyDescent="0.3"/>
    <row r="3932" customFormat="1" x14ac:dyDescent="0.3"/>
    <row r="3933" customFormat="1" x14ac:dyDescent="0.3"/>
    <row r="3934" customFormat="1" x14ac:dyDescent="0.3"/>
    <row r="3935" customFormat="1" x14ac:dyDescent="0.3"/>
    <row r="3936" customFormat="1" x14ac:dyDescent="0.3"/>
    <row r="3937" customFormat="1" x14ac:dyDescent="0.3"/>
    <row r="3938" customFormat="1" x14ac:dyDescent="0.3"/>
    <row r="3939" customFormat="1" x14ac:dyDescent="0.3"/>
    <row r="3940" customFormat="1" x14ac:dyDescent="0.3"/>
    <row r="3941" customFormat="1" x14ac:dyDescent="0.3"/>
    <row r="3942" customFormat="1" x14ac:dyDescent="0.3"/>
    <row r="3943" customFormat="1" x14ac:dyDescent="0.3"/>
    <row r="3944" customFormat="1" x14ac:dyDescent="0.3"/>
    <row r="3945" customFormat="1" x14ac:dyDescent="0.3"/>
    <row r="3946" customFormat="1" x14ac:dyDescent="0.3"/>
    <row r="3947" customFormat="1" x14ac:dyDescent="0.3"/>
    <row r="3948" customFormat="1" x14ac:dyDescent="0.3"/>
    <row r="3949" customFormat="1" x14ac:dyDescent="0.3"/>
    <row r="3950" customFormat="1" x14ac:dyDescent="0.3"/>
    <row r="3951" customFormat="1" x14ac:dyDescent="0.3"/>
    <row r="3952" customFormat="1" x14ac:dyDescent="0.3"/>
    <row r="3953" customFormat="1" x14ac:dyDescent="0.3"/>
    <row r="3954" customFormat="1" x14ac:dyDescent="0.3"/>
    <row r="3955" customFormat="1" x14ac:dyDescent="0.3"/>
    <row r="3956" customFormat="1" x14ac:dyDescent="0.3"/>
    <row r="3957" customFormat="1" x14ac:dyDescent="0.3"/>
    <row r="3958" customFormat="1" x14ac:dyDescent="0.3"/>
    <row r="3959" customFormat="1" x14ac:dyDescent="0.3"/>
    <row r="3960" customFormat="1" x14ac:dyDescent="0.3"/>
    <row r="3961" customFormat="1" x14ac:dyDescent="0.3"/>
    <row r="3962" customFormat="1" x14ac:dyDescent="0.3"/>
    <row r="3963" customFormat="1" x14ac:dyDescent="0.3"/>
    <row r="3964" customFormat="1" x14ac:dyDescent="0.3"/>
    <row r="3965" customFormat="1" x14ac:dyDescent="0.3"/>
    <row r="3966" customFormat="1" x14ac:dyDescent="0.3"/>
    <row r="3967" customFormat="1" x14ac:dyDescent="0.3"/>
    <row r="3968" customFormat="1" x14ac:dyDescent="0.3"/>
    <row r="3969" customFormat="1" x14ac:dyDescent="0.3"/>
    <row r="3970" customFormat="1" x14ac:dyDescent="0.3"/>
    <row r="3971" customFormat="1" x14ac:dyDescent="0.3"/>
    <row r="3972" customFormat="1" x14ac:dyDescent="0.3"/>
    <row r="3973" customFormat="1" x14ac:dyDescent="0.3"/>
    <row r="3974" customFormat="1" x14ac:dyDescent="0.3"/>
    <row r="3975" customFormat="1" x14ac:dyDescent="0.3"/>
    <row r="3976" customFormat="1" x14ac:dyDescent="0.3"/>
    <row r="3977" customFormat="1" x14ac:dyDescent="0.3"/>
    <row r="3978" customFormat="1" x14ac:dyDescent="0.3"/>
    <row r="3979" customFormat="1" x14ac:dyDescent="0.3"/>
    <row r="3980" customFormat="1" x14ac:dyDescent="0.3"/>
    <row r="3981" customFormat="1" x14ac:dyDescent="0.3"/>
    <row r="3982" customFormat="1" x14ac:dyDescent="0.3"/>
    <row r="3983" customFormat="1" x14ac:dyDescent="0.3"/>
    <row r="3984" customFormat="1" x14ac:dyDescent="0.3"/>
    <row r="3985" customFormat="1" x14ac:dyDescent="0.3"/>
    <row r="3986" customFormat="1" x14ac:dyDescent="0.3"/>
    <row r="3987" customFormat="1" x14ac:dyDescent="0.3"/>
    <row r="3988" customFormat="1" x14ac:dyDescent="0.3"/>
    <row r="3989" customFormat="1" x14ac:dyDescent="0.3"/>
    <row r="3990" customFormat="1" x14ac:dyDescent="0.3"/>
    <row r="3991" customFormat="1" x14ac:dyDescent="0.3"/>
    <row r="3992" customFormat="1" x14ac:dyDescent="0.3"/>
    <row r="3993" customFormat="1" x14ac:dyDescent="0.3"/>
    <row r="3994" customFormat="1" x14ac:dyDescent="0.3"/>
    <row r="3995" customFormat="1" x14ac:dyDescent="0.3"/>
    <row r="3996" customFormat="1" x14ac:dyDescent="0.3"/>
    <row r="3997" customFormat="1" x14ac:dyDescent="0.3"/>
    <row r="3998" customFormat="1" x14ac:dyDescent="0.3"/>
    <row r="3999" customFormat="1" x14ac:dyDescent="0.3"/>
    <row r="4000" customFormat="1" x14ac:dyDescent="0.3"/>
    <row r="4001" customFormat="1" x14ac:dyDescent="0.3"/>
    <row r="4002" customFormat="1" x14ac:dyDescent="0.3"/>
    <row r="4003" customFormat="1" x14ac:dyDescent="0.3"/>
    <row r="4004" customFormat="1" x14ac:dyDescent="0.3"/>
    <row r="4005" customFormat="1" x14ac:dyDescent="0.3"/>
    <row r="4006" customFormat="1" x14ac:dyDescent="0.3"/>
    <row r="4007" customFormat="1" x14ac:dyDescent="0.3"/>
    <row r="4008" customFormat="1" x14ac:dyDescent="0.3"/>
    <row r="4009" customFormat="1" x14ac:dyDescent="0.3"/>
    <row r="4010" customFormat="1" x14ac:dyDescent="0.3"/>
    <row r="4011" customFormat="1" x14ac:dyDescent="0.3"/>
    <row r="4012" customFormat="1" x14ac:dyDescent="0.3"/>
    <row r="4013" customFormat="1" x14ac:dyDescent="0.3"/>
    <row r="4014" customFormat="1" x14ac:dyDescent="0.3"/>
    <row r="4015" customFormat="1" x14ac:dyDescent="0.3"/>
    <row r="4016" customFormat="1" x14ac:dyDescent="0.3"/>
    <row r="4017" customFormat="1" x14ac:dyDescent="0.3"/>
    <row r="4018" customFormat="1" x14ac:dyDescent="0.3"/>
    <row r="4019" customFormat="1" x14ac:dyDescent="0.3"/>
    <row r="4020" customFormat="1" x14ac:dyDescent="0.3"/>
    <row r="4021" customFormat="1" x14ac:dyDescent="0.3"/>
    <row r="4022" customFormat="1" x14ac:dyDescent="0.3"/>
    <row r="4023" customFormat="1" x14ac:dyDescent="0.3"/>
    <row r="4024" customFormat="1" x14ac:dyDescent="0.3"/>
    <row r="4025" customFormat="1" x14ac:dyDescent="0.3"/>
    <row r="4026" customFormat="1" x14ac:dyDescent="0.3"/>
    <row r="4027" customFormat="1" x14ac:dyDescent="0.3"/>
    <row r="4028" customFormat="1" x14ac:dyDescent="0.3"/>
    <row r="4029" customFormat="1" x14ac:dyDescent="0.3"/>
    <row r="4030" customFormat="1" x14ac:dyDescent="0.3"/>
    <row r="4031" customFormat="1" x14ac:dyDescent="0.3"/>
    <row r="4032" customFormat="1" x14ac:dyDescent="0.3"/>
    <row r="4033" customFormat="1" x14ac:dyDescent="0.3"/>
    <row r="4034" customFormat="1" x14ac:dyDescent="0.3"/>
    <row r="4035" customFormat="1" x14ac:dyDescent="0.3"/>
    <row r="4036" customFormat="1" x14ac:dyDescent="0.3"/>
    <row r="4037" customFormat="1" x14ac:dyDescent="0.3"/>
    <row r="4038" customFormat="1" x14ac:dyDescent="0.3"/>
    <row r="4039" customFormat="1" x14ac:dyDescent="0.3"/>
    <row r="4040" customFormat="1" x14ac:dyDescent="0.3"/>
    <row r="4041" customFormat="1" x14ac:dyDescent="0.3"/>
    <row r="4042" customFormat="1" x14ac:dyDescent="0.3"/>
    <row r="4043" customFormat="1" x14ac:dyDescent="0.3"/>
    <row r="4044" customFormat="1" x14ac:dyDescent="0.3"/>
    <row r="4045" customFormat="1" x14ac:dyDescent="0.3"/>
    <row r="4046" customFormat="1" x14ac:dyDescent="0.3"/>
    <row r="4047" customFormat="1" x14ac:dyDescent="0.3"/>
    <row r="4048" customFormat="1" x14ac:dyDescent="0.3"/>
    <row r="4049" customFormat="1" x14ac:dyDescent="0.3"/>
    <row r="4050" customFormat="1" x14ac:dyDescent="0.3"/>
    <row r="4051" customFormat="1" x14ac:dyDescent="0.3"/>
    <row r="4052" customFormat="1" x14ac:dyDescent="0.3"/>
    <row r="4053" customFormat="1" x14ac:dyDescent="0.3"/>
    <row r="4054" customFormat="1" x14ac:dyDescent="0.3"/>
    <row r="4055" customFormat="1" x14ac:dyDescent="0.3"/>
    <row r="4056" customFormat="1" x14ac:dyDescent="0.3"/>
    <row r="4057" customFormat="1" x14ac:dyDescent="0.3"/>
    <row r="4058" customFormat="1" x14ac:dyDescent="0.3"/>
    <row r="4059" customFormat="1" x14ac:dyDescent="0.3"/>
    <row r="4060" customFormat="1" x14ac:dyDescent="0.3"/>
    <row r="4061" customFormat="1" x14ac:dyDescent="0.3"/>
    <row r="4062" customFormat="1" x14ac:dyDescent="0.3"/>
    <row r="4063" customFormat="1" x14ac:dyDescent="0.3"/>
    <row r="4064" customFormat="1" x14ac:dyDescent="0.3"/>
    <row r="4065" customFormat="1" x14ac:dyDescent="0.3"/>
    <row r="4066" customFormat="1" x14ac:dyDescent="0.3"/>
    <row r="4067" customFormat="1" x14ac:dyDescent="0.3"/>
    <row r="4068" customFormat="1" x14ac:dyDescent="0.3"/>
    <row r="4069" customFormat="1" x14ac:dyDescent="0.3"/>
    <row r="4070" customFormat="1" x14ac:dyDescent="0.3"/>
    <row r="4071" customFormat="1" x14ac:dyDescent="0.3"/>
    <row r="4072" customFormat="1" x14ac:dyDescent="0.3"/>
    <row r="4073" customFormat="1" x14ac:dyDescent="0.3"/>
    <row r="4074" customFormat="1" x14ac:dyDescent="0.3"/>
    <row r="4075" customFormat="1" x14ac:dyDescent="0.3"/>
    <row r="4076" customFormat="1" x14ac:dyDescent="0.3"/>
    <row r="4077" customFormat="1" x14ac:dyDescent="0.3"/>
    <row r="4078" customFormat="1" x14ac:dyDescent="0.3"/>
    <row r="4079" customFormat="1" x14ac:dyDescent="0.3"/>
    <row r="4080" customFormat="1" x14ac:dyDescent="0.3"/>
    <row r="4081" customFormat="1" x14ac:dyDescent="0.3"/>
    <row r="4082" customFormat="1" x14ac:dyDescent="0.3"/>
    <row r="4083" customFormat="1" x14ac:dyDescent="0.3"/>
    <row r="4084" customFormat="1" x14ac:dyDescent="0.3"/>
    <row r="4085" customFormat="1" x14ac:dyDescent="0.3"/>
    <row r="4086" customFormat="1" x14ac:dyDescent="0.3"/>
    <row r="4087" customFormat="1" x14ac:dyDescent="0.3"/>
    <row r="4088" customFormat="1" x14ac:dyDescent="0.3"/>
    <row r="4089" customFormat="1" x14ac:dyDescent="0.3"/>
    <row r="4090" customFormat="1" x14ac:dyDescent="0.3"/>
    <row r="4091" customFormat="1" x14ac:dyDescent="0.3"/>
    <row r="4092" customFormat="1" x14ac:dyDescent="0.3"/>
    <row r="4093" customFormat="1" x14ac:dyDescent="0.3"/>
    <row r="4094" customFormat="1" x14ac:dyDescent="0.3"/>
    <row r="4095" customFormat="1" x14ac:dyDescent="0.3"/>
    <row r="4096" customFormat="1" x14ac:dyDescent="0.3"/>
    <row r="4097" customFormat="1" x14ac:dyDescent="0.3"/>
    <row r="4098" customFormat="1" x14ac:dyDescent="0.3"/>
    <row r="4099" customFormat="1" x14ac:dyDescent="0.3"/>
    <row r="4100" customFormat="1" x14ac:dyDescent="0.3"/>
    <row r="4101" customFormat="1" x14ac:dyDescent="0.3"/>
    <row r="4102" customFormat="1" x14ac:dyDescent="0.3"/>
    <row r="4103" customFormat="1" x14ac:dyDescent="0.3"/>
    <row r="4104" customFormat="1" x14ac:dyDescent="0.3"/>
    <row r="4105" customFormat="1" x14ac:dyDescent="0.3"/>
    <row r="4106" customFormat="1" x14ac:dyDescent="0.3"/>
    <row r="4107" customFormat="1" x14ac:dyDescent="0.3"/>
    <row r="4108" customFormat="1" x14ac:dyDescent="0.3"/>
    <row r="4109" customFormat="1" x14ac:dyDescent="0.3"/>
    <row r="4110" customFormat="1" x14ac:dyDescent="0.3"/>
    <row r="4111" customFormat="1" x14ac:dyDescent="0.3"/>
    <row r="4112" customFormat="1" x14ac:dyDescent="0.3"/>
    <row r="4113" customFormat="1" x14ac:dyDescent="0.3"/>
    <row r="4114" customFormat="1" x14ac:dyDescent="0.3"/>
    <row r="4115" customFormat="1" x14ac:dyDescent="0.3"/>
    <row r="4116" customFormat="1" x14ac:dyDescent="0.3"/>
    <row r="4117" customFormat="1" x14ac:dyDescent="0.3"/>
    <row r="4118" customFormat="1" x14ac:dyDescent="0.3"/>
    <row r="4119" customFormat="1" x14ac:dyDescent="0.3"/>
    <row r="4120" customFormat="1" x14ac:dyDescent="0.3"/>
    <row r="4121" customFormat="1" x14ac:dyDescent="0.3"/>
    <row r="4122" customFormat="1" x14ac:dyDescent="0.3"/>
    <row r="4123" customFormat="1" x14ac:dyDescent="0.3"/>
    <row r="4124" customFormat="1" x14ac:dyDescent="0.3"/>
    <row r="4125" customFormat="1" x14ac:dyDescent="0.3"/>
    <row r="4126" customFormat="1" x14ac:dyDescent="0.3"/>
    <row r="4127" customFormat="1" x14ac:dyDescent="0.3"/>
    <row r="4128" customFormat="1" x14ac:dyDescent="0.3"/>
    <row r="4129" customFormat="1" x14ac:dyDescent="0.3"/>
    <row r="4130" customFormat="1" x14ac:dyDescent="0.3"/>
    <row r="4131" customFormat="1" x14ac:dyDescent="0.3"/>
    <row r="4132" customFormat="1" x14ac:dyDescent="0.3"/>
    <row r="4133" customFormat="1" x14ac:dyDescent="0.3"/>
    <row r="4134" customFormat="1" x14ac:dyDescent="0.3"/>
    <row r="4135" customFormat="1" x14ac:dyDescent="0.3"/>
    <row r="4136" customFormat="1" x14ac:dyDescent="0.3"/>
    <row r="4137" customFormat="1" x14ac:dyDescent="0.3"/>
    <row r="4138" customFormat="1" x14ac:dyDescent="0.3"/>
    <row r="4139" customFormat="1" x14ac:dyDescent="0.3"/>
    <row r="4140" customFormat="1" x14ac:dyDescent="0.3"/>
    <row r="4141" customFormat="1" x14ac:dyDescent="0.3"/>
    <row r="4142" customFormat="1" x14ac:dyDescent="0.3"/>
    <row r="4143" customFormat="1" x14ac:dyDescent="0.3"/>
    <row r="4144" customFormat="1" x14ac:dyDescent="0.3"/>
    <row r="4145" customFormat="1" x14ac:dyDescent="0.3"/>
    <row r="4146" customFormat="1" x14ac:dyDescent="0.3"/>
    <row r="4147" customFormat="1" x14ac:dyDescent="0.3"/>
    <row r="4148" customFormat="1" x14ac:dyDescent="0.3"/>
    <row r="4149" customFormat="1" x14ac:dyDescent="0.3"/>
    <row r="4150" customFormat="1" x14ac:dyDescent="0.3"/>
    <row r="4151" customFormat="1" x14ac:dyDescent="0.3"/>
    <row r="4152" customFormat="1" x14ac:dyDescent="0.3"/>
    <row r="4153" customFormat="1" x14ac:dyDescent="0.3"/>
    <row r="4154" customFormat="1" x14ac:dyDescent="0.3"/>
    <row r="4155" customFormat="1" x14ac:dyDescent="0.3"/>
    <row r="4156" customFormat="1" x14ac:dyDescent="0.3"/>
    <row r="4157" customFormat="1" x14ac:dyDescent="0.3"/>
    <row r="4158" customFormat="1" x14ac:dyDescent="0.3"/>
    <row r="4159" customFormat="1" x14ac:dyDescent="0.3"/>
    <row r="4160" customFormat="1" x14ac:dyDescent="0.3"/>
    <row r="4161" customFormat="1" x14ac:dyDescent="0.3"/>
    <row r="4162" customFormat="1" x14ac:dyDescent="0.3"/>
    <row r="4163" customFormat="1" x14ac:dyDescent="0.3"/>
    <row r="4164" customFormat="1" x14ac:dyDescent="0.3"/>
    <row r="4165" customFormat="1" x14ac:dyDescent="0.3"/>
    <row r="4166" customFormat="1" x14ac:dyDescent="0.3"/>
    <row r="4167" customFormat="1" x14ac:dyDescent="0.3"/>
    <row r="4168" customFormat="1" x14ac:dyDescent="0.3"/>
    <row r="4169" customFormat="1" x14ac:dyDescent="0.3"/>
    <row r="4170" customFormat="1" x14ac:dyDescent="0.3"/>
    <row r="4171" customFormat="1" x14ac:dyDescent="0.3"/>
    <row r="4172" customFormat="1" x14ac:dyDescent="0.3"/>
    <row r="4173" customFormat="1" x14ac:dyDescent="0.3"/>
    <row r="4174" customFormat="1" x14ac:dyDescent="0.3"/>
    <row r="4175" customFormat="1" x14ac:dyDescent="0.3"/>
    <row r="4176" customFormat="1" x14ac:dyDescent="0.3"/>
    <row r="4177" customFormat="1" x14ac:dyDescent="0.3"/>
    <row r="4178" customFormat="1" x14ac:dyDescent="0.3"/>
    <row r="4179" customFormat="1" x14ac:dyDescent="0.3"/>
    <row r="4180" customFormat="1" x14ac:dyDescent="0.3"/>
    <row r="4181" customFormat="1" x14ac:dyDescent="0.3"/>
    <row r="4182" customFormat="1" x14ac:dyDescent="0.3"/>
    <row r="4183" customFormat="1" x14ac:dyDescent="0.3"/>
    <row r="4184" customFormat="1" x14ac:dyDescent="0.3"/>
    <row r="4185" customFormat="1" x14ac:dyDescent="0.3"/>
    <row r="4186" customFormat="1" x14ac:dyDescent="0.3"/>
    <row r="4187" customFormat="1" x14ac:dyDescent="0.3"/>
    <row r="4188" customFormat="1" x14ac:dyDescent="0.3"/>
    <row r="4189" customFormat="1" x14ac:dyDescent="0.3"/>
    <row r="4190" customFormat="1" x14ac:dyDescent="0.3"/>
    <row r="4191" customFormat="1" x14ac:dyDescent="0.3"/>
    <row r="4192" customFormat="1" x14ac:dyDescent="0.3"/>
    <row r="4193" customFormat="1" x14ac:dyDescent="0.3"/>
    <row r="4194" customFormat="1" x14ac:dyDescent="0.3"/>
    <row r="4195" customFormat="1" x14ac:dyDescent="0.3"/>
    <row r="4196" customFormat="1" x14ac:dyDescent="0.3"/>
    <row r="4197" customFormat="1" x14ac:dyDescent="0.3"/>
    <row r="4198" customFormat="1" x14ac:dyDescent="0.3"/>
    <row r="4199" customFormat="1" x14ac:dyDescent="0.3"/>
    <row r="4200" customFormat="1" x14ac:dyDescent="0.3"/>
    <row r="4201" customFormat="1" x14ac:dyDescent="0.3"/>
    <row r="4202" customFormat="1" x14ac:dyDescent="0.3"/>
    <row r="4203" customFormat="1" x14ac:dyDescent="0.3"/>
    <row r="4204" customFormat="1" x14ac:dyDescent="0.3"/>
    <row r="4205" customFormat="1" x14ac:dyDescent="0.3"/>
    <row r="4206" customFormat="1" x14ac:dyDescent="0.3"/>
    <row r="4207" customFormat="1" x14ac:dyDescent="0.3"/>
    <row r="4208" customFormat="1" x14ac:dyDescent="0.3"/>
    <row r="4209" customFormat="1" x14ac:dyDescent="0.3"/>
    <row r="4210" customFormat="1" x14ac:dyDescent="0.3"/>
    <row r="4211" customFormat="1" x14ac:dyDescent="0.3"/>
    <row r="4212" customFormat="1" x14ac:dyDescent="0.3"/>
    <row r="4213" customFormat="1" x14ac:dyDescent="0.3"/>
    <row r="4214" customFormat="1" x14ac:dyDescent="0.3"/>
    <row r="4215" customFormat="1" x14ac:dyDescent="0.3"/>
    <row r="4216" customFormat="1" x14ac:dyDescent="0.3"/>
    <row r="4217" customFormat="1" x14ac:dyDescent="0.3"/>
    <row r="4218" customFormat="1" x14ac:dyDescent="0.3"/>
    <row r="4219" customFormat="1" x14ac:dyDescent="0.3"/>
    <row r="4220" customFormat="1" x14ac:dyDescent="0.3"/>
    <row r="4221" customFormat="1" x14ac:dyDescent="0.3"/>
    <row r="4222" customFormat="1" x14ac:dyDescent="0.3"/>
    <row r="4223" customFormat="1" x14ac:dyDescent="0.3"/>
    <row r="4224" customFormat="1" x14ac:dyDescent="0.3"/>
    <row r="4225" customFormat="1" x14ac:dyDescent="0.3"/>
    <row r="4226" customFormat="1" x14ac:dyDescent="0.3"/>
    <row r="4227" customFormat="1" x14ac:dyDescent="0.3"/>
    <row r="4228" customFormat="1" x14ac:dyDescent="0.3"/>
    <row r="4229" customFormat="1" x14ac:dyDescent="0.3"/>
    <row r="4230" customFormat="1" x14ac:dyDescent="0.3"/>
    <row r="4231" customFormat="1" x14ac:dyDescent="0.3"/>
    <row r="4232" customFormat="1" x14ac:dyDescent="0.3"/>
    <row r="4233" customFormat="1" x14ac:dyDescent="0.3"/>
    <row r="4234" customFormat="1" x14ac:dyDescent="0.3"/>
    <row r="4235" customFormat="1" x14ac:dyDescent="0.3"/>
    <row r="4236" customFormat="1" x14ac:dyDescent="0.3"/>
    <row r="4237" customFormat="1" x14ac:dyDescent="0.3"/>
    <row r="4238" customFormat="1" x14ac:dyDescent="0.3"/>
    <row r="4239" customFormat="1" x14ac:dyDescent="0.3"/>
    <row r="4240" customFormat="1" x14ac:dyDescent="0.3"/>
    <row r="4241" customFormat="1" x14ac:dyDescent="0.3"/>
    <row r="4242" customFormat="1" x14ac:dyDescent="0.3"/>
    <row r="4243" customFormat="1" x14ac:dyDescent="0.3"/>
    <row r="4244" customFormat="1" x14ac:dyDescent="0.3"/>
    <row r="4245" customFormat="1" x14ac:dyDescent="0.3"/>
    <row r="4246" customFormat="1" x14ac:dyDescent="0.3"/>
    <row r="4247" customFormat="1" x14ac:dyDescent="0.3"/>
    <row r="4248" customFormat="1" x14ac:dyDescent="0.3"/>
    <row r="4249" customFormat="1" x14ac:dyDescent="0.3"/>
    <row r="4250" customFormat="1" x14ac:dyDescent="0.3"/>
    <row r="4251" customFormat="1" x14ac:dyDescent="0.3"/>
    <row r="4252" customFormat="1" x14ac:dyDescent="0.3"/>
    <row r="4253" customFormat="1" x14ac:dyDescent="0.3"/>
    <row r="4254" customFormat="1" x14ac:dyDescent="0.3"/>
    <row r="4255" customFormat="1" x14ac:dyDescent="0.3"/>
    <row r="4256" customFormat="1" x14ac:dyDescent="0.3"/>
    <row r="4257" customFormat="1" x14ac:dyDescent="0.3"/>
    <row r="4258" customFormat="1" x14ac:dyDescent="0.3"/>
    <row r="4259" customFormat="1" x14ac:dyDescent="0.3"/>
    <row r="4260" customFormat="1" x14ac:dyDescent="0.3"/>
    <row r="4261" customFormat="1" x14ac:dyDescent="0.3"/>
    <row r="4262" customFormat="1" x14ac:dyDescent="0.3"/>
    <row r="4263" customFormat="1" x14ac:dyDescent="0.3"/>
    <row r="4264" customFormat="1" x14ac:dyDescent="0.3"/>
    <row r="4265" customFormat="1" x14ac:dyDescent="0.3"/>
    <row r="4266" customFormat="1" x14ac:dyDescent="0.3"/>
    <row r="4267" customFormat="1" x14ac:dyDescent="0.3"/>
    <row r="4268" customFormat="1" x14ac:dyDescent="0.3"/>
    <row r="4269" customFormat="1" x14ac:dyDescent="0.3"/>
    <row r="4270" customFormat="1" x14ac:dyDescent="0.3"/>
    <row r="4271" customFormat="1" x14ac:dyDescent="0.3"/>
    <row r="4272" customFormat="1" x14ac:dyDescent="0.3"/>
    <row r="4273" customFormat="1" x14ac:dyDescent="0.3"/>
    <row r="4274" customFormat="1" x14ac:dyDescent="0.3"/>
    <row r="4275" customFormat="1" x14ac:dyDescent="0.3"/>
    <row r="4276" customFormat="1" x14ac:dyDescent="0.3"/>
    <row r="4277" customFormat="1" x14ac:dyDescent="0.3"/>
    <row r="4278" customFormat="1" x14ac:dyDescent="0.3"/>
    <row r="4279" customFormat="1" x14ac:dyDescent="0.3"/>
    <row r="4280" customFormat="1" x14ac:dyDescent="0.3"/>
    <row r="4281" customFormat="1" x14ac:dyDescent="0.3"/>
    <row r="4282" customFormat="1" x14ac:dyDescent="0.3"/>
    <row r="4283" customFormat="1" x14ac:dyDescent="0.3"/>
    <row r="4284" customFormat="1" x14ac:dyDescent="0.3"/>
    <row r="4285" customFormat="1" x14ac:dyDescent="0.3"/>
    <row r="4286" customFormat="1" x14ac:dyDescent="0.3"/>
    <row r="4287" customFormat="1" x14ac:dyDescent="0.3"/>
    <row r="4288" customFormat="1" x14ac:dyDescent="0.3"/>
    <row r="4289" customFormat="1" x14ac:dyDescent="0.3"/>
    <row r="4290" customFormat="1" x14ac:dyDescent="0.3"/>
    <row r="4291" customFormat="1" x14ac:dyDescent="0.3"/>
    <row r="4292" customFormat="1" x14ac:dyDescent="0.3"/>
    <row r="4293" customFormat="1" x14ac:dyDescent="0.3"/>
    <row r="4294" customFormat="1" x14ac:dyDescent="0.3"/>
    <row r="4295" customFormat="1" x14ac:dyDescent="0.3"/>
    <row r="4296" customFormat="1" x14ac:dyDescent="0.3"/>
    <row r="4297" customFormat="1" x14ac:dyDescent="0.3"/>
    <row r="4298" customFormat="1" x14ac:dyDescent="0.3"/>
    <row r="4299" customFormat="1" x14ac:dyDescent="0.3"/>
    <row r="4300" customFormat="1" x14ac:dyDescent="0.3"/>
    <row r="4301" customFormat="1" x14ac:dyDescent="0.3"/>
    <row r="4302" customFormat="1" x14ac:dyDescent="0.3"/>
    <row r="4303" customFormat="1" x14ac:dyDescent="0.3"/>
    <row r="4304" customFormat="1" x14ac:dyDescent="0.3"/>
    <row r="4305" customFormat="1" x14ac:dyDescent="0.3"/>
    <row r="4306" customFormat="1" x14ac:dyDescent="0.3"/>
    <row r="4307" customFormat="1" x14ac:dyDescent="0.3"/>
    <row r="4308" customFormat="1" x14ac:dyDescent="0.3"/>
    <row r="4309" customFormat="1" x14ac:dyDescent="0.3"/>
    <row r="4310" customFormat="1" x14ac:dyDescent="0.3"/>
    <row r="4311" customFormat="1" x14ac:dyDescent="0.3"/>
    <row r="4312" customFormat="1" x14ac:dyDescent="0.3"/>
    <row r="4313" customFormat="1" x14ac:dyDescent="0.3"/>
    <row r="4314" customFormat="1" x14ac:dyDescent="0.3"/>
    <row r="4315" customFormat="1" x14ac:dyDescent="0.3"/>
    <row r="4316" customFormat="1" x14ac:dyDescent="0.3"/>
    <row r="4317" customFormat="1" x14ac:dyDescent="0.3"/>
    <row r="4318" customFormat="1" x14ac:dyDescent="0.3"/>
    <row r="4319" customFormat="1" x14ac:dyDescent="0.3"/>
    <row r="4320" customFormat="1" x14ac:dyDescent="0.3"/>
    <row r="4321" customFormat="1" x14ac:dyDescent="0.3"/>
    <row r="4322" customFormat="1" x14ac:dyDescent="0.3"/>
    <row r="4323" customFormat="1" x14ac:dyDescent="0.3"/>
    <row r="4324" customFormat="1" x14ac:dyDescent="0.3"/>
    <row r="4325" customFormat="1" x14ac:dyDescent="0.3"/>
    <row r="4326" customFormat="1" x14ac:dyDescent="0.3"/>
    <row r="4327" customFormat="1" x14ac:dyDescent="0.3"/>
    <row r="4328" customFormat="1" x14ac:dyDescent="0.3"/>
    <row r="4329" customFormat="1" x14ac:dyDescent="0.3"/>
    <row r="4330" customFormat="1" x14ac:dyDescent="0.3"/>
    <row r="4331" customFormat="1" x14ac:dyDescent="0.3"/>
    <row r="4332" customFormat="1" x14ac:dyDescent="0.3"/>
    <row r="4333" customFormat="1" x14ac:dyDescent="0.3"/>
    <row r="4334" customFormat="1" x14ac:dyDescent="0.3"/>
    <row r="4335" customFormat="1" x14ac:dyDescent="0.3"/>
    <row r="4336" customFormat="1" x14ac:dyDescent="0.3"/>
    <row r="4337" customFormat="1" x14ac:dyDescent="0.3"/>
    <row r="4338" customFormat="1" x14ac:dyDescent="0.3"/>
    <row r="4339" customFormat="1" x14ac:dyDescent="0.3"/>
    <row r="4340" customFormat="1" x14ac:dyDescent="0.3"/>
    <row r="4341" customFormat="1" x14ac:dyDescent="0.3"/>
    <row r="4342" customFormat="1" x14ac:dyDescent="0.3"/>
    <row r="4343" customFormat="1" x14ac:dyDescent="0.3"/>
    <row r="4344" customFormat="1" x14ac:dyDescent="0.3"/>
    <row r="4345" customFormat="1" x14ac:dyDescent="0.3"/>
    <row r="4346" customFormat="1" x14ac:dyDescent="0.3"/>
    <row r="4347" customFormat="1" x14ac:dyDescent="0.3"/>
    <row r="4348" customFormat="1" x14ac:dyDescent="0.3"/>
    <row r="4349" customFormat="1" x14ac:dyDescent="0.3"/>
    <row r="4350" customFormat="1" x14ac:dyDescent="0.3"/>
    <row r="4351" customFormat="1" x14ac:dyDescent="0.3"/>
    <row r="4352" customFormat="1" x14ac:dyDescent="0.3"/>
    <row r="4353" customFormat="1" x14ac:dyDescent="0.3"/>
    <row r="4354" customFormat="1" x14ac:dyDescent="0.3"/>
    <row r="4355" customFormat="1" x14ac:dyDescent="0.3"/>
    <row r="4356" customFormat="1" x14ac:dyDescent="0.3"/>
    <row r="4357" customFormat="1" x14ac:dyDescent="0.3"/>
    <row r="4358" customFormat="1" x14ac:dyDescent="0.3"/>
    <row r="4359" customFormat="1" x14ac:dyDescent="0.3"/>
    <row r="4360" customFormat="1" x14ac:dyDescent="0.3"/>
    <row r="4361" customFormat="1" x14ac:dyDescent="0.3"/>
    <row r="4362" customFormat="1" x14ac:dyDescent="0.3"/>
    <row r="4363" customFormat="1" x14ac:dyDescent="0.3"/>
    <row r="4364" customFormat="1" x14ac:dyDescent="0.3"/>
    <row r="4365" customFormat="1" x14ac:dyDescent="0.3"/>
    <row r="4366" customFormat="1" x14ac:dyDescent="0.3"/>
    <row r="4367" customFormat="1" x14ac:dyDescent="0.3"/>
    <row r="4368" customFormat="1" x14ac:dyDescent="0.3"/>
    <row r="4369" customFormat="1" x14ac:dyDescent="0.3"/>
    <row r="4370" customFormat="1" x14ac:dyDescent="0.3"/>
    <row r="4371" customFormat="1" x14ac:dyDescent="0.3"/>
    <row r="4372" customFormat="1" x14ac:dyDescent="0.3"/>
    <row r="4373" customFormat="1" x14ac:dyDescent="0.3"/>
    <row r="4374" customFormat="1" x14ac:dyDescent="0.3"/>
    <row r="4375" customFormat="1" x14ac:dyDescent="0.3"/>
    <row r="4376" customFormat="1" x14ac:dyDescent="0.3"/>
    <row r="4377" customFormat="1" x14ac:dyDescent="0.3"/>
    <row r="4378" customFormat="1" x14ac:dyDescent="0.3"/>
    <row r="4379" customFormat="1" x14ac:dyDescent="0.3"/>
    <row r="4380" customFormat="1" x14ac:dyDescent="0.3"/>
    <row r="4381" customFormat="1" x14ac:dyDescent="0.3"/>
    <row r="4382" customFormat="1" x14ac:dyDescent="0.3"/>
    <row r="4383" customFormat="1" x14ac:dyDescent="0.3"/>
    <row r="4384" customFormat="1" x14ac:dyDescent="0.3"/>
    <row r="4385" customFormat="1" x14ac:dyDescent="0.3"/>
    <row r="4386" customFormat="1" x14ac:dyDescent="0.3"/>
    <row r="4387" customFormat="1" x14ac:dyDescent="0.3"/>
    <row r="4388" customFormat="1" x14ac:dyDescent="0.3"/>
    <row r="4389" customFormat="1" x14ac:dyDescent="0.3"/>
    <row r="4390" customFormat="1" x14ac:dyDescent="0.3"/>
    <row r="4391" customFormat="1" x14ac:dyDescent="0.3"/>
    <row r="4392" customFormat="1" x14ac:dyDescent="0.3"/>
    <row r="4393" customFormat="1" x14ac:dyDescent="0.3"/>
    <row r="4394" customFormat="1" x14ac:dyDescent="0.3"/>
    <row r="4395" customFormat="1" x14ac:dyDescent="0.3"/>
    <row r="4396" customFormat="1" x14ac:dyDescent="0.3"/>
    <row r="4397" customFormat="1" x14ac:dyDescent="0.3"/>
    <row r="4398" customFormat="1" x14ac:dyDescent="0.3"/>
    <row r="4399" customFormat="1" x14ac:dyDescent="0.3"/>
    <row r="4400" customFormat="1" x14ac:dyDescent="0.3"/>
    <row r="4401" customFormat="1" x14ac:dyDescent="0.3"/>
    <row r="4402" customFormat="1" x14ac:dyDescent="0.3"/>
    <row r="4403" customFormat="1" x14ac:dyDescent="0.3"/>
    <row r="4404" customFormat="1" x14ac:dyDescent="0.3"/>
    <row r="4405" customFormat="1" x14ac:dyDescent="0.3"/>
    <row r="4406" customFormat="1" x14ac:dyDescent="0.3"/>
    <row r="4407" customFormat="1" x14ac:dyDescent="0.3"/>
    <row r="4408" customFormat="1" x14ac:dyDescent="0.3"/>
    <row r="4409" customFormat="1" x14ac:dyDescent="0.3"/>
    <row r="4410" customFormat="1" x14ac:dyDescent="0.3"/>
    <row r="4411" customFormat="1" x14ac:dyDescent="0.3"/>
    <row r="4412" customFormat="1" x14ac:dyDescent="0.3"/>
    <row r="4413" customFormat="1" x14ac:dyDescent="0.3"/>
    <row r="4414" customFormat="1" x14ac:dyDescent="0.3"/>
    <row r="4415" customFormat="1" x14ac:dyDescent="0.3"/>
    <row r="4416" customFormat="1" x14ac:dyDescent="0.3"/>
    <row r="4417" customFormat="1" x14ac:dyDescent="0.3"/>
    <row r="4418" customFormat="1" x14ac:dyDescent="0.3"/>
    <row r="4419" customFormat="1" x14ac:dyDescent="0.3"/>
    <row r="4420" customFormat="1" x14ac:dyDescent="0.3"/>
    <row r="4421" customFormat="1" x14ac:dyDescent="0.3"/>
    <row r="4422" customFormat="1" x14ac:dyDescent="0.3"/>
    <row r="4423" customFormat="1" x14ac:dyDescent="0.3"/>
    <row r="4424" customFormat="1" x14ac:dyDescent="0.3"/>
    <row r="4425" customFormat="1" x14ac:dyDescent="0.3"/>
    <row r="4426" customFormat="1" x14ac:dyDescent="0.3"/>
    <row r="4427" customFormat="1" x14ac:dyDescent="0.3"/>
    <row r="4428" customFormat="1" x14ac:dyDescent="0.3"/>
    <row r="4429" customFormat="1" x14ac:dyDescent="0.3"/>
    <row r="4430" customFormat="1" x14ac:dyDescent="0.3"/>
    <row r="4431" customFormat="1" x14ac:dyDescent="0.3"/>
    <row r="4432" customFormat="1" x14ac:dyDescent="0.3"/>
    <row r="4433" customFormat="1" x14ac:dyDescent="0.3"/>
    <row r="4434" customFormat="1" x14ac:dyDescent="0.3"/>
    <row r="4435" customFormat="1" x14ac:dyDescent="0.3"/>
    <row r="4436" customFormat="1" x14ac:dyDescent="0.3"/>
    <row r="4437" customFormat="1" x14ac:dyDescent="0.3"/>
    <row r="4438" customFormat="1" x14ac:dyDescent="0.3"/>
    <row r="4439" customFormat="1" x14ac:dyDescent="0.3"/>
    <row r="4440" customFormat="1" x14ac:dyDescent="0.3"/>
    <row r="4441" customFormat="1" x14ac:dyDescent="0.3"/>
    <row r="4442" customFormat="1" x14ac:dyDescent="0.3"/>
    <row r="4443" customFormat="1" x14ac:dyDescent="0.3"/>
    <row r="4444" customFormat="1" x14ac:dyDescent="0.3"/>
    <row r="4445" customFormat="1" x14ac:dyDescent="0.3"/>
    <row r="4446" customFormat="1" x14ac:dyDescent="0.3"/>
    <row r="4447" customFormat="1" x14ac:dyDescent="0.3"/>
    <row r="4448" customFormat="1" x14ac:dyDescent="0.3"/>
    <row r="4449" customFormat="1" x14ac:dyDescent="0.3"/>
    <row r="4450" customFormat="1" x14ac:dyDescent="0.3"/>
    <row r="4451" customFormat="1" x14ac:dyDescent="0.3"/>
    <row r="4452" customFormat="1" x14ac:dyDescent="0.3"/>
    <row r="4453" customFormat="1" x14ac:dyDescent="0.3"/>
    <row r="4454" customFormat="1" x14ac:dyDescent="0.3"/>
    <row r="4455" customFormat="1" x14ac:dyDescent="0.3"/>
    <row r="4456" customFormat="1" x14ac:dyDescent="0.3"/>
    <row r="4457" customFormat="1" x14ac:dyDescent="0.3"/>
    <row r="4458" customFormat="1" x14ac:dyDescent="0.3"/>
    <row r="4459" customFormat="1" x14ac:dyDescent="0.3"/>
    <row r="4460" customFormat="1" x14ac:dyDescent="0.3"/>
    <row r="4461" customFormat="1" x14ac:dyDescent="0.3"/>
    <row r="4462" customFormat="1" x14ac:dyDescent="0.3"/>
    <row r="4463" customFormat="1" x14ac:dyDescent="0.3"/>
    <row r="4464" customFormat="1" x14ac:dyDescent="0.3"/>
    <row r="4465" customFormat="1" x14ac:dyDescent="0.3"/>
    <row r="4466" customFormat="1" x14ac:dyDescent="0.3"/>
    <row r="4467" customFormat="1" x14ac:dyDescent="0.3"/>
    <row r="4468" customFormat="1" x14ac:dyDescent="0.3"/>
    <row r="4469" customFormat="1" x14ac:dyDescent="0.3"/>
    <row r="4470" customFormat="1" x14ac:dyDescent="0.3"/>
    <row r="4471" customFormat="1" x14ac:dyDescent="0.3"/>
    <row r="4472" customFormat="1" x14ac:dyDescent="0.3"/>
    <row r="4473" customFormat="1" x14ac:dyDescent="0.3"/>
    <row r="4474" customFormat="1" x14ac:dyDescent="0.3"/>
    <row r="4475" customFormat="1" x14ac:dyDescent="0.3"/>
    <row r="4476" customFormat="1" x14ac:dyDescent="0.3"/>
    <row r="4477" customFormat="1" x14ac:dyDescent="0.3"/>
    <row r="4478" customFormat="1" x14ac:dyDescent="0.3"/>
    <row r="4479" customFormat="1" x14ac:dyDescent="0.3"/>
    <row r="4480" customFormat="1" x14ac:dyDescent="0.3"/>
    <row r="4481" customFormat="1" x14ac:dyDescent="0.3"/>
    <row r="4482" customFormat="1" x14ac:dyDescent="0.3"/>
    <row r="4483" customFormat="1" x14ac:dyDescent="0.3"/>
    <row r="4484" customFormat="1" x14ac:dyDescent="0.3"/>
    <row r="4485" customFormat="1" x14ac:dyDescent="0.3"/>
    <row r="4486" customFormat="1" x14ac:dyDescent="0.3"/>
    <row r="4487" customFormat="1" x14ac:dyDescent="0.3"/>
    <row r="4488" customFormat="1" x14ac:dyDescent="0.3"/>
    <row r="4489" customFormat="1" x14ac:dyDescent="0.3"/>
    <row r="4490" customFormat="1" x14ac:dyDescent="0.3"/>
    <row r="4491" customFormat="1" x14ac:dyDescent="0.3"/>
    <row r="4492" customFormat="1" x14ac:dyDescent="0.3"/>
    <row r="4493" customFormat="1" x14ac:dyDescent="0.3"/>
    <row r="4494" customFormat="1" x14ac:dyDescent="0.3"/>
    <row r="4495" customFormat="1" x14ac:dyDescent="0.3"/>
    <row r="4496" customFormat="1" x14ac:dyDescent="0.3"/>
    <row r="4497" customFormat="1" x14ac:dyDescent="0.3"/>
    <row r="4498" customFormat="1" x14ac:dyDescent="0.3"/>
    <row r="4499" customFormat="1" x14ac:dyDescent="0.3"/>
    <row r="4500" customFormat="1" x14ac:dyDescent="0.3"/>
    <row r="4501" customFormat="1" x14ac:dyDescent="0.3"/>
    <row r="4502" customFormat="1" x14ac:dyDescent="0.3"/>
    <row r="4503" customFormat="1" x14ac:dyDescent="0.3"/>
    <row r="4504" customFormat="1" x14ac:dyDescent="0.3"/>
    <row r="4505" customFormat="1" x14ac:dyDescent="0.3"/>
    <row r="4506" customFormat="1" x14ac:dyDescent="0.3"/>
    <row r="4507" customFormat="1" x14ac:dyDescent="0.3"/>
    <row r="4508" customFormat="1" x14ac:dyDescent="0.3"/>
    <row r="4509" customFormat="1" x14ac:dyDescent="0.3"/>
    <row r="4510" customFormat="1" x14ac:dyDescent="0.3"/>
    <row r="4511" customFormat="1" x14ac:dyDescent="0.3"/>
    <row r="4512" customFormat="1" x14ac:dyDescent="0.3"/>
    <row r="4513" customFormat="1" x14ac:dyDescent="0.3"/>
    <row r="4514" customFormat="1" x14ac:dyDescent="0.3"/>
    <row r="4515" customFormat="1" x14ac:dyDescent="0.3"/>
    <row r="4516" customFormat="1" x14ac:dyDescent="0.3"/>
    <row r="4517" customFormat="1" x14ac:dyDescent="0.3"/>
    <row r="4518" customFormat="1" x14ac:dyDescent="0.3"/>
    <row r="4519" customFormat="1" x14ac:dyDescent="0.3"/>
    <row r="4520" customFormat="1" x14ac:dyDescent="0.3"/>
    <row r="4521" customFormat="1" x14ac:dyDescent="0.3"/>
    <row r="4522" customFormat="1" x14ac:dyDescent="0.3"/>
    <row r="4523" customFormat="1" x14ac:dyDescent="0.3"/>
    <row r="4524" customFormat="1" x14ac:dyDescent="0.3"/>
    <row r="4525" customFormat="1" x14ac:dyDescent="0.3"/>
    <row r="4526" customFormat="1" x14ac:dyDescent="0.3"/>
    <row r="4527" customFormat="1" x14ac:dyDescent="0.3"/>
    <row r="4528" customFormat="1" x14ac:dyDescent="0.3"/>
    <row r="4529" customFormat="1" x14ac:dyDescent="0.3"/>
    <row r="4530" customFormat="1" x14ac:dyDescent="0.3"/>
    <row r="4531" customFormat="1" x14ac:dyDescent="0.3"/>
    <row r="4532" customFormat="1" x14ac:dyDescent="0.3"/>
    <row r="4533" customFormat="1" x14ac:dyDescent="0.3"/>
    <row r="4534" customFormat="1" x14ac:dyDescent="0.3"/>
    <row r="4535" customFormat="1" x14ac:dyDescent="0.3"/>
    <row r="4536" customFormat="1" x14ac:dyDescent="0.3"/>
    <row r="4537" customFormat="1" x14ac:dyDescent="0.3"/>
    <row r="4538" customFormat="1" x14ac:dyDescent="0.3"/>
    <row r="4539" customFormat="1" x14ac:dyDescent="0.3"/>
    <row r="4540" customFormat="1" x14ac:dyDescent="0.3"/>
    <row r="4541" customFormat="1" x14ac:dyDescent="0.3"/>
    <row r="4542" customFormat="1" x14ac:dyDescent="0.3"/>
    <row r="4543" customFormat="1" x14ac:dyDescent="0.3"/>
    <row r="4544" customFormat="1" x14ac:dyDescent="0.3"/>
    <row r="4545" customFormat="1" x14ac:dyDescent="0.3"/>
    <row r="4546" customFormat="1" x14ac:dyDescent="0.3"/>
    <row r="4547" customFormat="1" x14ac:dyDescent="0.3"/>
    <row r="4548" customFormat="1" x14ac:dyDescent="0.3"/>
    <row r="4549" customFormat="1" x14ac:dyDescent="0.3"/>
    <row r="4550" customFormat="1" x14ac:dyDescent="0.3"/>
    <row r="4551" customFormat="1" x14ac:dyDescent="0.3"/>
    <row r="4552" customFormat="1" x14ac:dyDescent="0.3"/>
    <row r="4553" customFormat="1" x14ac:dyDescent="0.3"/>
    <row r="4554" customFormat="1" x14ac:dyDescent="0.3"/>
    <row r="4555" customFormat="1" x14ac:dyDescent="0.3"/>
    <row r="4556" customFormat="1" x14ac:dyDescent="0.3"/>
    <row r="4557" customFormat="1" x14ac:dyDescent="0.3"/>
    <row r="4558" customFormat="1" x14ac:dyDescent="0.3"/>
    <row r="4559" customFormat="1" x14ac:dyDescent="0.3"/>
    <row r="4560" customFormat="1" x14ac:dyDescent="0.3"/>
    <row r="4561" customFormat="1" x14ac:dyDescent="0.3"/>
    <row r="4562" customFormat="1" x14ac:dyDescent="0.3"/>
    <row r="4563" customFormat="1" x14ac:dyDescent="0.3"/>
    <row r="4564" customFormat="1" x14ac:dyDescent="0.3"/>
    <row r="4565" customFormat="1" x14ac:dyDescent="0.3"/>
    <row r="4566" customFormat="1" x14ac:dyDescent="0.3"/>
    <row r="4567" customFormat="1" x14ac:dyDescent="0.3"/>
    <row r="4568" customFormat="1" x14ac:dyDescent="0.3"/>
    <row r="4569" customFormat="1" x14ac:dyDescent="0.3"/>
    <row r="4570" customFormat="1" x14ac:dyDescent="0.3"/>
    <row r="4571" customFormat="1" x14ac:dyDescent="0.3"/>
    <row r="4572" customFormat="1" x14ac:dyDescent="0.3"/>
    <row r="4573" customFormat="1" x14ac:dyDescent="0.3"/>
    <row r="4574" customFormat="1" x14ac:dyDescent="0.3"/>
    <row r="4575" customFormat="1" x14ac:dyDescent="0.3"/>
    <row r="4576" customFormat="1" x14ac:dyDescent="0.3"/>
    <row r="4577" customFormat="1" x14ac:dyDescent="0.3"/>
    <row r="4578" customFormat="1" x14ac:dyDescent="0.3"/>
    <row r="4579" customFormat="1" x14ac:dyDescent="0.3"/>
    <row r="4580" customFormat="1" x14ac:dyDescent="0.3"/>
    <row r="4581" customFormat="1" x14ac:dyDescent="0.3"/>
    <row r="4582" customFormat="1" x14ac:dyDescent="0.3"/>
    <row r="4583" customFormat="1" x14ac:dyDescent="0.3"/>
    <row r="4584" customFormat="1" x14ac:dyDescent="0.3"/>
    <row r="4585" customFormat="1" x14ac:dyDescent="0.3"/>
    <row r="4586" customFormat="1" x14ac:dyDescent="0.3"/>
    <row r="4587" customFormat="1" x14ac:dyDescent="0.3"/>
    <row r="4588" customFormat="1" x14ac:dyDescent="0.3"/>
    <row r="4589" customFormat="1" x14ac:dyDescent="0.3"/>
    <row r="4590" customFormat="1" x14ac:dyDescent="0.3"/>
    <row r="4591" customFormat="1" x14ac:dyDescent="0.3"/>
    <row r="4592" customFormat="1" x14ac:dyDescent="0.3"/>
    <row r="4593" customFormat="1" x14ac:dyDescent="0.3"/>
    <row r="4594" customFormat="1" x14ac:dyDescent="0.3"/>
    <row r="4595" customFormat="1" x14ac:dyDescent="0.3"/>
    <row r="4596" customFormat="1" x14ac:dyDescent="0.3"/>
    <row r="4597" customFormat="1" x14ac:dyDescent="0.3"/>
    <row r="4598" customFormat="1" x14ac:dyDescent="0.3"/>
    <row r="4599" customFormat="1" x14ac:dyDescent="0.3"/>
    <row r="4600" customFormat="1" x14ac:dyDescent="0.3"/>
    <row r="4601" customFormat="1" x14ac:dyDescent="0.3"/>
    <row r="4602" customFormat="1" x14ac:dyDescent="0.3"/>
    <row r="4603" customFormat="1" x14ac:dyDescent="0.3"/>
    <row r="4604" customFormat="1" x14ac:dyDescent="0.3"/>
    <row r="4605" customFormat="1" x14ac:dyDescent="0.3"/>
    <row r="4606" customFormat="1" x14ac:dyDescent="0.3"/>
    <row r="4607" customFormat="1" x14ac:dyDescent="0.3"/>
    <row r="4608" customFormat="1" x14ac:dyDescent="0.3"/>
    <row r="4609" customFormat="1" x14ac:dyDescent="0.3"/>
    <row r="4610" customFormat="1" x14ac:dyDescent="0.3"/>
    <row r="4611" customFormat="1" x14ac:dyDescent="0.3"/>
    <row r="4612" customFormat="1" x14ac:dyDescent="0.3"/>
    <row r="4613" customFormat="1" x14ac:dyDescent="0.3"/>
    <row r="4614" customFormat="1" x14ac:dyDescent="0.3"/>
    <row r="4615" customFormat="1" x14ac:dyDescent="0.3"/>
    <row r="4616" customFormat="1" x14ac:dyDescent="0.3"/>
    <row r="4617" customFormat="1" x14ac:dyDescent="0.3"/>
    <row r="4618" customFormat="1" x14ac:dyDescent="0.3"/>
    <row r="4619" customFormat="1" x14ac:dyDescent="0.3"/>
    <row r="4620" customFormat="1" x14ac:dyDescent="0.3"/>
    <row r="4621" customFormat="1" x14ac:dyDescent="0.3"/>
    <row r="4622" customFormat="1" x14ac:dyDescent="0.3"/>
    <row r="4623" customFormat="1" x14ac:dyDescent="0.3"/>
    <row r="4624" customFormat="1" x14ac:dyDescent="0.3"/>
    <row r="4625" customFormat="1" x14ac:dyDescent="0.3"/>
    <row r="4626" customFormat="1" x14ac:dyDescent="0.3"/>
    <row r="4627" customFormat="1" x14ac:dyDescent="0.3"/>
    <row r="4628" customFormat="1" x14ac:dyDescent="0.3"/>
    <row r="4629" customFormat="1" x14ac:dyDescent="0.3"/>
    <row r="4630" customFormat="1" x14ac:dyDescent="0.3"/>
    <row r="4631" customFormat="1" x14ac:dyDescent="0.3"/>
    <row r="4632" customFormat="1" x14ac:dyDescent="0.3"/>
    <row r="4633" customFormat="1" x14ac:dyDescent="0.3"/>
    <row r="4634" customFormat="1" x14ac:dyDescent="0.3"/>
    <row r="4635" customFormat="1" x14ac:dyDescent="0.3"/>
    <row r="4636" customFormat="1" x14ac:dyDescent="0.3"/>
    <row r="4637" customFormat="1" x14ac:dyDescent="0.3"/>
    <row r="4638" customFormat="1" x14ac:dyDescent="0.3"/>
    <row r="4639" customFormat="1" x14ac:dyDescent="0.3"/>
    <row r="4640" customFormat="1" x14ac:dyDescent="0.3"/>
    <row r="4641" customFormat="1" x14ac:dyDescent="0.3"/>
    <row r="4642" customFormat="1" x14ac:dyDescent="0.3"/>
    <row r="4643" customFormat="1" x14ac:dyDescent="0.3"/>
    <row r="4644" customFormat="1" x14ac:dyDescent="0.3"/>
    <row r="4645" customFormat="1" x14ac:dyDescent="0.3"/>
    <row r="4646" customFormat="1" x14ac:dyDescent="0.3"/>
    <row r="4647" customFormat="1" x14ac:dyDescent="0.3"/>
    <row r="4648" customFormat="1" x14ac:dyDescent="0.3"/>
    <row r="4649" customFormat="1" x14ac:dyDescent="0.3"/>
    <row r="4650" customFormat="1" x14ac:dyDescent="0.3"/>
    <row r="4651" customFormat="1" x14ac:dyDescent="0.3"/>
    <row r="4652" customFormat="1" x14ac:dyDescent="0.3"/>
    <row r="4653" customFormat="1" x14ac:dyDescent="0.3"/>
    <row r="4654" customFormat="1" x14ac:dyDescent="0.3"/>
    <row r="4655" customFormat="1" x14ac:dyDescent="0.3"/>
    <row r="4656" customFormat="1" x14ac:dyDescent="0.3"/>
    <row r="4657" customFormat="1" x14ac:dyDescent="0.3"/>
    <row r="4658" customFormat="1" x14ac:dyDescent="0.3"/>
    <row r="4659" customFormat="1" x14ac:dyDescent="0.3"/>
    <row r="4660" customFormat="1" x14ac:dyDescent="0.3"/>
    <row r="4661" customFormat="1" x14ac:dyDescent="0.3"/>
    <row r="4662" customFormat="1" x14ac:dyDescent="0.3"/>
    <row r="4663" customFormat="1" x14ac:dyDescent="0.3"/>
    <row r="4664" customFormat="1" x14ac:dyDescent="0.3"/>
    <row r="4665" customFormat="1" x14ac:dyDescent="0.3"/>
    <row r="4666" customFormat="1" x14ac:dyDescent="0.3"/>
    <row r="4667" customFormat="1" x14ac:dyDescent="0.3"/>
    <row r="4668" customFormat="1" x14ac:dyDescent="0.3"/>
    <row r="4669" customFormat="1" x14ac:dyDescent="0.3"/>
    <row r="4670" customFormat="1" x14ac:dyDescent="0.3"/>
    <row r="4671" customFormat="1" x14ac:dyDescent="0.3"/>
    <row r="4672" customFormat="1" x14ac:dyDescent="0.3"/>
    <row r="4673" customFormat="1" x14ac:dyDescent="0.3"/>
    <row r="4674" customFormat="1" x14ac:dyDescent="0.3"/>
    <row r="4675" customFormat="1" x14ac:dyDescent="0.3"/>
    <row r="4676" customFormat="1" x14ac:dyDescent="0.3"/>
    <row r="4677" customFormat="1" x14ac:dyDescent="0.3"/>
    <row r="4678" customFormat="1" x14ac:dyDescent="0.3"/>
    <row r="4679" customFormat="1" x14ac:dyDescent="0.3"/>
    <row r="4680" customFormat="1" x14ac:dyDescent="0.3"/>
    <row r="4681" customFormat="1" x14ac:dyDescent="0.3"/>
    <row r="4682" customFormat="1" x14ac:dyDescent="0.3"/>
    <row r="4683" customFormat="1" x14ac:dyDescent="0.3"/>
    <row r="4684" customFormat="1" x14ac:dyDescent="0.3"/>
    <row r="4685" customFormat="1" x14ac:dyDescent="0.3"/>
    <row r="4686" customFormat="1" x14ac:dyDescent="0.3"/>
    <row r="4687" customFormat="1" x14ac:dyDescent="0.3"/>
    <row r="4688" customFormat="1" x14ac:dyDescent="0.3"/>
    <row r="4689" customFormat="1" x14ac:dyDescent="0.3"/>
    <row r="4690" customFormat="1" x14ac:dyDescent="0.3"/>
    <row r="4691" customFormat="1" x14ac:dyDescent="0.3"/>
    <row r="4692" customFormat="1" x14ac:dyDescent="0.3"/>
    <row r="4693" customFormat="1" x14ac:dyDescent="0.3"/>
    <row r="4694" customFormat="1" x14ac:dyDescent="0.3"/>
    <row r="4695" customFormat="1" x14ac:dyDescent="0.3"/>
    <row r="4696" customFormat="1" x14ac:dyDescent="0.3"/>
    <row r="4697" customFormat="1" x14ac:dyDescent="0.3"/>
    <row r="4698" customFormat="1" x14ac:dyDescent="0.3"/>
    <row r="4699" customFormat="1" x14ac:dyDescent="0.3"/>
    <row r="4700" customFormat="1" x14ac:dyDescent="0.3"/>
    <row r="4701" customFormat="1" x14ac:dyDescent="0.3"/>
    <row r="4702" customFormat="1" x14ac:dyDescent="0.3"/>
    <row r="4703" customFormat="1" x14ac:dyDescent="0.3"/>
    <row r="4704" customFormat="1" x14ac:dyDescent="0.3"/>
    <row r="4705" customFormat="1" x14ac:dyDescent="0.3"/>
    <row r="4706" customFormat="1" x14ac:dyDescent="0.3"/>
    <row r="4707" customFormat="1" x14ac:dyDescent="0.3"/>
    <row r="4708" customFormat="1" x14ac:dyDescent="0.3"/>
    <row r="4709" customFormat="1" x14ac:dyDescent="0.3"/>
    <row r="4710" customFormat="1" x14ac:dyDescent="0.3"/>
    <row r="4711" customFormat="1" x14ac:dyDescent="0.3"/>
    <row r="4712" customFormat="1" x14ac:dyDescent="0.3"/>
    <row r="4713" customFormat="1" x14ac:dyDescent="0.3"/>
    <row r="4714" customFormat="1" x14ac:dyDescent="0.3"/>
    <row r="4715" customFormat="1" x14ac:dyDescent="0.3"/>
    <row r="4716" customFormat="1" x14ac:dyDescent="0.3"/>
    <row r="4717" customFormat="1" x14ac:dyDescent="0.3"/>
    <row r="4718" customFormat="1" x14ac:dyDescent="0.3"/>
    <row r="4719" customFormat="1" x14ac:dyDescent="0.3"/>
    <row r="4720" customFormat="1" x14ac:dyDescent="0.3"/>
    <row r="4721" customFormat="1" x14ac:dyDescent="0.3"/>
    <row r="4722" customFormat="1" x14ac:dyDescent="0.3"/>
    <row r="4723" customFormat="1" x14ac:dyDescent="0.3"/>
    <row r="4724" customFormat="1" x14ac:dyDescent="0.3"/>
    <row r="4725" customFormat="1" x14ac:dyDescent="0.3"/>
    <row r="4726" customFormat="1" x14ac:dyDescent="0.3"/>
    <row r="4727" customFormat="1" x14ac:dyDescent="0.3"/>
    <row r="4728" customFormat="1" x14ac:dyDescent="0.3"/>
    <row r="4729" customFormat="1" x14ac:dyDescent="0.3"/>
    <row r="4730" customFormat="1" x14ac:dyDescent="0.3"/>
    <row r="4731" customFormat="1" x14ac:dyDescent="0.3"/>
    <row r="4732" customFormat="1" x14ac:dyDescent="0.3"/>
    <row r="4733" customFormat="1" x14ac:dyDescent="0.3"/>
    <row r="4734" customFormat="1" x14ac:dyDescent="0.3"/>
    <row r="4735" customFormat="1" x14ac:dyDescent="0.3"/>
    <row r="4736" customFormat="1" x14ac:dyDescent="0.3"/>
    <row r="4737" customFormat="1" x14ac:dyDescent="0.3"/>
    <row r="4738" customFormat="1" x14ac:dyDescent="0.3"/>
    <row r="4739" customFormat="1" x14ac:dyDescent="0.3"/>
    <row r="4740" customFormat="1" x14ac:dyDescent="0.3"/>
    <row r="4741" customFormat="1" x14ac:dyDescent="0.3"/>
    <row r="4742" customFormat="1" x14ac:dyDescent="0.3"/>
    <row r="4743" customFormat="1" x14ac:dyDescent="0.3"/>
    <row r="4744" customFormat="1" x14ac:dyDescent="0.3"/>
    <row r="4745" customFormat="1" x14ac:dyDescent="0.3"/>
    <row r="4746" customFormat="1" x14ac:dyDescent="0.3"/>
    <row r="4747" customFormat="1" x14ac:dyDescent="0.3"/>
    <row r="4748" customFormat="1" x14ac:dyDescent="0.3"/>
    <row r="4749" customFormat="1" x14ac:dyDescent="0.3"/>
    <row r="4750" customFormat="1" x14ac:dyDescent="0.3"/>
    <row r="4751" customFormat="1" x14ac:dyDescent="0.3"/>
    <row r="4752" customFormat="1" x14ac:dyDescent="0.3"/>
    <row r="4753" customFormat="1" x14ac:dyDescent="0.3"/>
    <row r="4754" customFormat="1" x14ac:dyDescent="0.3"/>
    <row r="4755" customFormat="1" x14ac:dyDescent="0.3"/>
    <row r="4756" customFormat="1" x14ac:dyDescent="0.3"/>
    <row r="4757" customFormat="1" x14ac:dyDescent="0.3"/>
    <row r="4758" customFormat="1" x14ac:dyDescent="0.3"/>
    <row r="4759" customFormat="1" x14ac:dyDescent="0.3"/>
    <row r="4760" customFormat="1" x14ac:dyDescent="0.3"/>
    <row r="4761" customFormat="1" x14ac:dyDescent="0.3"/>
    <row r="4762" customFormat="1" x14ac:dyDescent="0.3"/>
    <row r="4763" customFormat="1" x14ac:dyDescent="0.3"/>
    <row r="4764" customFormat="1" x14ac:dyDescent="0.3"/>
    <row r="4765" customFormat="1" x14ac:dyDescent="0.3"/>
    <row r="4766" customFormat="1" x14ac:dyDescent="0.3"/>
    <row r="4767" customFormat="1" x14ac:dyDescent="0.3"/>
    <row r="4768" customFormat="1" x14ac:dyDescent="0.3"/>
    <row r="4769" customFormat="1" x14ac:dyDescent="0.3"/>
    <row r="4770" customFormat="1" x14ac:dyDescent="0.3"/>
    <row r="4771" customFormat="1" x14ac:dyDescent="0.3"/>
    <row r="4772" customFormat="1" x14ac:dyDescent="0.3"/>
    <row r="4773" customFormat="1" x14ac:dyDescent="0.3"/>
    <row r="4774" customFormat="1" x14ac:dyDescent="0.3"/>
    <row r="4775" customFormat="1" x14ac:dyDescent="0.3"/>
    <row r="4776" customFormat="1" x14ac:dyDescent="0.3"/>
    <row r="4777" customFormat="1" x14ac:dyDescent="0.3"/>
    <row r="4778" customFormat="1" x14ac:dyDescent="0.3"/>
    <row r="4779" customFormat="1" x14ac:dyDescent="0.3"/>
    <row r="4780" customFormat="1" x14ac:dyDescent="0.3"/>
    <row r="4781" customFormat="1" x14ac:dyDescent="0.3"/>
    <row r="4782" customFormat="1" x14ac:dyDescent="0.3"/>
    <row r="4783" customFormat="1" x14ac:dyDescent="0.3"/>
    <row r="4784" customFormat="1" x14ac:dyDescent="0.3"/>
    <row r="4785" customFormat="1" x14ac:dyDescent="0.3"/>
    <row r="4786" customFormat="1" x14ac:dyDescent="0.3"/>
    <row r="4787" customFormat="1" x14ac:dyDescent="0.3"/>
    <row r="4788" customFormat="1" x14ac:dyDescent="0.3"/>
    <row r="4789" customFormat="1" x14ac:dyDescent="0.3"/>
    <row r="4790" customFormat="1" x14ac:dyDescent="0.3"/>
    <row r="4791" customFormat="1" x14ac:dyDescent="0.3"/>
    <row r="4792" customFormat="1" x14ac:dyDescent="0.3"/>
    <row r="4793" customFormat="1" x14ac:dyDescent="0.3"/>
    <row r="4794" customFormat="1" x14ac:dyDescent="0.3"/>
    <row r="4795" customFormat="1" x14ac:dyDescent="0.3"/>
    <row r="4796" customFormat="1" x14ac:dyDescent="0.3"/>
    <row r="4797" customFormat="1" x14ac:dyDescent="0.3"/>
    <row r="4798" customFormat="1" x14ac:dyDescent="0.3"/>
    <row r="4799" customFormat="1" x14ac:dyDescent="0.3"/>
    <row r="4800" customFormat="1" x14ac:dyDescent="0.3"/>
    <row r="4801" customFormat="1" x14ac:dyDescent="0.3"/>
    <row r="4802" customFormat="1" x14ac:dyDescent="0.3"/>
    <row r="4803" customFormat="1" x14ac:dyDescent="0.3"/>
    <row r="4804" customFormat="1" x14ac:dyDescent="0.3"/>
    <row r="4805" customFormat="1" x14ac:dyDescent="0.3"/>
    <row r="4806" customFormat="1" x14ac:dyDescent="0.3"/>
    <row r="4807" customFormat="1" x14ac:dyDescent="0.3"/>
    <row r="4808" customFormat="1" x14ac:dyDescent="0.3"/>
    <row r="4809" customFormat="1" x14ac:dyDescent="0.3"/>
    <row r="4810" customFormat="1" x14ac:dyDescent="0.3"/>
    <row r="4811" customFormat="1" x14ac:dyDescent="0.3"/>
    <row r="4812" customFormat="1" x14ac:dyDescent="0.3"/>
    <row r="4813" customFormat="1" x14ac:dyDescent="0.3"/>
    <row r="4814" customFormat="1" x14ac:dyDescent="0.3"/>
    <row r="4815" customFormat="1" x14ac:dyDescent="0.3"/>
    <row r="4816" customFormat="1" x14ac:dyDescent="0.3"/>
    <row r="4817" customFormat="1" x14ac:dyDescent="0.3"/>
    <row r="4818" customFormat="1" x14ac:dyDescent="0.3"/>
    <row r="4819" customFormat="1" x14ac:dyDescent="0.3"/>
    <row r="4820" customFormat="1" x14ac:dyDescent="0.3"/>
    <row r="4821" customFormat="1" x14ac:dyDescent="0.3"/>
    <row r="4822" customFormat="1" x14ac:dyDescent="0.3"/>
    <row r="4823" customFormat="1" x14ac:dyDescent="0.3"/>
    <row r="4824" customFormat="1" x14ac:dyDescent="0.3"/>
    <row r="4825" customFormat="1" x14ac:dyDescent="0.3"/>
    <row r="4826" customFormat="1" x14ac:dyDescent="0.3"/>
    <row r="4827" customFormat="1" x14ac:dyDescent="0.3"/>
    <row r="4828" customFormat="1" x14ac:dyDescent="0.3"/>
    <row r="4829" customFormat="1" x14ac:dyDescent="0.3"/>
    <row r="4830" customFormat="1" x14ac:dyDescent="0.3"/>
    <row r="4831" customFormat="1" x14ac:dyDescent="0.3"/>
    <row r="4832" customFormat="1" x14ac:dyDescent="0.3"/>
    <row r="4833" customFormat="1" x14ac:dyDescent="0.3"/>
    <row r="4834" customFormat="1" x14ac:dyDescent="0.3"/>
    <row r="4835" customFormat="1" x14ac:dyDescent="0.3"/>
    <row r="4836" customFormat="1" x14ac:dyDescent="0.3"/>
    <row r="4837" customFormat="1" x14ac:dyDescent="0.3"/>
    <row r="4838" customFormat="1" x14ac:dyDescent="0.3"/>
    <row r="4839" customFormat="1" x14ac:dyDescent="0.3"/>
    <row r="4840" customFormat="1" x14ac:dyDescent="0.3"/>
    <row r="4841" customFormat="1" x14ac:dyDescent="0.3"/>
    <row r="4842" customFormat="1" x14ac:dyDescent="0.3"/>
    <row r="4843" customFormat="1" x14ac:dyDescent="0.3"/>
    <row r="4844" customFormat="1" x14ac:dyDescent="0.3"/>
    <row r="4845" customFormat="1" x14ac:dyDescent="0.3"/>
    <row r="4846" customFormat="1" x14ac:dyDescent="0.3"/>
    <row r="4847" customFormat="1" x14ac:dyDescent="0.3"/>
    <row r="4848" customFormat="1" x14ac:dyDescent="0.3"/>
    <row r="4849" customFormat="1" x14ac:dyDescent="0.3"/>
    <row r="4850" customFormat="1" x14ac:dyDescent="0.3"/>
    <row r="4851" customFormat="1" x14ac:dyDescent="0.3"/>
    <row r="4852" customFormat="1" x14ac:dyDescent="0.3"/>
    <row r="4853" customFormat="1" x14ac:dyDescent="0.3"/>
    <row r="4854" customFormat="1" x14ac:dyDescent="0.3"/>
    <row r="4855" customFormat="1" x14ac:dyDescent="0.3"/>
    <row r="4856" customFormat="1" x14ac:dyDescent="0.3"/>
    <row r="4857" customFormat="1" x14ac:dyDescent="0.3"/>
    <row r="4858" customFormat="1" x14ac:dyDescent="0.3"/>
    <row r="4859" customFormat="1" x14ac:dyDescent="0.3"/>
    <row r="4860" customFormat="1" x14ac:dyDescent="0.3"/>
    <row r="4861" customFormat="1" x14ac:dyDescent="0.3"/>
    <row r="4862" customFormat="1" x14ac:dyDescent="0.3"/>
    <row r="4863" customFormat="1" x14ac:dyDescent="0.3"/>
    <row r="4864" customFormat="1" x14ac:dyDescent="0.3"/>
    <row r="4865" customFormat="1" x14ac:dyDescent="0.3"/>
    <row r="4866" customFormat="1" x14ac:dyDescent="0.3"/>
    <row r="4867" customFormat="1" x14ac:dyDescent="0.3"/>
    <row r="4868" customFormat="1" x14ac:dyDescent="0.3"/>
    <row r="4869" customFormat="1" x14ac:dyDescent="0.3"/>
    <row r="4870" customFormat="1" x14ac:dyDescent="0.3"/>
    <row r="4871" customFormat="1" x14ac:dyDescent="0.3"/>
    <row r="4872" customFormat="1" x14ac:dyDescent="0.3"/>
    <row r="4873" customFormat="1" x14ac:dyDescent="0.3"/>
    <row r="4874" customFormat="1" x14ac:dyDescent="0.3"/>
    <row r="4875" customFormat="1" x14ac:dyDescent="0.3"/>
    <row r="4876" customFormat="1" x14ac:dyDescent="0.3"/>
    <row r="4877" customFormat="1" x14ac:dyDescent="0.3"/>
    <row r="4878" customFormat="1" x14ac:dyDescent="0.3"/>
    <row r="4879" customFormat="1" x14ac:dyDescent="0.3"/>
    <row r="4880" customFormat="1" x14ac:dyDescent="0.3"/>
    <row r="4881" customFormat="1" x14ac:dyDescent="0.3"/>
    <row r="4882" customFormat="1" x14ac:dyDescent="0.3"/>
    <row r="4883" customFormat="1" x14ac:dyDescent="0.3"/>
    <row r="4884" customFormat="1" x14ac:dyDescent="0.3"/>
    <row r="4885" customFormat="1" x14ac:dyDescent="0.3"/>
    <row r="4886" customFormat="1" x14ac:dyDescent="0.3"/>
    <row r="4887" customFormat="1" x14ac:dyDescent="0.3"/>
    <row r="4888" customFormat="1" x14ac:dyDescent="0.3"/>
    <row r="4889" customFormat="1" x14ac:dyDescent="0.3"/>
    <row r="4890" customFormat="1" x14ac:dyDescent="0.3"/>
    <row r="4891" customFormat="1" x14ac:dyDescent="0.3"/>
    <row r="4892" customFormat="1" x14ac:dyDescent="0.3"/>
    <row r="4893" customFormat="1" x14ac:dyDescent="0.3"/>
    <row r="4894" customFormat="1" x14ac:dyDescent="0.3"/>
    <row r="4895" customFormat="1" x14ac:dyDescent="0.3"/>
    <row r="4896" customFormat="1" x14ac:dyDescent="0.3"/>
    <row r="4897" customFormat="1" x14ac:dyDescent="0.3"/>
    <row r="4898" customFormat="1" x14ac:dyDescent="0.3"/>
    <row r="4899" customFormat="1" x14ac:dyDescent="0.3"/>
    <row r="4900" customFormat="1" x14ac:dyDescent="0.3"/>
    <row r="4901" customFormat="1" x14ac:dyDescent="0.3"/>
    <row r="4902" customFormat="1" x14ac:dyDescent="0.3"/>
    <row r="4903" customFormat="1" x14ac:dyDescent="0.3"/>
    <row r="4904" customFormat="1" x14ac:dyDescent="0.3"/>
    <row r="4905" customFormat="1" x14ac:dyDescent="0.3"/>
    <row r="4906" customFormat="1" x14ac:dyDescent="0.3"/>
    <row r="4907" customFormat="1" x14ac:dyDescent="0.3"/>
    <row r="4908" customFormat="1" x14ac:dyDescent="0.3"/>
    <row r="4909" customFormat="1" x14ac:dyDescent="0.3"/>
    <row r="4910" customFormat="1" x14ac:dyDescent="0.3"/>
    <row r="4911" customFormat="1" x14ac:dyDescent="0.3"/>
    <row r="4912" customFormat="1" x14ac:dyDescent="0.3"/>
    <row r="4913" customFormat="1" x14ac:dyDescent="0.3"/>
    <row r="4914" customFormat="1" x14ac:dyDescent="0.3"/>
    <row r="4915" customFormat="1" x14ac:dyDescent="0.3"/>
    <row r="4916" customFormat="1" x14ac:dyDescent="0.3"/>
    <row r="4917" customFormat="1" x14ac:dyDescent="0.3"/>
    <row r="4918" customFormat="1" x14ac:dyDescent="0.3"/>
    <row r="4919" customFormat="1" x14ac:dyDescent="0.3"/>
    <row r="4920" customFormat="1" x14ac:dyDescent="0.3"/>
    <row r="4921" customFormat="1" x14ac:dyDescent="0.3"/>
    <row r="4922" customFormat="1" x14ac:dyDescent="0.3"/>
    <row r="4923" customFormat="1" x14ac:dyDescent="0.3"/>
    <row r="4924" customFormat="1" x14ac:dyDescent="0.3"/>
    <row r="4925" customFormat="1" x14ac:dyDescent="0.3"/>
    <row r="4926" customFormat="1" x14ac:dyDescent="0.3"/>
    <row r="4927" customFormat="1" x14ac:dyDescent="0.3"/>
    <row r="4928" customFormat="1" x14ac:dyDescent="0.3"/>
    <row r="4929" customFormat="1" x14ac:dyDescent="0.3"/>
    <row r="4930" customFormat="1" x14ac:dyDescent="0.3"/>
    <row r="4931" customFormat="1" x14ac:dyDescent="0.3"/>
    <row r="4932" customFormat="1" x14ac:dyDescent="0.3"/>
    <row r="4933" customFormat="1" x14ac:dyDescent="0.3"/>
    <row r="4934" customFormat="1" x14ac:dyDescent="0.3"/>
    <row r="4935" customFormat="1" x14ac:dyDescent="0.3"/>
    <row r="4936" customFormat="1" x14ac:dyDescent="0.3"/>
    <row r="4937" customFormat="1" x14ac:dyDescent="0.3"/>
    <row r="4938" customFormat="1" x14ac:dyDescent="0.3"/>
    <row r="4939" customFormat="1" x14ac:dyDescent="0.3"/>
    <row r="4940" customFormat="1" x14ac:dyDescent="0.3"/>
    <row r="4941" customFormat="1" x14ac:dyDescent="0.3"/>
    <row r="4942" customFormat="1" x14ac:dyDescent="0.3"/>
    <row r="4943" customFormat="1" x14ac:dyDescent="0.3"/>
    <row r="4944" customFormat="1" x14ac:dyDescent="0.3"/>
    <row r="4945" customFormat="1" x14ac:dyDescent="0.3"/>
    <row r="4946" customFormat="1" x14ac:dyDescent="0.3"/>
    <row r="4947" customFormat="1" x14ac:dyDescent="0.3"/>
    <row r="4948" customFormat="1" x14ac:dyDescent="0.3"/>
    <row r="4949" customFormat="1" x14ac:dyDescent="0.3"/>
    <row r="4950" customFormat="1" x14ac:dyDescent="0.3"/>
    <row r="4951" customFormat="1" x14ac:dyDescent="0.3"/>
    <row r="4952" customFormat="1" x14ac:dyDescent="0.3"/>
    <row r="4953" customFormat="1" x14ac:dyDescent="0.3"/>
    <row r="4954" customFormat="1" x14ac:dyDescent="0.3"/>
    <row r="4955" customFormat="1" x14ac:dyDescent="0.3"/>
    <row r="4956" customFormat="1" x14ac:dyDescent="0.3"/>
    <row r="4957" customFormat="1" x14ac:dyDescent="0.3"/>
    <row r="4958" customFormat="1" x14ac:dyDescent="0.3"/>
    <row r="4959" customFormat="1" x14ac:dyDescent="0.3"/>
    <row r="4960" customFormat="1" x14ac:dyDescent="0.3"/>
    <row r="4961" customFormat="1" x14ac:dyDescent="0.3"/>
    <row r="4962" customFormat="1" x14ac:dyDescent="0.3"/>
    <row r="4963" customFormat="1" x14ac:dyDescent="0.3"/>
    <row r="4964" customFormat="1" x14ac:dyDescent="0.3"/>
    <row r="4965" customFormat="1" x14ac:dyDescent="0.3"/>
    <row r="4966" customFormat="1" x14ac:dyDescent="0.3"/>
    <row r="4967" customFormat="1" x14ac:dyDescent="0.3"/>
    <row r="4968" customFormat="1" x14ac:dyDescent="0.3"/>
    <row r="4969" customFormat="1" x14ac:dyDescent="0.3"/>
    <row r="4970" customFormat="1" x14ac:dyDescent="0.3"/>
    <row r="4971" customFormat="1" x14ac:dyDescent="0.3"/>
    <row r="4972" customFormat="1" x14ac:dyDescent="0.3"/>
    <row r="4973" customFormat="1" x14ac:dyDescent="0.3"/>
    <row r="4974" customFormat="1" x14ac:dyDescent="0.3"/>
    <row r="4975" customFormat="1" x14ac:dyDescent="0.3"/>
    <row r="4976" customFormat="1" x14ac:dyDescent="0.3"/>
    <row r="4977" customFormat="1" x14ac:dyDescent="0.3"/>
    <row r="4978" customFormat="1" x14ac:dyDescent="0.3"/>
    <row r="4979" customFormat="1" x14ac:dyDescent="0.3"/>
    <row r="4980" customFormat="1" x14ac:dyDescent="0.3"/>
    <row r="4981" customFormat="1" x14ac:dyDescent="0.3"/>
    <row r="4982" customFormat="1" x14ac:dyDescent="0.3"/>
    <row r="4983" customFormat="1" x14ac:dyDescent="0.3"/>
    <row r="4984" customFormat="1" x14ac:dyDescent="0.3"/>
    <row r="4985" customFormat="1" x14ac:dyDescent="0.3"/>
    <row r="4986" customFormat="1" x14ac:dyDescent="0.3"/>
    <row r="4987" customFormat="1" x14ac:dyDescent="0.3"/>
    <row r="4988" customFormat="1" x14ac:dyDescent="0.3"/>
    <row r="4989" customFormat="1" x14ac:dyDescent="0.3"/>
    <row r="4990" customFormat="1" x14ac:dyDescent="0.3"/>
    <row r="4991" customFormat="1" x14ac:dyDescent="0.3"/>
    <row r="4992" customFormat="1" x14ac:dyDescent="0.3"/>
    <row r="4993" customFormat="1" x14ac:dyDescent="0.3"/>
    <row r="4994" customFormat="1" x14ac:dyDescent="0.3"/>
    <row r="4995" customFormat="1" x14ac:dyDescent="0.3"/>
    <row r="4996" customFormat="1" x14ac:dyDescent="0.3"/>
    <row r="4997" customFormat="1" x14ac:dyDescent="0.3"/>
    <row r="4998" customFormat="1" x14ac:dyDescent="0.3"/>
    <row r="4999" customFormat="1" x14ac:dyDescent="0.3"/>
    <row r="5000" customFormat="1" x14ac:dyDescent="0.3"/>
    <row r="5001" customFormat="1" x14ac:dyDescent="0.3"/>
    <row r="5002" customFormat="1" x14ac:dyDescent="0.3"/>
    <row r="5003" customFormat="1" x14ac:dyDescent="0.3"/>
    <row r="5004" customFormat="1" x14ac:dyDescent="0.3"/>
    <row r="5005" customFormat="1" x14ac:dyDescent="0.3"/>
    <row r="5006" customFormat="1" x14ac:dyDescent="0.3"/>
    <row r="5007" customFormat="1" x14ac:dyDescent="0.3"/>
    <row r="5008" customFormat="1" x14ac:dyDescent="0.3"/>
    <row r="5009" customFormat="1" x14ac:dyDescent="0.3"/>
    <row r="5010" customFormat="1" x14ac:dyDescent="0.3"/>
    <row r="5011" customFormat="1" x14ac:dyDescent="0.3"/>
    <row r="5012" customFormat="1" x14ac:dyDescent="0.3"/>
    <row r="5013" customFormat="1" x14ac:dyDescent="0.3"/>
    <row r="5014" customFormat="1" x14ac:dyDescent="0.3"/>
    <row r="5015" customFormat="1" x14ac:dyDescent="0.3"/>
    <row r="5016" customFormat="1" x14ac:dyDescent="0.3"/>
    <row r="5017" customFormat="1" x14ac:dyDescent="0.3"/>
    <row r="5018" customFormat="1" x14ac:dyDescent="0.3"/>
    <row r="5019" customFormat="1" x14ac:dyDescent="0.3"/>
    <row r="5020" customFormat="1" x14ac:dyDescent="0.3"/>
    <row r="5021" customFormat="1" x14ac:dyDescent="0.3"/>
    <row r="5022" customFormat="1" x14ac:dyDescent="0.3"/>
    <row r="5023" customFormat="1" x14ac:dyDescent="0.3"/>
    <row r="5024" customFormat="1" x14ac:dyDescent="0.3"/>
    <row r="5025" customFormat="1" x14ac:dyDescent="0.3"/>
    <row r="5026" customFormat="1" x14ac:dyDescent="0.3"/>
    <row r="5027" customFormat="1" x14ac:dyDescent="0.3"/>
    <row r="5028" customFormat="1" x14ac:dyDescent="0.3"/>
    <row r="5029" customFormat="1" x14ac:dyDescent="0.3"/>
    <row r="5030" customFormat="1" x14ac:dyDescent="0.3"/>
    <row r="5031" customFormat="1" x14ac:dyDescent="0.3"/>
    <row r="5032" customFormat="1" x14ac:dyDescent="0.3"/>
    <row r="5033" customFormat="1" x14ac:dyDescent="0.3"/>
    <row r="5034" customFormat="1" x14ac:dyDescent="0.3"/>
    <row r="5035" customFormat="1" x14ac:dyDescent="0.3"/>
    <row r="5036" customFormat="1" x14ac:dyDescent="0.3"/>
    <row r="5037" customFormat="1" x14ac:dyDescent="0.3"/>
    <row r="5038" customFormat="1" x14ac:dyDescent="0.3"/>
    <row r="5039" customFormat="1" x14ac:dyDescent="0.3"/>
    <row r="5040" customFormat="1" x14ac:dyDescent="0.3"/>
    <row r="5041" customFormat="1" x14ac:dyDescent="0.3"/>
    <row r="5042" customFormat="1" x14ac:dyDescent="0.3"/>
    <row r="5043" customFormat="1" x14ac:dyDescent="0.3"/>
    <row r="5044" customFormat="1" x14ac:dyDescent="0.3"/>
    <row r="5045" customFormat="1" x14ac:dyDescent="0.3"/>
    <row r="5046" customFormat="1" x14ac:dyDescent="0.3"/>
    <row r="5047" customFormat="1" x14ac:dyDescent="0.3"/>
    <row r="5048" customFormat="1" x14ac:dyDescent="0.3"/>
    <row r="5049" customFormat="1" x14ac:dyDescent="0.3"/>
    <row r="5050" customFormat="1" x14ac:dyDescent="0.3"/>
    <row r="5051" customFormat="1" x14ac:dyDescent="0.3"/>
    <row r="5052" customFormat="1" x14ac:dyDescent="0.3"/>
    <row r="5053" customFormat="1" x14ac:dyDescent="0.3"/>
    <row r="5054" customFormat="1" x14ac:dyDescent="0.3"/>
    <row r="5055" customFormat="1" x14ac:dyDescent="0.3"/>
    <row r="5056" customFormat="1" x14ac:dyDescent="0.3"/>
    <row r="5057" customFormat="1" x14ac:dyDescent="0.3"/>
    <row r="5058" customFormat="1" x14ac:dyDescent="0.3"/>
    <row r="5059" customFormat="1" x14ac:dyDescent="0.3"/>
    <row r="5060" customFormat="1" x14ac:dyDescent="0.3"/>
    <row r="5061" customFormat="1" x14ac:dyDescent="0.3"/>
    <row r="5062" customFormat="1" x14ac:dyDescent="0.3"/>
    <row r="5063" customFormat="1" x14ac:dyDescent="0.3"/>
    <row r="5064" customFormat="1" x14ac:dyDescent="0.3"/>
    <row r="5065" customFormat="1" x14ac:dyDescent="0.3"/>
    <row r="5066" customFormat="1" x14ac:dyDescent="0.3"/>
    <row r="5067" customFormat="1" x14ac:dyDescent="0.3"/>
    <row r="5068" customFormat="1" x14ac:dyDescent="0.3"/>
    <row r="5069" customFormat="1" x14ac:dyDescent="0.3"/>
    <row r="5070" customFormat="1" x14ac:dyDescent="0.3"/>
    <row r="5071" customFormat="1" x14ac:dyDescent="0.3"/>
    <row r="5072" customFormat="1" x14ac:dyDescent="0.3"/>
    <row r="5073" customFormat="1" x14ac:dyDescent="0.3"/>
    <row r="5074" customFormat="1" x14ac:dyDescent="0.3"/>
    <row r="5075" customFormat="1" x14ac:dyDescent="0.3"/>
    <row r="5076" customFormat="1" x14ac:dyDescent="0.3"/>
    <row r="5077" customFormat="1" x14ac:dyDescent="0.3"/>
    <row r="5078" customFormat="1" x14ac:dyDescent="0.3"/>
    <row r="5079" customFormat="1" x14ac:dyDescent="0.3"/>
    <row r="5080" customFormat="1" x14ac:dyDescent="0.3"/>
    <row r="5081" customFormat="1" x14ac:dyDescent="0.3"/>
    <row r="5082" customFormat="1" x14ac:dyDescent="0.3"/>
    <row r="5083" customFormat="1" x14ac:dyDescent="0.3"/>
    <row r="5084" customFormat="1" x14ac:dyDescent="0.3"/>
    <row r="5085" customFormat="1" x14ac:dyDescent="0.3"/>
    <row r="5086" customFormat="1" x14ac:dyDescent="0.3"/>
    <row r="5087" customFormat="1" x14ac:dyDescent="0.3"/>
    <row r="5088" customFormat="1" x14ac:dyDescent="0.3"/>
    <row r="5089" customFormat="1" x14ac:dyDescent="0.3"/>
    <row r="5090" customFormat="1" x14ac:dyDescent="0.3"/>
    <row r="5091" customFormat="1" x14ac:dyDescent="0.3"/>
    <row r="5092" customFormat="1" x14ac:dyDescent="0.3"/>
    <row r="5093" customFormat="1" x14ac:dyDescent="0.3"/>
    <row r="5094" customFormat="1" x14ac:dyDescent="0.3"/>
    <row r="5095" customFormat="1" x14ac:dyDescent="0.3"/>
    <row r="5096" customFormat="1" x14ac:dyDescent="0.3"/>
    <row r="5097" customFormat="1" x14ac:dyDescent="0.3"/>
    <row r="5098" customFormat="1" x14ac:dyDescent="0.3"/>
    <row r="5099" customFormat="1" x14ac:dyDescent="0.3"/>
    <row r="5100" customFormat="1" x14ac:dyDescent="0.3"/>
    <row r="5101" customFormat="1" x14ac:dyDescent="0.3"/>
    <row r="5102" customFormat="1" x14ac:dyDescent="0.3"/>
    <row r="5103" customFormat="1" x14ac:dyDescent="0.3"/>
    <row r="5104" customFormat="1" x14ac:dyDescent="0.3"/>
    <row r="5105" customFormat="1" x14ac:dyDescent="0.3"/>
    <row r="5106" customFormat="1" x14ac:dyDescent="0.3"/>
    <row r="5107" customFormat="1" x14ac:dyDescent="0.3"/>
    <row r="5108" customFormat="1" x14ac:dyDescent="0.3"/>
    <row r="5109" customFormat="1" x14ac:dyDescent="0.3"/>
    <row r="5110" customFormat="1" x14ac:dyDescent="0.3"/>
    <row r="5111" customFormat="1" x14ac:dyDescent="0.3"/>
    <row r="5112" customFormat="1" x14ac:dyDescent="0.3"/>
    <row r="5113" customFormat="1" x14ac:dyDescent="0.3"/>
    <row r="5114" customFormat="1" x14ac:dyDescent="0.3"/>
    <row r="5115" customFormat="1" x14ac:dyDescent="0.3"/>
    <row r="5116" customFormat="1" x14ac:dyDescent="0.3"/>
    <row r="5117" customFormat="1" x14ac:dyDescent="0.3"/>
    <row r="5118" customFormat="1" x14ac:dyDescent="0.3"/>
    <row r="5119" customFormat="1" x14ac:dyDescent="0.3"/>
    <row r="5120" customFormat="1" x14ac:dyDescent="0.3"/>
    <row r="5121" customFormat="1" x14ac:dyDescent="0.3"/>
    <row r="5122" customFormat="1" x14ac:dyDescent="0.3"/>
    <row r="5123" customFormat="1" x14ac:dyDescent="0.3"/>
    <row r="5124" customFormat="1" x14ac:dyDescent="0.3"/>
    <row r="5125" customFormat="1" x14ac:dyDescent="0.3"/>
    <row r="5126" customFormat="1" x14ac:dyDescent="0.3"/>
    <row r="5127" customFormat="1" x14ac:dyDescent="0.3"/>
    <row r="5128" customFormat="1" x14ac:dyDescent="0.3"/>
    <row r="5129" customFormat="1" x14ac:dyDescent="0.3"/>
    <row r="5130" customFormat="1" x14ac:dyDescent="0.3"/>
    <row r="5131" customFormat="1" x14ac:dyDescent="0.3"/>
    <row r="5132" customFormat="1" x14ac:dyDescent="0.3"/>
    <row r="5133" customFormat="1" x14ac:dyDescent="0.3"/>
    <row r="5134" customFormat="1" x14ac:dyDescent="0.3"/>
    <row r="5135" customFormat="1" x14ac:dyDescent="0.3"/>
    <row r="5136" customFormat="1" x14ac:dyDescent="0.3"/>
    <row r="5137" customFormat="1" x14ac:dyDescent="0.3"/>
    <row r="5138" customFormat="1" x14ac:dyDescent="0.3"/>
    <row r="5139" customFormat="1" x14ac:dyDescent="0.3"/>
    <row r="5140" customFormat="1" x14ac:dyDescent="0.3"/>
    <row r="5141" customFormat="1" x14ac:dyDescent="0.3"/>
    <row r="5142" customFormat="1" x14ac:dyDescent="0.3"/>
    <row r="5143" customFormat="1" x14ac:dyDescent="0.3"/>
    <row r="5144" customFormat="1" x14ac:dyDescent="0.3"/>
    <row r="5145" customFormat="1" x14ac:dyDescent="0.3"/>
    <row r="5146" customFormat="1" x14ac:dyDescent="0.3"/>
    <row r="5147" customFormat="1" x14ac:dyDescent="0.3"/>
    <row r="5148" customFormat="1" x14ac:dyDescent="0.3"/>
    <row r="5149" customFormat="1" x14ac:dyDescent="0.3"/>
    <row r="5150" customFormat="1" x14ac:dyDescent="0.3"/>
    <row r="5151" customFormat="1" x14ac:dyDescent="0.3"/>
    <row r="5152" customFormat="1" x14ac:dyDescent="0.3"/>
    <row r="5153" customFormat="1" x14ac:dyDescent="0.3"/>
    <row r="5154" customFormat="1" x14ac:dyDescent="0.3"/>
    <row r="5155" customFormat="1" x14ac:dyDescent="0.3"/>
    <row r="5156" customFormat="1" x14ac:dyDescent="0.3"/>
    <row r="5157" customFormat="1" x14ac:dyDescent="0.3"/>
    <row r="5158" customFormat="1" x14ac:dyDescent="0.3"/>
    <row r="5159" customFormat="1" x14ac:dyDescent="0.3"/>
    <row r="5160" customFormat="1" x14ac:dyDescent="0.3"/>
    <row r="5161" customFormat="1" x14ac:dyDescent="0.3"/>
    <row r="5162" customFormat="1" x14ac:dyDescent="0.3"/>
    <row r="5163" customFormat="1" x14ac:dyDescent="0.3"/>
    <row r="5164" customFormat="1" x14ac:dyDescent="0.3"/>
    <row r="5165" customFormat="1" x14ac:dyDescent="0.3"/>
    <row r="5166" customFormat="1" x14ac:dyDescent="0.3"/>
    <row r="5167" customFormat="1" x14ac:dyDescent="0.3"/>
    <row r="5168" customFormat="1" x14ac:dyDescent="0.3"/>
    <row r="5169" customFormat="1" x14ac:dyDescent="0.3"/>
    <row r="5170" customFormat="1" x14ac:dyDescent="0.3"/>
    <row r="5171" customFormat="1" x14ac:dyDescent="0.3"/>
    <row r="5172" customFormat="1" x14ac:dyDescent="0.3"/>
    <row r="5173" customFormat="1" x14ac:dyDescent="0.3"/>
    <row r="5174" customFormat="1" x14ac:dyDescent="0.3"/>
    <row r="5175" customFormat="1" x14ac:dyDescent="0.3"/>
    <row r="5176" customFormat="1" x14ac:dyDescent="0.3"/>
    <row r="5177" customFormat="1" x14ac:dyDescent="0.3"/>
    <row r="5178" customFormat="1" x14ac:dyDescent="0.3"/>
    <row r="5179" customFormat="1" x14ac:dyDescent="0.3"/>
    <row r="5180" customFormat="1" x14ac:dyDescent="0.3"/>
    <row r="5181" customFormat="1" x14ac:dyDescent="0.3"/>
    <row r="5182" customFormat="1" x14ac:dyDescent="0.3"/>
    <row r="5183" customFormat="1" x14ac:dyDescent="0.3"/>
    <row r="5184" customFormat="1" x14ac:dyDescent="0.3"/>
    <row r="5185" customFormat="1" x14ac:dyDescent="0.3"/>
    <row r="5186" customFormat="1" x14ac:dyDescent="0.3"/>
    <row r="5187" customFormat="1" x14ac:dyDescent="0.3"/>
    <row r="5188" customFormat="1" x14ac:dyDescent="0.3"/>
    <row r="5189" customFormat="1" x14ac:dyDescent="0.3"/>
    <row r="5190" customFormat="1" x14ac:dyDescent="0.3"/>
    <row r="5191" customFormat="1" x14ac:dyDescent="0.3"/>
    <row r="5192" customFormat="1" x14ac:dyDescent="0.3"/>
    <row r="5193" customFormat="1" x14ac:dyDescent="0.3"/>
    <row r="5194" customFormat="1" x14ac:dyDescent="0.3"/>
    <row r="5195" customFormat="1" x14ac:dyDescent="0.3"/>
    <row r="5196" customFormat="1" x14ac:dyDescent="0.3"/>
    <row r="5197" customFormat="1" x14ac:dyDescent="0.3"/>
    <row r="5198" customFormat="1" x14ac:dyDescent="0.3"/>
    <row r="5199" customFormat="1" x14ac:dyDescent="0.3"/>
    <row r="5200" customFormat="1" x14ac:dyDescent="0.3"/>
    <row r="5201" customFormat="1" x14ac:dyDescent="0.3"/>
    <row r="5202" customFormat="1" x14ac:dyDescent="0.3"/>
    <row r="5203" customFormat="1" x14ac:dyDescent="0.3"/>
    <row r="5204" customFormat="1" x14ac:dyDescent="0.3"/>
    <row r="5205" customFormat="1" x14ac:dyDescent="0.3"/>
    <row r="5206" customFormat="1" x14ac:dyDescent="0.3"/>
    <row r="5207" customFormat="1" x14ac:dyDescent="0.3"/>
    <row r="5208" customFormat="1" x14ac:dyDescent="0.3"/>
    <row r="5209" customFormat="1" x14ac:dyDescent="0.3"/>
    <row r="5210" customFormat="1" x14ac:dyDescent="0.3"/>
    <row r="5211" customFormat="1" x14ac:dyDescent="0.3"/>
    <row r="5212" customFormat="1" x14ac:dyDescent="0.3"/>
    <row r="5213" customFormat="1" x14ac:dyDescent="0.3"/>
    <row r="5214" customFormat="1" x14ac:dyDescent="0.3"/>
    <row r="5215" customFormat="1" x14ac:dyDescent="0.3"/>
    <row r="5216" customFormat="1" x14ac:dyDescent="0.3"/>
    <row r="5217" customFormat="1" x14ac:dyDescent="0.3"/>
    <row r="5218" customFormat="1" x14ac:dyDescent="0.3"/>
    <row r="5219" customFormat="1" x14ac:dyDescent="0.3"/>
    <row r="5220" customFormat="1" x14ac:dyDescent="0.3"/>
    <row r="5221" customFormat="1" x14ac:dyDescent="0.3"/>
    <row r="5222" customFormat="1" x14ac:dyDescent="0.3"/>
    <row r="5223" customFormat="1" x14ac:dyDescent="0.3"/>
    <row r="5224" customFormat="1" x14ac:dyDescent="0.3"/>
    <row r="5225" customFormat="1" x14ac:dyDescent="0.3"/>
    <row r="5226" customFormat="1" x14ac:dyDescent="0.3"/>
    <row r="5227" customFormat="1" x14ac:dyDescent="0.3"/>
    <row r="5228" customFormat="1" x14ac:dyDescent="0.3"/>
    <row r="5229" customFormat="1" x14ac:dyDescent="0.3"/>
    <row r="5230" customFormat="1" x14ac:dyDescent="0.3"/>
    <row r="5231" customFormat="1" x14ac:dyDescent="0.3"/>
    <row r="5232" customFormat="1" x14ac:dyDescent="0.3"/>
    <row r="5233" customFormat="1" x14ac:dyDescent="0.3"/>
    <row r="5234" customFormat="1" x14ac:dyDescent="0.3"/>
    <row r="5235" customFormat="1" x14ac:dyDescent="0.3"/>
    <row r="5236" customFormat="1" x14ac:dyDescent="0.3"/>
    <row r="5237" customFormat="1" x14ac:dyDescent="0.3"/>
    <row r="5238" customFormat="1" x14ac:dyDescent="0.3"/>
    <row r="5239" customFormat="1" x14ac:dyDescent="0.3"/>
    <row r="5240" customFormat="1" x14ac:dyDescent="0.3"/>
    <row r="5241" customFormat="1" x14ac:dyDescent="0.3"/>
    <row r="5242" customFormat="1" x14ac:dyDescent="0.3"/>
    <row r="5243" customFormat="1" x14ac:dyDescent="0.3"/>
    <row r="5244" customFormat="1" x14ac:dyDescent="0.3"/>
    <row r="5245" customFormat="1" x14ac:dyDescent="0.3"/>
    <row r="5246" customFormat="1" x14ac:dyDescent="0.3"/>
    <row r="5247" customFormat="1" x14ac:dyDescent="0.3"/>
    <row r="5248" customFormat="1" x14ac:dyDescent="0.3"/>
    <row r="5249" customFormat="1" x14ac:dyDescent="0.3"/>
    <row r="5250" customFormat="1" x14ac:dyDescent="0.3"/>
    <row r="5251" customFormat="1" x14ac:dyDescent="0.3"/>
    <row r="5252" customFormat="1" x14ac:dyDescent="0.3"/>
    <row r="5253" customFormat="1" x14ac:dyDescent="0.3"/>
    <row r="5254" customFormat="1" x14ac:dyDescent="0.3"/>
    <row r="5255" customFormat="1" x14ac:dyDescent="0.3"/>
    <row r="5256" customFormat="1" x14ac:dyDescent="0.3"/>
    <row r="5257" customFormat="1" x14ac:dyDescent="0.3"/>
    <row r="5258" customFormat="1" x14ac:dyDescent="0.3"/>
    <row r="5259" customFormat="1" x14ac:dyDescent="0.3"/>
    <row r="5260" customFormat="1" x14ac:dyDescent="0.3"/>
    <row r="5261" customFormat="1" x14ac:dyDescent="0.3"/>
    <row r="5262" customFormat="1" x14ac:dyDescent="0.3"/>
    <row r="5263" customFormat="1" x14ac:dyDescent="0.3"/>
    <row r="5264" customFormat="1" x14ac:dyDescent="0.3"/>
    <row r="5265" customFormat="1" x14ac:dyDescent="0.3"/>
    <row r="5266" customFormat="1" x14ac:dyDescent="0.3"/>
    <row r="5267" customFormat="1" x14ac:dyDescent="0.3"/>
    <row r="5268" customFormat="1" x14ac:dyDescent="0.3"/>
    <row r="5269" customFormat="1" x14ac:dyDescent="0.3"/>
    <row r="5270" customFormat="1" x14ac:dyDescent="0.3"/>
    <row r="5271" customFormat="1" x14ac:dyDescent="0.3"/>
    <row r="5272" customFormat="1" x14ac:dyDescent="0.3"/>
    <row r="5273" customFormat="1" x14ac:dyDescent="0.3"/>
    <row r="5274" customFormat="1" x14ac:dyDescent="0.3"/>
    <row r="5275" customFormat="1" x14ac:dyDescent="0.3"/>
    <row r="5276" customFormat="1" x14ac:dyDescent="0.3"/>
    <row r="5277" customFormat="1" x14ac:dyDescent="0.3"/>
    <row r="5278" customFormat="1" x14ac:dyDescent="0.3"/>
    <row r="5279" customFormat="1" x14ac:dyDescent="0.3"/>
    <row r="5280" customFormat="1" x14ac:dyDescent="0.3"/>
    <row r="5281" customFormat="1" x14ac:dyDescent="0.3"/>
    <row r="5282" customFormat="1" x14ac:dyDescent="0.3"/>
    <row r="5283" customFormat="1" x14ac:dyDescent="0.3"/>
    <row r="5284" customFormat="1" x14ac:dyDescent="0.3"/>
    <row r="5285" customFormat="1" x14ac:dyDescent="0.3"/>
    <row r="5286" customFormat="1" x14ac:dyDescent="0.3"/>
    <row r="5287" customFormat="1" x14ac:dyDescent="0.3"/>
    <row r="5288" customFormat="1" x14ac:dyDescent="0.3"/>
    <row r="5289" customFormat="1" x14ac:dyDescent="0.3"/>
    <row r="5290" customFormat="1" x14ac:dyDescent="0.3"/>
    <row r="5291" customFormat="1" x14ac:dyDescent="0.3"/>
    <row r="5292" customFormat="1" x14ac:dyDescent="0.3"/>
    <row r="5293" customFormat="1" x14ac:dyDescent="0.3"/>
    <row r="5294" customFormat="1" x14ac:dyDescent="0.3"/>
    <row r="5295" customFormat="1" x14ac:dyDescent="0.3"/>
    <row r="5296" customFormat="1" x14ac:dyDescent="0.3"/>
    <row r="5297" customFormat="1" x14ac:dyDescent="0.3"/>
    <row r="5298" customFormat="1" x14ac:dyDescent="0.3"/>
    <row r="5299" customFormat="1" x14ac:dyDescent="0.3"/>
    <row r="5300" customFormat="1" x14ac:dyDescent="0.3"/>
    <row r="5301" customFormat="1" x14ac:dyDescent="0.3"/>
    <row r="5302" customFormat="1" x14ac:dyDescent="0.3"/>
    <row r="5303" customFormat="1" x14ac:dyDescent="0.3"/>
    <row r="5304" customFormat="1" x14ac:dyDescent="0.3"/>
    <row r="5305" customFormat="1" x14ac:dyDescent="0.3"/>
    <row r="5306" customFormat="1" x14ac:dyDescent="0.3"/>
    <row r="5307" customFormat="1" x14ac:dyDescent="0.3"/>
    <row r="5308" customFormat="1" x14ac:dyDescent="0.3"/>
    <row r="5309" customFormat="1" x14ac:dyDescent="0.3"/>
    <row r="5310" customFormat="1" x14ac:dyDescent="0.3"/>
    <row r="5311" customFormat="1" x14ac:dyDescent="0.3"/>
    <row r="5312" customFormat="1" x14ac:dyDescent="0.3"/>
    <row r="5313" customFormat="1" x14ac:dyDescent="0.3"/>
    <row r="5314" customFormat="1" x14ac:dyDescent="0.3"/>
    <row r="5315" customFormat="1" x14ac:dyDescent="0.3"/>
    <row r="5316" customFormat="1" x14ac:dyDescent="0.3"/>
    <row r="5317" customFormat="1" x14ac:dyDescent="0.3"/>
    <row r="5318" customFormat="1" x14ac:dyDescent="0.3"/>
    <row r="5319" customFormat="1" x14ac:dyDescent="0.3"/>
    <row r="5320" customFormat="1" x14ac:dyDescent="0.3"/>
    <row r="5321" customFormat="1" x14ac:dyDescent="0.3"/>
    <row r="5322" customFormat="1" x14ac:dyDescent="0.3"/>
    <row r="5323" customFormat="1" x14ac:dyDescent="0.3"/>
    <row r="5324" customFormat="1" x14ac:dyDescent="0.3"/>
    <row r="5325" customFormat="1" x14ac:dyDescent="0.3"/>
    <row r="5326" customFormat="1" x14ac:dyDescent="0.3"/>
    <row r="5327" customFormat="1" x14ac:dyDescent="0.3"/>
    <row r="5328" customFormat="1" x14ac:dyDescent="0.3"/>
    <row r="5329" customFormat="1" x14ac:dyDescent="0.3"/>
    <row r="5330" customFormat="1" x14ac:dyDescent="0.3"/>
    <row r="5331" customFormat="1" x14ac:dyDescent="0.3"/>
    <row r="5332" customFormat="1" x14ac:dyDescent="0.3"/>
    <row r="5333" customFormat="1" x14ac:dyDescent="0.3"/>
    <row r="5334" customFormat="1" x14ac:dyDescent="0.3"/>
    <row r="5335" customFormat="1" x14ac:dyDescent="0.3"/>
    <row r="5336" customFormat="1" x14ac:dyDescent="0.3"/>
    <row r="5337" customFormat="1" x14ac:dyDescent="0.3"/>
    <row r="5338" customFormat="1" x14ac:dyDescent="0.3"/>
    <row r="5339" customFormat="1" x14ac:dyDescent="0.3"/>
    <row r="5340" customFormat="1" x14ac:dyDescent="0.3"/>
    <row r="5341" customFormat="1" x14ac:dyDescent="0.3"/>
    <row r="5342" customFormat="1" x14ac:dyDescent="0.3"/>
    <row r="5343" customFormat="1" x14ac:dyDescent="0.3"/>
    <row r="5344" customFormat="1" x14ac:dyDescent="0.3"/>
    <row r="5345" customFormat="1" x14ac:dyDescent="0.3"/>
    <row r="5346" customFormat="1" x14ac:dyDescent="0.3"/>
    <row r="5347" customFormat="1" x14ac:dyDescent="0.3"/>
    <row r="5348" customFormat="1" x14ac:dyDescent="0.3"/>
    <row r="5349" customFormat="1" x14ac:dyDescent="0.3"/>
    <row r="5350" customFormat="1" x14ac:dyDescent="0.3"/>
    <row r="5351" customFormat="1" x14ac:dyDescent="0.3"/>
    <row r="5352" customFormat="1" x14ac:dyDescent="0.3"/>
    <row r="5353" customFormat="1" x14ac:dyDescent="0.3"/>
    <row r="5354" customFormat="1" x14ac:dyDescent="0.3"/>
    <row r="5355" customFormat="1" x14ac:dyDescent="0.3"/>
    <row r="5356" customFormat="1" x14ac:dyDescent="0.3"/>
    <row r="5357" customFormat="1" x14ac:dyDescent="0.3"/>
    <row r="5358" customFormat="1" x14ac:dyDescent="0.3"/>
    <row r="5359" customFormat="1" x14ac:dyDescent="0.3"/>
    <row r="5360" customFormat="1" x14ac:dyDescent="0.3"/>
    <row r="5361" customFormat="1" x14ac:dyDescent="0.3"/>
    <row r="5362" customFormat="1" x14ac:dyDescent="0.3"/>
    <row r="5363" customFormat="1" x14ac:dyDescent="0.3"/>
    <row r="5364" customFormat="1" x14ac:dyDescent="0.3"/>
    <row r="5365" customFormat="1" x14ac:dyDescent="0.3"/>
    <row r="5366" customFormat="1" x14ac:dyDescent="0.3"/>
    <row r="5367" customFormat="1" x14ac:dyDescent="0.3"/>
    <row r="5368" customFormat="1" x14ac:dyDescent="0.3"/>
    <row r="5369" customFormat="1" x14ac:dyDescent="0.3"/>
    <row r="5370" customFormat="1" x14ac:dyDescent="0.3"/>
    <row r="5371" customFormat="1" x14ac:dyDescent="0.3"/>
    <row r="5372" customFormat="1" x14ac:dyDescent="0.3"/>
    <row r="5373" customFormat="1" x14ac:dyDescent="0.3"/>
    <row r="5374" customFormat="1" x14ac:dyDescent="0.3"/>
    <row r="5375" customFormat="1" x14ac:dyDescent="0.3"/>
    <row r="5376" customFormat="1" x14ac:dyDescent="0.3"/>
    <row r="5377" customFormat="1" x14ac:dyDescent="0.3"/>
    <row r="5378" customFormat="1" x14ac:dyDescent="0.3"/>
    <row r="5379" customFormat="1" x14ac:dyDescent="0.3"/>
    <row r="5380" customFormat="1" x14ac:dyDescent="0.3"/>
    <row r="5381" customFormat="1" x14ac:dyDescent="0.3"/>
    <row r="5382" customFormat="1" x14ac:dyDescent="0.3"/>
    <row r="5383" customFormat="1" x14ac:dyDescent="0.3"/>
    <row r="5384" customFormat="1" x14ac:dyDescent="0.3"/>
    <row r="5385" customFormat="1" x14ac:dyDescent="0.3"/>
    <row r="5386" customFormat="1" x14ac:dyDescent="0.3"/>
    <row r="5387" customFormat="1" x14ac:dyDescent="0.3"/>
    <row r="5388" customFormat="1" x14ac:dyDescent="0.3"/>
    <row r="5389" customFormat="1" x14ac:dyDescent="0.3"/>
    <row r="5390" customFormat="1" x14ac:dyDescent="0.3"/>
    <row r="5391" customFormat="1" x14ac:dyDescent="0.3"/>
    <row r="5392" customFormat="1" x14ac:dyDescent="0.3"/>
    <row r="5393" customFormat="1" x14ac:dyDescent="0.3"/>
    <row r="5394" customFormat="1" x14ac:dyDescent="0.3"/>
    <row r="5395" customFormat="1" x14ac:dyDescent="0.3"/>
    <row r="5396" customFormat="1" x14ac:dyDescent="0.3"/>
    <row r="5397" customFormat="1" x14ac:dyDescent="0.3"/>
    <row r="5398" customFormat="1" x14ac:dyDescent="0.3"/>
    <row r="5399" customFormat="1" x14ac:dyDescent="0.3"/>
    <row r="5400" customFormat="1" x14ac:dyDescent="0.3"/>
    <row r="5401" customFormat="1" x14ac:dyDescent="0.3"/>
    <row r="5402" customFormat="1" x14ac:dyDescent="0.3"/>
    <row r="5403" customFormat="1" x14ac:dyDescent="0.3"/>
    <row r="5404" customFormat="1" x14ac:dyDescent="0.3"/>
    <row r="5405" customFormat="1" x14ac:dyDescent="0.3"/>
    <row r="5406" customFormat="1" x14ac:dyDescent="0.3"/>
    <row r="5407" customFormat="1" x14ac:dyDescent="0.3"/>
    <row r="5408" customFormat="1" x14ac:dyDescent="0.3"/>
    <row r="5409" customFormat="1" x14ac:dyDescent="0.3"/>
    <row r="5410" customFormat="1" x14ac:dyDescent="0.3"/>
    <row r="5411" customFormat="1" x14ac:dyDescent="0.3"/>
    <row r="5412" customFormat="1" x14ac:dyDescent="0.3"/>
    <row r="5413" customFormat="1" x14ac:dyDescent="0.3"/>
    <row r="5414" customFormat="1" x14ac:dyDescent="0.3"/>
    <row r="5415" customFormat="1" x14ac:dyDescent="0.3"/>
    <row r="5416" customFormat="1" x14ac:dyDescent="0.3"/>
    <row r="5417" customFormat="1" x14ac:dyDescent="0.3"/>
    <row r="5418" customFormat="1" x14ac:dyDescent="0.3"/>
    <row r="5419" customFormat="1" x14ac:dyDescent="0.3"/>
    <row r="5420" customFormat="1" x14ac:dyDescent="0.3"/>
    <row r="5421" customFormat="1" x14ac:dyDescent="0.3"/>
    <row r="5422" customFormat="1" x14ac:dyDescent="0.3"/>
    <row r="5423" customFormat="1" x14ac:dyDescent="0.3"/>
    <row r="5424" customFormat="1" x14ac:dyDescent="0.3"/>
    <row r="5425" customFormat="1" x14ac:dyDescent="0.3"/>
    <row r="5426" customFormat="1" x14ac:dyDescent="0.3"/>
    <row r="5427" customFormat="1" x14ac:dyDescent="0.3"/>
    <row r="5428" customFormat="1" x14ac:dyDescent="0.3"/>
    <row r="5429" customFormat="1" x14ac:dyDescent="0.3"/>
    <row r="5430" customFormat="1" x14ac:dyDescent="0.3"/>
    <row r="5431" customFormat="1" x14ac:dyDescent="0.3"/>
    <row r="5432" customFormat="1" x14ac:dyDescent="0.3"/>
    <row r="5433" customFormat="1" x14ac:dyDescent="0.3"/>
    <row r="5434" customFormat="1" x14ac:dyDescent="0.3"/>
    <row r="5435" customFormat="1" x14ac:dyDescent="0.3"/>
    <row r="5436" customFormat="1" x14ac:dyDescent="0.3"/>
    <row r="5437" customFormat="1" x14ac:dyDescent="0.3"/>
    <row r="5438" customFormat="1" x14ac:dyDescent="0.3"/>
    <row r="5439" customFormat="1" x14ac:dyDescent="0.3"/>
    <row r="5440" customFormat="1" x14ac:dyDescent="0.3"/>
    <row r="5441" customFormat="1" x14ac:dyDescent="0.3"/>
    <row r="5442" customFormat="1" x14ac:dyDescent="0.3"/>
    <row r="5443" customFormat="1" x14ac:dyDescent="0.3"/>
    <row r="5444" customFormat="1" x14ac:dyDescent="0.3"/>
    <row r="5445" customFormat="1" x14ac:dyDescent="0.3"/>
    <row r="5446" customFormat="1" x14ac:dyDescent="0.3"/>
    <row r="5447" customFormat="1" x14ac:dyDescent="0.3"/>
    <row r="5448" customFormat="1" x14ac:dyDescent="0.3"/>
    <row r="5449" customFormat="1" x14ac:dyDescent="0.3"/>
    <row r="5450" customFormat="1" x14ac:dyDescent="0.3"/>
    <row r="5451" customFormat="1" x14ac:dyDescent="0.3"/>
    <row r="5452" customFormat="1" x14ac:dyDescent="0.3"/>
    <row r="5453" customFormat="1" x14ac:dyDescent="0.3"/>
    <row r="5454" customFormat="1" x14ac:dyDescent="0.3"/>
    <row r="5455" customFormat="1" x14ac:dyDescent="0.3"/>
    <row r="5456" customFormat="1" x14ac:dyDescent="0.3"/>
    <row r="5457" customFormat="1" x14ac:dyDescent="0.3"/>
    <row r="5458" customFormat="1" x14ac:dyDescent="0.3"/>
    <row r="5459" customFormat="1" x14ac:dyDescent="0.3"/>
    <row r="5460" customFormat="1" x14ac:dyDescent="0.3"/>
    <row r="5461" customFormat="1" x14ac:dyDescent="0.3"/>
    <row r="5462" customFormat="1" x14ac:dyDescent="0.3"/>
    <row r="5463" customFormat="1" x14ac:dyDescent="0.3"/>
    <row r="5464" customFormat="1" x14ac:dyDescent="0.3"/>
    <row r="5465" customFormat="1" x14ac:dyDescent="0.3"/>
    <row r="5466" customFormat="1" x14ac:dyDescent="0.3"/>
    <row r="5467" customFormat="1" x14ac:dyDescent="0.3"/>
    <row r="5468" customFormat="1" x14ac:dyDescent="0.3"/>
    <row r="5469" customFormat="1" x14ac:dyDescent="0.3"/>
    <row r="5470" customFormat="1" x14ac:dyDescent="0.3"/>
    <row r="5471" customFormat="1" x14ac:dyDescent="0.3"/>
    <row r="5472" customFormat="1" x14ac:dyDescent="0.3"/>
    <row r="5473" customFormat="1" x14ac:dyDescent="0.3"/>
    <row r="5474" customFormat="1" x14ac:dyDescent="0.3"/>
    <row r="5475" customFormat="1" x14ac:dyDescent="0.3"/>
    <row r="5476" customFormat="1" x14ac:dyDescent="0.3"/>
    <row r="5477" customFormat="1" x14ac:dyDescent="0.3"/>
    <row r="5478" customFormat="1" x14ac:dyDescent="0.3"/>
    <row r="5479" customFormat="1" x14ac:dyDescent="0.3"/>
    <row r="5480" customFormat="1" x14ac:dyDescent="0.3"/>
    <row r="5481" customFormat="1" x14ac:dyDescent="0.3"/>
    <row r="5482" customFormat="1" x14ac:dyDescent="0.3"/>
    <row r="5483" customFormat="1" x14ac:dyDescent="0.3"/>
    <row r="5484" customFormat="1" x14ac:dyDescent="0.3"/>
    <row r="5485" customFormat="1" x14ac:dyDescent="0.3"/>
    <row r="5486" customFormat="1" x14ac:dyDescent="0.3"/>
    <row r="5487" customFormat="1" x14ac:dyDescent="0.3"/>
    <row r="5488" customFormat="1" x14ac:dyDescent="0.3"/>
    <row r="5489" customFormat="1" x14ac:dyDescent="0.3"/>
    <row r="5490" customFormat="1" x14ac:dyDescent="0.3"/>
    <row r="5491" customFormat="1" x14ac:dyDescent="0.3"/>
    <row r="5492" customFormat="1" x14ac:dyDescent="0.3"/>
    <row r="5493" customFormat="1" x14ac:dyDescent="0.3"/>
    <row r="5494" customFormat="1" x14ac:dyDescent="0.3"/>
    <row r="5495" customFormat="1" x14ac:dyDescent="0.3"/>
    <row r="5496" customFormat="1" x14ac:dyDescent="0.3"/>
    <row r="5497" customFormat="1" x14ac:dyDescent="0.3"/>
    <row r="5498" customFormat="1" x14ac:dyDescent="0.3"/>
    <row r="5499" customFormat="1" x14ac:dyDescent="0.3"/>
    <row r="5500" customFormat="1" x14ac:dyDescent="0.3"/>
    <row r="5501" customFormat="1" x14ac:dyDescent="0.3"/>
    <row r="5502" customFormat="1" x14ac:dyDescent="0.3"/>
    <row r="5503" customFormat="1" x14ac:dyDescent="0.3"/>
    <row r="5504" customFormat="1" x14ac:dyDescent="0.3"/>
    <row r="5505" customFormat="1" x14ac:dyDescent="0.3"/>
    <row r="5506" customFormat="1" x14ac:dyDescent="0.3"/>
    <row r="5507" customFormat="1" x14ac:dyDescent="0.3"/>
    <row r="5508" customFormat="1" x14ac:dyDescent="0.3"/>
    <row r="5509" customFormat="1" x14ac:dyDescent="0.3"/>
    <row r="5510" customFormat="1" x14ac:dyDescent="0.3"/>
    <row r="5511" customFormat="1" x14ac:dyDescent="0.3"/>
    <row r="5512" customFormat="1" x14ac:dyDescent="0.3"/>
    <row r="5513" customFormat="1" x14ac:dyDescent="0.3"/>
    <row r="5514" customFormat="1" x14ac:dyDescent="0.3"/>
    <row r="5515" customFormat="1" x14ac:dyDescent="0.3"/>
    <row r="5516" customFormat="1" x14ac:dyDescent="0.3"/>
    <row r="5517" customFormat="1" x14ac:dyDescent="0.3"/>
    <row r="5518" customFormat="1" x14ac:dyDescent="0.3"/>
    <row r="5519" customFormat="1" x14ac:dyDescent="0.3"/>
    <row r="5520" customFormat="1" x14ac:dyDescent="0.3"/>
    <row r="5521" customFormat="1" x14ac:dyDescent="0.3"/>
    <row r="5522" customFormat="1" x14ac:dyDescent="0.3"/>
    <row r="5523" customFormat="1" x14ac:dyDescent="0.3"/>
    <row r="5524" customFormat="1" x14ac:dyDescent="0.3"/>
    <row r="5525" customFormat="1" x14ac:dyDescent="0.3"/>
    <row r="5526" customFormat="1" x14ac:dyDescent="0.3"/>
    <row r="5527" customFormat="1" x14ac:dyDescent="0.3"/>
    <row r="5528" customFormat="1" x14ac:dyDescent="0.3"/>
    <row r="5529" customFormat="1" x14ac:dyDescent="0.3"/>
    <row r="5530" customFormat="1" x14ac:dyDescent="0.3"/>
    <row r="5531" customFormat="1" x14ac:dyDescent="0.3"/>
    <row r="5532" customFormat="1" x14ac:dyDescent="0.3"/>
    <row r="5533" customFormat="1" x14ac:dyDescent="0.3"/>
    <row r="5534" customFormat="1" x14ac:dyDescent="0.3"/>
    <row r="5535" customFormat="1" x14ac:dyDescent="0.3"/>
    <row r="5536" customFormat="1" x14ac:dyDescent="0.3"/>
    <row r="5537" customFormat="1" x14ac:dyDescent="0.3"/>
    <row r="5538" customFormat="1" x14ac:dyDescent="0.3"/>
    <row r="5539" customFormat="1" x14ac:dyDescent="0.3"/>
    <row r="5540" customFormat="1" x14ac:dyDescent="0.3"/>
    <row r="5541" customFormat="1" x14ac:dyDescent="0.3"/>
    <row r="5542" customFormat="1" x14ac:dyDescent="0.3"/>
    <row r="5543" customFormat="1" x14ac:dyDescent="0.3"/>
    <row r="5544" customFormat="1" x14ac:dyDescent="0.3"/>
    <row r="5545" customFormat="1" x14ac:dyDescent="0.3"/>
    <row r="5546" customFormat="1" x14ac:dyDescent="0.3"/>
    <row r="5547" customFormat="1" x14ac:dyDescent="0.3"/>
    <row r="5548" customFormat="1" x14ac:dyDescent="0.3"/>
    <row r="5549" customFormat="1" x14ac:dyDescent="0.3"/>
    <row r="5550" customFormat="1" x14ac:dyDescent="0.3"/>
    <row r="5551" customFormat="1" x14ac:dyDescent="0.3"/>
    <row r="5552" customFormat="1" x14ac:dyDescent="0.3"/>
    <row r="5553" customFormat="1" x14ac:dyDescent="0.3"/>
    <row r="5554" customFormat="1" x14ac:dyDescent="0.3"/>
    <row r="5555" customFormat="1" x14ac:dyDescent="0.3"/>
    <row r="5556" customFormat="1" x14ac:dyDescent="0.3"/>
    <row r="5557" customFormat="1" x14ac:dyDescent="0.3"/>
    <row r="5558" customFormat="1" x14ac:dyDescent="0.3"/>
    <row r="5559" customFormat="1" x14ac:dyDescent="0.3"/>
    <row r="5560" customFormat="1" x14ac:dyDescent="0.3"/>
    <row r="5561" customFormat="1" x14ac:dyDescent="0.3"/>
    <row r="5562" customFormat="1" x14ac:dyDescent="0.3"/>
    <row r="5563" customFormat="1" x14ac:dyDescent="0.3"/>
    <row r="5564" customFormat="1" x14ac:dyDescent="0.3"/>
    <row r="5565" customFormat="1" x14ac:dyDescent="0.3"/>
    <row r="5566" customFormat="1" x14ac:dyDescent="0.3"/>
    <row r="5567" customFormat="1" x14ac:dyDescent="0.3"/>
    <row r="5568" customFormat="1" x14ac:dyDescent="0.3"/>
    <row r="5569" customFormat="1" x14ac:dyDescent="0.3"/>
    <row r="5570" customFormat="1" x14ac:dyDescent="0.3"/>
    <row r="5571" customFormat="1" x14ac:dyDescent="0.3"/>
    <row r="5572" customFormat="1" x14ac:dyDescent="0.3"/>
    <row r="5573" customFormat="1" x14ac:dyDescent="0.3"/>
    <row r="5574" customFormat="1" x14ac:dyDescent="0.3"/>
    <row r="5575" customFormat="1" x14ac:dyDescent="0.3"/>
    <row r="5576" customFormat="1" x14ac:dyDescent="0.3"/>
    <row r="5577" customFormat="1" x14ac:dyDescent="0.3"/>
    <row r="5578" customFormat="1" x14ac:dyDescent="0.3"/>
    <row r="5579" customFormat="1" x14ac:dyDescent="0.3"/>
    <row r="5580" customFormat="1" x14ac:dyDescent="0.3"/>
    <row r="5581" customFormat="1" x14ac:dyDescent="0.3"/>
    <row r="5582" customFormat="1" x14ac:dyDescent="0.3"/>
    <row r="5583" customFormat="1" x14ac:dyDescent="0.3"/>
    <row r="5584" customFormat="1" x14ac:dyDescent="0.3"/>
    <row r="5585" customFormat="1" x14ac:dyDescent="0.3"/>
    <row r="5586" customFormat="1" x14ac:dyDescent="0.3"/>
    <row r="5587" customFormat="1" x14ac:dyDescent="0.3"/>
    <row r="5588" customFormat="1" x14ac:dyDescent="0.3"/>
    <row r="5589" customFormat="1" x14ac:dyDescent="0.3"/>
    <row r="5590" customFormat="1" x14ac:dyDescent="0.3"/>
    <row r="5591" customFormat="1" x14ac:dyDescent="0.3"/>
    <row r="5592" customFormat="1" x14ac:dyDescent="0.3"/>
    <row r="5593" customFormat="1" x14ac:dyDescent="0.3"/>
    <row r="5594" customFormat="1" x14ac:dyDescent="0.3"/>
    <row r="5595" customFormat="1" x14ac:dyDescent="0.3"/>
    <row r="5596" customFormat="1" x14ac:dyDescent="0.3"/>
    <row r="5597" customFormat="1" x14ac:dyDescent="0.3"/>
    <row r="5598" customFormat="1" x14ac:dyDescent="0.3"/>
    <row r="5599" customFormat="1" x14ac:dyDescent="0.3"/>
    <row r="5600" customFormat="1" x14ac:dyDescent="0.3"/>
    <row r="5601" customFormat="1" x14ac:dyDescent="0.3"/>
    <row r="5602" customFormat="1" x14ac:dyDescent="0.3"/>
    <row r="5603" customFormat="1" x14ac:dyDescent="0.3"/>
    <row r="5604" customFormat="1" x14ac:dyDescent="0.3"/>
    <row r="5605" customFormat="1" x14ac:dyDescent="0.3"/>
    <row r="5606" customFormat="1" x14ac:dyDescent="0.3"/>
    <row r="5607" customFormat="1" x14ac:dyDescent="0.3"/>
    <row r="5608" customFormat="1" x14ac:dyDescent="0.3"/>
    <row r="5609" customFormat="1" x14ac:dyDescent="0.3"/>
    <row r="5610" customFormat="1" x14ac:dyDescent="0.3"/>
    <row r="5611" customFormat="1" x14ac:dyDescent="0.3"/>
    <row r="5612" customFormat="1" x14ac:dyDescent="0.3"/>
    <row r="5613" customFormat="1" x14ac:dyDescent="0.3"/>
    <row r="5614" customFormat="1" x14ac:dyDescent="0.3"/>
    <row r="5615" customFormat="1" x14ac:dyDescent="0.3"/>
    <row r="5616" customFormat="1" x14ac:dyDescent="0.3"/>
    <row r="5617" customFormat="1" x14ac:dyDescent="0.3"/>
    <row r="5618" customFormat="1" x14ac:dyDescent="0.3"/>
    <row r="5619" customFormat="1" x14ac:dyDescent="0.3"/>
    <row r="5620" customFormat="1" x14ac:dyDescent="0.3"/>
    <row r="5621" customFormat="1" x14ac:dyDescent="0.3"/>
    <row r="5622" customFormat="1" x14ac:dyDescent="0.3"/>
    <row r="5623" customFormat="1" x14ac:dyDescent="0.3"/>
    <row r="5624" customFormat="1" x14ac:dyDescent="0.3"/>
    <row r="5625" customFormat="1" x14ac:dyDescent="0.3"/>
    <row r="5626" customFormat="1" x14ac:dyDescent="0.3"/>
    <row r="5627" customFormat="1" x14ac:dyDescent="0.3"/>
    <row r="5628" customFormat="1" x14ac:dyDescent="0.3"/>
    <row r="5629" customFormat="1" x14ac:dyDescent="0.3"/>
    <row r="5630" customFormat="1" x14ac:dyDescent="0.3"/>
    <row r="5631" customFormat="1" x14ac:dyDescent="0.3"/>
    <row r="5632" customFormat="1" x14ac:dyDescent="0.3"/>
    <row r="5633" customFormat="1" x14ac:dyDescent="0.3"/>
    <row r="5634" customFormat="1" x14ac:dyDescent="0.3"/>
    <row r="5635" customFormat="1" x14ac:dyDescent="0.3"/>
    <row r="5636" customFormat="1" x14ac:dyDescent="0.3"/>
    <row r="5637" customFormat="1" x14ac:dyDescent="0.3"/>
    <row r="5638" customFormat="1" x14ac:dyDescent="0.3"/>
    <row r="5639" customFormat="1" x14ac:dyDescent="0.3"/>
    <row r="5640" customFormat="1" x14ac:dyDescent="0.3"/>
    <row r="5641" customFormat="1" x14ac:dyDescent="0.3"/>
    <row r="5642" customFormat="1" x14ac:dyDescent="0.3"/>
    <row r="5643" customFormat="1" x14ac:dyDescent="0.3"/>
    <row r="5644" customFormat="1" x14ac:dyDescent="0.3"/>
    <row r="5645" customFormat="1" x14ac:dyDescent="0.3"/>
    <row r="5646" customFormat="1" x14ac:dyDescent="0.3"/>
    <row r="5647" customFormat="1" x14ac:dyDescent="0.3"/>
    <row r="5648" customFormat="1" x14ac:dyDescent="0.3"/>
    <row r="5649" customFormat="1" x14ac:dyDescent="0.3"/>
    <row r="5650" customFormat="1" x14ac:dyDescent="0.3"/>
    <row r="5651" customFormat="1" x14ac:dyDescent="0.3"/>
    <row r="5652" customFormat="1" x14ac:dyDescent="0.3"/>
    <row r="5653" customFormat="1" x14ac:dyDescent="0.3"/>
    <row r="5654" customFormat="1" x14ac:dyDescent="0.3"/>
    <row r="5655" customFormat="1" x14ac:dyDescent="0.3"/>
    <row r="5656" customFormat="1" x14ac:dyDescent="0.3"/>
    <row r="5657" customFormat="1" x14ac:dyDescent="0.3"/>
    <row r="5658" customFormat="1" x14ac:dyDescent="0.3"/>
    <row r="5659" customFormat="1" x14ac:dyDescent="0.3"/>
    <row r="5660" customFormat="1" x14ac:dyDescent="0.3"/>
    <row r="5661" customFormat="1" x14ac:dyDescent="0.3"/>
    <row r="5662" customFormat="1" x14ac:dyDescent="0.3"/>
    <row r="5663" customFormat="1" x14ac:dyDescent="0.3"/>
    <row r="5664" customFormat="1" x14ac:dyDescent="0.3"/>
    <row r="5665" customFormat="1" x14ac:dyDescent="0.3"/>
    <row r="5666" customFormat="1" x14ac:dyDescent="0.3"/>
    <row r="5667" customFormat="1" x14ac:dyDescent="0.3"/>
    <row r="5668" customFormat="1" x14ac:dyDescent="0.3"/>
    <row r="5669" customFormat="1" x14ac:dyDescent="0.3"/>
    <row r="5670" customFormat="1" x14ac:dyDescent="0.3"/>
    <row r="5671" customFormat="1" x14ac:dyDescent="0.3"/>
    <row r="5672" customFormat="1" x14ac:dyDescent="0.3"/>
    <row r="5673" customFormat="1" x14ac:dyDescent="0.3"/>
    <row r="5674" customFormat="1" x14ac:dyDescent="0.3"/>
    <row r="5675" customFormat="1" x14ac:dyDescent="0.3"/>
    <row r="5676" customFormat="1" x14ac:dyDescent="0.3"/>
    <row r="5677" customFormat="1" x14ac:dyDescent="0.3"/>
    <row r="5678" customFormat="1" x14ac:dyDescent="0.3"/>
    <row r="5679" customFormat="1" x14ac:dyDescent="0.3"/>
    <row r="5680" customFormat="1" x14ac:dyDescent="0.3"/>
    <row r="5681" customFormat="1" x14ac:dyDescent="0.3"/>
    <row r="5682" customFormat="1" x14ac:dyDescent="0.3"/>
    <row r="5683" customFormat="1" x14ac:dyDescent="0.3"/>
    <row r="5684" customFormat="1" x14ac:dyDescent="0.3"/>
    <row r="5685" customFormat="1" x14ac:dyDescent="0.3"/>
    <row r="5686" customFormat="1" x14ac:dyDescent="0.3"/>
    <row r="5687" customFormat="1" x14ac:dyDescent="0.3"/>
    <row r="5688" customFormat="1" x14ac:dyDescent="0.3"/>
    <row r="5689" customFormat="1" x14ac:dyDescent="0.3"/>
    <row r="5690" customFormat="1" x14ac:dyDescent="0.3"/>
    <row r="5691" customFormat="1" x14ac:dyDescent="0.3"/>
    <row r="5692" customFormat="1" x14ac:dyDescent="0.3"/>
    <row r="5693" customFormat="1" x14ac:dyDescent="0.3"/>
    <row r="5694" customFormat="1" x14ac:dyDescent="0.3"/>
    <row r="5695" customFormat="1" x14ac:dyDescent="0.3"/>
    <row r="5696" customFormat="1" x14ac:dyDescent="0.3"/>
    <row r="5697" customFormat="1" x14ac:dyDescent="0.3"/>
    <row r="5698" customFormat="1" x14ac:dyDescent="0.3"/>
    <row r="5699" customFormat="1" x14ac:dyDescent="0.3"/>
    <row r="5700" customFormat="1" x14ac:dyDescent="0.3"/>
    <row r="5701" customFormat="1" x14ac:dyDescent="0.3"/>
    <row r="5702" customFormat="1" x14ac:dyDescent="0.3"/>
    <row r="5703" customFormat="1" x14ac:dyDescent="0.3"/>
    <row r="5704" customFormat="1" x14ac:dyDescent="0.3"/>
    <row r="5705" customFormat="1" x14ac:dyDescent="0.3"/>
    <row r="5706" customFormat="1" x14ac:dyDescent="0.3"/>
    <row r="5707" customFormat="1" x14ac:dyDescent="0.3"/>
    <row r="5708" customFormat="1" x14ac:dyDescent="0.3"/>
    <row r="5709" customFormat="1" x14ac:dyDescent="0.3"/>
    <row r="5710" customFormat="1" x14ac:dyDescent="0.3"/>
    <row r="5711" customFormat="1" x14ac:dyDescent="0.3"/>
    <row r="5712" customFormat="1" x14ac:dyDescent="0.3"/>
    <row r="5713" customFormat="1" x14ac:dyDescent="0.3"/>
    <row r="5714" customFormat="1" x14ac:dyDescent="0.3"/>
    <row r="5715" customFormat="1" x14ac:dyDescent="0.3"/>
    <row r="5716" customFormat="1" x14ac:dyDescent="0.3"/>
    <row r="5717" customFormat="1" x14ac:dyDescent="0.3"/>
    <row r="5718" customFormat="1" x14ac:dyDescent="0.3"/>
    <row r="5719" customFormat="1" x14ac:dyDescent="0.3"/>
    <row r="5720" customFormat="1" x14ac:dyDescent="0.3"/>
    <row r="5721" customFormat="1" x14ac:dyDescent="0.3"/>
    <row r="5722" customFormat="1" x14ac:dyDescent="0.3"/>
    <row r="5723" customFormat="1" x14ac:dyDescent="0.3"/>
    <row r="5724" customFormat="1" x14ac:dyDescent="0.3"/>
    <row r="5725" customFormat="1" x14ac:dyDescent="0.3"/>
    <row r="5726" customFormat="1" x14ac:dyDescent="0.3"/>
    <row r="5727" customFormat="1" x14ac:dyDescent="0.3"/>
    <row r="5728" customFormat="1" x14ac:dyDescent="0.3"/>
    <row r="5729" customFormat="1" x14ac:dyDescent="0.3"/>
    <row r="5730" customFormat="1" x14ac:dyDescent="0.3"/>
    <row r="5731" customFormat="1" x14ac:dyDescent="0.3"/>
    <row r="5732" customFormat="1" x14ac:dyDescent="0.3"/>
    <row r="5733" customFormat="1" x14ac:dyDescent="0.3"/>
    <row r="5734" customFormat="1" x14ac:dyDescent="0.3"/>
    <row r="5735" customFormat="1" x14ac:dyDescent="0.3"/>
    <row r="5736" customFormat="1" x14ac:dyDescent="0.3"/>
    <row r="5737" customFormat="1" x14ac:dyDescent="0.3"/>
    <row r="5738" customFormat="1" x14ac:dyDescent="0.3"/>
    <row r="5739" customFormat="1" x14ac:dyDescent="0.3"/>
    <row r="5740" customFormat="1" x14ac:dyDescent="0.3"/>
    <row r="5741" customFormat="1" x14ac:dyDescent="0.3"/>
    <row r="5742" customFormat="1" x14ac:dyDescent="0.3"/>
    <row r="5743" customFormat="1" x14ac:dyDescent="0.3"/>
    <row r="5744" customFormat="1" x14ac:dyDescent="0.3"/>
    <row r="5745" customFormat="1" x14ac:dyDescent="0.3"/>
    <row r="5746" customFormat="1" x14ac:dyDescent="0.3"/>
    <row r="5747" customFormat="1" x14ac:dyDescent="0.3"/>
    <row r="5748" customFormat="1" x14ac:dyDescent="0.3"/>
    <row r="5749" customFormat="1" x14ac:dyDescent="0.3"/>
    <row r="5750" customFormat="1" x14ac:dyDescent="0.3"/>
    <row r="5751" customFormat="1" x14ac:dyDescent="0.3"/>
    <row r="5752" customFormat="1" x14ac:dyDescent="0.3"/>
    <row r="5753" customFormat="1" x14ac:dyDescent="0.3"/>
    <row r="5754" customFormat="1" x14ac:dyDescent="0.3"/>
    <row r="5755" customFormat="1" x14ac:dyDescent="0.3"/>
    <row r="5756" customFormat="1" x14ac:dyDescent="0.3"/>
    <row r="5757" customFormat="1" x14ac:dyDescent="0.3"/>
    <row r="5758" customFormat="1" x14ac:dyDescent="0.3"/>
    <row r="5759" customFormat="1" x14ac:dyDescent="0.3"/>
    <row r="5760" customFormat="1" x14ac:dyDescent="0.3"/>
    <row r="5761" customFormat="1" x14ac:dyDescent="0.3"/>
    <row r="5762" customFormat="1" x14ac:dyDescent="0.3"/>
    <row r="5763" customFormat="1" x14ac:dyDescent="0.3"/>
    <row r="5764" customFormat="1" x14ac:dyDescent="0.3"/>
    <row r="5765" customFormat="1" x14ac:dyDescent="0.3"/>
    <row r="5766" customFormat="1" x14ac:dyDescent="0.3"/>
    <row r="5767" customFormat="1" x14ac:dyDescent="0.3"/>
    <row r="5768" customFormat="1" x14ac:dyDescent="0.3"/>
    <row r="5769" customFormat="1" x14ac:dyDescent="0.3"/>
    <row r="5770" customFormat="1" x14ac:dyDescent="0.3"/>
    <row r="5771" customFormat="1" x14ac:dyDescent="0.3"/>
    <row r="5772" customFormat="1" x14ac:dyDescent="0.3"/>
    <row r="5773" customFormat="1" x14ac:dyDescent="0.3"/>
    <row r="5774" customFormat="1" x14ac:dyDescent="0.3"/>
    <row r="5775" customFormat="1" x14ac:dyDescent="0.3"/>
    <row r="5776" customFormat="1" x14ac:dyDescent="0.3"/>
    <row r="5777" customFormat="1" x14ac:dyDescent="0.3"/>
    <row r="5778" customFormat="1" x14ac:dyDescent="0.3"/>
    <row r="5779" customFormat="1" x14ac:dyDescent="0.3"/>
    <row r="5780" customFormat="1" x14ac:dyDescent="0.3"/>
    <row r="5781" customFormat="1" x14ac:dyDescent="0.3"/>
    <row r="5782" customFormat="1" x14ac:dyDescent="0.3"/>
    <row r="5783" customFormat="1" x14ac:dyDescent="0.3"/>
    <row r="5784" customFormat="1" x14ac:dyDescent="0.3"/>
    <row r="5785" customFormat="1" x14ac:dyDescent="0.3"/>
    <row r="5786" customFormat="1" x14ac:dyDescent="0.3"/>
    <row r="5787" customFormat="1" x14ac:dyDescent="0.3"/>
    <row r="5788" customFormat="1" x14ac:dyDescent="0.3"/>
    <row r="5789" customFormat="1" x14ac:dyDescent="0.3"/>
    <row r="5790" customFormat="1" x14ac:dyDescent="0.3"/>
    <row r="5791" customFormat="1" x14ac:dyDescent="0.3"/>
    <row r="5792" customFormat="1" x14ac:dyDescent="0.3"/>
    <row r="5793" customFormat="1" x14ac:dyDescent="0.3"/>
    <row r="5794" customFormat="1" x14ac:dyDescent="0.3"/>
    <row r="5795" customFormat="1" x14ac:dyDescent="0.3"/>
    <row r="5796" customFormat="1" x14ac:dyDescent="0.3"/>
    <row r="5797" customFormat="1" x14ac:dyDescent="0.3"/>
    <row r="5798" customFormat="1" x14ac:dyDescent="0.3"/>
    <row r="5799" customFormat="1" x14ac:dyDescent="0.3"/>
    <row r="5800" customFormat="1" x14ac:dyDescent="0.3"/>
    <row r="5801" customFormat="1" x14ac:dyDescent="0.3"/>
    <row r="5802" customFormat="1" x14ac:dyDescent="0.3"/>
    <row r="5803" customFormat="1" x14ac:dyDescent="0.3"/>
    <row r="5804" customFormat="1" x14ac:dyDescent="0.3"/>
    <row r="5805" customFormat="1" x14ac:dyDescent="0.3"/>
    <row r="5806" customFormat="1" x14ac:dyDescent="0.3"/>
    <row r="5807" customFormat="1" x14ac:dyDescent="0.3"/>
    <row r="5808" customFormat="1" x14ac:dyDescent="0.3"/>
    <row r="5809" customFormat="1" x14ac:dyDescent="0.3"/>
    <row r="5810" customFormat="1" x14ac:dyDescent="0.3"/>
    <row r="5811" customFormat="1" x14ac:dyDescent="0.3"/>
    <row r="5812" customFormat="1" x14ac:dyDescent="0.3"/>
    <row r="5813" customFormat="1" x14ac:dyDescent="0.3"/>
    <row r="5814" customFormat="1" x14ac:dyDescent="0.3"/>
    <row r="5815" customFormat="1" x14ac:dyDescent="0.3"/>
    <row r="5816" customFormat="1" x14ac:dyDescent="0.3"/>
    <row r="5817" customFormat="1" x14ac:dyDescent="0.3"/>
    <row r="5818" customFormat="1" x14ac:dyDescent="0.3"/>
    <row r="5819" customFormat="1" x14ac:dyDescent="0.3"/>
    <row r="5820" customFormat="1" x14ac:dyDescent="0.3"/>
    <row r="5821" customFormat="1" x14ac:dyDescent="0.3"/>
    <row r="5822" customFormat="1" x14ac:dyDescent="0.3"/>
    <row r="5823" customFormat="1" x14ac:dyDescent="0.3"/>
    <row r="5824" customFormat="1" x14ac:dyDescent="0.3"/>
    <row r="5825" customFormat="1" x14ac:dyDescent="0.3"/>
    <row r="5826" customFormat="1" x14ac:dyDescent="0.3"/>
    <row r="5827" customFormat="1" x14ac:dyDescent="0.3"/>
    <row r="5828" customFormat="1" x14ac:dyDescent="0.3"/>
    <row r="5829" customFormat="1" x14ac:dyDescent="0.3"/>
    <row r="5830" customFormat="1" x14ac:dyDescent="0.3"/>
    <row r="5831" customFormat="1" x14ac:dyDescent="0.3"/>
    <row r="5832" customFormat="1" x14ac:dyDescent="0.3"/>
    <row r="5833" customFormat="1" x14ac:dyDescent="0.3"/>
    <row r="5834" customFormat="1" x14ac:dyDescent="0.3"/>
    <row r="5835" customFormat="1" x14ac:dyDescent="0.3"/>
    <row r="5836" customFormat="1" x14ac:dyDescent="0.3"/>
    <row r="5837" customFormat="1" x14ac:dyDescent="0.3"/>
    <row r="5838" customFormat="1" x14ac:dyDescent="0.3"/>
    <row r="5839" customFormat="1" x14ac:dyDescent="0.3"/>
    <row r="5840" customFormat="1" x14ac:dyDescent="0.3"/>
    <row r="5841" customFormat="1" x14ac:dyDescent="0.3"/>
    <row r="5842" customFormat="1" x14ac:dyDescent="0.3"/>
    <row r="5843" customFormat="1" x14ac:dyDescent="0.3"/>
    <row r="5844" customFormat="1" x14ac:dyDescent="0.3"/>
    <row r="5845" customFormat="1" x14ac:dyDescent="0.3"/>
    <row r="5846" customFormat="1" x14ac:dyDescent="0.3"/>
    <row r="5847" customFormat="1" x14ac:dyDescent="0.3"/>
    <row r="5848" customFormat="1" x14ac:dyDescent="0.3"/>
    <row r="5849" customFormat="1" x14ac:dyDescent="0.3"/>
    <row r="5850" customFormat="1" x14ac:dyDescent="0.3"/>
    <row r="5851" customFormat="1" x14ac:dyDescent="0.3"/>
    <row r="5852" customFormat="1" x14ac:dyDescent="0.3"/>
    <row r="5853" customFormat="1" x14ac:dyDescent="0.3"/>
    <row r="5854" customFormat="1" x14ac:dyDescent="0.3"/>
    <row r="5855" customFormat="1" x14ac:dyDescent="0.3"/>
    <row r="5856" customFormat="1" x14ac:dyDescent="0.3"/>
    <row r="5857" customFormat="1" x14ac:dyDescent="0.3"/>
    <row r="5858" customFormat="1" x14ac:dyDescent="0.3"/>
    <row r="5859" customFormat="1" x14ac:dyDescent="0.3"/>
    <row r="5860" customFormat="1" x14ac:dyDescent="0.3"/>
    <row r="5861" customFormat="1" x14ac:dyDescent="0.3"/>
    <row r="5862" customFormat="1" x14ac:dyDescent="0.3"/>
    <row r="5863" customFormat="1" x14ac:dyDescent="0.3"/>
    <row r="5864" customFormat="1" x14ac:dyDescent="0.3"/>
    <row r="5865" customFormat="1" x14ac:dyDescent="0.3"/>
    <row r="5866" customFormat="1" x14ac:dyDescent="0.3"/>
    <row r="5867" customFormat="1" x14ac:dyDescent="0.3"/>
    <row r="5868" customFormat="1" x14ac:dyDescent="0.3"/>
    <row r="5869" customFormat="1" x14ac:dyDescent="0.3"/>
    <row r="5870" customFormat="1" x14ac:dyDescent="0.3"/>
    <row r="5871" customFormat="1" x14ac:dyDescent="0.3"/>
    <row r="5872" customFormat="1" x14ac:dyDescent="0.3"/>
    <row r="5873" customFormat="1" x14ac:dyDescent="0.3"/>
    <row r="5874" customFormat="1" x14ac:dyDescent="0.3"/>
    <row r="5875" customFormat="1" x14ac:dyDescent="0.3"/>
    <row r="5876" customFormat="1" x14ac:dyDescent="0.3"/>
    <row r="5877" customFormat="1" x14ac:dyDescent="0.3"/>
    <row r="5878" customFormat="1" x14ac:dyDescent="0.3"/>
    <row r="5879" customFormat="1" x14ac:dyDescent="0.3"/>
    <row r="5880" customFormat="1" x14ac:dyDescent="0.3"/>
    <row r="5881" customFormat="1" x14ac:dyDescent="0.3"/>
    <row r="5882" customFormat="1" x14ac:dyDescent="0.3"/>
    <row r="5883" customFormat="1" x14ac:dyDescent="0.3"/>
    <row r="5884" customFormat="1" x14ac:dyDescent="0.3"/>
    <row r="5885" customFormat="1" x14ac:dyDescent="0.3"/>
    <row r="5886" customFormat="1" x14ac:dyDescent="0.3"/>
    <row r="5887" customFormat="1" x14ac:dyDescent="0.3"/>
    <row r="5888" customFormat="1" x14ac:dyDescent="0.3"/>
    <row r="5889" customFormat="1" x14ac:dyDescent="0.3"/>
    <row r="5890" customFormat="1" x14ac:dyDescent="0.3"/>
    <row r="5891" customFormat="1" x14ac:dyDescent="0.3"/>
    <row r="5892" customFormat="1" x14ac:dyDescent="0.3"/>
    <row r="5893" customFormat="1" x14ac:dyDescent="0.3"/>
    <row r="5894" customFormat="1" x14ac:dyDescent="0.3"/>
    <row r="5895" customFormat="1" x14ac:dyDescent="0.3"/>
    <row r="5896" customFormat="1" x14ac:dyDescent="0.3"/>
    <row r="5897" customFormat="1" x14ac:dyDescent="0.3"/>
    <row r="5898" customFormat="1" x14ac:dyDescent="0.3"/>
    <row r="5899" customFormat="1" x14ac:dyDescent="0.3"/>
    <row r="5900" customFormat="1" x14ac:dyDescent="0.3"/>
    <row r="5901" customFormat="1" x14ac:dyDescent="0.3"/>
    <row r="5902" customFormat="1" x14ac:dyDescent="0.3"/>
    <row r="5903" customFormat="1" x14ac:dyDescent="0.3"/>
    <row r="5904" customFormat="1" x14ac:dyDescent="0.3"/>
    <row r="5905" customFormat="1" x14ac:dyDescent="0.3"/>
    <row r="5906" customFormat="1" x14ac:dyDescent="0.3"/>
    <row r="5907" customFormat="1" x14ac:dyDescent="0.3"/>
    <row r="5908" customFormat="1" x14ac:dyDescent="0.3"/>
    <row r="5909" customFormat="1" x14ac:dyDescent="0.3"/>
    <row r="5910" customFormat="1" x14ac:dyDescent="0.3"/>
    <row r="5911" customFormat="1" x14ac:dyDescent="0.3"/>
    <row r="5912" customFormat="1" x14ac:dyDescent="0.3"/>
    <row r="5913" customFormat="1" x14ac:dyDescent="0.3"/>
    <row r="5914" customFormat="1" x14ac:dyDescent="0.3"/>
    <row r="5915" customFormat="1" x14ac:dyDescent="0.3"/>
    <row r="5916" customFormat="1" x14ac:dyDescent="0.3"/>
    <row r="5917" customFormat="1" x14ac:dyDescent="0.3"/>
    <row r="5918" customFormat="1" x14ac:dyDescent="0.3"/>
    <row r="5919" customFormat="1" x14ac:dyDescent="0.3"/>
    <row r="5920" customFormat="1" x14ac:dyDescent="0.3"/>
    <row r="5921" customFormat="1" x14ac:dyDescent="0.3"/>
    <row r="5922" customFormat="1" x14ac:dyDescent="0.3"/>
    <row r="5923" customFormat="1" x14ac:dyDescent="0.3"/>
    <row r="5924" customFormat="1" x14ac:dyDescent="0.3"/>
    <row r="5925" customFormat="1" x14ac:dyDescent="0.3"/>
    <row r="5926" customFormat="1" x14ac:dyDescent="0.3"/>
    <row r="5927" customFormat="1" x14ac:dyDescent="0.3"/>
    <row r="5928" customFormat="1" x14ac:dyDescent="0.3"/>
    <row r="5929" customFormat="1" x14ac:dyDescent="0.3"/>
    <row r="5930" customFormat="1" x14ac:dyDescent="0.3"/>
    <row r="5931" customFormat="1" x14ac:dyDescent="0.3"/>
    <row r="5932" customFormat="1" x14ac:dyDescent="0.3"/>
    <row r="5933" customFormat="1" x14ac:dyDescent="0.3"/>
    <row r="5934" customFormat="1" x14ac:dyDescent="0.3"/>
    <row r="5935" customFormat="1" x14ac:dyDescent="0.3"/>
    <row r="5936" customFormat="1" x14ac:dyDescent="0.3"/>
    <row r="5937" customFormat="1" x14ac:dyDescent="0.3"/>
    <row r="5938" customFormat="1" x14ac:dyDescent="0.3"/>
    <row r="5939" customFormat="1" x14ac:dyDescent="0.3"/>
    <row r="5940" customFormat="1" x14ac:dyDescent="0.3"/>
    <row r="5941" customFormat="1" x14ac:dyDescent="0.3"/>
    <row r="5942" customFormat="1" x14ac:dyDescent="0.3"/>
    <row r="5943" customFormat="1" x14ac:dyDescent="0.3"/>
    <row r="5944" customFormat="1" x14ac:dyDescent="0.3"/>
    <row r="5945" customFormat="1" x14ac:dyDescent="0.3"/>
    <row r="5946" customFormat="1" x14ac:dyDescent="0.3"/>
    <row r="5947" customFormat="1" x14ac:dyDescent="0.3"/>
    <row r="5948" customFormat="1" x14ac:dyDescent="0.3"/>
    <row r="5949" customFormat="1" x14ac:dyDescent="0.3"/>
    <row r="5950" customFormat="1" x14ac:dyDescent="0.3"/>
    <row r="5951" customFormat="1" x14ac:dyDescent="0.3"/>
    <row r="5952" customFormat="1" x14ac:dyDescent="0.3"/>
    <row r="5953" customFormat="1" x14ac:dyDescent="0.3"/>
    <row r="5954" customFormat="1" x14ac:dyDescent="0.3"/>
    <row r="5955" customFormat="1" x14ac:dyDescent="0.3"/>
    <row r="5956" customFormat="1" x14ac:dyDescent="0.3"/>
    <row r="5957" customFormat="1" x14ac:dyDescent="0.3"/>
    <row r="5958" customFormat="1" x14ac:dyDescent="0.3"/>
    <row r="5959" customFormat="1" x14ac:dyDescent="0.3"/>
    <row r="5960" customFormat="1" x14ac:dyDescent="0.3"/>
    <row r="5961" customFormat="1" x14ac:dyDescent="0.3"/>
    <row r="5962" customFormat="1" x14ac:dyDescent="0.3"/>
    <row r="5963" customFormat="1" x14ac:dyDescent="0.3"/>
    <row r="5964" customFormat="1" x14ac:dyDescent="0.3"/>
    <row r="5965" customFormat="1" x14ac:dyDescent="0.3"/>
    <row r="5966" customFormat="1" x14ac:dyDescent="0.3"/>
    <row r="5967" customFormat="1" x14ac:dyDescent="0.3"/>
    <row r="5968" customFormat="1" x14ac:dyDescent="0.3"/>
    <row r="5969" customFormat="1" x14ac:dyDescent="0.3"/>
    <row r="5970" customFormat="1" x14ac:dyDescent="0.3"/>
    <row r="5971" customFormat="1" x14ac:dyDescent="0.3"/>
    <row r="5972" customFormat="1" x14ac:dyDescent="0.3"/>
    <row r="5973" customFormat="1" x14ac:dyDescent="0.3"/>
    <row r="5974" customFormat="1" x14ac:dyDescent="0.3"/>
    <row r="5975" customFormat="1" x14ac:dyDescent="0.3"/>
    <row r="5976" customFormat="1" x14ac:dyDescent="0.3"/>
    <row r="5977" customFormat="1" x14ac:dyDescent="0.3"/>
    <row r="5978" customFormat="1" x14ac:dyDescent="0.3"/>
    <row r="5979" customFormat="1" x14ac:dyDescent="0.3"/>
    <row r="5980" customFormat="1" x14ac:dyDescent="0.3"/>
    <row r="5981" customFormat="1" x14ac:dyDescent="0.3"/>
    <row r="5982" customFormat="1" x14ac:dyDescent="0.3"/>
    <row r="5983" customFormat="1" x14ac:dyDescent="0.3"/>
    <row r="5984" customFormat="1" x14ac:dyDescent="0.3"/>
    <row r="5985" customFormat="1" x14ac:dyDescent="0.3"/>
    <row r="5986" customFormat="1" x14ac:dyDescent="0.3"/>
    <row r="5987" customFormat="1" x14ac:dyDescent="0.3"/>
    <row r="5988" customFormat="1" x14ac:dyDescent="0.3"/>
    <row r="5989" customFormat="1" x14ac:dyDescent="0.3"/>
    <row r="5990" customFormat="1" x14ac:dyDescent="0.3"/>
    <row r="5991" customFormat="1" x14ac:dyDescent="0.3"/>
    <row r="5992" customFormat="1" x14ac:dyDescent="0.3"/>
    <row r="5993" customFormat="1" x14ac:dyDescent="0.3"/>
    <row r="5994" customFormat="1" x14ac:dyDescent="0.3"/>
    <row r="5995" customFormat="1" x14ac:dyDescent="0.3"/>
    <row r="5996" customFormat="1" x14ac:dyDescent="0.3"/>
    <row r="5997" customFormat="1" x14ac:dyDescent="0.3"/>
    <row r="5998" customFormat="1" x14ac:dyDescent="0.3"/>
    <row r="5999" customFormat="1" x14ac:dyDescent="0.3"/>
    <row r="6000" customFormat="1" x14ac:dyDescent="0.3"/>
    <row r="6001" customFormat="1" x14ac:dyDescent="0.3"/>
    <row r="6002" customFormat="1" x14ac:dyDescent="0.3"/>
    <row r="6003" customFormat="1" x14ac:dyDescent="0.3"/>
    <row r="6004" customFormat="1" x14ac:dyDescent="0.3"/>
    <row r="6005" customFormat="1" x14ac:dyDescent="0.3"/>
    <row r="6006" customFormat="1" x14ac:dyDescent="0.3"/>
    <row r="6007" customFormat="1" x14ac:dyDescent="0.3"/>
    <row r="6008" customFormat="1" x14ac:dyDescent="0.3"/>
    <row r="6009" customFormat="1" x14ac:dyDescent="0.3"/>
    <row r="6010" customFormat="1" x14ac:dyDescent="0.3"/>
    <row r="6011" customFormat="1" x14ac:dyDescent="0.3"/>
    <row r="6012" customFormat="1" x14ac:dyDescent="0.3"/>
    <row r="6013" customFormat="1" x14ac:dyDescent="0.3"/>
    <row r="6014" customFormat="1" x14ac:dyDescent="0.3"/>
    <row r="6015" customFormat="1" x14ac:dyDescent="0.3"/>
    <row r="6016" customFormat="1" x14ac:dyDescent="0.3"/>
    <row r="6017" customFormat="1" x14ac:dyDescent="0.3"/>
    <row r="6018" customFormat="1" x14ac:dyDescent="0.3"/>
    <row r="6019" customFormat="1" x14ac:dyDescent="0.3"/>
    <row r="6020" customFormat="1" x14ac:dyDescent="0.3"/>
    <row r="6021" customFormat="1" x14ac:dyDescent="0.3"/>
    <row r="6022" customFormat="1" x14ac:dyDescent="0.3"/>
    <row r="6023" customFormat="1" x14ac:dyDescent="0.3"/>
    <row r="6024" customFormat="1" x14ac:dyDescent="0.3"/>
    <row r="6025" customFormat="1" x14ac:dyDescent="0.3"/>
    <row r="6026" customFormat="1" x14ac:dyDescent="0.3"/>
    <row r="6027" customFormat="1" x14ac:dyDescent="0.3"/>
    <row r="6028" customFormat="1" x14ac:dyDescent="0.3"/>
    <row r="6029" customFormat="1" x14ac:dyDescent="0.3"/>
    <row r="6030" customFormat="1" x14ac:dyDescent="0.3"/>
    <row r="6031" customFormat="1" x14ac:dyDescent="0.3"/>
    <row r="6032" customFormat="1" x14ac:dyDescent="0.3"/>
    <row r="6033" customFormat="1" x14ac:dyDescent="0.3"/>
    <row r="6034" customFormat="1" x14ac:dyDescent="0.3"/>
    <row r="6035" customFormat="1" x14ac:dyDescent="0.3"/>
    <row r="6036" customFormat="1" x14ac:dyDescent="0.3"/>
    <row r="6037" customFormat="1" x14ac:dyDescent="0.3"/>
    <row r="6038" customFormat="1" x14ac:dyDescent="0.3"/>
    <row r="6039" customFormat="1" x14ac:dyDescent="0.3"/>
    <row r="6040" customFormat="1" x14ac:dyDescent="0.3"/>
    <row r="6041" customFormat="1" x14ac:dyDescent="0.3"/>
    <row r="6042" customFormat="1" x14ac:dyDescent="0.3"/>
    <row r="6043" customFormat="1" x14ac:dyDescent="0.3"/>
    <row r="6044" customFormat="1" x14ac:dyDescent="0.3"/>
    <row r="6045" customFormat="1" x14ac:dyDescent="0.3"/>
    <row r="6046" customFormat="1" x14ac:dyDescent="0.3"/>
    <row r="6047" customFormat="1" x14ac:dyDescent="0.3"/>
    <row r="6048" customFormat="1" x14ac:dyDescent="0.3"/>
    <row r="6049" customFormat="1" x14ac:dyDescent="0.3"/>
    <row r="6050" customFormat="1" x14ac:dyDescent="0.3"/>
    <row r="6051" customFormat="1" x14ac:dyDescent="0.3"/>
    <row r="6052" customFormat="1" x14ac:dyDescent="0.3"/>
    <row r="6053" customFormat="1" x14ac:dyDescent="0.3"/>
    <row r="6054" customFormat="1" x14ac:dyDescent="0.3"/>
    <row r="6055" customFormat="1" x14ac:dyDescent="0.3"/>
    <row r="6056" customFormat="1" x14ac:dyDescent="0.3"/>
    <row r="6057" customFormat="1" x14ac:dyDescent="0.3"/>
    <row r="6058" customFormat="1" x14ac:dyDescent="0.3"/>
    <row r="6059" customFormat="1" x14ac:dyDescent="0.3"/>
    <row r="6060" customFormat="1" x14ac:dyDescent="0.3"/>
    <row r="6061" customFormat="1" x14ac:dyDescent="0.3"/>
    <row r="6062" customFormat="1" x14ac:dyDescent="0.3"/>
    <row r="6063" customFormat="1" x14ac:dyDescent="0.3"/>
    <row r="6064" customFormat="1" x14ac:dyDescent="0.3"/>
    <row r="6065" customFormat="1" x14ac:dyDescent="0.3"/>
    <row r="6066" customFormat="1" x14ac:dyDescent="0.3"/>
    <row r="6067" customFormat="1" x14ac:dyDescent="0.3"/>
    <row r="6068" customFormat="1" x14ac:dyDescent="0.3"/>
    <row r="6069" customFormat="1" x14ac:dyDescent="0.3"/>
    <row r="6070" customFormat="1" x14ac:dyDescent="0.3"/>
    <row r="6071" customFormat="1" x14ac:dyDescent="0.3"/>
    <row r="6072" customFormat="1" x14ac:dyDescent="0.3"/>
    <row r="6073" customFormat="1" x14ac:dyDescent="0.3"/>
    <row r="6074" customFormat="1" x14ac:dyDescent="0.3"/>
    <row r="6075" customFormat="1" x14ac:dyDescent="0.3"/>
    <row r="6076" customFormat="1" x14ac:dyDescent="0.3"/>
    <row r="6077" customFormat="1" x14ac:dyDescent="0.3"/>
    <row r="6078" customFormat="1" x14ac:dyDescent="0.3"/>
    <row r="6079" customFormat="1" x14ac:dyDescent="0.3"/>
    <row r="6080" customFormat="1" x14ac:dyDescent="0.3"/>
    <row r="6081" customFormat="1" x14ac:dyDescent="0.3"/>
    <row r="6082" customFormat="1" x14ac:dyDescent="0.3"/>
    <row r="6083" customFormat="1" x14ac:dyDescent="0.3"/>
    <row r="6084" customFormat="1" x14ac:dyDescent="0.3"/>
    <row r="6085" customFormat="1" x14ac:dyDescent="0.3"/>
    <row r="6086" customFormat="1" x14ac:dyDescent="0.3"/>
    <row r="6087" customFormat="1" x14ac:dyDescent="0.3"/>
    <row r="6088" customFormat="1" x14ac:dyDescent="0.3"/>
    <row r="6089" customFormat="1" x14ac:dyDescent="0.3"/>
    <row r="6090" customFormat="1" x14ac:dyDescent="0.3"/>
    <row r="6091" customFormat="1" x14ac:dyDescent="0.3"/>
    <row r="6092" customFormat="1" x14ac:dyDescent="0.3"/>
    <row r="6093" customFormat="1" x14ac:dyDescent="0.3"/>
    <row r="6094" customFormat="1" x14ac:dyDescent="0.3"/>
    <row r="6095" customFormat="1" x14ac:dyDescent="0.3"/>
    <row r="6096" customFormat="1" x14ac:dyDescent="0.3"/>
    <row r="6097" customFormat="1" x14ac:dyDescent="0.3"/>
    <row r="6098" customFormat="1" x14ac:dyDescent="0.3"/>
    <row r="6099" customFormat="1" x14ac:dyDescent="0.3"/>
    <row r="6100" customFormat="1" x14ac:dyDescent="0.3"/>
    <row r="6101" customFormat="1" x14ac:dyDescent="0.3"/>
    <row r="6102" customFormat="1" x14ac:dyDescent="0.3"/>
    <row r="6103" customFormat="1" x14ac:dyDescent="0.3"/>
    <row r="6104" customFormat="1" x14ac:dyDescent="0.3"/>
    <row r="6105" customFormat="1" x14ac:dyDescent="0.3"/>
    <row r="6106" customFormat="1" x14ac:dyDescent="0.3"/>
    <row r="6107" customFormat="1" x14ac:dyDescent="0.3"/>
    <row r="6108" customFormat="1" x14ac:dyDescent="0.3"/>
    <row r="6109" customFormat="1" x14ac:dyDescent="0.3"/>
    <row r="6110" customFormat="1" x14ac:dyDescent="0.3"/>
    <row r="6111" customFormat="1" x14ac:dyDescent="0.3"/>
    <row r="6112" customFormat="1" x14ac:dyDescent="0.3"/>
    <row r="6113" customFormat="1" x14ac:dyDescent="0.3"/>
    <row r="6114" customFormat="1" x14ac:dyDescent="0.3"/>
    <row r="6115" customFormat="1" x14ac:dyDescent="0.3"/>
    <row r="6116" customFormat="1" x14ac:dyDescent="0.3"/>
    <row r="6117" customFormat="1" x14ac:dyDescent="0.3"/>
    <row r="6118" customFormat="1" x14ac:dyDescent="0.3"/>
    <row r="6119" customFormat="1" x14ac:dyDescent="0.3"/>
    <row r="6120" customFormat="1" x14ac:dyDescent="0.3"/>
    <row r="6121" customFormat="1" x14ac:dyDescent="0.3"/>
    <row r="6122" customFormat="1" x14ac:dyDescent="0.3"/>
    <row r="6123" customFormat="1" x14ac:dyDescent="0.3"/>
    <row r="6124" customFormat="1" x14ac:dyDescent="0.3"/>
    <row r="6125" customFormat="1" x14ac:dyDescent="0.3"/>
    <row r="6126" customFormat="1" x14ac:dyDescent="0.3"/>
    <row r="6127" customFormat="1" x14ac:dyDescent="0.3"/>
    <row r="6128" customFormat="1" x14ac:dyDescent="0.3"/>
    <row r="6129" customFormat="1" x14ac:dyDescent="0.3"/>
    <row r="6130" customFormat="1" x14ac:dyDescent="0.3"/>
    <row r="6131" customFormat="1" x14ac:dyDescent="0.3"/>
    <row r="6132" customFormat="1" x14ac:dyDescent="0.3"/>
    <row r="6133" customFormat="1" x14ac:dyDescent="0.3"/>
    <row r="6134" customFormat="1" x14ac:dyDescent="0.3"/>
    <row r="6135" customFormat="1" x14ac:dyDescent="0.3"/>
    <row r="6136" customFormat="1" x14ac:dyDescent="0.3"/>
    <row r="6137" customFormat="1" x14ac:dyDescent="0.3"/>
    <row r="6138" customFormat="1" x14ac:dyDescent="0.3"/>
    <row r="6139" customFormat="1" x14ac:dyDescent="0.3"/>
    <row r="6140" customFormat="1" x14ac:dyDescent="0.3"/>
    <row r="6141" customFormat="1" x14ac:dyDescent="0.3"/>
    <row r="6142" customFormat="1" x14ac:dyDescent="0.3"/>
    <row r="6143" customFormat="1" x14ac:dyDescent="0.3"/>
    <row r="6144" customFormat="1" x14ac:dyDescent="0.3"/>
    <row r="6145" customFormat="1" x14ac:dyDescent="0.3"/>
    <row r="6146" customFormat="1" x14ac:dyDescent="0.3"/>
    <row r="6147" customFormat="1" x14ac:dyDescent="0.3"/>
    <row r="6148" customFormat="1" x14ac:dyDescent="0.3"/>
    <row r="6149" customFormat="1" x14ac:dyDescent="0.3"/>
    <row r="6150" customFormat="1" x14ac:dyDescent="0.3"/>
    <row r="6151" customFormat="1" x14ac:dyDescent="0.3"/>
    <row r="6152" customFormat="1" x14ac:dyDescent="0.3"/>
    <row r="6153" customFormat="1" x14ac:dyDescent="0.3"/>
    <row r="6154" customFormat="1" x14ac:dyDescent="0.3"/>
    <row r="6155" customFormat="1" x14ac:dyDescent="0.3"/>
    <row r="6156" customFormat="1" x14ac:dyDescent="0.3"/>
    <row r="6157" customFormat="1" x14ac:dyDescent="0.3"/>
    <row r="6158" customFormat="1" x14ac:dyDescent="0.3"/>
    <row r="6159" customFormat="1" x14ac:dyDescent="0.3"/>
    <row r="6160" customFormat="1" x14ac:dyDescent="0.3"/>
    <row r="6161" customFormat="1" x14ac:dyDescent="0.3"/>
    <row r="6162" customFormat="1" x14ac:dyDescent="0.3"/>
    <row r="6163" customFormat="1" x14ac:dyDescent="0.3"/>
    <row r="6164" customFormat="1" x14ac:dyDescent="0.3"/>
    <row r="6165" customFormat="1" x14ac:dyDescent="0.3"/>
    <row r="6166" customFormat="1" x14ac:dyDescent="0.3"/>
    <row r="6167" customFormat="1" x14ac:dyDescent="0.3"/>
    <row r="6168" customFormat="1" x14ac:dyDescent="0.3"/>
    <row r="6169" customFormat="1" x14ac:dyDescent="0.3"/>
    <row r="6170" customFormat="1" x14ac:dyDescent="0.3"/>
    <row r="6171" customFormat="1" x14ac:dyDescent="0.3"/>
    <row r="6172" customFormat="1" x14ac:dyDescent="0.3"/>
    <row r="6173" customFormat="1" x14ac:dyDescent="0.3"/>
    <row r="6174" customFormat="1" x14ac:dyDescent="0.3"/>
    <row r="6175" customFormat="1" x14ac:dyDescent="0.3"/>
    <row r="6176" customFormat="1" x14ac:dyDescent="0.3"/>
    <row r="6177" customFormat="1" x14ac:dyDescent="0.3"/>
    <row r="6178" customFormat="1" x14ac:dyDescent="0.3"/>
    <row r="6179" customFormat="1" x14ac:dyDescent="0.3"/>
    <row r="6180" customFormat="1" x14ac:dyDescent="0.3"/>
    <row r="6181" customFormat="1" x14ac:dyDescent="0.3"/>
    <row r="6182" customFormat="1" x14ac:dyDescent="0.3"/>
    <row r="6183" customFormat="1" x14ac:dyDescent="0.3"/>
    <row r="6184" customFormat="1" x14ac:dyDescent="0.3"/>
    <row r="6185" customFormat="1" x14ac:dyDescent="0.3"/>
    <row r="6186" customFormat="1" x14ac:dyDescent="0.3"/>
    <row r="6187" customFormat="1" x14ac:dyDescent="0.3"/>
    <row r="6188" customFormat="1" x14ac:dyDescent="0.3"/>
    <row r="6189" customFormat="1" x14ac:dyDescent="0.3"/>
    <row r="6190" customFormat="1" x14ac:dyDescent="0.3"/>
    <row r="6191" customFormat="1" x14ac:dyDescent="0.3"/>
    <row r="6192" customFormat="1" x14ac:dyDescent="0.3"/>
    <row r="6193" customFormat="1" x14ac:dyDescent="0.3"/>
    <row r="6194" customFormat="1" x14ac:dyDescent="0.3"/>
    <row r="6195" customFormat="1" x14ac:dyDescent="0.3"/>
    <row r="6196" customFormat="1" x14ac:dyDescent="0.3"/>
    <row r="6197" customFormat="1" x14ac:dyDescent="0.3"/>
    <row r="6198" customFormat="1" x14ac:dyDescent="0.3"/>
    <row r="6199" customFormat="1" x14ac:dyDescent="0.3"/>
    <row r="6200" customFormat="1" x14ac:dyDescent="0.3"/>
    <row r="6201" customFormat="1" x14ac:dyDescent="0.3"/>
    <row r="6202" customFormat="1" x14ac:dyDescent="0.3"/>
    <row r="6203" customFormat="1" x14ac:dyDescent="0.3"/>
    <row r="6204" customFormat="1" x14ac:dyDescent="0.3"/>
    <row r="6205" customFormat="1" x14ac:dyDescent="0.3"/>
    <row r="6206" customFormat="1" x14ac:dyDescent="0.3"/>
    <row r="6207" customFormat="1" x14ac:dyDescent="0.3"/>
    <row r="6208" customFormat="1" x14ac:dyDescent="0.3"/>
    <row r="6209" customFormat="1" x14ac:dyDescent="0.3"/>
    <row r="6210" customFormat="1" x14ac:dyDescent="0.3"/>
    <row r="6211" customFormat="1" x14ac:dyDescent="0.3"/>
    <row r="6212" customFormat="1" x14ac:dyDescent="0.3"/>
    <row r="6213" customFormat="1" x14ac:dyDescent="0.3"/>
    <row r="6214" customFormat="1" x14ac:dyDescent="0.3"/>
    <row r="6215" customFormat="1" x14ac:dyDescent="0.3"/>
    <row r="6216" customFormat="1" x14ac:dyDescent="0.3"/>
    <row r="6217" customFormat="1" x14ac:dyDescent="0.3"/>
    <row r="6218" customFormat="1" x14ac:dyDescent="0.3"/>
    <row r="6219" customFormat="1" x14ac:dyDescent="0.3"/>
    <row r="6220" customFormat="1" x14ac:dyDescent="0.3"/>
    <row r="6221" customFormat="1" x14ac:dyDescent="0.3"/>
    <row r="6222" customFormat="1" x14ac:dyDescent="0.3"/>
    <row r="6223" customFormat="1" x14ac:dyDescent="0.3"/>
    <row r="6224" customFormat="1" x14ac:dyDescent="0.3"/>
    <row r="6225" customFormat="1" x14ac:dyDescent="0.3"/>
    <row r="6226" customFormat="1" x14ac:dyDescent="0.3"/>
    <row r="6227" customFormat="1" x14ac:dyDescent="0.3"/>
    <row r="6228" customFormat="1" x14ac:dyDescent="0.3"/>
    <row r="6229" customFormat="1" x14ac:dyDescent="0.3"/>
    <row r="6230" customFormat="1" x14ac:dyDescent="0.3"/>
    <row r="6231" customFormat="1" x14ac:dyDescent="0.3"/>
    <row r="6232" customFormat="1" x14ac:dyDescent="0.3"/>
    <row r="6233" customFormat="1" x14ac:dyDescent="0.3"/>
    <row r="6234" customFormat="1" x14ac:dyDescent="0.3"/>
    <row r="6235" customFormat="1" x14ac:dyDescent="0.3"/>
    <row r="6236" customFormat="1" x14ac:dyDescent="0.3"/>
    <row r="6237" customFormat="1" x14ac:dyDescent="0.3"/>
    <row r="6238" customFormat="1" x14ac:dyDescent="0.3"/>
    <row r="6239" customFormat="1" x14ac:dyDescent="0.3"/>
    <row r="6240" customFormat="1" x14ac:dyDescent="0.3"/>
    <row r="6241" customFormat="1" x14ac:dyDescent="0.3"/>
    <row r="6242" customFormat="1" x14ac:dyDescent="0.3"/>
    <row r="6243" customFormat="1" x14ac:dyDescent="0.3"/>
    <row r="6244" customFormat="1" x14ac:dyDescent="0.3"/>
    <row r="6245" customFormat="1" x14ac:dyDescent="0.3"/>
    <row r="6246" customFormat="1" x14ac:dyDescent="0.3"/>
    <row r="6247" customFormat="1" x14ac:dyDescent="0.3"/>
    <row r="6248" customFormat="1" x14ac:dyDescent="0.3"/>
    <row r="6249" customFormat="1" x14ac:dyDescent="0.3"/>
    <row r="6250" customFormat="1" x14ac:dyDescent="0.3"/>
    <row r="6251" customFormat="1" x14ac:dyDescent="0.3"/>
    <row r="6252" customFormat="1" x14ac:dyDescent="0.3"/>
    <row r="6253" customFormat="1" x14ac:dyDescent="0.3"/>
    <row r="6254" customFormat="1" x14ac:dyDescent="0.3"/>
    <row r="6255" customFormat="1" x14ac:dyDescent="0.3"/>
    <row r="6256" customFormat="1" x14ac:dyDescent="0.3"/>
    <row r="6257" customFormat="1" x14ac:dyDescent="0.3"/>
    <row r="6258" customFormat="1" x14ac:dyDescent="0.3"/>
    <row r="6259" customFormat="1" x14ac:dyDescent="0.3"/>
    <row r="6260" customFormat="1" x14ac:dyDescent="0.3"/>
    <row r="6261" customFormat="1" x14ac:dyDescent="0.3"/>
    <row r="6262" customFormat="1" x14ac:dyDescent="0.3"/>
    <row r="6263" customFormat="1" x14ac:dyDescent="0.3"/>
    <row r="6264" customFormat="1" x14ac:dyDescent="0.3"/>
    <row r="6265" customFormat="1" x14ac:dyDescent="0.3"/>
    <row r="6266" customFormat="1" x14ac:dyDescent="0.3"/>
    <row r="6267" customFormat="1" x14ac:dyDescent="0.3"/>
    <row r="6268" customFormat="1" x14ac:dyDescent="0.3"/>
    <row r="6269" customFormat="1" x14ac:dyDescent="0.3"/>
    <row r="6270" customFormat="1" x14ac:dyDescent="0.3"/>
    <row r="6271" customFormat="1" x14ac:dyDescent="0.3"/>
    <row r="6272" customFormat="1" x14ac:dyDescent="0.3"/>
    <row r="6273" customFormat="1" x14ac:dyDescent="0.3"/>
    <row r="6274" customFormat="1" x14ac:dyDescent="0.3"/>
    <row r="6275" customFormat="1" x14ac:dyDescent="0.3"/>
    <row r="6276" customFormat="1" x14ac:dyDescent="0.3"/>
    <row r="6277" customFormat="1" x14ac:dyDescent="0.3"/>
    <row r="6278" customFormat="1" x14ac:dyDescent="0.3"/>
    <row r="6279" customFormat="1" x14ac:dyDescent="0.3"/>
    <row r="6280" customFormat="1" x14ac:dyDescent="0.3"/>
    <row r="6281" customFormat="1" x14ac:dyDescent="0.3"/>
    <row r="6282" customFormat="1" x14ac:dyDescent="0.3"/>
    <row r="6283" customFormat="1" x14ac:dyDescent="0.3"/>
    <row r="6284" customFormat="1" x14ac:dyDescent="0.3"/>
    <row r="6285" customFormat="1" x14ac:dyDescent="0.3"/>
    <row r="6286" customFormat="1" x14ac:dyDescent="0.3"/>
    <row r="6287" customFormat="1" x14ac:dyDescent="0.3"/>
    <row r="6288" customFormat="1" x14ac:dyDescent="0.3"/>
    <row r="6289" customFormat="1" x14ac:dyDescent="0.3"/>
    <row r="6290" customFormat="1" x14ac:dyDescent="0.3"/>
    <row r="6291" customFormat="1" x14ac:dyDescent="0.3"/>
    <row r="6292" customFormat="1" x14ac:dyDescent="0.3"/>
    <row r="6293" customFormat="1" x14ac:dyDescent="0.3"/>
    <row r="6294" customFormat="1" x14ac:dyDescent="0.3"/>
    <row r="6295" customFormat="1" x14ac:dyDescent="0.3"/>
    <row r="6296" customFormat="1" x14ac:dyDescent="0.3"/>
    <row r="6297" customFormat="1" x14ac:dyDescent="0.3"/>
    <row r="6298" customFormat="1" x14ac:dyDescent="0.3"/>
    <row r="6299" customFormat="1" x14ac:dyDescent="0.3"/>
    <row r="6300" customFormat="1" x14ac:dyDescent="0.3"/>
    <row r="6301" customFormat="1" x14ac:dyDescent="0.3"/>
    <row r="6302" customFormat="1" x14ac:dyDescent="0.3"/>
    <row r="6303" customFormat="1" x14ac:dyDescent="0.3"/>
    <row r="6304" customFormat="1" x14ac:dyDescent="0.3"/>
    <row r="6305" customFormat="1" x14ac:dyDescent="0.3"/>
    <row r="6306" customFormat="1" x14ac:dyDescent="0.3"/>
    <row r="6307" customFormat="1" x14ac:dyDescent="0.3"/>
    <row r="6308" customFormat="1" x14ac:dyDescent="0.3"/>
    <row r="6309" customFormat="1" x14ac:dyDescent="0.3"/>
    <row r="6310" customFormat="1" x14ac:dyDescent="0.3"/>
    <row r="6311" customFormat="1" x14ac:dyDescent="0.3"/>
    <row r="6312" customFormat="1" x14ac:dyDescent="0.3"/>
    <row r="6313" customFormat="1" x14ac:dyDescent="0.3"/>
    <row r="6314" customFormat="1" x14ac:dyDescent="0.3"/>
    <row r="6315" customFormat="1" x14ac:dyDescent="0.3"/>
    <row r="6316" customFormat="1" x14ac:dyDescent="0.3"/>
    <row r="6317" customFormat="1" x14ac:dyDescent="0.3"/>
    <row r="6318" customFormat="1" x14ac:dyDescent="0.3"/>
    <row r="6319" customFormat="1" x14ac:dyDescent="0.3"/>
    <row r="6320" customFormat="1" x14ac:dyDescent="0.3"/>
    <row r="6321" customFormat="1" x14ac:dyDescent="0.3"/>
    <row r="6322" customFormat="1" x14ac:dyDescent="0.3"/>
    <row r="6323" customFormat="1" x14ac:dyDescent="0.3"/>
    <row r="6324" customFormat="1" x14ac:dyDescent="0.3"/>
    <row r="6325" customFormat="1" x14ac:dyDescent="0.3"/>
    <row r="6326" customFormat="1" x14ac:dyDescent="0.3"/>
    <row r="6327" customFormat="1" x14ac:dyDescent="0.3"/>
    <row r="6328" customFormat="1" x14ac:dyDescent="0.3"/>
    <row r="6329" customFormat="1" x14ac:dyDescent="0.3"/>
    <row r="6330" customFormat="1" x14ac:dyDescent="0.3"/>
    <row r="6331" customFormat="1" x14ac:dyDescent="0.3"/>
    <row r="6332" customFormat="1" x14ac:dyDescent="0.3"/>
    <row r="6333" customFormat="1" x14ac:dyDescent="0.3"/>
    <row r="6334" customFormat="1" x14ac:dyDescent="0.3"/>
    <row r="6335" customFormat="1" x14ac:dyDescent="0.3"/>
    <row r="6336" customFormat="1" x14ac:dyDescent="0.3"/>
    <row r="6337" customFormat="1" x14ac:dyDescent="0.3"/>
    <row r="6338" customFormat="1" x14ac:dyDescent="0.3"/>
    <row r="6339" customFormat="1" x14ac:dyDescent="0.3"/>
    <row r="6340" customFormat="1" x14ac:dyDescent="0.3"/>
    <row r="6341" customFormat="1" x14ac:dyDescent="0.3"/>
    <row r="6342" customFormat="1" x14ac:dyDescent="0.3"/>
    <row r="6343" customFormat="1" x14ac:dyDescent="0.3"/>
    <row r="6344" customFormat="1" x14ac:dyDescent="0.3"/>
    <row r="6345" customFormat="1" x14ac:dyDescent="0.3"/>
    <row r="6346" customFormat="1" x14ac:dyDescent="0.3"/>
    <row r="6347" customFormat="1" x14ac:dyDescent="0.3"/>
    <row r="6348" customFormat="1" x14ac:dyDescent="0.3"/>
    <row r="6349" customFormat="1" x14ac:dyDescent="0.3"/>
    <row r="6350" customFormat="1" x14ac:dyDescent="0.3"/>
    <row r="6351" customFormat="1" x14ac:dyDescent="0.3"/>
    <row r="6352" customFormat="1" x14ac:dyDescent="0.3"/>
    <row r="6353" customFormat="1" x14ac:dyDescent="0.3"/>
    <row r="6354" customFormat="1" x14ac:dyDescent="0.3"/>
    <row r="6355" customFormat="1" x14ac:dyDescent="0.3"/>
    <row r="6356" customFormat="1" x14ac:dyDescent="0.3"/>
    <row r="6357" customFormat="1" x14ac:dyDescent="0.3"/>
    <row r="6358" customFormat="1" x14ac:dyDescent="0.3"/>
    <row r="6359" customFormat="1" x14ac:dyDescent="0.3"/>
    <row r="6360" customFormat="1" x14ac:dyDescent="0.3"/>
    <row r="6361" customFormat="1" x14ac:dyDescent="0.3"/>
    <row r="6362" customFormat="1" x14ac:dyDescent="0.3"/>
    <row r="6363" customFormat="1" x14ac:dyDescent="0.3"/>
    <row r="6364" customFormat="1" x14ac:dyDescent="0.3"/>
    <row r="6365" customFormat="1" x14ac:dyDescent="0.3"/>
    <row r="6366" customFormat="1" x14ac:dyDescent="0.3"/>
    <row r="6367" customFormat="1" x14ac:dyDescent="0.3"/>
    <row r="6368" customFormat="1" x14ac:dyDescent="0.3"/>
    <row r="6369" customFormat="1" x14ac:dyDescent="0.3"/>
    <row r="6370" customFormat="1" x14ac:dyDescent="0.3"/>
    <row r="6371" customFormat="1" x14ac:dyDescent="0.3"/>
    <row r="6372" customFormat="1" x14ac:dyDescent="0.3"/>
    <row r="6373" customFormat="1" x14ac:dyDescent="0.3"/>
    <row r="6374" customFormat="1" x14ac:dyDescent="0.3"/>
    <row r="6375" customFormat="1" x14ac:dyDescent="0.3"/>
    <row r="6376" customFormat="1" x14ac:dyDescent="0.3"/>
    <row r="6377" customFormat="1" x14ac:dyDescent="0.3"/>
    <row r="6378" customFormat="1" x14ac:dyDescent="0.3"/>
    <row r="6379" customFormat="1" x14ac:dyDescent="0.3"/>
    <row r="6380" customFormat="1" x14ac:dyDescent="0.3"/>
    <row r="6381" customFormat="1" x14ac:dyDescent="0.3"/>
    <row r="6382" customFormat="1" x14ac:dyDescent="0.3"/>
    <row r="6383" customFormat="1" x14ac:dyDescent="0.3"/>
    <row r="6384" customFormat="1" x14ac:dyDescent="0.3"/>
    <row r="6385" customFormat="1" x14ac:dyDescent="0.3"/>
    <row r="6386" customFormat="1" x14ac:dyDescent="0.3"/>
    <row r="6387" customFormat="1" x14ac:dyDescent="0.3"/>
    <row r="6388" customFormat="1" x14ac:dyDescent="0.3"/>
    <row r="6389" customFormat="1" x14ac:dyDescent="0.3"/>
    <row r="6390" customFormat="1" x14ac:dyDescent="0.3"/>
    <row r="6391" customFormat="1" x14ac:dyDescent="0.3"/>
    <row r="6392" customFormat="1" x14ac:dyDescent="0.3"/>
    <row r="6393" customFormat="1" x14ac:dyDescent="0.3"/>
    <row r="6394" customFormat="1" x14ac:dyDescent="0.3"/>
    <row r="6395" customFormat="1" x14ac:dyDescent="0.3"/>
    <row r="6396" customFormat="1" x14ac:dyDescent="0.3"/>
    <row r="6397" customFormat="1" x14ac:dyDescent="0.3"/>
    <row r="6398" customFormat="1" x14ac:dyDescent="0.3"/>
    <row r="6399" customFormat="1" x14ac:dyDescent="0.3"/>
    <row r="6400" customFormat="1" x14ac:dyDescent="0.3"/>
    <row r="6401" customFormat="1" x14ac:dyDescent="0.3"/>
    <row r="6402" customFormat="1" x14ac:dyDescent="0.3"/>
    <row r="6403" customFormat="1" x14ac:dyDescent="0.3"/>
    <row r="6404" customFormat="1" x14ac:dyDescent="0.3"/>
    <row r="6405" customFormat="1" x14ac:dyDescent="0.3"/>
    <row r="6406" customFormat="1" x14ac:dyDescent="0.3"/>
    <row r="6407" customFormat="1" x14ac:dyDescent="0.3"/>
    <row r="6408" customFormat="1" x14ac:dyDescent="0.3"/>
    <row r="6409" customFormat="1" x14ac:dyDescent="0.3"/>
    <row r="6410" customFormat="1" x14ac:dyDescent="0.3"/>
    <row r="6411" customFormat="1" x14ac:dyDescent="0.3"/>
    <row r="6412" customFormat="1" x14ac:dyDescent="0.3"/>
    <row r="6413" customFormat="1" x14ac:dyDescent="0.3"/>
    <row r="6414" customFormat="1" x14ac:dyDescent="0.3"/>
    <row r="6415" customFormat="1" x14ac:dyDescent="0.3"/>
    <row r="6416" customFormat="1" x14ac:dyDescent="0.3"/>
    <row r="6417" customFormat="1" x14ac:dyDescent="0.3"/>
    <row r="6418" customFormat="1" x14ac:dyDescent="0.3"/>
    <row r="6419" customFormat="1" x14ac:dyDescent="0.3"/>
    <row r="6420" customFormat="1" x14ac:dyDescent="0.3"/>
    <row r="6421" customFormat="1" x14ac:dyDescent="0.3"/>
    <row r="6422" customFormat="1" x14ac:dyDescent="0.3"/>
    <row r="6423" customFormat="1" x14ac:dyDescent="0.3"/>
    <row r="6424" customFormat="1" x14ac:dyDescent="0.3"/>
    <row r="6425" customFormat="1" x14ac:dyDescent="0.3"/>
    <row r="6426" customFormat="1" x14ac:dyDescent="0.3"/>
    <row r="6427" customFormat="1" x14ac:dyDescent="0.3"/>
    <row r="6428" customFormat="1" x14ac:dyDescent="0.3"/>
    <row r="6429" customFormat="1" x14ac:dyDescent="0.3"/>
    <row r="6430" customFormat="1" x14ac:dyDescent="0.3"/>
    <row r="6431" customFormat="1" x14ac:dyDescent="0.3"/>
    <row r="6432" customFormat="1" x14ac:dyDescent="0.3"/>
    <row r="6433" customFormat="1" x14ac:dyDescent="0.3"/>
    <row r="6434" customFormat="1" x14ac:dyDescent="0.3"/>
    <row r="6435" customFormat="1" x14ac:dyDescent="0.3"/>
    <row r="6436" customFormat="1" x14ac:dyDescent="0.3"/>
    <row r="6437" customFormat="1" x14ac:dyDescent="0.3"/>
    <row r="6438" customFormat="1" x14ac:dyDescent="0.3"/>
    <row r="6439" customFormat="1" x14ac:dyDescent="0.3"/>
    <row r="6440" customFormat="1" x14ac:dyDescent="0.3"/>
    <row r="6441" customFormat="1" x14ac:dyDescent="0.3"/>
    <row r="6442" customFormat="1" x14ac:dyDescent="0.3"/>
    <row r="6443" customFormat="1" x14ac:dyDescent="0.3"/>
    <row r="6444" customFormat="1" x14ac:dyDescent="0.3"/>
    <row r="6445" customFormat="1" x14ac:dyDescent="0.3"/>
    <row r="6446" customFormat="1" x14ac:dyDescent="0.3"/>
    <row r="6447" customFormat="1" x14ac:dyDescent="0.3"/>
    <row r="6448" customFormat="1" x14ac:dyDescent="0.3"/>
    <row r="6449" customFormat="1" x14ac:dyDescent="0.3"/>
    <row r="6450" customFormat="1" x14ac:dyDescent="0.3"/>
    <row r="6451" customFormat="1" x14ac:dyDescent="0.3"/>
    <row r="6452" customFormat="1" x14ac:dyDescent="0.3"/>
    <row r="6453" customFormat="1" x14ac:dyDescent="0.3"/>
    <row r="6454" customFormat="1" x14ac:dyDescent="0.3"/>
    <row r="6455" customFormat="1" x14ac:dyDescent="0.3"/>
    <row r="6456" customFormat="1" x14ac:dyDescent="0.3"/>
    <row r="6457" customFormat="1" x14ac:dyDescent="0.3"/>
    <row r="6458" customFormat="1" x14ac:dyDescent="0.3"/>
    <row r="6459" customFormat="1" x14ac:dyDescent="0.3"/>
    <row r="6460" customFormat="1" x14ac:dyDescent="0.3"/>
    <row r="6461" customFormat="1" x14ac:dyDescent="0.3"/>
    <row r="6462" customFormat="1" x14ac:dyDescent="0.3"/>
    <row r="6463" customFormat="1" x14ac:dyDescent="0.3"/>
    <row r="6464" customFormat="1" x14ac:dyDescent="0.3"/>
    <row r="6465" customFormat="1" x14ac:dyDescent="0.3"/>
    <row r="6466" customFormat="1" x14ac:dyDescent="0.3"/>
    <row r="6467" customFormat="1" x14ac:dyDescent="0.3"/>
    <row r="6468" customFormat="1" x14ac:dyDescent="0.3"/>
    <row r="6469" customFormat="1" x14ac:dyDescent="0.3"/>
    <row r="6470" customFormat="1" x14ac:dyDescent="0.3"/>
    <row r="6471" customFormat="1" x14ac:dyDescent="0.3"/>
    <row r="6472" customFormat="1" x14ac:dyDescent="0.3"/>
    <row r="6473" customFormat="1" x14ac:dyDescent="0.3"/>
    <row r="6474" customFormat="1" x14ac:dyDescent="0.3"/>
    <row r="6475" customFormat="1" x14ac:dyDescent="0.3"/>
    <row r="6476" customFormat="1" x14ac:dyDescent="0.3"/>
    <row r="6477" customFormat="1" x14ac:dyDescent="0.3"/>
    <row r="6478" customFormat="1" x14ac:dyDescent="0.3"/>
    <row r="6479" customFormat="1" x14ac:dyDescent="0.3"/>
    <row r="6480" customFormat="1" x14ac:dyDescent="0.3"/>
    <row r="6481" customFormat="1" x14ac:dyDescent="0.3"/>
    <row r="6482" customFormat="1" x14ac:dyDescent="0.3"/>
    <row r="6483" customFormat="1" x14ac:dyDescent="0.3"/>
    <row r="6484" customFormat="1" x14ac:dyDescent="0.3"/>
    <row r="6485" customFormat="1" x14ac:dyDescent="0.3"/>
    <row r="6486" customFormat="1" x14ac:dyDescent="0.3"/>
    <row r="6487" customFormat="1" x14ac:dyDescent="0.3"/>
    <row r="6488" customFormat="1" x14ac:dyDescent="0.3"/>
    <row r="6489" customFormat="1" x14ac:dyDescent="0.3"/>
    <row r="6490" customFormat="1" x14ac:dyDescent="0.3"/>
    <row r="6491" customFormat="1" x14ac:dyDescent="0.3"/>
    <row r="6492" customFormat="1" x14ac:dyDescent="0.3"/>
    <row r="6493" customFormat="1" x14ac:dyDescent="0.3"/>
    <row r="6494" customFormat="1" x14ac:dyDescent="0.3"/>
    <row r="6495" customFormat="1" x14ac:dyDescent="0.3"/>
    <row r="6496" customFormat="1" x14ac:dyDescent="0.3"/>
    <row r="6497" customFormat="1" x14ac:dyDescent="0.3"/>
    <row r="6498" customFormat="1" x14ac:dyDescent="0.3"/>
    <row r="6499" customFormat="1" x14ac:dyDescent="0.3"/>
    <row r="6500" customFormat="1" x14ac:dyDescent="0.3"/>
    <row r="6501" customFormat="1" x14ac:dyDescent="0.3"/>
    <row r="6502" customFormat="1" x14ac:dyDescent="0.3"/>
    <row r="6503" customFormat="1" x14ac:dyDescent="0.3"/>
    <row r="6504" customFormat="1" x14ac:dyDescent="0.3"/>
    <row r="6505" customFormat="1" x14ac:dyDescent="0.3"/>
    <row r="6506" customFormat="1" x14ac:dyDescent="0.3"/>
    <row r="6507" customFormat="1" x14ac:dyDescent="0.3"/>
    <row r="6508" customFormat="1" x14ac:dyDescent="0.3"/>
    <row r="6509" customFormat="1" x14ac:dyDescent="0.3"/>
    <row r="6510" customFormat="1" x14ac:dyDescent="0.3"/>
    <row r="6511" customFormat="1" x14ac:dyDescent="0.3"/>
    <row r="6512" customFormat="1" x14ac:dyDescent="0.3"/>
    <row r="6513" customFormat="1" x14ac:dyDescent="0.3"/>
    <row r="6514" customFormat="1" x14ac:dyDescent="0.3"/>
    <row r="6515" customFormat="1" x14ac:dyDescent="0.3"/>
    <row r="6516" customFormat="1" x14ac:dyDescent="0.3"/>
    <row r="6517" customFormat="1" x14ac:dyDescent="0.3"/>
    <row r="6518" customFormat="1" x14ac:dyDescent="0.3"/>
    <row r="6519" customFormat="1" x14ac:dyDescent="0.3"/>
    <row r="6520" customFormat="1" x14ac:dyDescent="0.3"/>
    <row r="6521" customFormat="1" x14ac:dyDescent="0.3"/>
    <row r="6522" customFormat="1" x14ac:dyDescent="0.3"/>
    <row r="6523" customFormat="1" x14ac:dyDescent="0.3"/>
    <row r="6524" customFormat="1" x14ac:dyDescent="0.3"/>
    <row r="6525" customFormat="1" x14ac:dyDescent="0.3"/>
    <row r="6526" customFormat="1" x14ac:dyDescent="0.3"/>
    <row r="6527" customFormat="1" x14ac:dyDescent="0.3"/>
    <row r="6528" customFormat="1" x14ac:dyDescent="0.3"/>
    <row r="6529" customFormat="1" x14ac:dyDescent="0.3"/>
    <row r="6530" customFormat="1" x14ac:dyDescent="0.3"/>
    <row r="6531" customFormat="1" x14ac:dyDescent="0.3"/>
    <row r="6532" customFormat="1" x14ac:dyDescent="0.3"/>
    <row r="6533" customFormat="1" x14ac:dyDescent="0.3"/>
    <row r="6534" customFormat="1" x14ac:dyDescent="0.3"/>
    <row r="6535" customFormat="1" x14ac:dyDescent="0.3"/>
    <row r="6536" customFormat="1" x14ac:dyDescent="0.3"/>
    <row r="6537" customFormat="1" x14ac:dyDescent="0.3"/>
    <row r="6538" customFormat="1" x14ac:dyDescent="0.3"/>
    <row r="6539" customFormat="1" x14ac:dyDescent="0.3"/>
    <row r="6540" customFormat="1" x14ac:dyDescent="0.3"/>
    <row r="6541" customFormat="1" x14ac:dyDescent="0.3"/>
    <row r="6542" customFormat="1" x14ac:dyDescent="0.3"/>
    <row r="6543" customFormat="1" x14ac:dyDescent="0.3"/>
    <row r="6544" customFormat="1" x14ac:dyDescent="0.3"/>
    <row r="6545" customFormat="1" x14ac:dyDescent="0.3"/>
    <row r="6546" customFormat="1" x14ac:dyDescent="0.3"/>
    <row r="6547" customFormat="1" x14ac:dyDescent="0.3"/>
    <row r="6548" customFormat="1" x14ac:dyDescent="0.3"/>
    <row r="6549" customFormat="1" x14ac:dyDescent="0.3"/>
    <row r="6550" customFormat="1" x14ac:dyDescent="0.3"/>
    <row r="6551" customFormat="1" x14ac:dyDescent="0.3"/>
    <row r="6552" customFormat="1" x14ac:dyDescent="0.3"/>
    <row r="6553" customFormat="1" x14ac:dyDescent="0.3"/>
    <row r="6554" customFormat="1" x14ac:dyDescent="0.3"/>
    <row r="6555" customFormat="1" x14ac:dyDescent="0.3"/>
    <row r="6556" customFormat="1" x14ac:dyDescent="0.3"/>
    <row r="6557" customFormat="1" x14ac:dyDescent="0.3"/>
    <row r="6558" customFormat="1" x14ac:dyDescent="0.3"/>
    <row r="6559" customFormat="1" x14ac:dyDescent="0.3"/>
    <row r="6560" customFormat="1" x14ac:dyDescent="0.3"/>
    <row r="6561" customFormat="1" x14ac:dyDescent="0.3"/>
    <row r="6562" customFormat="1" x14ac:dyDescent="0.3"/>
    <row r="6563" customFormat="1" x14ac:dyDescent="0.3"/>
    <row r="6564" customFormat="1" x14ac:dyDescent="0.3"/>
    <row r="6565" customFormat="1" x14ac:dyDescent="0.3"/>
    <row r="6566" customFormat="1" x14ac:dyDescent="0.3"/>
    <row r="6567" customFormat="1" x14ac:dyDescent="0.3"/>
    <row r="6568" customFormat="1" x14ac:dyDescent="0.3"/>
    <row r="6569" customFormat="1" x14ac:dyDescent="0.3"/>
    <row r="6570" customFormat="1" x14ac:dyDescent="0.3"/>
    <row r="6571" customFormat="1" x14ac:dyDescent="0.3"/>
    <row r="6572" customFormat="1" x14ac:dyDescent="0.3"/>
    <row r="6573" customFormat="1" x14ac:dyDescent="0.3"/>
    <row r="6574" customFormat="1" x14ac:dyDescent="0.3"/>
    <row r="6575" customFormat="1" x14ac:dyDescent="0.3"/>
    <row r="6576" customFormat="1" x14ac:dyDescent="0.3"/>
    <row r="6577" customFormat="1" x14ac:dyDescent="0.3"/>
    <row r="6578" customFormat="1" x14ac:dyDescent="0.3"/>
    <row r="6579" customFormat="1" x14ac:dyDescent="0.3"/>
    <row r="6580" customFormat="1" x14ac:dyDescent="0.3"/>
    <row r="6581" customFormat="1" x14ac:dyDescent="0.3"/>
    <row r="6582" customFormat="1" x14ac:dyDescent="0.3"/>
    <row r="6583" customFormat="1" x14ac:dyDescent="0.3"/>
    <row r="6584" customFormat="1" x14ac:dyDescent="0.3"/>
    <row r="6585" customFormat="1" x14ac:dyDescent="0.3"/>
    <row r="6586" customFormat="1" x14ac:dyDescent="0.3"/>
    <row r="6587" customFormat="1" x14ac:dyDescent="0.3"/>
    <row r="6588" customFormat="1" x14ac:dyDescent="0.3"/>
    <row r="6589" customFormat="1" x14ac:dyDescent="0.3"/>
    <row r="6590" customFormat="1" x14ac:dyDescent="0.3"/>
    <row r="6591" customFormat="1" x14ac:dyDescent="0.3"/>
    <row r="6592" customFormat="1" x14ac:dyDescent="0.3"/>
    <row r="6593" customFormat="1" x14ac:dyDescent="0.3"/>
    <row r="6594" customFormat="1" x14ac:dyDescent="0.3"/>
    <row r="6595" customFormat="1" x14ac:dyDescent="0.3"/>
    <row r="6596" customFormat="1" x14ac:dyDescent="0.3"/>
    <row r="6597" customFormat="1" x14ac:dyDescent="0.3"/>
    <row r="6598" customFormat="1" x14ac:dyDescent="0.3"/>
    <row r="6599" customFormat="1" x14ac:dyDescent="0.3"/>
    <row r="6600" customFormat="1" x14ac:dyDescent="0.3"/>
    <row r="6601" customFormat="1" x14ac:dyDescent="0.3"/>
    <row r="6602" customFormat="1" x14ac:dyDescent="0.3"/>
    <row r="6603" customFormat="1" x14ac:dyDescent="0.3"/>
    <row r="6604" customFormat="1" x14ac:dyDescent="0.3"/>
    <row r="6605" customFormat="1" x14ac:dyDescent="0.3"/>
    <row r="6606" customFormat="1" x14ac:dyDescent="0.3"/>
    <row r="6607" customFormat="1" x14ac:dyDescent="0.3"/>
    <row r="6608" customFormat="1" x14ac:dyDescent="0.3"/>
    <row r="6609" customFormat="1" x14ac:dyDescent="0.3"/>
    <row r="6610" customFormat="1" x14ac:dyDescent="0.3"/>
    <row r="6611" customFormat="1" x14ac:dyDescent="0.3"/>
    <row r="6612" customFormat="1" x14ac:dyDescent="0.3"/>
    <row r="6613" customFormat="1" x14ac:dyDescent="0.3"/>
    <row r="6614" customFormat="1" x14ac:dyDescent="0.3"/>
    <row r="6615" customFormat="1" x14ac:dyDescent="0.3"/>
    <row r="6616" customFormat="1" x14ac:dyDescent="0.3"/>
    <row r="6617" customFormat="1" x14ac:dyDescent="0.3"/>
    <row r="6618" customFormat="1" x14ac:dyDescent="0.3"/>
    <row r="6619" customFormat="1" x14ac:dyDescent="0.3"/>
    <row r="6620" customFormat="1" x14ac:dyDescent="0.3"/>
    <row r="6621" customFormat="1" x14ac:dyDescent="0.3"/>
    <row r="6622" customFormat="1" x14ac:dyDescent="0.3"/>
    <row r="6623" customFormat="1" x14ac:dyDescent="0.3"/>
    <row r="6624" customFormat="1" x14ac:dyDescent="0.3"/>
    <row r="6625" customFormat="1" x14ac:dyDescent="0.3"/>
    <row r="6626" customFormat="1" x14ac:dyDescent="0.3"/>
    <row r="6627" customFormat="1" x14ac:dyDescent="0.3"/>
    <row r="6628" customFormat="1" x14ac:dyDescent="0.3"/>
    <row r="6629" customFormat="1" x14ac:dyDescent="0.3"/>
    <row r="6630" customFormat="1" x14ac:dyDescent="0.3"/>
    <row r="6631" customFormat="1" x14ac:dyDescent="0.3"/>
    <row r="6632" customFormat="1" x14ac:dyDescent="0.3"/>
    <row r="6633" customFormat="1" x14ac:dyDescent="0.3"/>
    <row r="6634" customFormat="1" x14ac:dyDescent="0.3"/>
    <row r="6635" customFormat="1" x14ac:dyDescent="0.3"/>
    <row r="6636" customFormat="1" x14ac:dyDescent="0.3"/>
    <row r="6637" customFormat="1" x14ac:dyDescent="0.3"/>
    <row r="6638" customFormat="1" x14ac:dyDescent="0.3"/>
    <row r="6639" customFormat="1" x14ac:dyDescent="0.3"/>
    <row r="6640" customFormat="1" x14ac:dyDescent="0.3"/>
    <row r="6641" customFormat="1" x14ac:dyDescent="0.3"/>
    <row r="6642" customFormat="1" x14ac:dyDescent="0.3"/>
    <row r="6643" customFormat="1" x14ac:dyDescent="0.3"/>
    <row r="6644" customFormat="1" x14ac:dyDescent="0.3"/>
    <row r="6645" customFormat="1" x14ac:dyDescent="0.3"/>
    <row r="6646" customFormat="1" x14ac:dyDescent="0.3"/>
    <row r="6647" customFormat="1" x14ac:dyDescent="0.3"/>
    <row r="6648" customFormat="1" x14ac:dyDescent="0.3"/>
    <row r="6649" customFormat="1" x14ac:dyDescent="0.3"/>
    <row r="6650" customFormat="1" x14ac:dyDescent="0.3"/>
    <row r="6651" customFormat="1" x14ac:dyDescent="0.3"/>
    <row r="6652" customFormat="1" x14ac:dyDescent="0.3"/>
    <row r="6653" customFormat="1" x14ac:dyDescent="0.3"/>
    <row r="6654" customFormat="1" x14ac:dyDescent="0.3"/>
    <row r="6655" customFormat="1" x14ac:dyDescent="0.3"/>
    <row r="6656" customFormat="1" x14ac:dyDescent="0.3"/>
    <row r="6657" customFormat="1" x14ac:dyDescent="0.3"/>
    <row r="6658" customFormat="1" x14ac:dyDescent="0.3"/>
    <row r="6659" customFormat="1" x14ac:dyDescent="0.3"/>
    <row r="6660" customFormat="1" x14ac:dyDescent="0.3"/>
    <row r="6661" customFormat="1" x14ac:dyDescent="0.3"/>
    <row r="6662" customFormat="1" x14ac:dyDescent="0.3"/>
    <row r="6663" customFormat="1" x14ac:dyDescent="0.3"/>
    <row r="6664" customFormat="1" x14ac:dyDescent="0.3"/>
    <row r="6665" customFormat="1" x14ac:dyDescent="0.3"/>
    <row r="6666" customFormat="1" x14ac:dyDescent="0.3"/>
    <row r="6667" customFormat="1" x14ac:dyDescent="0.3"/>
    <row r="6668" customFormat="1" x14ac:dyDescent="0.3"/>
    <row r="6669" customFormat="1" x14ac:dyDescent="0.3"/>
    <row r="6670" customFormat="1" x14ac:dyDescent="0.3"/>
    <row r="6671" customFormat="1" x14ac:dyDescent="0.3"/>
    <row r="6672" customFormat="1" x14ac:dyDescent="0.3"/>
    <row r="6673" customFormat="1" x14ac:dyDescent="0.3"/>
    <row r="6674" customFormat="1" x14ac:dyDescent="0.3"/>
    <row r="6675" customFormat="1" x14ac:dyDescent="0.3"/>
    <row r="6676" customFormat="1" x14ac:dyDescent="0.3"/>
    <row r="6677" customFormat="1" x14ac:dyDescent="0.3"/>
    <row r="6678" customFormat="1" x14ac:dyDescent="0.3"/>
    <row r="6679" customFormat="1" x14ac:dyDescent="0.3"/>
    <row r="6680" customFormat="1" x14ac:dyDescent="0.3"/>
    <row r="6681" customFormat="1" x14ac:dyDescent="0.3"/>
    <row r="6682" customFormat="1" x14ac:dyDescent="0.3"/>
    <row r="6683" customFormat="1" x14ac:dyDescent="0.3"/>
    <row r="6684" customFormat="1" x14ac:dyDescent="0.3"/>
    <row r="6685" customFormat="1" x14ac:dyDescent="0.3"/>
    <row r="6686" customFormat="1" x14ac:dyDescent="0.3"/>
    <row r="6687" customFormat="1" x14ac:dyDescent="0.3"/>
    <row r="6688" customFormat="1" x14ac:dyDescent="0.3"/>
    <row r="6689" customFormat="1" x14ac:dyDescent="0.3"/>
    <row r="6690" customFormat="1" x14ac:dyDescent="0.3"/>
    <row r="6691" customFormat="1" x14ac:dyDescent="0.3"/>
    <row r="6692" customFormat="1" x14ac:dyDescent="0.3"/>
    <row r="6693" customFormat="1" x14ac:dyDescent="0.3"/>
    <row r="6694" customFormat="1" x14ac:dyDescent="0.3"/>
    <row r="6695" customFormat="1" x14ac:dyDescent="0.3"/>
    <row r="6696" customFormat="1" x14ac:dyDescent="0.3"/>
    <row r="6697" customFormat="1" x14ac:dyDescent="0.3"/>
    <row r="6698" customFormat="1" x14ac:dyDescent="0.3"/>
    <row r="6699" customFormat="1" x14ac:dyDescent="0.3"/>
    <row r="6700" customFormat="1" x14ac:dyDescent="0.3"/>
    <row r="6701" customFormat="1" x14ac:dyDescent="0.3"/>
    <row r="6702" customFormat="1" x14ac:dyDescent="0.3"/>
    <row r="6703" customFormat="1" x14ac:dyDescent="0.3"/>
    <row r="6704" customFormat="1" x14ac:dyDescent="0.3"/>
    <row r="6705" customFormat="1" x14ac:dyDescent="0.3"/>
    <row r="6706" customFormat="1" x14ac:dyDescent="0.3"/>
    <row r="6707" customFormat="1" x14ac:dyDescent="0.3"/>
    <row r="6708" customFormat="1" x14ac:dyDescent="0.3"/>
    <row r="6709" customFormat="1" x14ac:dyDescent="0.3"/>
    <row r="6710" customFormat="1" x14ac:dyDescent="0.3"/>
    <row r="6711" customFormat="1" x14ac:dyDescent="0.3"/>
    <row r="6712" customFormat="1" x14ac:dyDescent="0.3"/>
    <row r="6713" customFormat="1" x14ac:dyDescent="0.3"/>
    <row r="6714" customFormat="1" x14ac:dyDescent="0.3"/>
    <row r="6715" customFormat="1" x14ac:dyDescent="0.3"/>
    <row r="6716" customFormat="1" x14ac:dyDescent="0.3"/>
    <row r="6717" customFormat="1" x14ac:dyDescent="0.3"/>
    <row r="6718" customFormat="1" x14ac:dyDescent="0.3"/>
    <row r="6719" customFormat="1" x14ac:dyDescent="0.3"/>
    <row r="6720" customFormat="1" x14ac:dyDescent="0.3"/>
    <row r="6721" customFormat="1" x14ac:dyDescent="0.3"/>
    <row r="6722" customFormat="1" x14ac:dyDescent="0.3"/>
    <row r="6723" customFormat="1" x14ac:dyDescent="0.3"/>
    <row r="6724" customFormat="1" x14ac:dyDescent="0.3"/>
    <row r="6725" customFormat="1" x14ac:dyDescent="0.3"/>
    <row r="6726" customFormat="1" x14ac:dyDescent="0.3"/>
    <row r="6727" customFormat="1" x14ac:dyDescent="0.3"/>
    <row r="6728" customFormat="1" x14ac:dyDescent="0.3"/>
    <row r="6729" customFormat="1" x14ac:dyDescent="0.3"/>
    <row r="6730" customFormat="1" x14ac:dyDescent="0.3"/>
    <row r="6731" customFormat="1" x14ac:dyDescent="0.3"/>
    <row r="6732" customFormat="1" x14ac:dyDescent="0.3"/>
    <row r="6733" customFormat="1" x14ac:dyDescent="0.3"/>
    <row r="6734" customFormat="1" x14ac:dyDescent="0.3"/>
    <row r="6735" customFormat="1" x14ac:dyDescent="0.3"/>
    <row r="6736" customFormat="1" x14ac:dyDescent="0.3"/>
    <row r="6737" customFormat="1" x14ac:dyDescent="0.3"/>
    <row r="6738" customFormat="1" x14ac:dyDescent="0.3"/>
    <row r="6739" customFormat="1" x14ac:dyDescent="0.3"/>
    <row r="6740" customFormat="1" x14ac:dyDescent="0.3"/>
    <row r="6741" customFormat="1" x14ac:dyDescent="0.3"/>
    <row r="6742" customFormat="1" x14ac:dyDescent="0.3"/>
    <row r="6743" customFormat="1" x14ac:dyDescent="0.3"/>
    <row r="6744" customFormat="1" x14ac:dyDescent="0.3"/>
    <row r="6745" customFormat="1" x14ac:dyDescent="0.3"/>
    <row r="6746" customFormat="1" x14ac:dyDescent="0.3"/>
    <row r="6747" customFormat="1" x14ac:dyDescent="0.3"/>
    <row r="6748" customFormat="1" x14ac:dyDescent="0.3"/>
    <row r="6749" customFormat="1" x14ac:dyDescent="0.3"/>
    <row r="6750" customFormat="1" x14ac:dyDescent="0.3"/>
    <row r="6751" customFormat="1" x14ac:dyDescent="0.3"/>
    <row r="6752" customFormat="1" x14ac:dyDescent="0.3"/>
    <row r="6753" customFormat="1" x14ac:dyDescent="0.3"/>
    <row r="6754" customFormat="1" x14ac:dyDescent="0.3"/>
    <row r="6755" customFormat="1" x14ac:dyDescent="0.3"/>
    <row r="6756" customFormat="1" x14ac:dyDescent="0.3"/>
    <row r="6757" customFormat="1" x14ac:dyDescent="0.3"/>
    <row r="6758" customFormat="1" x14ac:dyDescent="0.3"/>
    <row r="6759" customFormat="1" x14ac:dyDescent="0.3"/>
    <row r="6760" customFormat="1" x14ac:dyDescent="0.3"/>
    <row r="6761" customFormat="1" x14ac:dyDescent="0.3"/>
    <row r="6762" customFormat="1" x14ac:dyDescent="0.3"/>
    <row r="6763" customFormat="1" x14ac:dyDescent="0.3"/>
    <row r="6764" customFormat="1" x14ac:dyDescent="0.3"/>
    <row r="6765" customFormat="1" x14ac:dyDescent="0.3"/>
    <row r="6766" customFormat="1" x14ac:dyDescent="0.3"/>
    <row r="6767" customFormat="1" x14ac:dyDescent="0.3"/>
    <row r="6768" customFormat="1" x14ac:dyDescent="0.3"/>
    <row r="6769" customFormat="1" x14ac:dyDescent="0.3"/>
    <row r="6770" customFormat="1" x14ac:dyDescent="0.3"/>
    <row r="6771" customFormat="1" x14ac:dyDescent="0.3"/>
    <row r="6772" customFormat="1" x14ac:dyDescent="0.3"/>
    <row r="6773" customFormat="1" x14ac:dyDescent="0.3"/>
    <row r="6774" customFormat="1" x14ac:dyDescent="0.3"/>
    <row r="6775" customFormat="1" x14ac:dyDescent="0.3"/>
    <row r="6776" customFormat="1" x14ac:dyDescent="0.3"/>
    <row r="6777" customFormat="1" x14ac:dyDescent="0.3"/>
    <row r="6778" customFormat="1" x14ac:dyDescent="0.3"/>
    <row r="6779" customFormat="1" x14ac:dyDescent="0.3"/>
    <row r="6780" customFormat="1" x14ac:dyDescent="0.3"/>
    <row r="6781" customFormat="1" x14ac:dyDescent="0.3"/>
    <row r="6782" customFormat="1" x14ac:dyDescent="0.3"/>
    <row r="6783" customFormat="1" x14ac:dyDescent="0.3"/>
    <row r="6784" customFormat="1" x14ac:dyDescent="0.3"/>
    <row r="6785" customFormat="1" x14ac:dyDescent="0.3"/>
    <row r="6786" customFormat="1" x14ac:dyDescent="0.3"/>
    <row r="6787" customFormat="1" x14ac:dyDescent="0.3"/>
    <row r="6788" customFormat="1" x14ac:dyDescent="0.3"/>
    <row r="6789" customFormat="1" x14ac:dyDescent="0.3"/>
    <row r="6790" customFormat="1" x14ac:dyDescent="0.3"/>
    <row r="6791" customFormat="1" x14ac:dyDescent="0.3"/>
    <row r="6792" customFormat="1" x14ac:dyDescent="0.3"/>
    <row r="6793" customFormat="1" x14ac:dyDescent="0.3"/>
    <row r="6794" customFormat="1" x14ac:dyDescent="0.3"/>
    <row r="6795" customFormat="1" x14ac:dyDescent="0.3"/>
    <row r="6796" customFormat="1" x14ac:dyDescent="0.3"/>
    <row r="6797" customFormat="1" x14ac:dyDescent="0.3"/>
    <row r="6798" customFormat="1" x14ac:dyDescent="0.3"/>
    <row r="6799" customFormat="1" x14ac:dyDescent="0.3"/>
    <row r="6800" customFormat="1" x14ac:dyDescent="0.3"/>
    <row r="6801" customFormat="1" x14ac:dyDescent="0.3"/>
    <row r="6802" customFormat="1" x14ac:dyDescent="0.3"/>
    <row r="6803" customFormat="1" x14ac:dyDescent="0.3"/>
    <row r="6804" customFormat="1" x14ac:dyDescent="0.3"/>
    <row r="6805" customFormat="1" x14ac:dyDescent="0.3"/>
    <row r="6806" customFormat="1" x14ac:dyDescent="0.3"/>
    <row r="6807" customFormat="1" x14ac:dyDescent="0.3"/>
    <row r="6808" customFormat="1" x14ac:dyDescent="0.3"/>
    <row r="6809" customFormat="1" x14ac:dyDescent="0.3"/>
    <row r="6810" customFormat="1" x14ac:dyDescent="0.3"/>
    <row r="6811" customFormat="1" x14ac:dyDescent="0.3"/>
    <row r="6812" customFormat="1" x14ac:dyDescent="0.3"/>
    <row r="6813" customFormat="1" x14ac:dyDescent="0.3"/>
    <row r="6814" customFormat="1" x14ac:dyDescent="0.3"/>
    <row r="6815" customFormat="1" x14ac:dyDescent="0.3"/>
    <row r="6816" customFormat="1" x14ac:dyDescent="0.3"/>
    <row r="6817" customFormat="1" x14ac:dyDescent="0.3"/>
    <row r="6818" customFormat="1" x14ac:dyDescent="0.3"/>
    <row r="6819" customFormat="1" x14ac:dyDescent="0.3"/>
    <row r="6820" customFormat="1" x14ac:dyDescent="0.3"/>
    <row r="6821" customFormat="1" x14ac:dyDescent="0.3"/>
    <row r="6822" customFormat="1" x14ac:dyDescent="0.3"/>
    <row r="6823" customFormat="1" x14ac:dyDescent="0.3"/>
    <row r="6824" customFormat="1" x14ac:dyDescent="0.3"/>
    <row r="6825" customFormat="1" x14ac:dyDescent="0.3"/>
    <row r="6826" customFormat="1" x14ac:dyDescent="0.3"/>
    <row r="6827" customFormat="1" x14ac:dyDescent="0.3"/>
    <row r="6828" customFormat="1" x14ac:dyDescent="0.3"/>
    <row r="6829" customFormat="1" x14ac:dyDescent="0.3"/>
    <row r="6830" customFormat="1" x14ac:dyDescent="0.3"/>
    <row r="6831" customFormat="1" x14ac:dyDescent="0.3"/>
    <row r="6832" customFormat="1" x14ac:dyDescent="0.3"/>
    <row r="6833" customFormat="1" x14ac:dyDescent="0.3"/>
    <row r="6834" customFormat="1" x14ac:dyDescent="0.3"/>
    <row r="6835" customFormat="1" x14ac:dyDescent="0.3"/>
    <row r="6836" customFormat="1" x14ac:dyDescent="0.3"/>
    <row r="6837" customFormat="1" x14ac:dyDescent="0.3"/>
    <row r="6838" customFormat="1" x14ac:dyDescent="0.3"/>
    <row r="6839" customFormat="1" x14ac:dyDescent="0.3"/>
    <row r="6840" customFormat="1" x14ac:dyDescent="0.3"/>
    <row r="6841" customFormat="1" x14ac:dyDescent="0.3"/>
    <row r="6842" customFormat="1" x14ac:dyDescent="0.3"/>
    <row r="6843" customFormat="1" x14ac:dyDescent="0.3"/>
    <row r="6844" customFormat="1" x14ac:dyDescent="0.3"/>
    <row r="6845" customFormat="1" x14ac:dyDescent="0.3"/>
    <row r="6846" customFormat="1" x14ac:dyDescent="0.3"/>
    <row r="6847" customFormat="1" x14ac:dyDescent="0.3"/>
    <row r="6848" customFormat="1" x14ac:dyDescent="0.3"/>
    <row r="6849" customFormat="1" x14ac:dyDescent="0.3"/>
    <row r="6850" customFormat="1" x14ac:dyDescent="0.3"/>
    <row r="6851" customFormat="1" x14ac:dyDescent="0.3"/>
    <row r="6852" customFormat="1" x14ac:dyDescent="0.3"/>
    <row r="6853" customFormat="1" x14ac:dyDescent="0.3"/>
    <row r="6854" customFormat="1" x14ac:dyDescent="0.3"/>
    <row r="6855" customFormat="1" x14ac:dyDescent="0.3"/>
    <row r="6856" customFormat="1" x14ac:dyDescent="0.3"/>
    <row r="6857" customFormat="1" x14ac:dyDescent="0.3"/>
    <row r="6858" customFormat="1" x14ac:dyDescent="0.3"/>
    <row r="6859" customFormat="1" x14ac:dyDescent="0.3"/>
    <row r="6860" customFormat="1" x14ac:dyDescent="0.3"/>
    <row r="6861" customFormat="1" x14ac:dyDescent="0.3"/>
    <row r="6862" customFormat="1" x14ac:dyDescent="0.3"/>
    <row r="6863" customFormat="1" x14ac:dyDescent="0.3"/>
    <row r="6864" customFormat="1" x14ac:dyDescent="0.3"/>
    <row r="6865" customFormat="1" x14ac:dyDescent="0.3"/>
    <row r="6866" customFormat="1" x14ac:dyDescent="0.3"/>
    <row r="6867" customFormat="1" x14ac:dyDescent="0.3"/>
    <row r="6868" customFormat="1" x14ac:dyDescent="0.3"/>
    <row r="6869" customFormat="1" x14ac:dyDescent="0.3"/>
    <row r="6870" customFormat="1" x14ac:dyDescent="0.3"/>
    <row r="6871" customFormat="1" x14ac:dyDescent="0.3"/>
    <row r="6872" customFormat="1" x14ac:dyDescent="0.3"/>
    <row r="6873" customFormat="1" x14ac:dyDescent="0.3"/>
    <row r="6874" customFormat="1" x14ac:dyDescent="0.3"/>
    <row r="6875" customFormat="1" x14ac:dyDescent="0.3"/>
    <row r="6876" customFormat="1" x14ac:dyDescent="0.3"/>
    <row r="6877" customFormat="1" x14ac:dyDescent="0.3"/>
    <row r="6878" customFormat="1" x14ac:dyDescent="0.3"/>
    <row r="6879" customFormat="1" x14ac:dyDescent="0.3"/>
    <row r="6880" customFormat="1" x14ac:dyDescent="0.3"/>
    <row r="6881" customFormat="1" x14ac:dyDescent="0.3"/>
    <row r="6882" customFormat="1" x14ac:dyDescent="0.3"/>
    <row r="6883" customFormat="1" x14ac:dyDescent="0.3"/>
    <row r="6884" customFormat="1" x14ac:dyDescent="0.3"/>
    <row r="6885" customFormat="1" x14ac:dyDescent="0.3"/>
    <row r="6886" customFormat="1" x14ac:dyDescent="0.3"/>
    <row r="6887" customFormat="1" x14ac:dyDescent="0.3"/>
    <row r="6888" customFormat="1" x14ac:dyDescent="0.3"/>
    <row r="6889" customFormat="1" x14ac:dyDescent="0.3"/>
    <row r="6890" customFormat="1" x14ac:dyDescent="0.3"/>
    <row r="6891" customFormat="1" x14ac:dyDescent="0.3"/>
    <row r="6892" customFormat="1" x14ac:dyDescent="0.3"/>
    <row r="6893" customFormat="1" x14ac:dyDescent="0.3"/>
    <row r="6894" customFormat="1" x14ac:dyDescent="0.3"/>
    <row r="6895" customFormat="1" x14ac:dyDescent="0.3"/>
    <row r="6896" customFormat="1" x14ac:dyDescent="0.3"/>
    <row r="6897" customFormat="1" x14ac:dyDescent="0.3"/>
    <row r="6898" customFormat="1" x14ac:dyDescent="0.3"/>
    <row r="6899" customFormat="1" x14ac:dyDescent="0.3"/>
    <row r="6900" customFormat="1" x14ac:dyDescent="0.3"/>
    <row r="6901" customFormat="1" x14ac:dyDescent="0.3"/>
    <row r="6902" customFormat="1" x14ac:dyDescent="0.3"/>
    <row r="6903" customFormat="1" x14ac:dyDescent="0.3"/>
    <row r="6904" customFormat="1" x14ac:dyDescent="0.3"/>
    <row r="6905" customFormat="1" x14ac:dyDescent="0.3"/>
    <row r="6906" customFormat="1" x14ac:dyDescent="0.3"/>
    <row r="6907" customFormat="1" x14ac:dyDescent="0.3"/>
    <row r="6908" customFormat="1" x14ac:dyDescent="0.3"/>
    <row r="6909" customFormat="1" x14ac:dyDescent="0.3"/>
    <row r="6910" customFormat="1" x14ac:dyDescent="0.3"/>
    <row r="6911" customFormat="1" x14ac:dyDescent="0.3"/>
    <row r="6912" customFormat="1" x14ac:dyDescent="0.3"/>
    <row r="6913" customFormat="1" x14ac:dyDescent="0.3"/>
    <row r="6914" customFormat="1" x14ac:dyDescent="0.3"/>
    <row r="6915" customFormat="1" x14ac:dyDescent="0.3"/>
    <row r="6916" customFormat="1" x14ac:dyDescent="0.3"/>
    <row r="6917" customFormat="1" x14ac:dyDescent="0.3"/>
    <row r="6918" customFormat="1" x14ac:dyDescent="0.3"/>
    <row r="6919" customFormat="1" x14ac:dyDescent="0.3"/>
    <row r="6920" customFormat="1" x14ac:dyDescent="0.3"/>
    <row r="6921" customFormat="1" x14ac:dyDescent="0.3"/>
    <row r="6922" customFormat="1" x14ac:dyDescent="0.3"/>
    <row r="6923" customFormat="1" x14ac:dyDescent="0.3"/>
    <row r="6924" customFormat="1" x14ac:dyDescent="0.3"/>
    <row r="6925" customFormat="1" x14ac:dyDescent="0.3"/>
    <row r="6926" customFormat="1" x14ac:dyDescent="0.3"/>
    <row r="6927" customFormat="1" x14ac:dyDescent="0.3"/>
    <row r="6928" customFormat="1" x14ac:dyDescent="0.3"/>
    <row r="6929" customFormat="1" x14ac:dyDescent="0.3"/>
    <row r="6930" customFormat="1" x14ac:dyDescent="0.3"/>
    <row r="6931" customFormat="1" x14ac:dyDescent="0.3"/>
    <row r="6932" customFormat="1" x14ac:dyDescent="0.3"/>
    <row r="6933" customFormat="1" x14ac:dyDescent="0.3"/>
    <row r="6934" customFormat="1" x14ac:dyDescent="0.3"/>
    <row r="6935" customFormat="1" x14ac:dyDescent="0.3"/>
    <row r="6936" customFormat="1" x14ac:dyDescent="0.3"/>
    <row r="6937" customFormat="1" x14ac:dyDescent="0.3"/>
    <row r="6938" customFormat="1" x14ac:dyDescent="0.3"/>
    <row r="6939" customFormat="1" x14ac:dyDescent="0.3"/>
    <row r="6940" customFormat="1" x14ac:dyDescent="0.3"/>
    <row r="6941" customFormat="1" x14ac:dyDescent="0.3"/>
    <row r="6942" customFormat="1" x14ac:dyDescent="0.3"/>
    <row r="6943" customFormat="1" x14ac:dyDescent="0.3"/>
    <row r="6944" customFormat="1" x14ac:dyDescent="0.3"/>
    <row r="6945" customFormat="1" x14ac:dyDescent="0.3"/>
    <row r="6946" customFormat="1" x14ac:dyDescent="0.3"/>
    <row r="6947" customFormat="1" x14ac:dyDescent="0.3"/>
    <row r="6948" customFormat="1" x14ac:dyDescent="0.3"/>
    <row r="6949" customFormat="1" x14ac:dyDescent="0.3"/>
    <row r="6950" customFormat="1" x14ac:dyDescent="0.3"/>
    <row r="6951" customFormat="1" x14ac:dyDescent="0.3"/>
    <row r="6952" customFormat="1" x14ac:dyDescent="0.3"/>
    <row r="6953" customFormat="1" x14ac:dyDescent="0.3"/>
    <row r="6954" customFormat="1" x14ac:dyDescent="0.3"/>
    <row r="6955" customFormat="1" x14ac:dyDescent="0.3"/>
    <row r="6956" customFormat="1" x14ac:dyDescent="0.3"/>
    <row r="6957" customFormat="1" x14ac:dyDescent="0.3"/>
    <row r="6958" customFormat="1" x14ac:dyDescent="0.3"/>
    <row r="6959" customFormat="1" x14ac:dyDescent="0.3"/>
    <row r="6960" customFormat="1" x14ac:dyDescent="0.3"/>
    <row r="6961" customFormat="1" x14ac:dyDescent="0.3"/>
    <row r="6962" customFormat="1" x14ac:dyDescent="0.3"/>
    <row r="6963" customFormat="1" x14ac:dyDescent="0.3"/>
    <row r="6964" customFormat="1" x14ac:dyDescent="0.3"/>
    <row r="6965" customFormat="1" x14ac:dyDescent="0.3"/>
    <row r="6966" customFormat="1" x14ac:dyDescent="0.3"/>
    <row r="6967" customFormat="1" x14ac:dyDescent="0.3"/>
    <row r="6968" customFormat="1" x14ac:dyDescent="0.3"/>
    <row r="6969" customFormat="1" x14ac:dyDescent="0.3"/>
    <row r="6970" customFormat="1" x14ac:dyDescent="0.3"/>
    <row r="6971" customFormat="1" x14ac:dyDescent="0.3"/>
    <row r="6972" customFormat="1" x14ac:dyDescent="0.3"/>
    <row r="6973" customFormat="1" x14ac:dyDescent="0.3"/>
    <row r="6974" customFormat="1" x14ac:dyDescent="0.3"/>
    <row r="6975" customFormat="1" x14ac:dyDescent="0.3"/>
    <row r="6976" customFormat="1" x14ac:dyDescent="0.3"/>
    <row r="6977" customFormat="1" x14ac:dyDescent="0.3"/>
    <row r="6978" customFormat="1" x14ac:dyDescent="0.3"/>
    <row r="6979" customFormat="1" x14ac:dyDescent="0.3"/>
    <row r="6980" customFormat="1" x14ac:dyDescent="0.3"/>
    <row r="6981" customFormat="1" x14ac:dyDescent="0.3"/>
    <row r="6982" customFormat="1" x14ac:dyDescent="0.3"/>
    <row r="6983" customFormat="1" x14ac:dyDescent="0.3"/>
    <row r="6984" customFormat="1" x14ac:dyDescent="0.3"/>
    <row r="6985" customFormat="1" x14ac:dyDescent="0.3"/>
    <row r="6986" customFormat="1" x14ac:dyDescent="0.3"/>
    <row r="6987" customFormat="1" x14ac:dyDescent="0.3"/>
    <row r="6988" customFormat="1" x14ac:dyDescent="0.3"/>
    <row r="6989" customFormat="1" x14ac:dyDescent="0.3"/>
    <row r="6990" customFormat="1" x14ac:dyDescent="0.3"/>
    <row r="6991" customFormat="1" x14ac:dyDescent="0.3"/>
    <row r="6992" customFormat="1" x14ac:dyDescent="0.3"/>
    <row r="6993" customFormat="1" x14ac:dyDescent="0.3"/>
    <row r="6994" customFormat="1" x14ac:dyDescent="0.3"/>
    <row r="6995" customFormat="1" x14ac:dyDescent="0.3"/>
    <row r="6996" customFormat="1" x14ac:dyDescent="0.3"/>
    <row r="6997" customFormat="1" x14ac:dyDescent="0.3"/>
    <row r="6998" customFormat="1" x14ac:dyDescent="0.3"/>
    <row r="6999" customFormat="1" x14ac:dyDescent="0.3"/>
    <row r="7000" customFormat="1" x14ac:dyDescent="0.3"/>
    <row r="7001" customFormat="1" x14ac:dyDescent="0.3"/>
    <row r="7002" customFormat="1" x14ac:dyDescent="0.3"/>
    <row r="7003" customFormat="1" x14ac:dyDescent="0.3"/>
    <row r="7004" customFormat="1" x14ac:dyDescent="0.3"/>
    <row r="7005" customFormat="1" x14ac:dyDescent="0.3"/>
    <row r="7006" customFormat="1" x14ac:dyDescent="0.3"/>
    <row r="7007" customFormat="1" x14ac:dyDescent="0.3"/>
    <row r="7008" customFormat="1" x14ac:dyDescent="0.3"/>
    <row r="7009" customFormat="1" x14ac:dyDescent="0.3"/>
    <row r="7010" customFormat="1" x14ac:dyDescent="0.3"/>
    <row r="7011" customFormat="1" x14ac:dyDescent="0.3"/>
    <row r="7012" customFormat="1" x14ac:dyDescent="0.3"/>
    <row r="7013" customFormat="1" x14ac:dyDescent="0.3"/>
    <row r="7014" customFormat="1" x14ac:dyDescent="0.3"/>
    <row r="7015" customFormat="1" x14ac:dyDescent="0.3"/>
    <row r="7016" customFormat="1" x14ac:dyDescent="0.3"/>
    <row r="7017" customFormat="1" x14ac:dyDescent="0.3"/>
    <row r="7018" customFormat="1" x14ac:dyDescent="0.3"/>
    <row r="7019" customFormat="1" x14ac:dyDescent="0.3"/>
    <row r="7020" customFormat="1" x14ac:dyDescent="0.3"/>
    <row r="7021" customFormat="1" x14ac:dyDescent="0.3"/>
    <row r="7022" customFormat="1" x14ac:dyDescent="0.3"/>
    <row r="7023" customFormat="1" x14ac:dyDescent="0.3"/>
    <row r="7024" customFormat="1" x14ac:dyDescent="0.3"/>
    <row r="7025" customFormat="1" x14ac:dyDescent="0.3"/>
    <row r="7026" customFormat="1" x14ac:dyDescent="0.3"/>
    <row r="7027" customFormat="1" x14ac:dyDescent="0.3"/>
    <row r="7028" customFormat="1" x14ac:dyDescent="0.3"/>
    <row r="7029" customFormat="1" x14ac:dyDescent="0.3"/>
    <row r="7030" customFormat="1" x14ac:dyDescent="0.3"/>
    <row r="7031" customFormat="1" x14ac:dyDescent="0.3"/>
    <row r="7032" customFormat="1" x14ac:dyDescent="0.3"/>
    <row r="7033" customFormat="1" x14ac:dyDescent="0.3"/>
    <row r="7034" customFormat="1" x14ac:dyDescent="0.3"/>
    <row r="7035" customFormat="1" x14ac:dyDescent="0.3"/>
    <row r="7036" customFormat="1" x14ac:dyDescent="0.3"/>
    <row r="7037" customFormat="1" x14ac:dyDescent="0.3"/>
    <row r="7038" customFormat="1" x14ac:dyDescent="0.3"/>
    <row r="7039" customFormat="1" x14ac:dyDescent="0.3"/>
    <row r="7040" customFormat="1" x14ac:dyDescent="0.3"/>
    <row r="7041" customFormat="1" x14ac:dyDescent="0.3"/>
    <row r="7042" customFormat="1" x14ac:dyDescent="0.3"/>
    <row r="7043" customFormat="1" x14ac:dyDescent="0.3"/>
    <row r="7044" customFormat="1" x14ac:dyDescent="0.3"/>
    <row r="7045" customFormat="1" x14ac:dyDescent="0.3"/>
    <row r="7046" customFormat="1" x14ac:dyDescent="0.3"/>
    <row r="7047" customFormat="1" x14ac:dyDescent="0.3"/>
    <row r="7048" customFormat="1" x14ac:dyDescent="0.3"/>
    <row r="7049" customFormat="1" x14ac:dyDescent="0.3"/>
    <row r="7050" customFormat="1" x14ac:dyDescent="0.3"/>
    <row r="7051" customFormat="1" x14ac:dyDescent="0.3"/>
    <row r="7052" customFormat="1" x14ac:dyDescent="0.3"/>
    <row r="7053" customFormat="1" x14ac:dyDescent="0.3"/>
    <row r="7054" customFormat="1" x14ac:dyDescent="0.3"/>
    <row r="7055" customFormat="1" x14ac:dyDescent="0.3"/>
    <row r="7056" customFormat="1" x14ac:dyDescent="0.3"/>
    <row r="7057" customFormat="1" x14ac:dyDescent="0.3"/>
    <row r="7058" customFormat="1" x14ac:dyDescent="0.3"/>
    <row r="7059" customFormat="1" x14ac:dyDescent="0.3"/>
    <row r="7060" customFormat="1" x14ac:dyDescent="0.3"/>
    <row r="7061" customFormat="1" x14ac:dyDescent="0.3"/>
    <row r="7062" customFormat="1" x14ac:dyDescent="0.3"/>
    <row r="7063" customFormat="1" x14ac:dyDescent="0.3"/>
    <row r="7064" customFormat="1" x14ac:dyDescent="0.3"/>
    <row r="7065" customFormat="1" x14ac:dyDescent="0.3"/>
    <row r="7066" customFormat="1" x14ac:dyDescent="0.3"/>
    <row r="7067" customFormat="1" x14ac:dyDescent="0.3"/>
    <row r="7068" customFormat="1" x14ac:dyDescent="0.3"/>
    <row r="7069" customFormat="1" x14ac:dyDescent="0.3"/>
    <row r="7070" customFormat="1" x14ac:dyDescent="0.3"/>
    <row r="7071" customFormat="1" x14ac:dyDescent="0.3"/>
    <row r="7072" customFormat="1" x14ac:dyDescent="0.3"/>
    <row r="7073" customFormat="1" x14ac:dyDescent="0.3"/>
    <row r="7074" customFormat="1" x14ac:dyDescent="0.3"/>
    <row r="7075" customFormat="1" x14ac:dyDescent="0.3"/>
    <row r="7076" customFormat="1" x14ac:dyDescent="0.3"/>
    <row r="7077" customFormat="1" x14ac:dyDescent="0.3"/>
    <row r="7078" customFormat="1" x14ac:dyDescent="0.3"/>
    <row r="7079" customFormat="1" x14ac:dyDescent="0.3"/>
    <row r="7080" customFormat="1" x14ac:dyDescent="0.3"/>
    <row r="7081" customFormat="1" x14ac:dyDescent="0.3"/>
    <row r="7082" customFormat="1" x14ac:dyDescent="0.3"/>
    <row r="7083" customFormat="1" x14ac:dyDescent="0.3"/>
    <row r="7084" customFormat="1" x14ac:dyDescent="0.3"/>
    <row r="7085" customFormat="1" x14ac:dyDescent="0.3"/>
    <row r="7086" customFormat="1" x14ac:dyDescent="0.3"/>
    <row r="7087" customFormat="1" x14ac:dyDescent="0.3"/>
    <row r="7088" customFormat="1" x14ac:dyDescent="0.3"/>
    <row r="7089" customFormat="1" x14ac:dyDescent="0.3"/>
    <row r="7090" customFormat="1" x14ac:dyDescent="0.3"/>
    <row r="7091" customFormat="1" x14ac:dyDescent="0.3"/>
    <row r="7092" customFormat="1" x14ac:dyDescent="0.3"/>
    <row r="7093" customFormat="1" x14ac:dyDescent="0.3"/>
    <row r="7094" customFormat="1" x14ac:dyDescent="0.3"/>
    <row r="7095" customFormat="1" x14ac:dyDescent="0.3"/>
    <row r="7096" customFormat="1" x14ac:dyDescent="0.3"/>
    <row r="7097" customFormat="1" x14ac:dyDescent="0.3"/>
    <row r="7098" customFormat="1" x14ac:dyDescent="0.3"/>
    <row r="7099" customFormat="1" x14ac:dyDescent="0.3"/>
    <row r="7100" customFormat="1" x14ac:dyDescent="0.3"/>
    <row r="7101" customFormat="1" x14ac:dyDescent="0.3"/>
    <row r="7102" customFormat="1" x14ac:dyDescent="0.3"/>
    <row r="7103" customFormat="1" x14ac:dyDescent="0.3"/>
    <row r="7104" customFormat="1" x14ac:dyDescent="0.3"/>
    <row r="7105" customFormat="1" x14ac:dyDescent="0.3"/>
    <row r="7106" customFormat="1" x14ac:dyDescent="0.3"/>
    <row r="7107" customFormat="1" x14ac:dyDescent="0.3"/>
    <row r="7108" customFormat="1" x14ac:dyDescent="0.3"/>
    <row r="7109" customFormat="1" x14ac:dyDescent="0.3"/>
    <row r="7110" customFormat="1" x14ac:dyDescent="0.3"/>
    <row r="7111" customFormat="1" x14ac:dyDescent="0.3"/>
    <row r="7112" customFormat="1" x14ac:dyDescent="0.3"/>
    <row r="7113" customFormat="1" x14ac:dyDescent="0.3"/>
    <row r="7114" customFormat="1" x14ac:dyDescent="0.3"/>
    <row r="7115" customFormat="1" x14ac:dyDescent="0.3"/>
    <row r="7116" customFormat="1" x14ac:dyDescent="0.3"/>
    <row r="7117" customFormat="1" x14ac:dyDescent="0.3"/>
    <row r="7118" customFormat="1" x14ac:dyDescent="0.3"/>
    <row r="7119" customFormat="1" x14ac:dyDescent="0.3"/>
    <row r="7120" customFormat="1" x14ac:dyDescent="0.3"/>
    <row r="7121" customFormat="1" x14ac:dyDescent="0.3"/>
    <row r="7122" customFormat="1" x14ac:dyDescent="0.3"/>
    <row r="7123" customFormat="1" x14ac:dyDescent="0.3"/>
    <row r="7124" customFormat="1" x14ac:dyDescent="0.3"/>
    <row r="7125" customFormat="1" x14ac:dyDescent="0.3"/>
    <row r="7126" customFormat="1" x14ac:dyDescent="0.3"/>
    <row r="7127" customFormat="1" x14ac:dyDescent="0.3"/>
    <row r="7128" customFormat="1" x14ac:dyDescent="0.3"/>
    <row r="7129" customFormat="1" x14ac:dyDescent="0.3"/>
    <row r="7130" customFormat="1" x14ac:dyDescent="0.3"/>
    <row r="7131" customFormat="1" x14ac:dyDescent="0.3"/>
    <row r="7132" customFormat="1" x14ac:dyDescent="0.3"/>
    <row r="7133" customFormat="1" x14ac:dyDescent="0.3"/>
    <row r="7134" customFormat="1" x14ac:dyDescent="0.3"/>
    <row r="7135" customFormat="1" x14ac:dyDescent="0.3"/>
    <row r="7136" customFormat="1" x14ac:dyDescent="0.3"/>
    <row r="7137" customFormat="1" x14ac:dyDescent="0.3"/>
    <row r="7138" customFormat="1" x14ac:dyDescent="0.3"/>
    <row r="7139" customFormat="1" x14ac:dyDescent="0.3"/>
    <row r="7140" customFormat="1" x14ac:dyDescent="0.3"/>
    <row r="7141" customFormat="1" x14ac:dyDescent="0.3"/>
    <row r="7142" customFormat="1" x14ac:dyDescent="0.3"/>
    <row r="7143" customFormat="1" x14ac:dyDescent="0.3"/>
    <row r="7144" customFormat="1" x14ac:dyDescent="0.3"/>
    <row r="7145" customFormat="1" x14ac:dyDescent="0.3"/>
    <row r="7146" customFormat="1" x14ac:dyDescent="0.3"/>
    <row r="7147" customFormat="1" x14ac:dyDescent="0.3"/>
    <row r="7148" customFormat="1" x14ac:dyDescent="0.3"/>
    <row r="7149" customFormat="1" x14ac:dyDescent="0.3"/>
    <row r="7150" customFormat="1" x14ac:dyDescent="0.3"/>
    <row r="7151" customFormat="1" x14ac:dyDescent="0.3"/>
    <row r="7152" customFormat="1" x14ac:dyDescent="0.3"/>
    <row r="7153" customFormat="1" x14ac:dyDescent="0.3"/>
    <row r="7154" customFormat="1" x14ac:dyDescent="0.3"/>
    <row r="7155" customFormat="1" x14ac:dyDescent="0.3"/>
    <row r="7156" customFormat="1" x14ac:dyDescent="0.3"/>
    <row r="7157" customFormat="1" x14ac:dyDescent="0.3"/>
    <row r="7158" customFormat="1" x14ac:dyDescent="0.3"/>
    <row r="7159" customFormat="1" x14ac:dyDescent="0.3"/>
    <row r="7160" customFormat="1" x14ac:dyDescent="0.3"/>
    <row r="7161" customFormat="1" x14ac:dyDescent="0.3"/>
    <row r="7162" customFormat="1" x14ac:dyDescent="0.3"/>
    <row r="7163" customFormat="1" x14ac:dyDescent="0.3"/>
    <row r="7164" customFormat="1" x14ac:dyDescent="0.3"/>
    <row r="7165" customFormat="1" x14ac:dyDescent="0.3"/>
    <row r="7166" customFormat="1" x14ac:dyDescent="0.3"/>
    <row r="7167" customFormat="1" x14ac:dyDescent="0.3"/>
    <row r="7168" customFormat="1" x14ac:dyDescent="0.3"/>
    <row r="7169" customFormat="1" x14ac:dyDescent="0.3"/>
    <row r="7170" customFormat="1" x14ac:dyDescent="0.3"/>
    <row r="7171" customFormat="1" x14ac:dyDescent="0.3"/>
    <row r="7172" customFormat="1" x14ac:dyDescent="0.3"/>
    <row r="7173" customFormat="1" x14ac:dyDescent="0.3"/>
    <row r="7174" customFormat="1" x14ac:dyDescent="0.3"/>
    <row r="7175" customFormat="1" x14ac:dyDescent="0.3"/>
    <row r="7176" customFormat="1" x14ac:dyDescent="0.3"/>
    <row r="7177" customFormat="1" x14ac:dyDescent="0.3"/>
    <row r="7178" customFormat="1" x14ac:dyDescent="0.3"/>
    <row r="7179" customFormat="1" x14ac:dyDescent="0.3"/>
    <row r="7180" customFormat="1" x14ac:dyDescent="0.3"/>
    <row r="7181" customFormat="1" x14ac:dyDescent="0.3"/>
    <row r="7182" customFormat="1" x14ac:dyDescent="0.3"/>
    <row r="7183" customFormat="1" x14ac:dyDescent="0.3"/>
    <row r="7184" customFormat="1" x14ac:dyDescent="0.3"/>
    <row r="7185" customFormat="1" x14ac:dyDescent="0.3"/>
    <row r="7186" customFormat="1" x14ac:dyDescent="0.3"/>
    <row r="7187" customFormat="1" x14ac:dyDescent="0.3"/>
    <row r="7188" customFormat="1" x14ac:dyDescent="0.3"/>
    <row r="7189" customFormat="1" x14ac:dyDescent="0.3"/>
    <row r="7190" customFormat="1" x14ac:dyDescent="0.3"/>
    <row r="7191" customFormat="1" x14ac:dyDescent="0.3"/>
    <row r="7192" customFormat="1" x14ac:dyDescent="0.3"/>
    <row r="7193" customFormat="1" x14ac:dyDescent="0.3"/>
    <row r="7194" customFormat="1" x14ac:dyDescent="0.3"/>
    <row r="7195" customFormat="1" x14ac:dyDescent="0.3"/>
    <row r="7196" customFormat="1" x14ac:dyDescent="0.3"/>
    <row r="7197" customFormat="1" x14ac:dyDescent="0.3"/>
    <row r="7198" customFormat="1" x14ac:dyDescent="0.3"/>
    <row r="7199" customFormat="1" x14ac:dyDescent="0.3"/>
    <row r="7200" customFormat="1" x14ac:dyDescent="0.3"/>
    <row r="7201" customFormat="1" x14ac:dyDescent="0.3"/>
    <row r="7202" customFormat="1" x14ac:dyDescent="0.3"/>
    <row r="7203" customFormat="1" x14ac:dyDescent="0.3"/>
    <row r="7204" customFormat="1" x14ac:dyDescent="0.3"/>
    <row r="7205" customFormat="1" x14ac:dyDescent="0.3"/>
    <row r="7206" customFormat="1" x14ac:dyDescent="0.3"/>
    <row r="7207" customFormat="1" x14ac:dyDescent="0.3"/>
    <row r="7208" customFormat="1" x14ac:dyDescent="0.3"/>
    <row r="7209" customFormat="1" x14ac:dyDescent="0.3"/>
    <row r="7210" customFormat="1" x14ac:dyDescent="0.3"/>
    <row r="7211" customFormat="1" x14ac:dyDescent="0.3"/>
    <row r="7212" customFormat="1" x14ac:dyDescent="0.3"/>
    <row r="7213" customFormat="1" x14ac:dyDescent="0.3"/>
    <row r="7214" customFormat="1" x14ac:dyDescent="0.3"/>
    <row r="7215" customFormat="1" x14ac:dyDescent="0.3"/>
    <row r="7216" customFormat="1" x14ac:dyDescent="0.3"/>
    <row r="7217" customFormat="1" x14ac:dyDescent="0.3"/>
    <row r="7218" customFormat="1" x14ac:dyDescent="0.3"/>
    <row r="7219" customFormat="1" x14ac:dyDescent="0.3"/>
    <row r="7220" customFormat="1" x14ac:dyDescent="0.3"/>
    <row r="7221" customFormat="1" x14ac:dyDescent="0.3"/>
    <row r="7222" customFormat="1" x14ac:dyDescent="0.3"/>
    <row r="7223" customFormat="1" x14ac:dyDescent="0.3"/>
    <row r="7224" customFormat="1" x14ac:dyDescent="0.3"/>
    <row r="7225" customFormat="1" x14ac:dyDescent="0.3"/>
    <row r="7226" customFormat="1" x14ac:dyDescent="0.3"/>
    <row r="7227" customFormat="1" x14ac:dyDescent="0.3"/>
    <row r="7228" customFormat="1" x14ac:dyDescent="0.3"/>
    <row r="7229" customFormat="1" x14ac:dyDescent="0.3"/>
    <row r="7230" customFormat="1" x14ac:dyDescent="0.3"/>
    <row r="7231" customFormat="1" x14ac:dyDescent="0.3"/>
    <row r="7232" customFormat="1" x14ac:dyDescent="0.3"/>
    <row r="7233" customFormat="1" x14ac:dyDescent="0.3"/>
    <row r="7234" customFormat="1" x14ac:dyDescent="0.3"/>
    <row r="7235" customFormat="1" x14ac:dyDescent="0.3"/>
    <row r="7236" customFormat="1" x14ac:dyDescent="0.3"/>
    <row r="7237" customFormat="1" x14ac:dyDescent="0.3"/>
    <row r="7238" customFormat="1" x14ac:dyDescent="0.3"/>
    <row r="7239" customFormat="1" x14ac:dyDescent="0.3"/>
    <row r="7240" customFormat="1" x14ac:dyDescent="0.3"/>
    <row r="7241" customFormat="1" x14ac:dyDescent="0.3"/>
    <row r="7242" customFormat="1" x14ac:dyDescent="0.3"/>
    <row r="7243" customFormat="1" x14ac:dyDescent="0.3"/>
    <row r="7244" customFormat="1" x14ac:dyDescent="0.3"/>
    <row r="7245" customFormat="1" x14ac:dyDescent="0.3"/>
    <row r="7246" customFormat="1" x14ac:dyDescent="0.3"/>
    <row r="7247" customFormat="1" x14ac:dyDescent="0.3"/>
    <row r="7248" customFormat="1" x14ac:dyDescent="0.3"/>
    <row r="7249" customFormat="1" x14ac:dyDescent="0.3"/>
    <row r="7250" customFormat="1" x14ac:dyDescent="0.3"/>
    <row r="7251" customFormat="1" x14ac:dyDescent="0.3"/>
    <row r="7252" customFormat="1" x14ac:dyDescent="0.3"/>
    <row r="7253" customFormat="1" x14ac:dyDescent="0.3"/>
    <row r="7254" customFormat="1" x14ac:dyDescent="0.3"/>
    <row r="7255" customFormat="1" x14ac:dyDescent="0.3"/>
    <row r="7256" customFormat="1" x14ac:dyDescent="0.3"/>
    <row r="7257" customFormat="1" x14ac:dyDescent="0.3"/>
    <row r="7258" customFormat="1" x14ac:dyDescent="0.3"/>
    <row r="7259" customFormat="1" x14ac:dyDescent="0.3"/>
    <row r="7260" customFormat="1" x14ac:dyDescent="0.3"/>
    <row r="7261" customFormat="1" x14ac:dyDescent="0.3"/>
    <row r="7262" customFormat="1" x14ac:dyDescent="0.3"/>
    <row r="7263" customFormat="1" x14ac:dyDescent="0.3"/>
    <row r="7264" customFormat="1" x14ac:dyDescent="0.3"/>
    <row r="7265" customFormat="1" x14ac:dyDescent="0.3"/>
    <row r="7266" customFormat="1" x14ac:dyDescent="0.3"/>
    <row r="7267" customFormat="1" x14ac:dyDescent="0.3"/>
    <row r="7268" customFormat="1" x14ac:dyDescent="0.3"/>
    <row r="7269" customFormat="1" x14ac:dyDescent="0.3"/>
    <row r="7270" customFormat="1" x14ac:dyDescent="0.3"/>
    <row r="7271" customFormat="1" x14ac:dyDescent="0.3"/>
    <row r="7272" customFormat="1" x14ac:dyDescent="0.3"/>
    <row r="7273" customFormat="1" x14ac:dyDescent="0.3"/>
    <row r="7274" customFormat="1" x14ac:dyDescent="0.3"/>
    <row r="7275" customFormat="1" x14ac:dyDescent="0.3"/>
    <row r="7276" customFormat="1" x14ac:dyDescent="0.3"/>
    <row r="7277" customFormat="1" x14ac:dyDescent="0.3"/>
    <row r="7278" customFormat="1" x14ac:dyDescent="0.3"/>
    <row r="7279" customFormat="1" x14ac:dyDescent="0.3"/>
    <row r="7280" customFormat="1" x14ac:dyDescent="0.3"/>
    <row r="7281" customFormat="1" x14ac:dyDescent="0.3"/>
    <row r="7282" customFormat="1" x14ac:dyDescent="0.3"/>
    <row r="7283" customFormat="1" x14ac:dyDescent="0.3"/>
    <row r="7284" customFormat="1" x14ac:dyDescent="0.3"/>
    <row r="7285" customFormat="1" x14ac:dyDescent="0.3"/>
    <row r="7286" customFormat="1" x14ac:dyDescent="0.3"/>
    <row r="7287" customFormat="1" x14ac:dyDescent="0.3"/>
    <row r="7288" customFormat="1" x14ac:dyDescent="0.3"/>
    <row r="7289" customFormat="1" x14ac:dyDescent="0.3"/>
    <row r="7290" customFormat="1" x14ac:dyDescent="0.3"/>
    <row r="7291" customFormat="1" x14ac:dyDescent="0.3"/>
    <row r="7292" customFormat="1" x14ac:dyDescent="0.3"/>
    <row r="7293" customFormat="1" x14ac:dyDescent="0.3"/>
    <row r="7294" customFormat="1" x14ac:dyDescent="0.3"/>
    <row r="7295" customFormat="1" x14ac:dyDescent="0.3"/>
    <row r="7296" customFormat="1" x14ac:dyDescent="0.3"/>
    <row r="7297" customFormat="1" x14ac:dyDescent="0.3"/>
    <row r="7298" customFormat="1" x14ac:dyDescent="0.3"/>
    <row r="7299" customFormat="1" x14ac:dyDescent="0.3"/>
    <row r="7300" customFormat="1" x14ac:dyDescent="0.3"/>
    <row r="7301" customFormat="1" x14ac:dyDescent="0.3"/>
    <row r="7302" customFormat="1" x14ac:dyDescent="0.3"/>
    <row r="7303" customFormat="1" x14ac:dyDescent="0.3"/>
    <row r="7304" customFormat="1" x14ac:dyDescent="0.3"/>
    <row r="7305" customFormat="1" x14ac:dyDescent="0.3"/>
    <row r="7306" customFormat="1" x14ac:dyDescent="0.3"/>
    <row r="7307" customFormat="1" x14ac:dyDescent="0.3"/>
    <row r="7308" customFormat="1" x14ac:dyDescent="0.3"/>
    <row r="7309" customFormat="1" x14ac:dyDescent="0.3"/>
    <row r="7310" customFormat="1" x14ac:dyDescent="0.3"/>
    <row r="7311" customFormat="1" x14ac:dyDescent="0.3"/>
    <row r="7312" customFormat="1" x14ac:dyDescent="0.3"/>
    <row r="7313" customFormat="1" x14ac:dyDescent="0.3"/>
    <row r="7314" customFormat="1" x14ac:dyDescent="0.3"/>
    <row r="7315" customFormat="1" x14ac:dyDescent="0.3"/>
    <row r="7316" customFormat="1" x14ac:dyDescent="0.3"/>
    <row r="7317" customFormat="1" x14ac:dyDescent="0.3"/>
    <row r="7318" customFormat="1" x14ac:dyDescent="0.3"/>
    <row r="7319" customFormat="1" x14ac:dyDescent="0.3"/>
    <row r="7320" customFormat="1" x14ac:dyDescent="0.3"/>
    <row r="7321" customFormat="1" x14ac:dyDescent="0.3"/>
    <row r="7322" customFormat="1" x14ac:dyDescent="0.3"/>
    <row r="7323" customFormat="1" x14ac:dyDescent="0.3"/>
    <row r="7324" customFormat="1" x14ac:dyDescent="0.3"/>
    <row r="7325" customFormat="1" x14ac:dyDescent="0.3"/>
    <row r="7326" customFormat="1" x14ac:dyDescent="0.3"/>
    <row r="7327" customFormat="1" x14ac:dyDescent="0.3"/>
    <row r="7328" customFormat="1" x14ac:dyDescent="0.3"/>
    <row r="7329" customFormat="1" x14ac:dyDescent="0.3"/>
    <row r="7330" customFormat="1" x14ac:dyDescent="0.3"/>
    <row r="7331" customFormat="1" x14ac:dyDescent="0.3"/>
    <row r="7332" customFormat="1" x14ac:dyDescent="0.3"/>
    <row r="7333" customFormat="1" x14ac:dyDescent="0.3"/>
    <row r="7334" customFormat="1" x14ac:dyDescent="0.3"/>
    <row r="7335" customFormat="1" x14ac:dyDescent="0.3"/>
    <row r="7336" customFormat="1" x14ac:dyDescent="0.3"/>
    <row r="7337" customFormat="1" x14ac:dyDescent="0.3"/>
    <row r="7338" customFormat="1" x14ac:dyDescent="0.3"/>
    <row r="7339" customFormat="1" x14ac:dyDescent="0.3"/>
    <row r="7340" customFormat="1" x14ac:dyDescent="0.3"/>
    <row r="7341" customFormat="1" x14ac:dyDescent="0.3"/>
    <row r="7342" customFormat="1" x14ac:dyDescent="0.3"/>
    <row r="7343" customFormat="1" x14ac:dyDescent="0.3"/>
    <row r="7344" customFormat="1" x14ac:dyDescent="0.3"/>
    <row r="7345" customFormat="1" x14ac:dyDescent="0.3"/>
    <row r="7346" customFormat="1" x14ac:dyDescent="0.3"/>
    <row r="7347" customFormat="1" x14ac:dyDescent="0.3"/>
    <row r="7348" customFormat="1" x14ac:dyDescent="0.3"/>
    <row r="7349" customFormat="1" x14ac:dyDescent="0.3"/>
    <row r="7350" customFormat="1" x14ac:dyDescent="0.3"/>
    <row r="7351" customFormat="1" x14ac:dyDescent="0.3"/>
    <row r="7352" customFormat="1" x14ac:dyDescent="0.3"/>
    <row r="7353" customFormat="1" x14ac:dyDescent="0.3"/>
    <row r="7354" customFormat="1" x14ac:dyDescent="0.3"/>
    <row r="7355" customFormat="1" x14ac:dyDescent="0.3"/>
    <row r="7356" customFormat="1" x14ac:dyDescent="0.3"/>
    <row r="7357" customFormat="1" x14ac:dyDescent="0.3"/>
    <row r="7358" customFormat="1" x14ac:dyDescent="0.3"/>
    <row r="7359" customFormat="1" x14ac:dyDescent="0.3"/>
    <row r="7360" customFormat="1" x14ac:dyDescent="0.3"/>
    <row r="7361" customFormat="1" x14ac:dyDescent="0.3"/>
    <row r="7362" customFormat="1" x14ac:dyDescent="0.3"/>
    <row r="7363" customFormat="1" x14ac:dyDescent="0.3"/>
    <row r="7364" customFormat="1" x14ac:dyDescent="0.3"/>
    <row r="7365" customFormat="1" x14ac:dyDescent="0.3"/>
    <row r="7366" customFormat="1" x14ac:dyDescent="0.3"/>
    <row r="7367" customFormat="1" x14ac:dyDescent="0.3"/>
    <row r="7368" customFormat="1" x14ac:dyDescent="0.3"/>
    <row r="7369" customFormat="1" x14ac:dyDescent="0.3"/>
    <row r="7370" customFormat="1" x14ac:dyDescent="0.3"/>
    <row r="7371" customFormat="1" x14ac:dyDescent="0.3"/>
    <row r="7372" customFormat="1" x14ac:dyDescent="0.3"/>
    <row r="7373" customFormat="1" x14ac:dyDescent="0.3"/>
    <row r="7374" customFormat="1" x14ac:dyDescent="0.3"/>
    <row r="7375" customFormat="1" x14ac:dyDescent="0.3"/>
    <row r="7376" customFormat="1" x14ac:dyDescent="0.3"/>
    <row r="7377" customFormat="1" x14ac:dyDescent="0.3"/>
    <row r="7378" customFormat="1" x14ac:dyDescent="0.3"/>
    <row r="7379" customFormat="1" x14ac:dyDescent="0.3"/>
    <row r="7380" customFormat="1" x14ac:dyDescent="0.3"/>
    <row r="7381" customFormat="1" x14ac:dyDescent="0.3"/>
    <row r="7382" customFormat="1" x14ac:dyDescent="0.3"/>
    <row r="7383" customFormat="1" x14ac:dyDescent="0.3"/>
    <row r="7384" customFormat="1" x14ac:dyDescent="0.3"/>
    <row r="7385" customFormat="1" x14ac:dyDescent="0.3"/>
    <row r="7386" customFormat="1" x14ac:dyDescent="0.3"/>
    <row r="7387" customFormat="1" x14ac:dyDescent="0.3"/>
    <row r="7388" customFormat="1" x14ac:dyDescent="0.3"/>
    <row r="7389" customFormat="1" x14ac:dyDescent="0.3"/>
    <row r="7390" customFormat="1" x14ac:dyDescent="0.3"/>
    <row r="7391" customFormat="1" x14ac:dyDescent="0.3"/>
    <row r="7392" customFormat="1" x14ac:dyDescent="0.3"/>
    <row r="7393" customFormat="1" x14ac:dyDescent="0.3"/>
    <row r="7394" customFormat="1" x14ac:dyDescent="0.3"/>
    <row r="7395" customFormat="1" x14ac:dyDescent="0.3"/>
    <row r="7396" customFormat="1" x14ac:dyDescent="0.3"/>
    <row r="7397" customFormat="1" x14ac:dyDescent="0.3"/>
    <row r="7398" customFormat="1" x14ac:dyDescent="0.3"/>
    <row r="7399" customFormat="1" x14ac:dyDescent="0.3"/>
    <row r="7400" customFormat="1" x14ac:dyDescent="0.3"/>
    <row r="7401" customFormat="1" x14ac:dyDescent="0.3"/>
    <row r="7402" customFormat="1" x14ac:dyDescent="0.3"/>
    <row r="7403" customFormat="1" x14ac:dyDescent="0.3"/>
    <row r="7404" customFormat="1" x14ac:dyDescent="0.3"/>
    <row r="7405" customFormat="1" x14ac:dyDescent="0.3"/>
    <row r="7406" customFormat="1" x14ac:dyDescent="0.3"/>
    <row r="7407" customFormat="1" x14ac:dyDescent="0.3"/>
    <row r="7408" customFormat="1" x14ac:dyDescent="0.3"/>
    <row r="7409" customFormat="1" x14ac:dyDescent="0.3"/>
    <row r="7410" customFormat="1" x14ac:dyDescent="0.3"/>
    <row r="7411" customFormat="1" x14ac:dyDescent="0.3"/>
    <row r="7412" customFormat="1" x14ac:dyDescent="0.3"/>
    <row r="7413" customFormat="1" x14ac:dyDescent="0.3"/>
    <row r="7414" customFormat="1" x14ac:dyDescent="0.3"/>
    <row r="7415" customFormat="1" x14ac:dyDescent="0.3"/>
    <row r="7416" customFormat="1" x14ac:dyDescent="0.3"/>
    <row r="7417" customFormat="1" x14ac:dyDescent="0.3"/>
    <row r="7418" customFormat="1" x14ac:dyDescent="0.3"/>
    <row r="7419" customFormat="1" x14ac:dyDescent="0.3"/>
    <row r="7420" customFormat="1" x14ac:dyDescent="0.3"/>
    <row r="7421" customFormat="1" x14ac:dyDescent="0.3"/>
    <row r="7422" customFormat="1" x14ac:dyDescent="0.3"/>
    <row r="7423" customFormat="1" x14ac:dyDescent="0.3"/>
    <row r="7424" customFormat="1" x14ac:dyDescent="0.3"/>
    <row r="7425" customFormat="1" x14ac:dyDescent="0.3"/>
    <row r="7426" customFormat="1" x14ac:dyDescent="0.3"/>
    <row r="7427" customFormat="1" x14ac:dyDescent="0.3"/>
    <row r="7428" customFormat="1" x14ac:dyDescent="0.3"/>
    <row r="7429" customFormat="1" x14ac:dyDescent="0.3"/>
    <row r="7430" customFormat="1" x14ac:dyDescent="0.3"/>
    <row r="7431" customFormat="1" x14ac:dyDescent="0.3"/>
    <row r="7432" customFormat="1" x14ac:dyDescent="0.3"/>
    <row r="7433" customFormat="1" x14ac:dyDescent="0.3"/>
    <row r="7434" customFormat="1" x14ac:dyDescent="0.3"/>
    <row r="7435" customFormat="1" x14ac:dyDescent="0.3"/>
    <row r="7436" customFormat="1" x14ac:dyDescent="0.3"/>
    <row r="7437" customFormat="1" x14ac:dyDescent="0.3"/>
    <row r="7438" customFormat="1" x14ac:dyDescent="0.3"/>
    <row r="7439" customFormat="1" x14ac:dyDescent="0.3"/>
    <row r="7440" customFormat="1" x14ac:dyDescent="0.3"/>
    <row r="7441" customFormat="1" x14ac:dyDescent="0.3"/>
    <row r="7442" customFormat="1" x14ac:dyDescent="0.3"/>
    <row r="7443" customFormat="1" x14ac:dyDescent="0.3"/>
    <row r="7444" customFormat="1" x14ac:dyDescent="0.3"/>
    <row r="7445" customFormat="1" x14ac:dyDescent="0.3"/>
    <row r="7446" customFormat="1" x14ac:dyDescent="0.3"/>
    <row r="7447" customFormat="1" x14ac:dyDescent="0.3"/>
    <row r="7448" customFormat="1" x14ac:dyDescent="0.3"/>
    <row r="7449" customFormat="1" x14ac:dyDescent="0.3"/>
    <row r="7450" customFormat="1" x14ac:dyDescent="0.3"/>
    <row r="7451" customFormat="1" x14ac:dyDescent="0.3"/>
    <row r="7452" customFormat="1" x14ac:dyDescent="0.3"/>
    <row r="7453" customFormat="1" x14ac:dyDescent="0.3"/>
    <row r="7454" customFormat="1" x14ac:dyDescent="0.3"/>
    <row r="7455" customFormat="1" x14ac:dyDescent="0.3"/>
    <row r="7456" customFormat="1" x14ac:dyDescent="0.3"/>
    <row r="7457" customFormat="1" x14ac:dyDescent="0.3"/>
    <row r="7458" customFormat="1" x14ac:dyDescent="0.3"/>
    <row r="7459" customFormat="1" x14ac:dyDescent="0.3"/>
    <row r="7460" customFormat="1" x14ac:dyDescent="0.3"/>
    <row r="7461" customFormat="1" x14ac:dyDescent="0.3"/>
    <row r="7462" customFormat="1" x14ac:dyDescent="0.3"/>
    <row r="7463" customFormat="1" x14ac:dyDescent="0.3"/>
    <row r="7464" customFormat="1" x14ac:dyDescent="0.3"/>
    <row r="7465" customFormat="1" x14ac:dyDescent="0.3"/>
    <row r="7466" customFormat="1" x14ac:dyDescent="0.3"/>
    <row r="7467" customFormat="1" x14ac:dyDescent="0.3"/>
    <row r="7468" customFormat="1" x14ac:dyDescent="0.3"/>
    <row r="7469" customFormat="1" x14ac:dyDescent="0.3"/>
    <row r="7470" customFormat="1" x14ac:dyDescent="0.3"/>
    <row r="7471" customFormat="1" x14ac:dyDescent="0.3"/>
    <row r="7472" customFormat="1" x14ac:dyDescent="0.3"/>
    <row r="7473" customFormat="1" x14ac:dyDescent="0.3"/>
    <row r="7474" customFormat="1" x14ac:dyDescent="0.3"/>
    <row r="7475" customFormat="1" x14ac:dyDescent="0.3"/>
    <row r="7476" customFormat="1" x14ac:dyDescent="0.3"/>
    <row r="7477" customFormat="1" x14ac:dyDescent="0.3"/>
    <row r="7478" customFormat="1" x14ac:dyDescent="0.3"/>
    <row r="7479" customFormat="1" x14ac:dyDescent="0.3"/>
    <row r="7480" customFormat="1" x14ac:dyDescent="0.3"/>
    <row r="7481" customFormat="1" x14ac:dyDescent="0.3"/>
    <row r="7482" customFormat="1" x14ac:dyDescent="0.3"/>
    <row r="7483" customFormat="1" x14ac:dyDescent="0.3"/>
    <row r="7484" customFormat="1" x14ac:dyDescent="0.3"/>
    <row r="7485" customFormat="1" x14ac:dyDescent="0.3"/>
    <row r="7486" customFormat="1" x14ac:dyDescent="0.3"/>
    <row r="7487" customFormat="1" x14ac:dyDescent="0.3"/>
    <row r="7488" customFormat="1" x14ac:dyDescent="0.3"/>
    <row r="7489" customFormat="1" x14ac:dyDescent="0.3"/>
    <row r="7490" customFormat="1" x14ac:dyDescent="0.3"/>
    <row r="7491" customFormat="1" x14ac:dyDescent="0.3"/>
    <row r="7492" customFormat="1" x14ac:dyDescent="0.3"/>
    <row r="7493" customFormat="1" x14ac:dyDescent="0.3"/>
    <row r="7494" customFormat="1" x14ac:dyDescent="0.3"/>
    <row r="7495" customFormat="1" x14ac:dyDescent="0.3"/>
    <row r="7496" customFormat="1" x14ac:dyDescent="0.3"/>
    <row r="7497" customFormat="1" x14ac:dyDescent="0.3"/>
    <row r="7498" customFormat="1" x14ac:dyDescent="0.3"/>
    <row r="7499" customFormat="1" x14ac:dyDescent="0.3"/>
    <row r="7500" customFormat="1" x14ac:dyDescent="0.3"/>
    <row r="7501" customFormat="1" x14ac:dyDescent="0.3"/>
    <row r="7502" customFormat="1" x14ac:dyDescent="0.3"/>
    <row r="7503" customFormat="1" x14ac:dyDescent="0.3"/>
    <row r="7504" customFormat="1" x14ac:dyDescent="0.3"/>
    <row r="7505" customFormat="1" x14ac:dyDescent="0.3"/>
    <row r="7506" customFormat="1" x14ac:dyDescent="0.3"/>
    <row r="7507" customFormat="1" x14ac:dyDescent="0.3"/>
    <row r="7508" customFormat="1" x14ac:dyDescent="0.3"/>
    <row r="7509" customFormat="1" x14ac:dyDescent="0.3"/>
    <row r="7510" customFormat="1" x14ac:dyDescent="0.3"/>
    <row r="7511" customFormat="1" x14ac:dyDescent="0.3"/>
    <row r="7512" customFormat="1" x14ac:dyDescent="0.3"/>
    <row r="7513" customFormat="1" x14ac:dyDescent="0.3"/>
    <row r="7514" customFormat="1" x14ac:dyDescent="0.3"/>
    <row r="7515" customFormat="1" x14ac:dyDescent="0.3"/>
    <row r="7516" customFormat="1" x14ac:dyDescent="0.3"/>
    <row r="7517" customFormat="1" x14ac:dyDescent="0.3"/>
    <row r="7518" customFormat="1" x14ac:dyDescent="0.3"/>
    <row r="7519" customFormat="1" x14ac:dyDescent="0.3"/>
    <row r="7520" customFormat="1" x14ac:dyDescent="0.3"/>
    <row r="7521" customFormat="1" x14ac:dyDescent="0.3"/>
    <row r="7522" customFormat="1" x14ac:dyDescent="0.3"/>
    <row r="7523" customFormat="1" x14ac:dyDescent="0.3"/>
    <row r="7524" customFormat="1" x14ac:dyDescent="0.3"/>
    <row r="7525" customFormat="1" x14ac:dyDescent="0.3"/>
    <row r="7526" customFormat="1" x14ac:dyDescent="0.3"/>
    <row r="7527" customFormat="1" x14ac:dyDescent="0.3"/>
    <row r="7528" customFormat="1" x14ac:dyDescent="0.3"/>
    <row r="7529" customFormat="1" x14ac:dyDescent="0.3"/>
    <row r="7530" customFormat="1" x14ac:dyDescent="0.3"/>
    <row r="7531" customFormat="1" x14ac:dyDescent="0.3"/>
    <row r="7532" customFormat="1" x14ac:dyDescent="0.3"/>
    <row r="7533" customFormat="1" x14ac:dyDescent="0.3"/>
    <row r="7534" customFormat="1" x14ac:dyDescent="0.3"/>
    <row r="7535" customFormat="1" x14ac:dyDescent="0.3"/>
    <row r="7536" customFormat="1" x14ac:dyDescent="0.3"/>
    <row r="7537" customFormat="1" x14ac:dyDescent="0.3"/>
    <row r="7538" customFormat="1" x14ac:dyDescent="0.3"/>
    <row r="7539" customFormat="1" x14ac:dyDescent="0.3"/>
    <row r="7540" customFormat="1" x14ac:dyDescent="0.3"/>
    <row r="7541" customFormat="1" x14ac:dyDescent="0.3"/>
    <row r="7542" customFormat="1" x14ac:dyDescent="0.3"/>
    <row r="7543" customFormat="1" x14ac:dyDescent="0.3"/>
    <row r="7544" customFormat="1" x14ac:dyDescent="0.3"/>
    <row r="7545" customFormat="1" x14ac:dyDescent="0.3"/>
    <row r="7546" customFormat="1" x14ac:dyDescent="0.3"/>
    <row r="7547" customFormat="1" x14ac:dyDescent="0.3"/>
    <row r="7548" customFormat="1" x14ac:dyDescent="0.3"/>
    <row r="7549" customFormat="1" x14ac:dyDescent="0.3"/>
    <row r="7550" customFormat="1" x14ac:dyDescent="0.3"/>
    <row r="7551" customFormat="1" x14ac:dyDescent="0.3"/>
    <row r="7552" customFormat="1" x14ac:dyDescent="0.3"/>
    <row r="7553" customFormat="1" x14ac:dyDescent="0.3"/>
    <row r="7554" customFormat="1" x14ac:dyDescent="0.3"/>
    <row r="7555" customFormat="1" x14ac:dyDescent="0.3"/>
    <row r="7556" customFormat="1" x14ac:dyDescent="0.3"/>
    <row r="7557" customFormat="1" x14ac:dyDescent="0.3"/>
    <row r="7558" customFormat="1" x14ac:dyDescent="0.3"/>
    <row r="7559" customFormat="1" x14ac:dyDescent="0.3"/>
    <row r="7560" customFormat="1" x14ac:dyDescent="0.3"/>
    <row r="7561" customFormat="1" x14ac:dyDescent="0.3"/>
    <row r="7562" customFormat="1" x14ac:dyDescent="0.3"/>
    <row r="7563" customFormat="1" x14ac:dyDescent="0.3"/>
    <row r="7564" customFormat="1" x14ac:dyDescent="0.3"/>
    <row r="7565" customFormat="1" x14ac:dyDescent="0.3"/>
    <row r="7566" customFormat="1" x14ac:dyDescent="0.3"/>
    <row r="7567" customFormat="1" x14ac:dyDescent="0.3"/>
    <row r="7568" customFormat="1" x14ac:dyDescent="0.3"/>
    <row r="7569" customFormat="1" x14ac:dyDescent="0.3"/>
    <row r="7570" customFormat="1" x14ac:dyDescent="0.3"/>
    <row r="7571" customFormat="1" x14ac:dyDescent="0.3"/>
    <row r="7572" customFormat="1" x14ac:dyDescent="0.3"/>
    <row r="7573" customFormat="1" x14ac:dyDescent="0.3"/>
    <row r="7574" customFormat="1" x14ac:dyDescent="0.3"/>
    <row r="7575" customFormat="1" x14ac:dyDescent="0.3"/>
    <row r="7576" customFormat="1" x14ac:dyDescent="0.3"/>
    <row r="7577" customFormat="1" x14ac:dyDescent="0.3"/>
    <row r="7578" customFormat="1" x14ac:dyDescent="0.3"/>
    <row r="7579" customFormat="1" x14ac:dyDescent="0.3"/>
    <row r="7580" customFormat="1" x14ac:dyDescent="0.3"/>
    <row r="7581" customFormat="1" x14ac:dyDescent="0.3"/>
    <row r="7582" customFormat="1" x14ac:dyDescent="0.3"/>
    <row r="7583" customFormat="1" x14ac:dyDescent="0.3"/>
    <row r="7584" customFormat="1" x14ac:dyDescent="0.3"/>
    <row r="7585" customFormat="1" x14ac:dyDescent="0.3"/>
    <row r="7586" customFormat="1" x14ac:dyDescent="0.3"/>
    <row r="7587" customFormat="1" x14ac:dyDescent="0.3"/>
    <row r="7588" customFormat="1" x14ac:dyDescent="0.3"/>
    <row r="7589" customFormat="1" x14ac:dyDescent="0.3"/>
    <row r="7590" customFormat="1" x14ac:dyDescent="0.3"/>
    <row r="7591" customFormat="1" x14ac:dyDescent="0.3"/>
    <row r="7592" customFormat="1" x14ac:dyDescent="0.3"/>
    <row r="7593" customFormat="1" x14ac:dyDescent="0.3"/>
    <row r="7594" customFormat="1" x14ac:dyDescent="0.3"/>
    <row r="7595" customFormat="1" x14ac:dyDescent="0.3"/>
    <row r="7596" customFormat="1" x14ac:dyDescent="0.3"/>
    <row r="7597" customFormat="1" x14ac:dyDescent="0.3"/>
    <row r="7598" customFormat="1" x14ac:dyDescent="0.3"/>
    <row r="7599" customFormat="1" x14ac:dyDescent="0.3"/>
    <row r="7600" customFormat="1" x14ac:dyDescent="0.3"/>
    <row r="7601" customFormat="1" x14ac:dyDescent="0.3"/>
    <row r="7602" customFormat="1" x14ac:dyDescent="0.3"/>
    <row r="7603" customFormat="1" x14ac:dyDescent="0.3"/>
    <row r="7604" customFormat="1" x14ac:dyDescent="0.3"/>
    <row r="7605" customFormat="1" x14ac:dyDescent="0.3"/>
    <row r="7606" customFormat="1" x14ac:dyDescent="0.3"/>
    <row r="7607" customFormat="1" x14ac:dyDescent="0.3"/>
    <row r="7608" customFormat="1" x14ac:dyDescent="0.3"/>
    <row r="7609" customFormat="1" x14ac:dyDescent="0.3"/>
    <row r="7610" customFormat="1" x14ac:dyDescent="0.3"/>
    <row r="7611" customFormat="1" x14ac:dyDescent="0.3"/>
    <row r="7612" customFormat="1" x14ac:dyDescent="0.3"/>
    <row r="7613" customFormat="1" x14ac:dyDescent="0.3"/>
    <row r="7614" customFormat="1" x14ac:dyDescent="0.3"/>
    <row r="7615" customFormat="1" x14ac:dyDescent="0.3"/>
    <row r="7616" customFormat="1" x14ac:dyDescent="0.3"/>
    <row r="7617" customFormat="1" x14ac:dyDescent="0.3"/>
    <row r="7618" customFormat="1" x14ac:dyDescent="0.3"/>
    <row r="7619" customFormat="1" x14ac:dyDescent="0.3"/>
    <row r="7620" customFormat="1" x14ac:dyDescent="0.3"/>
    <row r="7621" customFormat="1" x14ac:dyDescent="0.3"/>
    <row r="7622" customFormat="1" x14ac:dyDescent="0.3"/>
    <row r="7623" customFormat="1" x14ac:dyDescent="0.3"/>
    <row r="7624" customFormat="1" x14ac:dyDescent="0.3"/>
    <row r="7625" customFormat="1" x14ac:dyDescent="0.3"/>
    <row r="7626" customFormat="1" x14ac:dyDescent="0.3"/>
    <row r="7627" customFormat="1" x14ac:dyDescent="0.3"/>
    <row r="7628" customFormat="1" x14ac:dyDescent="0.3"/>
    <row r="7629" customFormat="1" x14ac:dyDescent="0.3"/>
    <row r="7630" customFormat="1" x14ac:dyDescent="0.3"/>
    <row r="7631" customFormat="1" x14ac:dyDescent="0.3"/>
    <row r="7632" customFormat="1" x14ac:dyDescent="0.3"/>
    <row r="7633" customFormat="1" x14ac:dyDescent="0.3"/>
    <row r="7634" customFormat="1" x14ac:dyDescent="0.3"/>
    <row r="7635" customFormat="1" x14ac:dyDescent="0.3"/>
    <row r="7636" customFormat="1" x14ac:dyDescent="0.3"/>
    <row r="7637" customFormat="1" x14ac:dyDescent="0.3"/>
    <row r="7638" customFormat="1" x14ac:dyDescent="0.3"/>
    <row r="7639" customFormat="1" x14ac:dyDescent="0.3"/>
    <row r="7640" customFormat="1" x14ac:dyDescent="0.3"/>
    <row r="7641" customFormat="1" x14ac:dyDescent="0.3"/>
    <row r="7642" customFormat="1" x14ac:dyDescent="0.3"/>
    <row r="7643" customFormat="1" x14ac:dyDescent="0.3"/>
    <row r="7644" customFormat="1" x14ac:dyDescent="0.3"/>
    <row r="7645" customFormat="1" x14ac:dyDescent="0.3"/>
    <row r="7646" customFormat="1" x14ac:dyDescent="0.3"/>
    <row r="7647" customFormat="1" x14ac:dyDescent="0.3"/>
    <row r="7648" customFormat="1" x14ac:dyDescent="0.3"/>
    <row r="7649" customFormat="1" x14ac:dyDescent="0.3"/>
    <row r="7650" customFormat="1" x14ac:dyDescent="0.3"/>
    <row r="7651" customFormat="1" x14ac:dyDescent="0.3"/>
    <row r="7652" customFormat="1" x14ac:dyDescent="0.3"/>
    <row r="7653" customFormat="1" x14ac:dyDescent="0.3"/>
    <row r="7654" customFormat="1" x14ac:dyDescent="0.3"/>
    <row r="7655" customFormat="1" x14ac:dyDescent="0.3"/>
    <row r="7656" customFormat="1" x14ac:dyDescent="0.3"/>
    <row r="7657" customFormat="1" x14ac:dyDescent="0.3"/>
    <row r="7658" customFormat="1" x14ac:dyDescent="0.3"/>
    <row r="7659" customFormat="1" x14ac:dyDescent="0.3"/>
    <row r="7660" customFormat="1" x14ac:dyDescent="0.3"/>
    <row r="7661" customFormat="1" x14ac:dyDescent="0.3"/>
    <row r="7662" customFormat="1" x14ac:dyDescent="0.3"/>
    <row r="7663" customFormat="1" x14ac:dyDescent="0.3"/>
    <row r="7664" customFormat="1" x14ac:dyDescent="0.3"/>
    <row r="7665" customFormat="1" x14ac:dyDescent="0.3"/>
    <row r="7666" customFormat="1" x14ac:dyDescent="0.3"/>
    <row r="7667" customFormat="1" x14ac:dyDescent="0.3"/>
    <row r="7668" customFormat="1" x14ac:dyDescent="0.3"/>
    <row r="7669" customFormat="1" x14ac:dyDescent="0.3"/>
    <row r="7670" customFormat="1" x14ac:dyDescent="0.3"/>
    <row r="7671" customFormat="1" x14ac:dyDescent="0.3"/>
    <row r="7672" customFormat="1" x14ac:dyDescent="0.3"/>
    <row r="7673" customFormat="1" x14ac:dyDescent="0.3"/>
    <row r="7674" customFormat="1" x14ac:dyDescent="0.3"/>
    <row r="7675" customFormat="1" x14ac:dyDescent="0.3"/>
    <row r="7676" customFormat="1" x14ac:dyDescent="0.3"/>
    <row r="7677" customFormat="1" x14ac:dyDescent="0.3"/>
    <row r="7678" customFormat="1" x14ac:dyDescent="0.3"/>
    <row r="7679" customFormat="1" x14ac:dyDescent="0.3"/>
    <row r="7680" customFormat="1" x14ac:dyDescent="0.3"/>
    <row r="7681" customFormat="1" x14ac:dyDescent="0.3"/>
    <row r="7682" customFormat="1" x14ac:dyDescent="0.3"/>
    <row r="7683" customFormat="1" x14ac:dyDescent="0.3"/>
    <row r="7684" customFormat="1" x14ac:dyDescent="0.3"/>
    <row r="7685" customFormat="1" x14ac:dyDescent="0.3"/>
    <row r="7686" customFormat="1" x14ac:dyDescent="0.3"/>
    <row r="7687" customFormat="1" x14ac:dyDescent="0.3"/>
    <row r="7688" customFormat="1" x14ac:dyDescent="0.3"/>
    <row r="7689" customFormat="1" x14ac:dyDescent="0.3"/>
    <row r="7690" customFormat="1" x14ac:dyDescent="0.3"/>
    <row r="7691" customFormat="1" x14ac:dyDescent="0.3"/>
    <row r="7692" customFormat="1" x14ac:dyDescent="0.3"/>
    <row r="7693" customFormat="1" x14ac:dyDescent="0.3"/>
    <row r="7694" customFormat="1" x14ac:dyDescent="0.3"/>
    <row r="7695" customFormat="1" x14ac:dyDescent="0.3"/>
    <row r="7696" customFormat="1" x14ac:dyDescent="0.3"/>
    <row r="7697" customFormat="1" x14ac:dyDescent="0.3"/>
    <row r="7698" customFormat="1" x14ac:dyDescent="0.3"/>
    <row r="7699" customFormat="1" x14ac:dyDescent="0.3"/>
    <row r="7700" customFormat="1" x14ac:dyDescent="0.3"/>
    <row r="7701" customFormat="1" x14ac:dyDescent="0.3"/>
    <row r="7702" customFormat="1" x14ac:dyDescent="0.3"/>
    <row r="7703" customFormat="1" x14ac:dyDescent="0.3"/>
    <row r="7704" customFormat="1" x14ac:dyDescent="0.3"/>
    <row r="7705" customFormat="1" x14ac:dyDescent="0.3"/>
    <row r="7706" customFormat="1" x14ac:dyDescent="0.3"/>
    <row r="7707" customFormat="1" x14ac:dyDescent="0.3"/>
    <row r="7708" customFormat="1" x14ac:dyDescent="0.3"/>
    <row r="7709" customFormat="1" x14ac:dyDescent="0.3"/>
    <row r="7710" customFormat="1" x14ac:dyDescent="0.3"/>
    <row r="7711" customFormat="1" x14ac:dyDescent="0.3"/>
    <row r="7712" customFormat="1" x14ac:dyDescent="0.3"/>
    <row r="7713" customFormat="1" x14ac:dyDescent="0.3"/>
    <row r="7714" customFormat="1" x14ac:dyDescent="0.3"/>
    <row r="7715" customFormat="1" x14ac:dyDescent="0.3"/>
    <row r="7716" customFormat="1" x14ac:dyDescent="0.3"/>
    <row r="7717" customFormat="1" x14ac:dyDescent="0.3"/>
    <row r="7718" customFormat="1" x14ac:dyDescent="0.3"/>
    <row r="7719" customFormat="1" x14ac:dyDescent="0.3"/>
    <row r="7720" customFormat="1" x14ac:dyDescent="0.3"/>
    <row r="7721" customFormat="1" x14ac:dyDescent="0.3"/>
    <row r="7722" customFormat="1" x14ac:dyDescent="0.3"/>
    <row r="7723" customFormat="1" x14ac:dyDescent="0.3"/>
    <row r="7724" customFormat="1" x14ac:dyDescent="0.3"/>
    <row r="7725" customFormat="1" x14ac:dyDescent="0.3"/>
    <row r="7726" customFormat="1" x14ac:dyDescent="0.3"/>
    <row r="7727" customFormat="1" x14ac:dyDescent="0.3"/>
    <row r="7728" customFormat="1" x14ac:dyDescent="0.3"/>
    <row r="7729" customFormat="1" x14ac:dyDescent="0.3"/>
    <row r="7730" customFormat="1" x14ac:dyDescent="0.3"/>
    <row r="7731" customFormat="1" x14ac:dyDescent="0.3"/>
    <row r="7732" customFormat="1" x14ac:dyDescent="0.3"/>
    <row r="7733" customFormat="1" x14ac:dyDescent="0.3"/>
    <row r="7734" customFormat="1" x14ac:dyDescent="0.3"/>
    <row r="7735" customFormat="1" x14ac:dyDescent="0.3"/>
    <row r="7736" customFormat="1" x14ac:dyDescent="0.3"/>
    <row r="7737" customFormat="1" x14ac:dyDescent="0.3"/>
    <row r="7738" customFormat="1" x14ac:dyDescent="0.3"/>
    <row r="7739" customFormat="1" x14ac:dyDescent="0.3"/>
    <row r="7740" customFormat="1" x14ac:dyDescent="0.3"/>
    <row r="7741" customFormat="1" x14ac:dyDescent="0.3"/>
    <row r="7742" customFormat="1" x14ac:dyDescent="0.3"/>
    <row r="7743" customFormat="1" x14ac:dyDescent="0.3"/>
    <row r="7744" customFormat="1" x14ac:dyDescent="0.3"/>
    <row r="7745" customFormat="1" x14ac:dyDescent="0.3"/>
    <row r="7746" customFormat="1" x14ac:dyDescent="0.3"/>
    <row r="7747" customFormat="1" x14ac:dyDescent="0.3"/>
    <row r="7748" customFormat="1" x14ac:dyDescent="0.3"/>
    <row r="7749" customFormat="1" x14ac:dyDescent="0.3"/>
    <row r="7750" customFormat="1" x14ac:dyDescent="0.3"/>
    <row r="7751" customFormat="1" x14ac:dyDescent="0.3"/>
    <row r="7752" customFormat="1" x14ac:dyDescent="0.3"/>
    <row r="7753" customFormat="1" x14ac:dyDescent="0.3"/>
    <row r="7754" customFormat="1" x14ac:dyDescent="0.3"/>
    <row r="7755" customFormat="1" x14ac:dyDescent="0.3"/>
    <row r="7756" customFormat="1" x14ac:dyDescent="0.3"/>
    <row r="7757" customFormat="1" x14ac:dyDescent="0.3"/>
    <row r="7758" customFormat="1" x14ac:dyDescent="0.3"/>
    <row r="7759" customFormat="1" x14ac:dyDescent="0.3"/>
    <row r="7760" customFormat="1" x14ac:dyDescent="0.3"/>
    <row r="7761" customFormat="1" x14ac:dyDescent="0.3"/>
    <row r="7762" customFormat="1" x14ac:dyDescent="0.3"/>
    <row r="7763" customFormat="1" x14ac:dyDescent="0.3"/>
    <row r="7764" customFormat="1" x14ac:dyDescent="0.3"/>
    <row r="7765" customFormat="1" x14ac:dyDescent="0.3"/>
    <row r="7766" customFormat="1" x14ac:dyDescent="0.3"/>
    <row r="7767" customFormat="1" x14ac:dyDescent="0.3"/>
    <row r="7768" customFormat="1" x14ac:dyDescent="0.3"/>
    <row r="7769" customFormat="1" x14ac:dyDescent="0.3"/>
    <row r="7770" customFormat="1" x14ac:dyDescent="0.3"/>
    <row r="7771" customFormat="1" x14ac:dyDescent="0.3"/>
    <row r="7772" customFormat="1" x14ac:dyDescent="0.3"/>
    <row r="7773" customFormat="1" x14ac:dyDescent="0.3"/>
    <row r="7774" customFormat="1" x14ac:dyDescent="0.3"/>
    <row r="7775" customFormat="1" x14ac:dyDescent="0.3"/>
    <row r="7776" customFormat="1" x14ac:dyDescent="0.3"/>
    <row r="7777" customFormat="1" x14ac:dyDescent="0.3"/>
    <row r="7778" customFormat="1" x14ac:dyDescent="0.3"/>
    <row r="7779" customFormat="1" x14ac:dyDescent="0.3"/>
    <row r="7780" customFormat="1" x14ac:dyDescent="0.3"/>
    <row r="7781" customFormat="1" x14ac:dyDescent="0.3"/>
    <row r="7782" customFormat="1" x14ac:dyDescent="0.3"/>
    <row r="7783" customFormat="1" x14ac:dyDescent="0.3"/>
    <row r="7784" customFormat="1" x14ac:dyDescent="0.3"/>
    <row r="7785" customFormat="1" x14ac:dyDescent="0.3"/>
    <row r="7786" customFormat="1" x14ac:dyDescent="0.3"/>
    <row r="7787" customFormat="1" x14ac:dyDescent="0.3"/>
    <row r="7788" customFormat="1" x14ac:dyDescent="0.3"/>
    <row r="7789" customFormat="1" x14ac:dyDescent="0.3"/>
    <row r="7790" customFormat="1" x14ac:dyDescent="0.3"/>
    <row r="7791" customFormat="1" x14ac:dyDescent="0.3"/>
    <row r="7792" customFormat="1" x14ac:dyDescent="0.3"/>
    <row r="7793" customFormat="1" x14ac:dyDescent="0.3"/>
    <row r="7794" customFormat="1" x14ac:dyDescent="0.3"/>
    <row r="7795" customFormat="1" x14ac:dyDescent="0.3"/>
    <row r="7796" customFormat="1" x14ac:dyDescent="0.3"/>
    <row r="7797" customFormat="1" x14ac:dyDescent="0.3"/>
    <row r="7798" customFormat="1" x14ac:dyDescent="0.3"/>
    <row r="7799" customFormat="1" x14ac:dyDescent="0.3"/>
    <row r="7800" customFormat="1" x14ac:dyDescent="0.3"/>
    <row r="7801" customFormat="1" x14ac:dyDescent="0.3"/>
    <row r="7802" customFormat="1" x14ac:dyDescent="0.3"/>
    <row r="7803" customFormat="1" x14ac:dyDescent="0.3"/>
    <row r="7804" customFormat="1" x14ac:dyDescent="0.3"/>
    <row r="7805" customFormat="1" x14ac:dyDescent="0.3"/>
    <row r="7806" customFormat="1" x14ac:dyDescent="0.3"/>
    <row r="7807" customFormat="1" x14ac:dyDescent="0.3"/>
    <row r="7808" customFormat="1" x14ac:dyDescent="0.3"/>
    <row r="7809" customFormat="1" x14ac:dyDescent="0.3"/>
    <row r="7810" customFormat="1" x14ac:dyDescent="0.3"/>
    <row r="7811" customFormat="1" x14ac:dyDescent="0.3"/>
    <row r="7812" customFormat="1" x14ac:dyDescent="0.3"/>
    <row r="7813" customFormat="1" x14ac:dyDescent="0.3"/>
    <row r="7814" customFormat="1" x14ac:dyDescent="0.3"/>
    <row r="7815" customFormat="1" x14ac:dyDescent="0.3"/>
    <row r="7816" customFormat="1" x14ac:dyDescent="0.3"/>
    <row r="7817" customFormat="1" x14ac:dyDescent="0.3"/>
    <row r="7818" customFormat="1" x14ac:dyDescent="0.3"/>
    <row r="7819" customFormat="1" x14ac:dyDescent="0.3"/>
    <row r="7820" customFormat="1" x14ac:dyDescent="0.3"/>
    <row r="7821" customFormat="1" x14ac:dyDescent="0.3"/>
    <row r="7822" customFormat="1" x14ac:dyDescent="0.3"/>
    <row r="7823" customFormat="1" x14ac:dyDescent="0.3"/>
    <row r="7824" customFormat="1" x14ac:dyDescent="0.3"/>
    <row r="7825" customFormat="1" x14ac:dyDescent="0.3"/>
    <row r="7826" customFormat="1" x14ac:dyDescent="0.3"/>
    <row r="7827" customFormat="1" x14ac:dyDescent="0.3"/>
    <row r="7828" customFormat="1" x14ac:dyDescent="0.3"/>
    <row r="7829" customFormat="1" x14ac:dyDescent="0.3"/>
    <row r="7830" customFormat="1" x14ac:dyDescent="0.3"/>
    <row r="7831" customFormat="1" x14ac:dyDescent="0.3"/>
    <row r="7832" customFormat="1" x14ac:dyDescent="0.3"/>
    <row r="7833" customFormat="1" x14ac:dyDescent="0.3"/>
    <row r="7834" customFormat="1" x14ac:dyDescent="0.3"/>
    <row r="7835" customFormat="1" x14ac:dyDescent="0.3"/>
    <row r="7836" customFormat="1" x14ac:dyDescent="0.3"/>
    <row r="7837" customFormat="1" x14ac:dyDescent="0.3"/>
    <row r="7838" customFormat="1" x14ac:dyDescent="0.3"/>
    <row r="7839" customFormat="1" x14ac:dyDescent="0.3"/>
    <row r="7840" customFormat="1" x14ac:dyDescent="0.3"/>
    <row r="7841" customFormat="1" x14ac:dyDescent="0.3"/>
    <row r="7842" customFormat="1" x14ac:dyDescent="0.3"/>
    <row r="7843" customFormat="1" x14ac:dyDescent="0.3"/>
    <row r="7844" customFormat="1" x14ac:dyDescent="0.3"/>
    <row r="7845" customFormat="1" x14ac:dyDescent="0.3"/>
    <row r="7846" customFormat="1" x14ac:dyDescent="0.3"/>
    <row r="7847" customFormat="1" x14ac:dyDescent="0.3"/>
    <row r="7848" customFormat="1" x14ac:dyDescent="0.3"/>
    <row r="7849" customFormat="1" x14ac:dyDescent="0.3"/>
    <row r="7850" customFormat="1" x14ac:dyDescent="0.3"/>
    <row r="7851" customFormat="1" x14ac:dyDescent="0.3"/>
    <row r="7852" customFormat="1" x14ac:dyDescent="0.3"/>
    <row r="7853" customFormat="1" x14ac:dyDescent="0.3"/>
    <row r="7854" customFormat="1" x14ac:dyDescent="0.3"/>
    <row r="7855" customFormat="1" x14ac:dyDescent="0.3"/>
    <row r="7856" customFormat="1" x14ac:dyDescent="0.3"/>
    <row r="7857" customFormat="1" x14ac:dyDescent="0.3"/>
    <row r="7858" customFormat="1" x14ac:dyDescent="0.3"/>
    <row r="7859" customFormat="1" x14ac:dyDescent="0.3"/>
    <row r="7860" customFormat="1" x14ac:dyDescent="0.3"/>
    <row r="7861" customFormat="1" x14ac:dyDescent="0.3"/>
    <row r="7862" customFormat="1" x14ac:dyDescent="0.3"/>
    <row r="7863" customFormat="1" x14ac:dyDescent="0.3"/>
    <row r="7864" customFormat="1" x14ac:dyDescent="0.3"/>
    <row r="7865" customFormat="1" x14ac:dyDescent="0.3"/>
    <row r="7866" customFormat="1" x14ac:dyDescent="0.3"/>
    <row r="7867" customFormat="1" x14ac:dyDescent="0.3"/>
    <row r="7868" customFormat="1" x14ac:dyDescent="0.3"/>
    <row r="7869" customFormat="1" x14ac:dyDescent="0.3"/>
    <row r="7870" customFormat="1" x14ac:dyDescent="0.3"/>
    <row r="7871" customFormat="1" x14ac:dyDescent="0.3"/>
    <row r="7872" customFormat="1" x14ac:dyDescent="0.3"/>
    <row r="7873" customFormat="1" x14ac:dyDescent="0.3"/>
    <row r="7874" customFormat="1" x14ac:dyDescent="0.3"/>
    <row r="7875" customFormat="1" x14ac:dyDescent="0.3"/>
    <row r="7876" customFormat="1" x14ac:dyDescent="0.3"/>
    <row r="7877" customFormat="1" x14ac:dyDescent="0.3"/>
    <row r="7878" customFormat="1" x14ac:dyDescent="0.3"/>
    <row r="7879" customFormat="1" x14ac:dyDescent="0.3"/>
    <row r="7880" customFormat="1" x14ac:dyDescent="0.3"/>
    <row r="7881" customFormat="1" x14ac:dyDescent="0.3"/>
    <row r="7882" customFormat="1" x14ac:dyDescent="0.3"/>
    <row r="7883" customFormat="1" x14ac:dyDescent="0.3"/>
    <row r="7884" customFormat="1" x14ac:dyDescent="0.3"/>
    <row r="7885" customFormat="1" x14ac:dyDescent="0.3"/>
    <row r="7886" customFormat="1" x14ac:dyDescent="0.3"/>
    <row r="7887" customFormat="1" x14ac:dyDescent="0.3"/>
    <row r="7888" customFormat="1" x14ac:dyDescent="0.3"/>
    <row r="7889" customFormat="1" x14ac:dyDescent="0.3"/>
    <row r="7890" customFormat="1" x14ac:dyDescent="0.3"/>
    <row r="7891" customFormat="1" x14ac:dyDescent="0.3"/>
    <row r="7892" customFormat="1" x14ac:dyDescent="0.3"/>
    <row r="7893" customFormat="1" x14ac:dyDescent="0.3"/>
    <row r="7894" customFormat="1" x14ac:dyDescent="0.3"/>
    <row r="7895" customFormat="1" x14ac:dyDescent="0.3"/>
    <row r="7896" customFormat="1" x14ac:dyDescent="0.3"/>
    <row r="7897" customFormat="1" x14ac:dyDescent="0.3"/>
    <row r="7898" customFormat="1" x14ac:dyDescent="0.3"/>
    <row r="7899" customFormat="1" x14ac:dyDescent="0.3"/>
    <row r="7900" customFormat="1" x14ac:dyDescent="0.3"/>
    <row r="7901" customFormat="1" x14ac:dyDescent="0.3"/>
    <row r="7902" customFormat="1" x14ac:dyDescent="0.3"/>
    <row r="7903" customFormat="1" x14ac:dyDescent="0.3"/>
    <row r="7904" customFormat="1" x14ac:dyDescent="0.3"/>
    <row r="7905" customFormat="1" x14ac:dyDescent="0.3"/>
    <row r="7906" customFormat="1" x14ac:dyDescent="0.3"/>
    <row r="7907" customFormat="1" x14ac:dyDescent="0.3"/>
    <row r="7908" customFormat="1" x14ac:dyDescent="0.3"/>
    <row r="7909" customFormat="1" x14ac:dyDescent="0.3"/>
    <row r="7910" customFormat="1" x14ac:dyDescent="0.3"/>
    <row r="7911" customFormat="1" x14ac:dyDescent="0.3"/>
    <row r="7912" customFormat="1" x14ac:dyDescent="0.3"/>
    <row r="7913" customFormat="1" x14ac:dyDescent="0.3"/>
    <row r="7914" customFormat="1" x14ac:dyDescent="0.3"/>
    <row r="7915" customFormat="1" x14ac:dyDescent="0.3"/>
    <row r="7916" customFormat="1" x14ac:dyDescent="0.3"/>
    <row r="7917" customFormat="1" x14ac:dyDescent="0.3"/>
    <row r="7918" customFormat="1" x14ac:dyDescent="0.3"/>
    <row r="7919" customFormat="1" x14ac:dyDescent="0.3"/>
    <row r="7920" customFormat="1" x14ac:dyDescent="0.3"/>
    <row r="7921" customFormat="1" x14ac:dyDescent="0.3"/>
    <row r="7922" customFormat="1" x14ac:dyDescent="0.3"/>
    <row r="7923" customFormat="1" x14ac:dyDescent="0.3"/>
    <row r="7924" customFormat="1" x14ac:dyDescent="0.3"/>
    <row r="7925" customFormat="1" x14ac:dyDescent="0.3"/>
    <row r="7926" customFormat="1" x14ac:dyDescent="0.3"/>
    <row r="7927" customFormat="1" x14ac:dyDescent="0.3"/>
    <row r="7928" customFormat="1" x14ac:dyDescent="0.3"/>
    <row r="7929" customFormat="1" x14ac:dyDescent="0.3"/>
    <row r="7930" customFormat="1" x14ac:dyDescent="0.3"/>
    <row r="7931" customFormat="1" x14ac:dyDescent="0.3"/>
    <row r="7932" customFormat="1" x14ac:dyDescent="0.3"/>
    <row r="7933" customFormat="1" x14ac:dyDescent="0.3"/>
    <row r="7934" customFormat="1" x14ac:dyDescent="0.3"/>
    <row r="7935" customFormat="1" x14ac:dyDescent="0.3"/>
    <row r="7936" customFormat="1" x14ac:dyDescent="0.3"/>
    <row r="7937" customFormat="1" x14ac:dyDescent="0.3"/>
    <row r="7938" customFormat="1" x14ac:dyDescent="0.3"/>
    <row r="7939" customFormat="1" x14ac:dyDescent="0.3"/>
    <row r="7940" customFormat="1" x14ac:dyDescent="0.3"/>
    <row r="7941" customFormat="1" x14ac:dyDescent="0.3"/>
    <row r="7942" customFormat="1" x14ac:dyDescent="0.3"/>
    <row r="7943" customFormat="1" x14ac:dyDescent="0.3"/>
    <row r="7944" customFormat="1" x14ac:dyDescent="0.3"/>
    <row r="7945" customFormat="1" x14ac:dyDescent="0.3"/>
    <row r="7946" customFormat="1" x14ac:dyDescent="0.3"/>
    <row r="7947" customFormat="1" x14ac:dyDescent="0.3"/>
    <row r="7948" customFormat="1" x14ac:dyDescent="0.3"/>
    <row r="7949" customFormat="1" x14ac:dyDescent="0.3"/>
    <row r="7950" customFormat="1" x14ac:dyDescent="0.3"/>
    <row r="7951" customFormat="1" x14ac:dyDescent="0.3"/>
    <row r="7952" customFormat="1" x14ac:dyDescent="0.3"/>
    <row r="7953" customFormat="1" x14ac:dyDescent="0.3"/>
    <row r="7954" customFormat="1" x14ac:dyDescent="0.3"/>
    <row r="7955" customFormat="1" x14ac:dyDescent="0.3"/>
    <row r="7956" customFormat="1" x14ac:dyDescent="0.3"/>
    <row r="7957" customFormat="1" x14ac:dyDescent="0.3"/>
    <row r="7958" customFormat="1" x14ac:dyDescent="0.3"/>
    <row r="7959" customFormat="1" x14ac:dyDescent="0.3"/>
    <row r="7960" customFormat="1" x14ac:dyDescent="0.3"/>
    <row r="7961" customFormat="1" x14ac:dyDescent="0.3"/>
    <row r="7962" customFormat="1" x14ac:dyDescent="0.3"/>
    <row r="7963" customFormat="1" x14ac:dyDescent="0.3"/>
    <row r="7964" customFormat="1" x14ac:dyDescent="0.3"/>
    <row r="7965" customFormat="1" x14ac:dyDescent="0.3"/>
    <row r="7966" customFormat="1" x14ac:dyDescent="0.3"/>
    <row r="7967" customFormat="1" x14ac:dyDescent="0.3"/>
    <row r="7968" customFormat="1" x14ac:dyDescent="0.3"/>
    <row r="7969" customFormat="1" x14ac:dyDescent="0.3"/>
    <row r="7970" customFormat="1" x14ac:dyDescent="0.3"/>
    <row r="7971" customFormat="1" x14ac:dyDescent="0.3"/>
    <row r="7972" customFormat="1" x14ac:dyDescent="0.3"/>
    <row r="7973" customFormat="1" x14ac:dyDescent="0.3"/>
    <row r="7974" customFormat="1" x14ac:dyDescent="0.3"/>
    <row r="7975" customFormat="1" x14ac:dyDescent="0.3"/>
    <row r="7976" customFormat="1" x14ac:dyDescent="0.3"/>
    <row r="7977" customFormat="1" x14ac:dyDescent="0.3"/>
    <row r="7978" customFormat="1" x14ac:dyDescent="0.3"/>
    <row r="7979" customFormat="1" x14ac:dyDescent="0.3"/>
    <row r="7980" customFormat="1" x14ac:dyDescent="0.3"/>
    <row r="7981" customFormat="1" x14ac:dyDescent="0.3"/>
    <row r="7982" customFormat="1" x14ac:dyDescent="0.3"/>
    <row r="7983" customFormat="1" x14ac:dyDescent="0.3"/>
    <row r="7984" customFormat="1" x14ac:dyDescent="0.3"/>
    <row r="7985" customFormat="1" x14ac:dyDescent="0.3"/>
    <row r="7986" customFormat="1" x14ac:dyDescent="0.3"/>
    <row r="7987" customFormat="1" x14ac:dyDescent="0.3"/>
    <row r="7988" customFormat="1" x14ac:dyDescent="0.3"/>
    <row r="7989" customFormat="1" x14ac:dyDescent="0.3"/>
    <row r="7990" customFormat="1" x14ac:dyDescent="0.3"/>
    <row r="7991" customFormat="1" x14ac:dyDescent="0.3"/>
    <row r="7992" customFormat="1" x14ac:dyDescent="0.3"/>
    <row r="7993" customFormat="1" x14ac:dyDescent="0.3"/>
    <row r="7994" customFormat="1" x14ac:dyDescent="0.3"/>
    <row r="7995" customFormat="1" x14ac:dyDescent="0.3"/>
    <row r="7996" customFormat="1" x14ac:dyDescent="0.3"/>
    <row r="7997" customFormat="1" x14ac:dyDescent="0.3"/>
    <row r="7998" customFormat="1" x14ac:dyDescent="0.3"/>
    <row r="7999" customFormat="1" x14ac:dyDescent="0.3"/>
    <row r="8000" customFormat="1" x14ac:dyDescent="0.3"/>
    <row r="8001" customFormat="1" x14ac:dyDescent="0.3"/>
    <row r="8002" customFormat="1" x14ac:dyDescent="0.3"/>
    <row r="8003" customFormat="1" x14ac:dyDescent="0.3"/>
    <row r="8004" customFormat="1" x14ac:dyDescent="0.3"/>
    <row r="8005" customFormat="1" x14ac:dyDescent="0.3"/>
    <row r="8006" customFormat="1" x14ac:dyDescent="0.3"/>
    <row r="8007" customFormat="1" x14ac:dyDescent="0.3"/>
    <row r="8008" customFormat="1" x14ac:dyDescent="0.3"/>
    <row r="8009" customFormat="1" x14ac:dyDescent="0.3"/>
    <row r="8010" customFormat="1" x14ac:dyDescent="0.3"/>
    <row r="8011" customFormat="1" x14ac:dyDescent="0.3"/>
    <row r="8012" customFormat="1" x14ac:dyDescent="0.3"/>
    <row r="8013" customFormat="1" x14ac:dyDescent="0.3"/>
    <row r="8014" customFormat="1" x14ac:dyDescent="0.3"/>
    <row r="8015" customFormat="1" x14ac:dyDescent="0.3"/>
    <row r="8016" customFormat="1" x14ac:dyDescent="0.3"/>
    <row r="8017" customFormat="1" x14ac:dyDescent="0.3"/>
    <row r="8018" customFormat="1" x14ac:dyDescent="0.3"/>
    <row r="8019" customFormat="1" x14ac:dyDescent="0.3"/>
    <row r="8020" customFormat="1" x14ac:dyDescent="0.3"/>
    <row r="8021" customFormat="1" x14ac:dyDescent="0.3"/>
    <row r="8022" customFormat="1" x14ac:dyDescent="0.3"/>
    <row r="8023" customFormat="1" x14ac:dyDescent="0.3"/>
    <row r="8024" customFormat="1" x14ac:dyDescent="0.3"/>
    <row r="8025" customFormat="1" x14ac:dyDescent="0.3"/>
    <row r="8026" customFormat="1" x14ac:dyDescent="0.3"/>
    <row r="8027" customFormat="1" x14ac:dyDescent="0.3"/>
    <row r="8028" customFormat="1" x14ac:dyDescent="0.3"/>
    <row r="8029" customFormat="1" x14ac:dyDescent="0.3"/>
    <row r="8030" customFormat="1" x14ac:dyDescent="0.3"/>
    <row r="8031" customFormat="1" x14ac:dyDescent="0.3"/>
    <row r="8032" customFormat="1" x14ac:dyDescent="0.3"/>
    <row r="8033" customFormat="1" x14ac:dyDescent="0.3"/>
    <row r="8034" customFormat="1" x14ac:dyDescent="0.3"/>
    <row r="8035" customFormat="1" x14ac:dyDescent="0.3"/>
    <row r="8036" customFormat="1" x14ac:dyDescent="0.3"/>
    <row r="8037" customFormat="1" x14ac:dyDescent="0.3"/>
    <row r="8038" customFormat="1" x14ac:dyDescent="0.3"/>
    <row r="8039" customFormat="1" x14ac:dyDescent="0.3"/>
    <row r="8040" customFormat="1" x14ac:dyDescent="0.3"/>
    <row r="8041" customFormat="1" x14ac:dyDescent="0.3"/>
    <row r="8042" customFormat="1" x14ac:dyDescent="0.3"/>
    <row r="8043" customFormat="1" x14ac:dyDescent="0.3"/>
    <row r="8044" customFormat="1" x14ac:dyDescent="0.3"/>
    <row r="8045" customFormat="1" x14ac:dyDescent="0.3"/>
    <row r="8046" customFormat="1" x14ac:dyDescent="0.3"/>
    <row r="8047" customFormat="1" x14ac:dyDescent="0.3"/>
    <row r="8048" customFormat="1" x14ac:dyDescent="0.3"/>
    <row r="8049" customFormat="1" x14ac:dyDescent="0.3"/>
    <row r="8050" customFormat="1" x14ac:dyDescent="0.3"/>
    <row r="8051" customFormat="1" x14ac:dyDescent="0.3"/>
    <row r="8052" customFormat="1" x14ac:dyDescent="0.3"/>
    <row r="8053" customFormat="1" x14ac:dyDescent="0.3"/>
    <row r="8054" customFormat="1" x14ac:dyDescent="0.3"/>
    <row r="8055" customFormat="1" x14ac:dyDescent="0.3"/>
    <row r="8056" customFormat="1" x14ac:dyDescent="0.3"/>
    <row r="8057" customFormat="1" x14ac:dyDescent="0.3"/>
    <row r="8058" customFormat="1" x14ac:dyDescent="0.3"/>
    <row r="8059" customFormat="1" x14ac:dyDescent="0.3"/>
    <row r="8060" customFormat="1" x14ac:dyDescent="0.3"/>
    <row r="8061" customFormat="1" x14ac:dyDescent="0.3"/>
    <row r="8062" customFormat="1" x14ac:dyDescent="0.3"/>
    <row r="8063" customFormat="1" x14ac:dyDescent="0.3"/>
    <row r="8064" customFormat="1" x14ac:dyDescent="0.3"/>
    <row r="8065" customFormat="1" x14ac:dyDescent="0.3"/>
    <row r="8066" customFormat="1" x14ac:dyDescent="0.3"/>
    <row r="8067" customFormat="1" x14ac:dyDescent="0.3"/>
    <row r="8068" customFormat="1" x14ac:dyDescent="0.3"/>
    <row r="8069" customFormat="1" x14ac:dyDescent="0.3"/>
    <row r="8070" customFormat="1" x14ac:dyDescent="0.3"/>
    <row r="8071" customFormat="1" x14ac:dyDescent="0.3"/>
    <row r="8072" customFormat="1" x14ac:dyDescent="0.3"/>
    <row r="8073" customFormat="1" x14ac:dyDescent="0.3"/>
    <row r="8074" customFormat="1" x14ac:dyDescent="0.3"/>
    <row r="8075" customFormat="1" x14ac:dyDescent="0.3"/>
    <row r="8076" customFormat="1" x14ac:dyDescent="0.3"/>
    <row r="8077" customFormat="1" x14ac:dyDescent="0.3"/>
    <row r="8078" customFormat="1" x14ac:dyDescent="0.3"/>
    <row r="8079" customFormat="1" x14ac:dyDescent="0.3"/>
    <row r="8080" customFormat="1" x14ac:dyDescent="0.3"/>
    <row r="8081" customFormat="1" x14ac:dyDescent="0.3"/>
    <row r="8082" customFormat="1" x14ac:dyDescent="0.3"/>
    <row r="8083" customFormat="1" x14ac:dyDescent="0.3"/>
    <row r="8084" customFormat="1" x14ac:dyDescent="0.3"/>
    <row r="8085" customFormat="1" x14ac:dyDescent="0.3"/>
    <row r="8086" customFormat="1" x14ac:dyDescent="0.3"/>
    <row r="8087" customFormat="1" x14ac:dyDescent="0.3"/>
    <row r="8088" customFormat="1" x14ac:dyDescent="0.3"/>
    <row r="8089" customFormat="1" x14ac:dyDescent="0.3"/>
    <row r="8090" customFormat="1" x14ac:dyDescent="0.3"/>
    <row r="8091" customFormat="1" x14ac:dyDescent="0.3"/>
    <row r="8092" customFormat="1" x14ac:dyDescent="0.3"/>
    <row r="8093" customFormat="1" x14ac:dyDescent="0.3"/>
    <row r="8094" customFormat="1" x14ac:dyDescent="0.3"/>
    <row r="8095" customFormat="1" x14ac:dyDescent="0.3"/>
    <row r="8096" customFormat="1" x14ac:dyDescent="0.3"/>
    <row r="8097" customFormat="1" x14ac:dyDescent="0.3"/>
    <row r="8098" customFormat="1" x14ac:dyDescent="0.3"/>
    <row r="8099" customFormat="1" x14ac:dyDescent="0.3"/>
    <row r="8100" customFormat="1" x14ac:dyDescent="0.3"/>
    <row r="8101" customFormat="1" x14ac:dyDescent="0.3"/>
    <row r="8102" customFormat="1" x14ac:dyDescent="0.3"/>
    <row r="8103" customFormat="1" x14ac:dyDescent="0.3"/>
    <row r="8104" customFormat="1" x14ac:dyDescent="0.3"/>
    <row r="8105" customFormat="1" x14ac:dyDescent="0.3"/>
    <row r="8106" customFormat="1" x14ac:dyDescent="0.3"/>
    <row r="8107" customFormat="1" x14ac:dyDescent="0.3"/>
    <row r="8108" customFormat="1" x14ac:dyDescent="0.3"/>
    <row r="8109" customFormat="1" x14ac:dyDescent="0.3"/>
    <row r="8110" customFormat="1" x14ac:dyDescent="0.3"/>
    <row r="8111" customFormat="1" x14ac:dyDescent="0.3"/>
    <row r="8112" customFormat="1" x14ac:dyDescent="0.3"/>
    <row r="8113" customFormat="1" x14ac:dyDescent="0.3"/>
    <row r="8114" customFormat="1" x14ac:dyDescent="0.3"/>
    <row r="8115" customFormat="1" x14ac:dyDescent="0.3"/>
    <row r="8116" customFormat="1" x14ac:dyDescent="0.3"/>
    <row r="8117" customFormat="1" x14ac:dyDescent="0.3"/>
    <row r="8118" customFormat="1" x14ac:dyDescent="0.3"/>
    <row r="8119" customFormat="1" x14ac:dyDescent="0.3"/>
    <row r="8120" customFormat="1" x14ac:dyDescent="0.3"/>
    <row r="8121" customFormat="1" x14ac:dyDescent="0.3"/>
    <row r="8122" customFormat="1" x14ac:dyDescent="0.3"/>
    <row r="8123" customFormat="1" x14ac:dyDescent="0.3"/>
    <row r="8124" customFormat="1" x14ac:dyDescent="0.3"/>
    <row r="8125" customFormat="1" x14ac:dyDescent="0.3"/>
    <row r="8126" customFormat="1" x14ac:dyDescent="0.3"/>
    <row r="8127" customFormat="1" x14ac:dyDescent="0.3"/>
    <row r="8128" customFormat="1" x14ac:dyDescent="0.3"/>
    <row r="8129" customFormat="1" x14ac:dyDescent="0.3"/>
    <row r="8130" customFormat="1" x14ac:dyDescent="0.3"/>
    <row r="8131" customFormat="1" x14ac:dyDescent="0.3"/>
    <row r="8132" customFormat="1" x14ac:dyDescent="0.3"/>
    <row r="8133" customFormat="1" x14ac:dyDescent="0.3"/>
    <row r="8134" customFormat="1" x14ac:dyDescent="0.3"/>
    <row r="8135" customFormat="1" x14ac:dyDescent="0.3"/>
    <row r="8136" customFormat="1" x14ac:dyDescent="0.3"/>
    <row r="8137" customFormat="1" x14ac:dyDescent="0.3"/>
    <row r="8138" customFormat="1" x14ac:dyDescent="0.3"/>
    <row r="8139" customFormat="1" x14ac:dyDescent="0.3"/>
    <row r="8140" customFormat="1" x14ac:dyDescent="0.3"/>
    <row r="8141" customFormat="1" x14ac:dyDescent="0.3"/>
    <row r="8142" customFormat="1" x14ac:dyDescent="0.3"/>
    <row r="8143" customFormat="1" x14ac:dyDescent="0.3"/>
    <row r="8144" customFormat="1" x14ac:dyDescent="0.3"/>
    <row r="8145" customFormat="1" x14ac:dyDescent="0.3"/>
    <row r="8146" customFormat="1" x14ac:dyDescent="0.3"/>
    <row r="8147" customFormat="1" x14ac:dyDescent="0.3"/>
    <row r="8148" customFormat="1" x14ac:dyDescent="0.3"/>
    <row r="8149" customFormat="1" x14ac:dyDescent="0.3"/>
    <row r="8150" customFormat="1" x14ac:dyDescent="0.3"/>
    <row r="8151" customFormat="1" x14ac:dyDescent="0.3"/>
    <row r="8152" customFormat="1" x14ac:dyDescent="0.3"/>
    <row r="8153" customFormat="1" x14ac:dyDescent="0.3"/>
    <row r="8154" customFormat="1" x14ac:dyDescent="0.3"/>
    <row r="8155" customFormat="1" x14ac:dyDescent="0.3"/>
    <row r="8156" customFormat="1" x14ac:dyDescent="0.3"/>
    <row r="8157" customFormat="1" x14ac:dyDescent="0.3"/>
    <row r="8158" customFormat="1" x14ac:dyDescent="0.3"/>
    <row r="8159" customFormat="1" x14ac:dyDescent="0.3"/>
    <row r="8160" customFormat="1" x14ac:dyDescent="0.3"/>
    <row r="8161" customFormat="1" x14ac:dyDescent="0.3"/>
    <row r="8162" customFormat="1" x14ac:dyDescent="0.3"/>
    <row r="8163" customFormat="1" x14ac:dyDescent="0.3"/>
    <row r="8164" customFormat="1" x14ac:dyDescent="0.3"/>
    <row r="8165" customFormat="1" x14ac:dyDescent="0.3"/>
    <row r="8166" customFormat="1" x14ac:dyDescent="0.3"/>
    <row r="8167" customFormat="1" x14ac:dyDescent="0.3"/>
    <row r="8168" customFormat="1" x14ac:dyDescent="0.3"/>
    <row r="8169" customFormat="1" x14ac:dyDescent="0.3"/>
    <row r="8170" customFormat="1" x14ac:dyDescent="0.3"/>
    <row r="8171" customFormat="1" x14ac:dyDescent="0.3"/>
    <row r="8172" customFormat="1" x14ac:dyDescent="0.3"/>
    <row r="8173" customFormat="1" x14ac:dyDescent="0.3"/>
    <row r="8174" customFormat="1" x14ac:dyDescent="0.3"/>
    <row r="8175" customFormat="1" x14ac:dyDescent="0.3"/>
    <row r="8176" customFormat="1" x14ac:dyDescent="0.3"/>
    <row r="8177" customFormat="1" x14ac:dyDescent="0.3"/>
    <row r="8178" customFormat="1" x14ac:dyDescent="0.3"/>
    <row r="8179" customFormat="1" x14ac:dyDescent="0.3"/>
    <row r="8180" customFormat="1" x14ac:dyDescent="0.3"/>
    <row r="8181" customFormat="1" x14ac:dyDescent="0.3"/>
    <row r="8182" customFormat="1" x14ac:dyDescent="0.3"/>
    <row r="8183" customFormat="1" x14ac:dyDescent="0.3"/>
    <row r="8184" customFormat="1" x14ac:dyDescent="0.3"/>
    <row r="8185" customFormat="1" x14ac:dyDescent="0.3"/>
    <row r="8186" customFormat="1" x14ac:dyDescent="0.3"/>
    <row r="8187" customFormat="1" x14ac:dyDescent="0.3"/>
    <row r="8188" customFormat="1" x14ac:dyDescent="0.3"/>
    <row r="8189" customFormat="1" x14ac:dyDescent="0.3"/>
    <row r="8190" customFormat="1" x14ac:dyDescent="0.3"/>
    <row r="8191" customFormat="1" x14ac:dyDescent="0.3"/>
    <row r="8192" customFormat="1" x14ac:dyDescent="0.3"/>
    <row r="8193" customFormat="1" x14ac:dyDescent="0.3"/>
    <row r="8194" customFormat="1" x14ac:dyDescent="0.3"/>
    <row r="8195" customFormat="1" x14ac:dyDescent="0.3"/>
    <row r="8196" customFormat="1" x14ac:dyDescent="0.3"/>
    <row r="8197" customFormat="1" x14ac:dyDescent="0.3"/>
    <row r="8198" customFormat="1" x14ac:dyDescent="0.3"/>
    <row r="8199" customFormat="1" x14ac:dyDescent="0.3"/>
    <row r="8200" customFormat="1" x14ac:dyDescent="0.3"/>
    <row r="8201" customFormat="1" x14ac:dyDescent="0.3"/>
    <row r="8202" customFormat="1" x14ac:dyDescent="0.3"/>
    <row r="8203" customFormat="1" x14ac:dyDescent="0.3"/>
    <row r="8204" customFormat="1" x14ac:dyDescent="0.3"/>
    <row r="8205" customFormat="1" x14ac:dyDescent="0.3"/>
    <row r="8206" customFormat="1" x14ac:dyDescent="0.3"/>
    <row r="8207" customFormat="1" x14ac:dyDescent="0.3"/>
    <row r="8208" customFormat="1" x14ac:dyDescent="0.3"/>
    <row r="8209" customFormat="1" x14ac:dyDescent="0.3"/>
    <row r="8210" customFormat="1" x14ac:dyDescent="0.3"/>
    <row r="8211" customFormat="1" x14ac:dyDescent="0.3"/>
    <row r="8212" customFormat="1" x14ac:dyDescent="0.3"/>
    <row r="8213" customFormat="1" x14ac:dyDescent="0.3"/>
    <row r="8214" customFormat="1" x14ac:dyDescent="0.3"/>
    <row r="8215" customFormat="1" x14ac:dyDescent="0.3"/>
    <row r="8216" customFormat="1" x14ac:dyDescent="0.3"/>
    <row r="8217" customFormat="1" x14ac:dyDescent="0.3"/>
    <row r="8218" customFormat="1" x14ac:dyDescent="0.3"/>
    <row r="8219" customFormat="1" x14ac:dyDescent="0.3"/>
    <row r="8220" customFormat="1" x14ac:dyDescent="0.3"/>
    <row r="8221" customFormat="1" x14ac:dyDescent="0.3"/>
    <row r="8222" customFormat="1" x14ac:dyDescent="0.3"/>
    <row r="8223" customFormat="1" x14ac:dyDescent="0.3"/>
    <row r="8224" customFormat="1" x14ac:dyDescent="0.3"/>
    <row r="8225" customFormat="1" x14ac:dyDescent="0.3"/>
    <row r="8226" customFormat="1" x14ac:dyDescent="0.3"/>
    <row r="8227" customFormat="1" x14ac:dyDescent="0.3"/>
    <row r="8228" customFormat="1" x14ac:dyDescent="0.3"/>
    <row r="8229" customFormat="1" x14ac:dyDescent="0.3"/>
    <row r="8230" customFormat="1" x14ac:dyDescent="0.3"/>
    <row r="8231" customFormat="1" x14ac:dyDescent="0.3"/>
    <row r="8232" customFormat="1" x14ac:dyDescent="0.3"/>
    <row r="8233" customFormat="1" x14ac:dyDescent="0.3"/>
    <row r="8234" customFormat="1" x14ac:dyDescent="0.3"/>
    <row r="8235" customFormat="1" x14ac:dyDescent="0.3"/>
    <row r="8236" customFormat="1" x14ac:dyDescent="0.3"/>
    <row r="8237" customFormat="1" x14ac:dyDescent="0.3"/>
    <row r="8238" customFormat="1" x14ac:dyDescent="0.3"/>
    <row r="8239" customFormat="1" x14ac:dyDescent="0.3"/>
    <row r="8240" customFormat="1" x14ac:dyDescent="0.3"/>
    <row r="8241" customFormat="1" x14ac:dyDescent="0.3"/>
    <row r="8242" customFormat="1" x14ac:dyDescent="0.3"/>
    <row r="8243" customFormat="1" x14ac:dyDescent="0.3"/>
    <row r="8244" customFormat="1" x14ac:dyDescent="0.3"/>
    <row r="8245" customFormat="1" x14ac:dyDescent="0.3"/>
    <row r="8246" customFormat="1" x14ac:dyDescent="0.3"/>
    <row r="8247" customFormat="1" x14ac:dyDescent="0.3"/>
    <row r="8248" customFormat="1" x14ac:dyDescent="0.3"/>
    <row r="8249" customFormat="1" x14ac:dyDescent="0.3"/>
    <row r="8250" customFormat="1" x14ac:dyDescent="0.3"/>
    <row r="8251" customFormat="1" x14ac:dyDescent="0.3"/>
    <row r="8252" customFormat="1" x14ac:dyDescent="0.3"/>
    <row r="8253" customFormat="1" x14ac:dyDescent="0.3"/>
    <row r="8254" customFormat="1" x14ac:dyDescent="0.3"/>
    <row r="8255" customFormat="1" x14ac:dyDescent="0.3"/>
    <row r="8256" customFormat="1" x14ac:dyDescent="0.3"/>
    <row r="8257" customFormat="1" x14ac:dyDescent="0.3"/>
    <row r="8258" customFormat="1" x14ac:dyDescent="0.3"/>
    <row r="8259" customFormat="1" x14ac:dyDescent="0.3"/>
    <row r="8260" customFormat="1" x14ac:dyDescent="0.3"/>
    <row r="8261" customFormat="1" x14ac:dyDescent="0.3"/>
    <row r="8262" customFormat="1" x14ac:dyDescent="0.3"/>
    <row r="8263" customFormat="1" x14ac:dyDescent="0.3"/>
    <row r="8264" customFormat="1" x14ac:dyDescent="0.3"/>
    <row r="8265" customFormat="1" x14ac:dyDescent="0.3"/>
    <row r="8266" customFormat="1" x14ac:dyDescent="0.3"/>
    <row r="8267" customFormat="1" x14ac:dyDescent="0.3"/>
    <row r="8268" customFormat="1" x14ac:dyDescent="0.3"/>
    <row r="8269" customFormat="1" x14ac:dyDescent="0.3"/>
    <row r="8270" customFormat="1" x14ac:dyDescent="0.3"/>
    <row r="8271" customFormat="1" x14ac:dyDescent="0.3"/>
    <row r="8272" customFormat="1" x14ac:dyDescent="0.3"/>
    <row r="8273" customFormat="1" x14ac:dyDescent="0.3"/>
    <row r="8274" customFormat="1" x14ac:dyDescent="0.3"/>
    <row r="8275" customFormat="1" x14ac:dyDescent="0.3"/>
    <row r="8276" customFormat="1" x14ac:dyDescent="0.3"/>
    <row r="8277" customFormat="1" x14ac:dyDescent="0.3"/>
    <row r="8278" customFormat="1" x14ac:dyDescent="0.3"/>
    <row r="8279" customFormat="1" x14ac:dyDescent="0.3"/>
    <row r="8280" customFormat="1" x14ac:dyDescent="0.3"/>
    <row r="8281" customFormat="1" x14ac:dyDescent="0.3"/>
    <row r="8282" customFormat="1" x14ac:dyDescent="0.3"/>
    <row r="8283" customFormat="1" x14ac:dyDescent="0.3"/>
    <row r="8284" customFormat="1" x14ac:dyDescent="0.3"/>
    <row r="8285" customFormat="1" x14ac:dyDescent="0.3"/>
    <row r="8286" customFormat="1" x14ac:dyDescent="0.3"/>
    <row r="8287" customFormat="1" x14ac:dyDescent="0.3"/>
    <row r="8288" customFormat="1" x14ac:dyDescent="0.3"/>
    <row r="8289" customFormat="1" x14ac:dyDescent="0.3"/>
    <row r="8290" customFormat="1" x14ac:dyDescent="0.3"/>
    <row r="8291" customFormat="1" x14ac:dyDescent="0.3"/>
    <row r="8292" customFormat="1" x14ac:dyDescent="0.3"/>
    <row r="8293" customFormat="1" x14ac:dyDescent="0.3"/>
    <row r="8294" customFormat="1" x14ac:dyDescent="0.3"/>
    <row r="8295" customFormat="1" x14ac:dyDescent="0.3"/>
    <row r="8296" customFormat="1" x14ac:dyDescent="0.3"/>
    <row r="8297" customFormat="1" x14ac:dyDescent="0.3"/>
    <row r="8298" customFormat="1" x14ac:dyDescent="0.3"/>
    <row r="8299" customFormat="1" x14ac:dyDescent="0.3"/>
    <row r="8300" customFormat="1" x14ac:dyDescent="0.3"/>
    <row r="8301" customFormat="1" x14ac:dyDescent="0.3"/>
    <row r="8302" customFormat="1" x14ac:dyDescent="0.3"/>
    <row r="8303" customFormat="1" x14ac:dyDescent="0.3"/>
    <row r="8304" customFormat="1" x14ac:dyDescent="0.3"/>
    <row r="8305" customFormat="1" x14ac:dyDescent="0.3"/>
    <row r="8306" customFormat="1" x14ac:dyDescent="0.3"/>
    <row r="8307" customFormat="1" x14ac:dyDescent="0.3"/>
    <row r="8308" customFormat="1" x14ac:dyDescent="0.3"/>
    <row r="8309" customFormat="1" x14ac:dyDescent="0.3"/>
    <row r="8310" customFormat="1" x14ac:dyDescent="0.3"/>
    <row r="8311" customFormat="1" x14ac:dyDescent="0.3"/>
    <row r="8312" customFormat="1" x14ac:dyDescent="0.3"/>
    <row r="8313" customFormat="1" x14ac:dyDescent="0.3"/>
    <row r="8314" customFormat="1" x14ac:dyDescent="0.3"/>
    <row r="8315" customFormat="1" x14ac:dyDescent="0.3"/>
    <row r="8316" customFormat="1" x14ac:dyDescent="0.3"/>
    <row r="8317" customFormat="1" x14ac:dyDescent="0.3"/>
    <row r="8318" customFormat="1" x14ac:dyDescent="0.3"/>
    <row r="8319" customFormat="1" x14ac:dyDescent="0.3"/>
    <row r="8320" customFormat="1" x14ac:dyDescent="0.3"/>
    <row r="8321" customFormat="1" x14ac:dyDescent="0.3"/>
    <row r="8322" customFormat="1" x14ac:dyDescent="0.3"/>
    <row r="8323" customFormat="1" x14ac:dyDescent="0.3"/>
    <row r="8324" customFormat="1" x14ac:dyDescent="0.3"/>
    <row r="8325" customFormat="1" x14ac:dyDescent="0.3"/>
    <row r="8326" customFormat="1" x14ac:dyDescent="0.3"/>
    <row r="8327" customFormat="1" x14ac:dyDescent="0.3"/>
    <row r="8328" customFormat="1" x14ac:dyDescent="0.3"/>
    <row r="8329" customFormat="1" x14ac:dyDescent="0.3"/>
    <row r="8330" customFormat="1" x14ac:dyDescent="0.3"/>
    <row r="8331" customFormat="1" x14ac:dyDescent="0.3"/>
    <row r="8332" customFormat="1" x14ac:dyDescent="0.3"/>
    <row r="8333" customFormat="1" x14ac:dyDescent="0.3"/>
    <row r="8334" customFormat="1" x14ac:dyDescent="0.3"/>
    <row r="8335" customFormat="1" x14ac:dyDescent="0.3"/>
    <row r="8336" customFormat="1" x14ac:dyDescent="0.3"/>
    <row r="8337" customFormat="1" x14ac:dyDescent="0.3"/>
    <row r="8338" customFormat="1" x14ac:dyDescent="0.3"/>
    <row r="8339" customFormat="1" x14ac:dyDescent="0.3"/>
    <row r="8340" customFormat="1" x14ac:dyDescent="0.3"/>
    <row r="8341" customFormat="1" x14ac:dyDescent="0.3"/>
    <row r="8342" customFormat="1" x14ac:dyDescent="0.3"/>
    <row r="8343" customFormat="1" x14ac:dyDescent="0.3"/>
    <row r="8344" customFormat="1" x14ac:dyDescent="0.3"/>
    <row r="8345" customFormat="1" x14ac:dyDescent="0.3"/>
    <row r="8346" customFormat="1" x14ac:dyDescent="0.3"/>
    <row r="8347" customFormat="1" x14ac:dyDescent="0.3"/>
    <row r="8348" customFormat="1" x14ac:dyDescent="0.3"/>
    <row r="8349" customFormat="1" x14ac:dyDescent="0.3"/>
    <row r="8350" customFormat="1" x14ac:dyDescent="0.3"/>
    <row r="8351" customFormat="1" x14ac:dyDescent="0.3"/>
    <row r="8352" customFormat="1" x14ac:dyDescent="0.3"/>
    <row r="8353" customFormat="1" x14ac:dyDescent="0.3"/>
    <row r="8354" customFormat="1" x14ac:dyDescent="0.3"/>
    <row r="8355" customFormat="1" x14ac:dyDescent="0.3"/>
    <row r="8356" customFormat="1" x14ac:dyDescent="0.3"/>
    <row r="8357" customFormat="1" x14ac:dyDescent="0.3"/>
    <row r="8358" customFormat="1" x14ac:dyDescent="0.3"/>
    <row r="8359" customFormat="1" x14ac:dyDescent="0.3"/>
    <row r="8360" customFormat="1" x14ac:dyDescent="0.3"/>
    <row r="8361" customFormat="1" x14ac:dyDescent="0.3"/>
    <row r="8362" customFormat="1" x14ac:dyDescent="0.3"/>
    <row r="8363" customFormat="1" x14ac:dyDescent="0.3"/>
    <row r="8364" customFormat="1" x14ac:dyDescent="0.3"/>
    <row r="8365" customFormat="1" x14ac:dyDescent="0.3"/>
    <row r="8366" customFormat="1" x14ac:dyDescent="0.3"/>
    <row r="8367" customFormat="1" x14ac:dyDescent="0.3"/>
    <row r="8368" customFormat="1" x14ac:dyDescent="0.3"/>
    <row r="8369" customFormat="1" x14ac:dyDescent="0.3"/>
    <row r="8370" customFormat="1" x14ac:dyDescent="0.3"/>
    <row r="8371" customFormat="1" x14ac:dyDescent="0.3"/>
    <row r="8372" customFormat="1" x14ac:dyDescent="0.3"/>
    <row r="8373" customFormat="1" x14ac:dyDescent="0.3"/>
    <row r="8374" customFormat="1" x14ac:dyDescent="0.3"/>
    <row r="8375" customFormat="1" x14ac:dyDescent="0.3"/>
    <row r="8376" customFormat="1" x14ac:dyDescent="0.3"/>
    <row r="8377" customFormat="1" x14ac:dyDescent="0.3"/>
    <row r="8378" customFormat="1" x14ac:dyDescent="0.3"/>
    <row r="8379" customFormat="1" x14ac:dyDescent="0.3"/>
    <row r="8380" customFormat="1" x14ac:dyDescent="0.3"/>
    <row r="8381" customFormat="1" x14ac:dyDescent="0.3"/>
    <row r="8382" customFormat="1" x14ac:dyDescent="0.3"/>
    <row r="8383" customFormat="1" x14ac:dyDescent="0.3"/>
    <row r="8384" customFormat="1" x14ac:dyDescent="0.3"/>
    <row r="8385" customFormat="1" x14ac:dyDescent="0.3"/>
    <row r="8386" customFormat="1" x14ac:dyDescent="0.3"/>
    <row r="8387" customFormat="1" x14ac:dyDescent="0.3"/>
    <row r="8388" customFormat="1" x14ac:dyDescent="0.3"/>
    <row r="8389" customFormat="1" x14ac:dyDescent="0.3"/>
    <row r="8390" customFormat="1" x14ac:dyDescent="0.3"/>
    <row r="8391" customFormat="1" x14ac:dyDescent="0.3"/>
    <row r="8392" customFormat="1" x14ac:dyDescent="0.3"/>
    <row r="8393" customFormat="1" x14ac:dyDescent="0.3"/>
    <row r="8394" customFormat="1" x14ac:dyDescent="0.3"/>
    <row r="8395" customFormat="1" x14ac:dyDescent="0.3"/>
    <row r="8396" customFormat="1" x14ac:dyDescent="0.3"/>
    <row r="8397" customFormat="1" x14ac:dyDescent="0.3"/>
    <row r="8398" customFormat="1" x14ac:dyDescent="0.3"/>
    <row r="8399" customFormat="1" x14ac:dyDescent="0.3"/>
    <row r="8400" customFormat="1" x14ac:dyDescent="0.3"/>
    <row r="8401" customFormat="1" x14ac:dyDescent="0.3"/>
    <row r="8402" customFormat="1" x14ac:dyDescent="0.3"/>
    <row r="8403" customFormat="1" x14ac:dyDescent="0.3"/>
    <row r="8404" customFormat="1" x14ac:dyDescent="0.3"/>
    <row r="8405" customFormat="1" x14ac:dyDescent="0.3"/>
    <row r="8406" customFormat="1" x14ac:dyDescent="0.3"/>
    <row r="8407" customFormat="1" x14ac:dyDescent="0.3"/>
    <row r="8408" customFormat="1" x14ac:dyDescent="0.3"/>
    <row r="8409" customFormat="1" x14ac:dyDescent="0.3"/>
    <row r="8410" customFormat="1" x14ac:dyDescent="0.3"/>
    <row r="8411" customFormat="1" x14ac:dyDescent="0.3"/>
    <row r="8412" customFormat="1" x14ac:dyDescent="0.3"/>
    <row r="8413" customFormat="1" x14ac:dyDescent="0.3"/>
    <row r="8414" customFormat="1" x14ac:dyDescent="0.3"/>
    <row r="8415" customFormat="1" x14ac:dyDescent="0.3"/>
    <row r="8416" customFormat="1" x14ac:dyDescent="0.3"/>
    <row r="8417" customFormat="1" x14ac:dyDescent="0.3"/>
    <row r="8418" customFormat="1" x14ac:dyDescent="0.3"/>
    <row r="8419" customFormat="1" x14ac:dyDescent="0.3"/>
    <row r="8420" customFormat="1" x14ac:dyDescent="0.3"/>
    <row r="8421" customFormat="1" x14ac:dyDescent="0.3"/>
    <row r="8422" customFormat="1" x14ac:dyDescent="0.3"/>
    <row r="8423" customFormat="1" x14ac:dyDescent="0.3"/>
    <row r="8424" customFormat="1" x14ac:dyDescent="0.3"/>
    <row r="8425" customFormat="1" x14ac:dyDescent="0.3"/>
    <row r="8426" customFormat="1" x14ac:dyDescent="0.3"/>
    <row r="8427" customFormat="1" x14ac:dyDescent="0.3"/>
    <row r="8428" customFormat="1" x14ac:dyDescent="0.3"/>
    <row r="8429" customFormat="1" x14ac:dyDescent="0.3"/>
    <row r="8430" customFormat="1" x14ac:dyDescent="0.3"/>
    <row r="8431" customFormat="1" x14ac:dyDescent="0.3"/>
    <row r="8432" customFormat="1" x14ac:dyDescent="0.3"/>
    <row r="8433" customFormat="1" x14ac:dyDescent="0.3"/>
    <row r="8434" customFormat="1" x14ac:dyDescent="0.3"/>
    <row r="8435" customFormat="1" x14ac:dyDescent="0.3"/>
    <row r="8436" customFormat="1" x14ac:dyDescent="0.3"/>
    <row r="8437" customFormat="1" x14ac:dyDescent="0.3"/>
    <row r="8438" customFormat="1" x14ac:dyDescent="0.3"/>
    <row r="8439" customFormat="1" x14ac:dyDescent="0.3"/>
    <row r="8440" customFormat="1" x14ac:dyDescent="0.3"/>
    <row r="8441" customFormat="1" x14ac:dyDescent="0.3"/>
    <row r="8442" customFormat="1" x14ac:dyDescent="0.3"/>
    <row r="8443" customFormat="1" x14ac:dyDescent="0.3"/>
    <row r="8444" customFormat="1" x14ac:dyDescent="0.3"/>
    <row r="8445" customFormat="1" x14ac:dyDescent="0.3"/>
    <row r="8446" customFormat="1" x14ac:dyDescent="0.3"/>
    <row r="8447" customFormat="1" x14ac:dyDescent="0.3"/>
    <row r="8448" customFormat="1" x14ac:dyDescent="0.3"/>
    <row r="8449" customFormat="1" x14ac:dyDescent="0.3"/>
    <row r="8450" customFormat="1" x14ac:dyDescent="0.3"/>
    <row r="8451" customFormat="1" x14ac:dyDescent="0.3"/>
    <row r="8452" customFormat="1" x14ac:dyDescent="0.3"/>
    <row r="8453" customFormat="1" x14ac:dyDescent="0.3"/>
    <row r="8454" customFormat="1" x14ac:dyDescent="0.3"/>
    <row r="8455" customFormat="1" x14ac:dyDescent="0.3"/>
    <row r="8456" customFormat="1" x14ac:dyDescent="0.3"/>
    <row r="8457" customFormat="1" x14ac:dyDescent="0.3"/>
    <row r="8458" customFormat="1" x14ac:dyDescent="0.3"/>
    <row r="8459" customFormat="1" x14ac:dyDescent="0.3"/>
    <row r="8460" customFormat="1" x14ac:dyDescent="0.3"/>
    <row r="8461" customFormat="1" x14ac:dyDescent="0.3"/>
    <row r="8462" customFormat="1" x14ac:dyDescent="0.3"/>
    <row r="8463" customFormat="1" x14ac:dyDescent="0.3"/>
    <row r="8464" customFormat="1" x14ac:dyDescent="0.3"/>
    <row r="8465" customFormat="1" x14ac:dyDescent="0.3"/>
    <row r="8466" customFormat="1" x14ac:dyDescent="0.3"/>
    <row r="8467" customFormat="1" x14ac:dyDescent="0.3"/>
    <row r="8468" customFormat="1" x14ac:dyDescent="0.3"/>
    <row r="8469" customFormat="1" x14ac:dyDescent="0.3"/>
    <row r="8470" customFormat="1" x14ac:dyDescent="0.3"/>
    <row r="8471" customFormat="1" x14ac:dyDescent="0.3"/>
    <row r="8472" customFormat="1" x14ac:dyDescent="0.3"/>
    <row r="8473" customFormat="1" x14ac:dyDescent="0.3"/>
    <row r="8474" customFormat="1" x14ac:dyDescent="0.3"/>
    <row r="8475" customFormat="1" x14ac:dyDescent="0.3"/>
    <row r="8476" customFormat="1" x14ac:dyDescent="0.3"/>
    <row r="8477" customFormat="1" x14ac:dyDescent="0.3"/>
    <row r="8478" customFormat="1" x14ac:dyDescent="0.3"/>
    <row r="8479" customFormat="1" x14ac:dyDescent="0.3"/>
    <row r="8480" customFormat="1" x14ac:dyDescent="0.3"/>
    <row r="8481" customFormat="1" x14ac:dyDescent="0.3"/>
    <row r="8482" customFormat="1" x14ac:dyDescent="0.3"/>
    <row r="8483" customFormat="1" x14ac:dyDescent="0.3"/>
    <row r="8484" customFormat="1" x14ac:dyDescent="0.3"/>
    <row r="8485" customFormat="1" x14ac:dyDescent="0.3"/>
    <row r="8486" customFormat="1" x14ac:dyDescent="0.3"/>
    <row r="8487" customFormat="1" x14ac:dyDescent="0.3"/>
    <row r="8488" customFormat="1" x14ac:dyDescent="0.3"/>
    <row r="8489" customFormat="1" x14ac:dyDescent="0.3"/>
    <row r="8490" customFormat="1" x14ac:dyDescent="0.3"/>
    <row r="8491" customFormat="1" x14ac:dyDescent="0.3"/>
    <row r="8492" customFormat="1" x14ac:dyDescent="0.3"/>
    <row r="8493" customFormat="1" x14ac:dyDescent="0.3"/>
    <row r="8494" customFormat="1" x14ac:dyDescent="0.3"/>
    <row r="8495" customFormat="1" x14ac:dyDescent="0.3"/>
    <row r="8496" customFormat="1" x14ac:dyDescent="0.3"/>
    <row r="8497" customFormat="1" x14ac:dyDescent="0.3"/>
    <row r="8498" customFormat="1" x14ac:dyDescent="0.3"/>
    <row r="8499" customFormat="1" x14ac:dyDescent="0.3"/>
    <row r="8500" customFormat="1" x14ac:dyDescent="0.3"/>
    <row r="8501" customFormat="1" x14ac:dyDescent="0.3"/>
    <row r="8502" customFormat="1" x14ac:dyDescent="0.3"/>
    <row r="8503" customFormat="1" x14ac:dyDescent="0.3"/>
    <row r="8504" customFormat="1" x14ac:dyDescent="0.3"/>
    <row r="8505" customFormat="1" x14ac:dyDescent="0.3"/>
    <row r="8506" customFormat="1" x14ac:dyDescent="0.3"/>
    <row r="8507" customFormat="1" x14ac:dyDescent="0.3"/>
    <row r="8508" customFormat="1" x14ac:dyDescent="0.3"/>
    <row r="8509" customFormat="1" x14ac:dyDescent="0.3"/>
    <row r="8510" customFormat="1" x14ac:dyDescent="0.3"/>
    <row r="8511" customFormat="1" x14ac:dyDescent="0.3"/>
    <row r="8512" customFormat="1" x14ac:dyDescent="0.3"/>
    <row r="8513" customFormat="1" x14ac:dyDescent="0.3"/>
    <row r="8514" customFormat="1" x14ac:dyDescent="0.3"/>
    <row r="8515" customFormat="1" x14ac:dyDescent="0.3"/>
    <row r="8516" customFormat="1" x14ac:dyDescent="0.3"/>
    <row r="8517" customFormat="1" x14ac:dyDescent="0.3"/>
    <row r="8518" customFormat="1" x14ac:dyDescent="0.3"/>
    <row r="8519" customFormat="1" x14ac:dyDescent="0.3"/>
    <row r="8520" customFormat="1" x14ac:dyDescent="0.3"/>
    <row r="8521" customFormat="1" x14ac:dyDescent="0.3"/>
    <row r="8522" customFormat="1" x14ac:dyDescent="0.3"/>
    <row r="8523" customFormat="1" x14ac:dyDescent="0.3"/>
    <row r="8524" customFormat="1" x14ac:dyDescent="0.3"/>
    <row r="8525" customFormat="1" x14ac:dyDescent="0.3"/>
    <row r="8526" customFormat="1" x14ac:dyDescent="0.3"/>
    <row r="8527" customFormat="1" x14ac:dyDescent="0.3"/>
    <row r="8528" customFormat="1" x14ac:dyDescent="0.3"/>
    <row r="8529" customFormat="1" x14ac:dyDescent="0.3"/>
    <row r="8530" customFormat="1" x14ac:dyDescent="0.3"/>
    <row r="8531" customFormat="1" x14ac:dyDescent="0.3"/>
    <row r="8532" customFormat="1" x14ac:dyDescent="0.3"/>
    <row r="8533" customFormat="1" x14ac:dyDescent="0.3"/>
    <row r="8534" customFormat="1" x14ac:dyDescent="0.3"/>
    <row r="8535" customFormat="1" x14ac:dyDescent="0.3"/>
    <row r="8536" customFormat="1" x14ac:dyDescent="0.3"/>
    <row r="8537" customFormat="1" x14ac:dyDescent="0.3"/>
    <row r="8538" customFormat="1" x14ac:dyDescent="0.3"/>
    <row r="8539" customFormat="1" x14ac:dyDescent="0.3"/>
    <row r="8540" customFormat="1" x14ac:dyDescent="0.3"/>
    <row r="8541" customFormat="1" x14ac:dyDescent="0.3"/>
    <row r="8542" customFormat="1" x14ac:dyDescent="0.3"/>
    <row r="8543" customFormat="1" x14ac:dyDescent="0.3"/>
    <row r="8544" customFormat="1" x14ac:dyDescent="0.3"/>
    <row r="8545" customFormat="1" x14ac:dyDescent="0.3"/>
    <row r="8546" customFormat="1" x14ac:dyDescent="0.3"/>
    <row r="8547" customFormat="1" x14ac:dyDescent="0.3"/>
    <row r="8548" customFormat="1" x14ac:dyDescent="0.3"/>
    <row r="8549" customFormat="1" x14ac:dyDescent="0.3"/>
    <row r="8550" customFormat="1" x14ac:dyDescent="0.3"/>
    <row r="8551" customFormat="1" x14ac:dyDescent="0.3"/>
    <row r="8552" customFormat="1" x14ac:dyDescent="0.3"/>
    <row r="8553" customFormat="1" x14ac:dyDescent="0.3"/>
    <row r="8554" customFormat="1" x14ac:dyDescent="0.3"/>
    <row r="8555" customFormat="1" x14ac:dyDescent="0.3"/>
    <row r="8556" customFormat="1" x14ac:dyDescent="0.3"/>
    <row r="8557" customFormat="1" x14ac:dyDescent="0.3"/>
    <row r="8558" customFormat="1" x14ac:dyDescent="0.3"/>
    <row r="8559" customFormat="1" x14ac:dyDescent="0.3"/>
    <row r="8560" customFormat="1" x14ac:dyDescent="0.3"/>
    <row r="8561" customFormat="1" x14ac:dyDescent="0.3"/>
    <row r="8562" customFormat="1" x14ac:dyDescent="0.3"/>
    <row r="8563" customFormat="1" x14ac:dyDescent="0.3"/>
    <row r="8564" customFormat="1" x14ac:dyDescent="0.3"/>
    <row r="8565" customFormat="1" x14ac:dyDescent="0.3"/>
    <row r="8566" customFormat="1" x14ac:dyDescent="0.3"/>
    <row r="8567" customFormat="1" x14ac:dyDescent="0.3"/>
    <row r="8568" customFormat="1" x14ac:dyDescent="0.3"/>
    <row r="8569" customFormat="1" x14ac:dyDescent="0.3"/>
    <row r="8570" customFormat="1" x14ac:dyDescent="0.3"/>
    <row r="8571" customFormat="1" x14ac:dyDescent="0.3"/>
    <row r="8572" customFormat="1" x14ac:dyDescent="0.3"/>
    <row r="8573" customFormat="1" x14ac:dyDescent="0.3"/>
    <row r="8574" customFormat="1" x14ac:dyDescent="0.3"/>
    <row r="8575" customFormat="1" x14ac:dyDescent="0.3"/>
    <row r="8576" customFormat="1" x14ac:dyDescent="0.3"/>
    <row r="8577" customFormat="1" x14ac:dyDescent="0.3"/>
    <row r="8578" customFormat="1" x14ac:dyDescent="0.3"/>
    <row r="8579" customFormat="1" x14ac:dyDescent="0.3"/>
    <row r="8580" customFormat="1" x14ac:dyDescent="0.3"/>
    <row r="8581" customFormat="1" x14ac:dyDescent="0.3"/>
    <row r="8582" customFormat="1" x14ac:dyDescent="0.3"/>
    <row r="8583" customFormat="1" x14ac:dyDescent="0.3"/>
    <row r="8584" customFormat="1" x14ac:dyDescent="0.3"/>
    <row r="8585" customFormat="1" x14ac:dyDescent="0.3"/>
    <row r="8586" customFormat="1" x14ac:dyDescent="0.3"/>
    <row r="8587" customFormat="1" x14ac:dyDescent="0.3"/>
    <row r="8588" customFormat="1" x14ac:dyDescent="0.3"/>
    <row r="8589" customFormat="1" x14ac:dyDescent="0.3"/>
    <row r="8590" customFormat="1" x14ac:dyDescent="0.3"/>
    <row r="8591" customFormat="1" x14ac:dyDescent="0.3"/>
    <row r="8592" customFormat="1" x14ac:dyDescent="0.3"/>
    <row r="8593" customFormat="1" x14ac:dyDescent="0.3"/>
    <row r="8594" customFormat="1" x14ac:dyDescent="0.3"/>
    <row r="8595" customFormat="1" x14ac:dyDescent="0.3"/>
    <row r="8596" customFormat="1" x14ac:dyDescent="0.3"/>
    <row r="8597" customFormat="1" x14ac:dyDescent="0.3"/>
    <row r="8598" customFormat="1" x14ac:dyDescent="0.3"/>
    <row r="8599" customFormat="1" x14ac:dyDescent="0.3"/>
    <row r="8600" customFormat="1" x14ac:dyDescent="0.3"/>
    <row r="8601" customFormat="1" x14ac:dyDescent="0.3"/>
    <row r="8602" customFormat="1" x14ac:dyDescent="0.3"/>
    <row r="8603" customFormat="1" x14ac:dyDescent="0.3"/>
    <row r="8604" customFormat="1" x14ac:dyDescent="0.3"/>
    <row r="8605" customFormat="1" x14ac:dyDescent="0.3"/>
    <row r="8606" customFormat="1" x14ac:dyDescent="0.3"/>
    <row r="8607" customFormat="1" x14ac:dyDescent="0.3"/>
    <row r="8608" customFormat="1" x14ac:dyDescent="0.3"/>
    <row r="8609" customFormat="1" x14ac:dyDescent="0.3"/>
    <row r="8610" customFormat="1" x14ac:dyDescent="0.3"/>
    <row r="8611" customFormat="1" x14ac:dyDescent="0.3"/>
    <row r="8612" customFormat="1" x14ac:dyDescent="0.3"/>
    <row r="8613" customFormat="1" x14ac:dyDescent="0.3"/>
    <row r="8614" customFormat="1" x14ac:dyDescent="0.3"/>
    <row r="8615" customFormat="1" x14ac:dyDescent="0.3"/>
    <row r="8616" customFormat="1" x14ac:dyDescent="0.3"/>
    <row r="8617" customFormat="1" x14ac:dyDescent="0.3"/>
    <row r="8618" customFormat="1" x14ac:dyDescent="0.3"/>
    <row r="8619" customFormat="1" x14ac:dyDescent="0.3"/>
    <row r="8620" customFormat="1" x14ac:dyDescent="0.3"/>
    <row r="8621" customFormat="1" x14ac:dyDescent="0.3"/>
    <row r="8622" customFormat="1" x14ac:dyDescent="0.3"/>
    <row r="8623" customFormat="1" x14ac:dyDescent="0.3"/>
    <row r="8624" customFormat="1" x14ac:dyDescent="0.3"/>
    <row r="8625" customFormat="1" x14ac:dyDescent="0.3"/>
    <row r="8626" customFormat="1" x14ac:dyDescent="0.3"/>
    <row r="8627" customFormat="1" x14ac:dyDescent="0.3"/>
    <row r="8628" customFormat="1" x14ac:dyDescent="0.3"/>
    <row r="8629" customFormat="1" x14ac:dyDescent="0.3"/>
    <row r="8630" customFormat="1" x14ac:dyDescent="0.3"/>
    <row r="8631" customFormat="1" x14ac:dyDescent="0.3"/>
    <row r="8632" customFormat="1" x14ac:dyDescent="0.3"/>
    <row r="8633" customFormat="1" x14ac:dyDescent="0.3"/>
    <row r="8634" customFormat="1" x14ac:dyDescent="0.3"/>
    <row r="8635" customFormat="1" x14ac:dyDescent="0.3"/>
    <row r="8636" customFormat="1" x14ac:dyDescent="0.3"/>
    <row r="8637" customFormat="1" x14ac:dyDescent="0.3"/>
    <row r="8638" customFormat="1" x14ac:dyDescent="0.3"/>
    <row r="8639" customFormat="1" x14ac:dyDescent="0.3"/>
    <row r="8640" customFormat="1" x14ac:dyDescent="0.3"/>
    <row r="8641" customFormat="1" x14ac:dyDescent="0.3"/>
    <row r="8642" customFormat="1" x14ac:dyDescent="0.3"/>
    <row r="8643" customFormat="1" x14ac:dyDescent="0.3"/>
    <row r="8644" customFormat="1" x14ac:dyDescent="0.3"/>
    <row r="8645" customFormat="1" x14ac:dyDescent="0.3"/>
    <row r="8646" customFormat="1" x14ac:dyDescent="0.3"/>
    <row r="8647" customFormat="1" x14ac:dyDescent="0.3"/>
    <row r="8648" customFormat="1" x14ac:dyDescent="0.3"/>
    <row r="8649" customFormat="1" x14ac:dyDescent="0.3"/>
    <row r="8650" customFormat="1" x14ac:dyDescent="0.3"/>
    <row r="8651" customFormat="1" x14ac:dyDescent="0.3"/>
    <row r="8652" customFormat="1" x14ac:dyDescent="0.3"/>
    <row r="8653" customFormat="1" x14ac:dyDescent="0.3"/>
    <row r="8654" customFormat="1" x14ac:dyDescent="0.3"/>
    <row r="8655" customFormat="1" x14ac:dyDescent="0.3"/>
    <row r="8656" customFormat="1" x14ac:dyDescent="0.3"/>
    <row r="8657" customFormat="1" x14ac:dyDescent="0.3"/>
    <row r="8658" customFormat="1" x14ac:dyDescent="0.3"/>
    <row r="8659" customFormat="1" x14ac:dyDescent="0.3"/>
    <row r="8660" customFormat="1" x14ac:dyDescent="0.3"/>
    <row r="8661" customFormat="1" x14ac:dyDescent="0.3"/>
    <row r="8662" customFormat="1" x14ac:dyDescent="0.3"/>
    <row r="8663" customFormat="1" x14ac:dyDescent="0.3"/>
    <row r="8664" customFormat="1" x14ac:dyDescent="0.3"/>
    <row r="8665" customFormat="1" x14ac:dyDescent="0.3"/>
    <row r="8666" customFormat="1" x14ac:dyDescent="0.3"/>
    <row r="8667" customFormat="1" x14ac:dyDescent="0.3"/>
    <row r="8668" customFormat="1" x14ac:dyDescent="0.3"/>
    <row r="8669" customFormat="1" x14ac:dyDescent="0.3"/>
    <row r="8670" customFormat="1" x14ac:dyDescent="0.3"/>
    <row r="8671" customFormat="1" x14ac:dyDescent="0.3"/>
    <row r="8672" customFormat="1" x14ac:dyDescent="0.3"/>
    <row r="8673" customFormat="1" x14ac:dyDescent="0.3"/>
    <row r="8674" customFormat="1" x14ac:dyDescent="0.3"/>
    <row r="8675" customFormat="1" x14ac:dyDescent="0.3"/>
    <row r="8676" customFormat="1" x14ac:dyDescent="0.3"/>
    <row r="8677" customFormat="1" x14ac:dyDescent="0.3"/>
    <row r="8678" customFormat="1" x14ac:dyDescent="0.3"/>
    <row r="8679" customFormat="1" x14ac:dyDescent="0.3"/>
    <row r="8680" customFormat="1" x14ac:dyDescent="0.3"/>
    <row r="8681" customFormat="1" x14ac:dyDescent="0.3"/>
    <row r="8682" customFormat="1" x14ac:dyDescent="0.3"/>
    <row r="8683" customFormat="1" x14ac:dyDescent="0.3"/>
    <row r="8684" customFormat="1" x14ac:dyDescent="0.3"/>
    <row r="8685" customFormat="1" x14ac:dyDescent="0.3"/>
    <row r="8686" customFormat="1" x14ac:dyDescent="0.3"/>
    <row r="8687" customFormat="1" x14ac:dyDescent="0.3"/>
    <row r="8688" customFormat="1" x14ac:dyDescent="0.3"/>
    <row r="8689" customFormat="1" x14ac:dyDescent="0.3"/>
    <row r="8690" customFormat="1" x14ac:dyDescent="0.3"/>
    <row r="8691" customFormat="1" x14ac:dyDescent="0.3"/>
    <row r="8692" customFormat="1" x14ac:dyDescent="0.3"/>
    <row r="8693" customFormat="1" x14ac:dyDescent="0.3"/>
    <row r="8694" customFormat="1" x14ac:dyDescent="0.3"/>
    <row r="8695" customFormat="1" x14ac:dyDescent="0.3"/>
    <row r="8696" customFormat="1" x14ac:dyDescent="0.3"/>
    <row r="8697" customFormat="1" x14ac:dyDescent="0.3"/>
    <row r="8698" customFormat="1" x14ac:dyDescent="0.3"/>
    <row r="8699" customFormat="1" x14ac:dyDescent="0.3"/>
    <row r="8700" customFormat="1" x14ac:dyDescent="0.3"/>
    <row r="8701" customFormat="1" x14ac:dyDescent="0.3"/>
    <row r="8702" customFormat="1" x14ac:dyDescent="0.3"/>
    <row r="8703" customFormat="1" x14ac:dyDescent="0.3"/>
    <row r="8704" customFormat="1" x14ac:dyDescent="0.3"/>
    <row r="8705" customFormat="1" x14ac:dyDescent="0.3"/>
    <row r="8706" customFormat="1" x14ac:dyDescent="0.3"/>
    <row r="8707" customFormat="1" x14ac:dyDescent="0.3"/>
    <row r="8708" customFormat="1" x14ac:dyDescent="0.3"/>
    <row r="8709" customFormat="1" x14ac:dyDescent="0.3"/>
    <row r="8710" customFormat="1" x14ac:dyDescent="0.3"/>
    <row r="8711" customFormat="1" x14ac:dyDescent="0.3"/>
    <row r="8712" customFormat="1" x14ac:dyDescent="0.3"/>
    <row r="8713" customFormat="1" x14ac:dyDescent="0.3"/>
    <row r="8714" customFormat="1" x14ac:dyDescent="0.3"/>
    <row r="8715" customFormat="1" x14ac:dyDescent="0.3"/>
    <row r="8716" customFormat="1" x14ac:dyDescent="0.3"/>
    <row r="8717" customFormat="1" x14ac:dyDescent="0.3"/>
    <row r="8718" customFormat="1" x14ac:dyDescent="0.3"/>
    <row r="8719" customFormat="1" x14ac:dyDescent="0.3"/>
    <row r="8720" customFormat="1" x14ac:dyDescent="0.3"/>
    <row r="8721" customFormat="1" x14ac:dyDescent="0.3"/>
    <row r="8722" customFormat="1" x14ac:dyDescent="0.3"/>
    <row r="8723" customFormat="1" x14ac:dyDescent="0.3"/>
    <row r="8724" customFormat="1" x14ac:dyDescent="0.3"/>
    <row r="8725" customFormat="1" x14ac:dyDescent="0.3"/>
    <row r="8726" customFormat="1" x14ac:dyDescent="0.3"/>
    <row r="8727" customFormat="1" x14ac:dyDescent="0.3"/>
    <row r="8728" customFormat="1" x14ac:dyDescent="0.3"/>
    <row r="8729" customFormat="1" x14ac:dyDescent="0.3"/>
    <row r="8730" customFormat="1" x14ac:dyDescent="0.3"/>
    <row r="8731" customFormat="1" x14ac:dyDescent="0.3"/>
    <row r="8732" customFormat="1" x14ac:dyDescent="0.3"/>
    <row r="8733" customFormat="1" x14ac:dyDescent="0.3"/>
    <row r="8734" customFormat="1" x14ac:dyDescent="0.3"/>
    <row r="8735" customFormat="1" x14ac:dyDescent="0.3"/>
    <row r="8736" customFormat="1" x14ac:dyDescent="0.3"/>
    <row r="8737" customFormat="1" x14ac:dyDescent="0.3"/>
    <row r="8738" customFormat="1" x14ac:dyDescent="0.3"/>
    <row r="8739" customFormat="1" x14ac:dyDescent="0.3"/>
    <row r="8740" customFormat="1" x14ac:dyDescent="0.3"/>
    <row r="8741" customFormat="1" x14ac:dyDescent="0.3"/>
    <row r="8742" customFormat="1" x14ac:dyDescent="0.3"/>
    <row r="8743" customFormat="1" x14ac:dyDescent="0.3"/>
    <row r="8744" customFormat="1" x14ac:dyDescent="0.3"/>
    <row r="8745" customFormat="1" x14ac:dyDescent="0.3"/>
    <row r="8746" customFormat="1" x14ac:dyDescent="0.3"/>
    <row r="8747" customFormat="1" x14ac:dyDescent="0.3"/>
    <row r="8748" customFormat="1" x14ac:dyDescent="0.3"/>
    <row r="8749" customFormat="1" x14ac:dyDescent="0.3"/>
    <row r="8750" customFormat="1" x14ac:dyDescent="0.3"/>
    <row r="8751" customFormat="1" x14ac:dyDescent="0.3"/>
    <row r="8752" customFormat="1" x14ac:dyDescent="0.3"/>
    <row r="8753" customFormat="1" x14ac:dyDescent="0.3"/>
    <row r="8754" customFormat="1" x14ac:dyDescent="0.3"/>
    <row r="8755" customFormat="1" x14ac:dyDescent="0.3"/>
    <row r="8756" customFormat="1" x14ac:dyDescent="0.3"/>
    <row r="8757" customFormat="1" x14ac:dyDescent="0.3"/>
    <row r="8758" customFormat="1" x14ac:dyDescent="0.3"/>
    <row r="8759" customFormat="1" x14ac:dyDescent="0.3"/>
    <row r="8760" customFormat="1" x14ac:dyDescent="0.3"/>
    <row r="8761" customFormat="1" x14ac:dyDescent="0.3"/>
    <row r="8762" customFormat="1" x14ac:dyDescent="0.3"/>
    <row r="8763" customFormat="1" x14ac:dyDescent="0.3"/>
    <row r="8764" customFormat="1" x14ac:dyDescent="0.3"/>
    <row r="8765" customFormat="1" x14ac:dyDescent="0.3"/>
    <row r="8766" customFormat="1" x14ac:dyDescent="0.3"/>
    <row r="8767" customFormat="1" x14ac:dyDescent="0.3"/>
    <row r="8768" customFormat="1" x14ac:dyDescent="0.3"/>
    <row r="8769" customFormat="1" x14ac:dyDescent="0.3"/>
    <row r="8770" customFormat="1" x14ac:dyDescent="0.3"/>
    <row r="8771" customFormat="1" x14ac:dyDescent="0.3"/>
    <row r="8772" customFormat="1" x14ac:dyDescent="0.3"/>
    <row r="8773" customFormat="1" x14ac:dyDescent="0.3"/>
    <row r="8774" customFormat="1" x14ac:dyDescent="0.3"/>
    <row r="8775" customFormat="1" x14ac:dyDescent="0.3"/>
    <row r="8776" customFormat="1" x14ac:dyDescent="0.3"/>
    <row r="8777" customFormat="1" x14ac:dyDescent="0.3"/>
    <row r="8778" customFormat="1" x14ac:dyDescent="0.3"/>
    <row r="8779" customFormat="1" x14ac:dyDescent="0.3"/>
    <row r="8780" customFormat="1" x14ac:dyDescent="0.3"/>
    <row r="8781" customFormat="1" x14ac:dyDescent="0.3"/>
    <row r="8782" customFormat="1" x14ac:dyDescent="0.3"/>
    <row r="8783" customFormat="1" x14ac:dyDescent="0.3"/>
    <row r="8784" customFormat="1" x14ac:dyDescent="0.3"/>
    <row r="8785" customFormat="1" x14ac:dyDescent="0.3"/>
    <row r="8786" customFormat="1" x14ac:dyDescent="0.3"/>
    <row r="8787" customFormat="1" x14ac:dyDescent="0.3"/>
    <row r="8788" customFormat="1" x14ac:dyDescent="0.3"/>
    <row r="8789" customFormat="1" x14ac:dyDescent="0.3"/>
    <row r="8790" customFormat="1" x14ac:dyDescent="0.3"/>
    <row r="8791" customFormat="1" x14ac:dyDescent="0.3"/>
    <row r="8792" customFormat="1" x14ac:dyDescent="0.3"/>
    <row r="8793" customFormat="1" x14ac:dyDescent="0.3"/>
    <row r="8794" customFormat="1" x14ac:dyDescent="0.3"/>
    <row r="8795" customFormat="1" x14ac:dyDescent="0.3"/>
    <row r="8796" customFormat="1" x14ac:dyDescent="0.3"/>
    <row r="8797" customFormat="1" x14ac:dyDescent="0.3"/>
    <row r="8798" customFormat="1" x14ac:dyDescent="0.3"/>
    <row r="8799" customFormat="1" x14ac:dyDescent="0.3"/>
    <row r="8800" customFormat="1" x14ac:dyDescent="0.3"/>
    <row r="8801" customFormat="1" x14ac:dyDescent="0.3"/>
    <row r="8802" customFormat="1" x14ac:dyDescent="0.3"/>
    <row r="8803" customFormat="1" x14ac:dyDescent="0.3"/>
    <row r="8804" customFormat="1" x14ac:dyDescent="0.3"/>
    <row r="8805" customFormat="1" x14ac:dyDescent="0.3"/>
    <row r="8806" customFormat="1" x14ac:dyDescent="0.3"/>
    <row r="8807" customFormat="1" x14ac:dyDescent="0.3"/>
    <row r="8808" customFormat="1" x14ac:dyDescent="0.3"/>
    <row r="8809" customFormat="1" x14ac:dyDescent="0.3"/>
    <row r="8810" customFormat="1" x14ac:dyDescent="0.3"/>
    <row r="8811" customFormat="1" x14ac:dyDescent="0.3"/>
    <row r="8812" customFormat="1" x14ac:dyDescent="0.3"/>
    <row r="8813" customFormat="1" x14ac:dyDescent="0.3"/>
    <row r="8814" customFormat="1" x14ac:dyDescent="0.3"/>
    <row r="8815" customFormat="1" x14ac:dyDescent="0.3"/>
    <row r="8816" customFormat="1" x14ac:dyDescent="0.3"/>
    <row r="8817" customFormat="1" x14ac:dyDescent="0.3"/>
    <row r="8818" customFormat="1" x14ac:dyDescent="0.3"/>
    <row r="8819" customFormat="1" x14ac:dyDescent="0.3"/>
    <row r="8820" customFormat="1" x14ac:dyDescent="0.3"/>
    <row r="8821" customFormat="1" x14ac:dyDescent="0.3"/>
    <row r="8822" customFormat="1" x14ac:dyDescent="0.3"/>
    <row r="8823" customFormat="1" x14ac:dyDescent="0.3"/>
    <row r="8824" customFormat="1" x14ac:dyDescent="0.3"/>
    <row r="8825" customFormat="1" x14ac:dyDescent="0.3"/>
    <row r="8826" customFormat="1" x14ac:dyDescent="0.3"/>
    <row r="8827" customFormat="1" x14ac:dyDescent="0.3"/>
    <row r="8828" customFormat="1" x14ac:dyDescent="0.3"/>
    <row r="8829" customFormat="1" x14ac:dyDescent="0.3"/>
    <row r="8830" customFormat="1" x14ac:dyDescent="0.3"/>
    <row r="8831" customFormat="1" x14ac:dyDescent="0.3"/>
    <row r="8832" customFormat="1" x14ac:dyDescent="0.3"/>
    <row r="8833" customFormat="1" x14ac:dyDescent="0.3"/>
    <row r="8834" customFormat="1" x14ac:dyDescent="0.3"/>
    <row r="8835" customFormat="1" x14ac:dyDescent="0.3"/>
    <row r="8836" customFormat="1" x14ac:dyDescent="0.3"/>
    <row r="8837" customFormat="1" x14ac:dyDescent="0.3"/>
    <row r="8838" customFormat="1" x14ac:dyDescent="0.3"/>
    <row r="8839" customFormat="1" x14ac:dyDescent="0.3"/>
    <row r="8840" customFormat="1" x14ac:dyDescent="0.3"/>
    <row r="8841" customFormat="1" x14ac:dyDescent="0.3"/>
    <row r="8842" customFormat="1" x14ac:dyDescent="0.3"/>
    <row r="8843" customFormat="1" x14ac:dyDescent="0.3"/>
    <row r="8844" customFormat="1" x14ac:dyDescent="0.3"/>
    <row r="8845" customFormat="1" x14ac:dyDescent="0.3"/>
    <row r="8846" customFormat="1" x14ac:dyDescent="0.3"/>
    <row r="8847" customFormat="1" x14ac:dyDescent="0.3"/>
    <row r="8848" customFormat="1" x14ac:dyDescent="0.3"/>
    <row r="8849" customFormat="1" x14ac:dyDescent="0.3"/>
    <row r="8850" customFormat="1" x14ac:dyDescent="0.3"/>
    <row r="8851" customFormat="1" x14ac:dyDescent="0.3"/>
    <row r="8852" customFormat="1" x14ac:dyDescent="0.3"/>
    <row r="8853" customFormat="1" x14ac:dyDescent="0.3"/>
    <row r="8854" customFormat="1" x14ac:dyDescent="0.3"/>
    <row r="8855" customFormat="1" x14ac:dyDescent="0.3"/>
    <row r="8856" customFormat="1" x14ac:dyDescent="0.3"/>
    <row r="8857" customFormat="1" x14ac:dyDescent="0.3"/>
    <row r="8858" customFormat="1" x14ac:dyDescent="0.3"/>
    <row r="8859" customFormat="1" x14ac:dyDescent="0.3"/>
    <row r="8860" customFormat="1" x14ac:dyDescent="0.3"/>
    <row r="8861" customFormat="1" x14ac:dyDescent="0.3"/>
    <row r="8862" customFormat="1" x14ac:dyDescent="0.3"/>
    <row r="8863" customFormat="1" x14ac:dyDescent="0.3"/>
    <row r="8864" customFormat="1" x14ac:dyDescent="0.3"/>
    <row r="8865" customFormat="1" x14ac:dyDescent="0.3"/>
    <row r="8866" customFormat="1" x14ac:dyDescent="0.3"/>
    <row r="8867" customFormat="1" x14ac:dyDescent="0.3"/>
    <row r="8868" customFormat="1" x14ac:dyDescent="0.3"/>
    <row r="8869" customFormat="1" x14ac:dyDescent="0.3"/>
    <row r="8870" customFormat="1" x14ac:dyDescent="0.3"/>
    <row r="8871" customFormat="1" x14ac:dyDescent="0.3"/>
    <row r="8872" customFormat="1" x14ac:dyDescent="0.3"/>
    <row r="8873" customFormat="1" x14ac:dyDescent="0.3"/>
    <row r="8874" customFormat="1" x14ac:dyDescent="0.3"/>
    <row r="8875" customFormat="1" x14ac:dyDescent="0.3"/>
    <row r="8876" customFormat="1" x14ac:dyDescent="0.3"/>
    <row r="8877" customFormat="1" x14ac:dyDescent="0.3"/>
    <row r="8878" customFormat="1" x14ac:dyDescent="0.3"/>
    <row r="8879" customFormat="1" x14ac:dyDescent="0.3"/>
    <row r="8880" customFormat="1" x14ac:dyDescent="0.3"/>
    <row r="8881" customFormat="1" x14ac:dyDescent="0.3"/>
    <row r="8882" customFormat="1" x14ac:dyDescent="0.3"/>
    <row r="8883" customFormat="1" x14ac:dyDescent="0.3"/>
    <row r="8884" customFormat="1" x14ac:dyDescent="0.3"/>
    <row r="8885" customFormat="1" x14ac:dyDescent="0.3"/>
    <row r="8886" customFormat="1" x14ac:dyDescent="0.3"/>
    <row r="8887" customFormat="1" x14ac:dyDescent="0.3"/>
    <row r="8888" customFormat="1" x14ac:dyDescent="0.3"/>
    <row r="8889" customFormat="1" x14ac:dyDescent="0.3"/>
    <row r="8890" customFormat="1" x14ac:dyDescent="0.3"/>
    <row r="8891" customFormat="1" x14ac:dyDescent="0.3"/>
    <row r="8892" customFormat="1" x14ac:dyDescent="0.3"/>
    <row r="8893" customFormat="1" x14ac:dyDescent="0.3"/>
    <row r="8894" customFormat="1" x14ac:dyDescent="0.3"/>
    <row r="8895" customFormat="1" x14ac:dyDescent="0.3"/>
    <row r="8896" customFormat="1" x14ac:dyDescent="0.3"/>
    <row r="8897" customFormat="1" x14ac:dyDescent="0.3"/>
    <row r="8898" customFormat="1" x14ac:dyDescent="0.3"/>
    <row r="8899" customFormat="1" x14ac:dyDescent="0.3"/>
    <row r="8900" customFormat="1" x14ac:dyDescent="0.3"/>
    <row r="8901" customFormat="1" x14ac:dyDescent="0.3"/>
    <row r="8902" customFormat="1" x14ac:dyDescent="0.3"/>
    <row r="8903" customFormat="1" x14ac:dyDescent="0.3"/>
    <row r="8904" customFormat="1" x14ac:dyDescent="0.3"/>
    <row r="8905" customFormat="1" x14ac:dyDescent="0.3"/>
    <row r="8906" customFormat="1" x14ac:dyDescent="0.3"/>
    <row r="8907" customFormat="1" x14ac:dyDescent="0.3"/>
    <row r="8908" customFormat="1" x14ac:dyDescent="0.3"/>
    <row r="8909" customFormat="1" x14ac:dyDescent="0.3"/>
    <row r="8910" customFormat="1" x14ac:dyDescent="0.3"/>
    <row r="8911" customFormat="1" x14ac:dyDescent="0.3"/>
    <row r="8912" customFormat="1" x14ac:dyDescent="0.3"/>
    <row r="8913" customFormat="1" x14ac:dyDescent="0.3"/>
    <row r="8914" customFormat="1" x14ac:dyDescent="0.3"/>
    <row r="8915" customFormat="1" x14ac:dyDescent="0.3"/>
    <row r="8916" customFormat="1" x14ac:dyDescent="0.3"/>
    <row r="8917" customFormat="1" x14ac:dyDescent="0.3"/>
    <row r="8918" customFormat="1" x14ac:dyDescent="0.3"/>
    <row r="8919" customFormat="1" x14ac:dyDescent="0.3"/>
    <row r="8920" customFormat="1" x14ac:dyDescent="0.3"/>
    <row r="8921" customFormat="1" x14ac:dyDescent="0.3"/>
    <row r="8922" customFormat="1" x14ac:dyDescent="0.3"/>
    <row r="8923" customFormat="1" x14ac:dyDescent="0.3"/>
    <row r="8924" customFormat="1" x14ac:dyDescent="0.3"/>
    <row r="8925" customFormat="1" x14ac:dyDescent="0.3"/>
    <row r="8926" customFormat="1" x14ac:dyDescent="0.3"/>
    <row r="8927" customFormat="1" x14ac:dyDescent="0.3"/>
    <row r="8928" customFormat="1" x14ac:dyDescent="0.3"/>
    <row r="8929" customFormat="1" x14ac:dyDescent="0.3"/>
    <row r="8930" customFormat="1" x14ac:dyDescent="0.3"/>
    <row r="8931" customFormat="1" x14ac:dyDescent="0.3"/>
    <row r="8932" customFormat="1" x14ac:dyDescent="0.3"/>
    <row r="8933" customFormat="1" x14ac:dyDescent="0.3"/>
    <row r="8934" customFormat="1" x14ac:dyDescent="0.3"/>
    <row r="8935" customFormat="1" x14ac:dyDescent="0.3"/>
    <row r="8936" customFormat="1" x14ac:dyDescent="0.3"/>
    <row r="8937" customFormat="1" x14ac:dyDescent="0.3"/>
    <row r="8938" customFormat="1" x14ac:dyDescent="0.3"/>
    <row r="8939" customFormat="1" x14ac:dyDescent="0.3"/>
    <row r="8940" customFormat="1" x14ac:dyDescent="0.3"/>
    <row r="8941" customFormat="1" x14ac:dyDescent="0.3"/>
    <row r="8942" customFormat="1" x14ac:dyDescent="0.3"/>
    <row r="8943" customFormat="1" x14ac:dyDescent="0.3"/>
    <row r="8944" customFormat="1" x14ac:dyDescent="0.3"/>
    <row r="8945" customFormat="1" x14ac:dyDescent="0.3"/>
    <row r="8946" customFormat="1" x14ac:dyDescent="0.3"/>
    <row r="8947" customFormat="1" x14ac:dyDescent="0.3"/>
    <row r="8948" customFormat="1" x14ac:dyDescent="0.3"/>
    <row r="8949" customFormat="1" x14ac:dyDescent="0.3"/>
    <row r="8950" customFormat="1" x14ac:dyDescent="0.3"/>
    <row r="8951" customFormat="1" x14ac:dyDescent="0.3"/>
    <row r="8952" customFormat="1" x14ac:dyDescent="0.3"/>
    <row r="8953" customFormat="1" x14ac:dyDescent="0.3"/>
    <row r="8954" customFormat="1" x14ac:dyDescent="0.3"/>
    <row r="8955" customFormat="1" x14ac:dyDescent="0.3"/>
    <row r="8956" customFormat="1" x14ac:dyDescent="0.3"/>
    <row r="8957" customFormat="1" x14ac:dyDescent="0.3"/>
    <row r="8958" customFormat="1" x14ac:dyDescent="0.3"/>
    <row r="8959" customFormat="1" x14ac:dyDescent="0.3"/>
    <row r="8960" customFormat="1" x14ac:dyDescent="0.3"/>
    <row r="8961" customFormat="1" x14ac:dyDescent="0.3"/>
    <row r="8962" customFormat="1" x14ac:dyDescent="0.3"/>
    <row r="8963" customFormat="1" x14ac:dyDescent="0.3"/>
    <row r="8964" customFormat="1" x14ac:dyDescent="0.3"/>
    <row r="8965" customFormat="1" x14ac:dyDescent="0.3"/>
    <row r="8966" customFormat="1" x14ac:dyDescent="0.3"/>
    <row r="8967" customFormat="1" x14ac:dyDescent="0.3"/>
    <row r="8968" customFormat="1" x14ac:dyDescent="0.3"/>
    <row r="8969" customFormat="1" x14ac:dyDescent="0.3"/>
    <row r="8970" customFormat="1" x14ac:dyDescent="0.3"/>
    <row r="8971" customFormat="1" x14ac:dyDescent="0.3"/>
    <row r="8972" customFormat="1" x14ac:dyDescent="0.3"/>
    <row r="8973" customFormat="1" x14ac:dyDescent="0.3"/>
    <row r="8974" customFormat="1" x14ac:dyDescent="0.3"/>
    <row r="8975" customFormat="1" x14ac:dyDescent="0.3"/>
    <row r="8976" customFormat="1" x14ac:dyDescent="0.3"/>
    <row r="8977" customFormat="1" x14ac:dyDescent="0.3"/>
    <row r="8978" customFormat="1" x14ac:dyDescent="0.3"/>
    <row r="8979" customFormat="1" x14ac:dyDescent="0.3"/>
    <row r="8980" customFormat="1" x14ac:dyDescent="0.3"/>
    <row r="8981" customFormat="1" x14ac:dyDescent="0.3"/>
    <row r="8982" customFormat="1" x14ac:dyDescent="0.3"/>
    <row r="8983" customFormat="1" x14ac:dyDescent="0.3"/>
    <row r="8984" customFormat="1" x14ac:dyDescent="0.3"/>
    <row r="8985" customFormat="1" x14ac:dyDescent="0.3"/>
    <row r="8986" customFormat="1" x14ac:dyDescent="0.3"/>
    <row r="8987" customFormat="1" x14ac:dyDescent="0.3"/>
    <row r="8988" customFormat="1" x14ac:dyDescent="0.3"/>
    <row r="8989" customFormat="1" x14ac:dyDescent="0.3"/>
    <row r="8990" customFormat="1" x14ac:dyDescent="0.3"/>
    <row r="8991" customFormat="1" x14ac:dyDescent="0.3"/>
    <row r="8992" customFormat="1" x14ac:dyDescent="0.3"/>
    <row r="8993" customFormat="1" x14ac:dyDescent="0.3"/>
    <row r="8994" customFormat="1" x14ac:dyDescent="0.3"/>
    <row r="8995" customFormat="1" x14ac:dyDescent="0.3"/>
    <row r="8996" customFormat="1" x14ac:dyDescent="0.3"/>
    <row r="8997" customFormat="1" x14ac:dyDescent="0.3"/>
    <row r="8998" customFormat="1" x14ac:dyDescent="0.3"/>
    <row r="8999" customFormat="1" x14ac:dyDescent="0.3"/>
    <row r="9000" customFormat="1" x14ac:dyDescent="0.3"/>
    <row r="9001" customFormat="1" x14ac:dyDescent="0.3"/>
    <row r="9002" customFormat="1" x14ac:dyDescent="0.3"/>
    <row r="9003" customFormat="1" x14ac:dyDescent="0.3"/>
    <row r="9004" customFormat="1" x14ac:dyDescent="0.3"/>
    <row r="9005" customFormat="1" x14ac:dyDescent="0.3"/>
    <row r="9006" customFormat="1" x14ac:dyDescent="0.3"/>
    <row r="9007" customFormat="1" x14ac:dyDescent="0.3"/>
    <row r="9008" customFormat="1" x14ac:dyDescent="0.3"/>
    <row r="9009" customFormat="1" x14ac:dyDescent="0.3"/>
    <row r="9010" customFormat="1" x14ac:dyDescent="0.3"/>
    <row r="9011" customFormat="1" x14ac:dyDescent="0.3"/>
    <row r="9012" customFormat="1" x14ac:dyDescent="0.3"/>
    <row r="9013" customFormat="1" x14ac:dyDescent="0.3"/>
    <row r="9014" customFormat="1" x14ac:dyDescent="0.3"/>
    <row r="9015" customFormat="1" x14ac:dyDescent="0.3"/>
    <row r="9016" customFormat="1" x14ac:dyDescent="0.3"/>
    <row r="9017" customFormat="1" x14ac:dyDescent="0.3"/>
    <row r="9018" customFormat="1" x14ac:dyDescent="0.3"/>
    <row r="9019" customFormat="1" x14ac:dyDescent="0.3"/>
    <row r="9020" customFormat="1" x14ac:dyDescent="0.3"/>
    <row r="9021" customFormat="1" x14ac:dyDescent="0.3"/>
    <row r="9022" customFormat="1" x14ac:dyDescent="0.3"/>
    <row r="9023" customFormat="1" x14ac:dyDescent="0.3"/>
    <row r="9024" customFormat="1" x14ac:dyDescent="0.3"/>
    <row r="9025" customFormat="1" x14ac:dyDescent="0.3"/>
    <row r="9026" customFormat="1" x14ac:dyDescent="0.3"/>
    <row r="9027" customFormat="1" x14ac:dyDescent="0.3"/>
    <row r="9028" customFormat="1" x14ac:dyDescent="0.3"/>
    <row r="9029" customFormat="1" x14ac:dyDescent="0.3"/>
    <row r="9030" customFormat="1" x14ac:dyDescent="0.3"/>
    <row r="9031" customFormat="1" x14ac:dyDescent="0.3"/>
    <row r="9032" customFormat="1" x14ac:dyDescent="0.3"/>
    <row r="9033" customFormat="1" x14ac:dyDescent="0.3"/>
    <row r="9034" customFormat="1" x14ac:dyDescent="0.3"/>
    <row r="9035" customFormat="1" x14ac:dyDescent="0.3"/>
    <row r="9036" customFormat="1" x14ac:dyDescent="0.3"/>
    <row r="9037" customFormat="1" x14ac:dyDescent="0.3"/>
    <row r="9038" customFormat="1" x14ac:dyDescent="0.3"/>
    <row r="9039" customFormat="1" x14ac:dyDescent="0.3"/>
    <row r="9040" customFormat="1" x14ac:dyDescent="0.3"/>
    <row r="9041" customFormat="1" x14ac:dyDescent="0.3"/>
    <row r="9042" customFormat="1" x14ac:dyDescent="0.3"/>
    <row r="9043" customFormat="1" x14ac:dyDescent="0.3"/>
    <row r="9044" customFormat="1" x14ac:dyDescent="0.3"/>
    <row r="9045" customFormat="1" x14ac:dyDescent="0.3"/>
    <row r="9046" customFormat="1" x14ac:dyDescent="0.3"/>
    <row r="9047" customFormat="1" x14ac:dyDescent="0.3"/>
    <row r="9048" customFormat="1" x14ac:dyDescent="0.3"/>
    <row r="9049" customFormat="1" x14ac:dyDescent="0.3"/>
    <row r="9050" customFormat="1" x14ac:dyDescent="0.3"/>
    <row r="9051" customFormat="1" x14ac:dyDescent="0.3"/>
    <row r="9052" customFormat="1" x14ac:dyDescent="0.3"/>
    <row r="9053" customFormat="1" x14ac:dyDescent="0.3"/>
    <row r="9054" customFormat="1" x14ac:dyDescent="0.3"/>
    <row r="9055" customFormat="1" x14ac:dyDescent="0.3"/>
    <row r="9056" customFormat="1" x14ac:dyDescent="0.3"/>
    <row r="9057" customFormat="1" x14ac:dyDescent="0.3"/>
    <row r="9058" customFormat="1" x14ac:dyDescent="0.3"/>
    <row r="9059" customFormat="1" x14ac:dyDescent="0.3"/>
    <row r="9060" customFormat="1" x14ac:dyDescent="0.3"/>
    <row r="9061" customFormat="1" x14ac:dyDescent="0.3"/>
    <row r="9062" customFormat="1" x14ac:dyDescent="0.3"/>
    <row r="9063" customFormat="1" x14ac:dyDescent="0.3"/>
    <row r="9064" customFormat="1" x14ac:dyDescent="0.3"/>
    <row r="9065" customFormat="1" x14ac:dyDescent="0.3"/>
    <row r="9066" customFormat="1" x14ac:dyDescent="0.3"/>
    <row r="9067" customFormat="1" x14ac:dyDescent="0.3"/>
    <row r="9068" customFormat="1" x14ac:dyDescent="0.3"/>
    <row r="9069" customFormat="1" x14ac:dyDescent="0.3"/>
    <row r="9070" customFormat="1" x14ac:dyDescent="0.3"/>
    <row r="9071" customFormat="1" x14ac:dyDescent="0.3"/>
    <row r="9072" customFormat="1" x14ac:dyDescent="0.3"/>
    <row r="9073" customFormat="1" x14ac:dyDescent="0.3"/>
    <row r="9074" customFormat="1" x14ac:dyDescent="0.3"/>
    <row r="9075" customFormat="1" x14ac:dyDescent="0.3"/>
    <row r="9076" customFormat="1" x14ac:dyDescent="0.3"/>
    <row r="9077" customFormat="1" x14ac:dyDescent="0.3"/>
    <row r="9078" customFormat="1" x14ac:dyDescent="0.3"/>
    <row r="9079" customFormat="1" x14ac:dyDescent="0.3"/>
    <row r="9080" customFormat="1" x14ac:dyDescent="0.3"/>
    <row r="9081" customFormat="1" x14ac:dyDescent="0.3"/>
    <row r="9082" customFormat="1" x14ac:dyDescent="0.3"/>
    <row r="9083" customFormat="1" x14ac:dyDescent="0.3"/>
    <row r="9084" customFormat="1" x14ac:dyDescent="0.3"/>
    <row r="9085" customFormat="1" x14ac:dyDescent="0.3"/>
    <row r="9086" customFormat="1" x14ac:dyDescent="0.3"/>
    <row r="9087" customFormat="1" x14ac:dyDescent="0.3"/>
    <row r="9088" customFormat="1" x14ac:dyDescent="0.3"/>
    <row r="9089" customFormat="1" x14ac:dyDescent="0.3"/>
    <row r="9090" customFormat="1" x14ac:dyDescent="0.3"/>
    <row r="9091" customFormat="1" x14ac:dyDescent="0.3"/>
    <row r="9092" customFormat="1" x14ac:dyDescent="0.3"/>
    <row r="9093" customFormat="1" x14ac:dyDescent="0.3"/>
    <row r="9094" customFormat="1" x14ac:dyDescent="0.3"/>
    <row r="9095" customFormat="1" x14ac:dyDescent="0.3"/>
    <row r="9096" customFormat="1" x14ac:dyDescent="0.3"/>
    <row r="9097" customFormat="1" x14ac:dyDescent="0.3"/>
    <row r="9098" customFormat="1" x14ac:dyDescent="0.3"/>
    <row r="9099" customFormat="1" x14ac:dyDescent="0.3"/>
    <row r="9100" customFormat="1" x14ac:dyDescent="0.3"/>
    <row r="9101" customFormat="1" x14ac:dyDescent="0.3"/>
    <row r="9102" customFormat="1" x14ac:dyDescent="0.3"/>
    <row r="9103" customFormat="1" x14ac:dyDescent="0.3"/>
    <row r="9104" customFormat="1" x14ac:dyDescent="0.3"/>
    <row r="9105" customFormat="1" x14ac:dyDescent="0.3"/>
    <row r="9106" customFormat="1" x14ac:dyDescent="0.3"/>
    <row r="9107" customFormat="1" x14ac:dyDescent="0.3"/>
    <row r="9108" customFormat="1" x14ac:dyDescent="0.3"/>
    <row r="9109" customFormat="1" x14ac:dyDescent="0.3"/>
    <row r="9110" customFormat="1" x14ac:dyDescent="0.3"/>
    <row r="9111" customFormat="1" x14ac:dyDescent="0.3"/>
    <row r="9112" customFormat="1" x14ac:dyDescent="0.3"/>
    <row r="9113" customFormat="1" x14ac:dyDescent="0.3"/>
    <row r="9114" customFormat="1" x14ac:dyDescent="0.3"/>
    <row r="9115" customFormat="1" x14ac:dyDescent="0.3"/>
    <row r="9116" customFormat="1" x14ac:dyDescent="0.3"/>
    <row r="9117" customFormat="1" x14ac:dyDescent="0.3"/>
    <row r="9118" customFormat="1" x14ac:dyDescent="0.3"/>
    <row r="9119" customFormat="1" x14ac:dyDescent="0.3"/>
    <row r="9120" customFormat="1" x14ac:dyDescent="0.3"/>
    <row r="9121" customFormat="1" x14ac:dyDescent="0.3"/>
    <row r="9122" customFormat="1" x14ac:dyDescent="0.3"/>
    <row r="9123" customFormat="1" x14ac:dyDescent="0.3"/>
    <row r="9124" customFormat="1" x14ac:dyDescent="0.3"/>
    <row r="9125" customFormat="1" x14ac:dyDescent="0.3"/>
    <row r="9126" customFormat="1" x14ac:dyDescent="0.3"/>
    <row r="9127" customFormat="1" x14ac:dyDescent="0.3"/>
    <row r="9128" customFormat="1" x14ac:dyDescent="0.3"/>
    <row r="9129" customFormat="1" x14ac:dyDescent="0.3"/>
    <row r="9130" customFormat="1" x14ac:dyDescent="0.3"/>
    <row r="9131" customFormat="1" x14ac:dyDescent="0.3"/>
    <row r="9132" customFormat="1" x14ac:dyDescent="0.3"/>
    <row r="9133" customFormat="1" x14ac:dyDescent="0.3"/>
    <row r="9134" customFormat="1" x14ac:dyDescent="0.3"/>
    <row r="9135" customFormat="1" x14ac:dyDescent="0.3"/>
    <row r="9136" customFormat="1" x14ac:dyDescent="0.3"/>
    <row r="9137" customFormat="1" x14ac:dyDescent="0.3"/>
    <row r="9138" customFormat="1" x14ac:dyDescent="0.3"/>
    <row r="9139" customFormat="1" x14ac:dyDescent="0.3"/>
    <row r="9140" customFormat="1" x14ac:dyDescent="0.3"/>
    <row r="9141" customFormat="1" x14ac:dyDescent="0.3"/>
    <row r="9142" customFormat="1" x14ac:dyDescent="0.3"/>
    <row r="9143" customFormat="1" x14ac:dyDescent="0.3"/>
    <row r="9144" customFormat="1" x14ac:dyDescent="0.3"/>
    <row r="9145" customFormat="1" x14ac:dyDescent="0.3"/>
    <row r="9146" customFormat="1" x14ac:dyDescent="0.3"/>
    <row r="9147" customFormat="1" x14ac:dyDescent="0.3"/>
    <row r="9148" customFormat="1" x14ac:dyDescent="0.3"/>
    <row r="9149" customFormat="1" x14ac:dyDescent="0.3"/>
    <row r="9150" customFormat="1" x14ac:dyDescent="0.3"/>
    <row r="9151" customFormat="1" x14ac:dyDescent="0.3"/>
    <row r="9152" customFormat="1" x14ac:dyDescent="0.3"/>
    <row r="9153" customFormat="1" x14ac:dyDescent="0.3"/>
    <row r="9154" customFormat="1" x14ac:dyDescent="0.3"/>
    <row r="9155" customFormat="1" x14ac:dyDescent="0.3"/>
    <row r="9156" customFormat="1" x14ac:dyDescent="0.3"/>
    <row r="9157" customFormat="1" x14ac:dyDescent="0.3"/>
    <row r="9158" customFormat="1" x14ac:dyDescent="0.3"/>
    <row r="9159" customFormat="1" x14ac:dyDescent="0.3"/>
    <row r="9160" customFormat="1" x14ac:dyDescent="0.3"/>
    <row r="9161" customFormat="1" x14ac:dyDescent="0.3"/>
    <row r="9162" customFormat="1" x14ac:dyDescent="0.3"/>
    <row r="9163" customFormat="1" x14ac:dyDescent="0.3"/>
    <row r="9164" customFormat="1" x14ac:dyDescent="0.3"/>
    <row r="9165" customFormat="1" x14ac:dyDescent="0.3"/>
    <row r="9166" customFormat="1" x14ac:dyDescent="0.3"/>
    <row r="9167" customFormat="1" x14ac:dyDescent="0.3"/>
    <row r="9168" customFormat="1" x14ac:dyDescent="0.3"/>
    <row r="9169" customFormat="1" x14ac:dyDescent="0.3"/>
    <row r="9170" customFormat="1" x14ac:dyDescent="0.3"/>
    <row r="9171" customFormat="1" x14ac:dyDescent="0.3"/>
    <row r="9172" customFormat="1" x14ac:dyDescent="0.3"/>
    <row r="9173" customFormat="1" x14ac:dyDescent="0.3"/>
    <row r="9174" customFormat="1" x14ac:dyDescent="0.3"/>
    <row r="9175" customFormat="1" x14ac:dyDescent="0.3"/>
    <row r="9176" customFormat="1" x14ac:dyDescent="0.3"/>
    <row r="9177" customFormat="1" x14ac:dyDescent="0.3"/>
    <row r="9178" customFormat="1" x14ac:dyDescent="0.3"/>
    <row r="9179" customFormat="1" x14ac:dyDescent="0.3"/>
    <row r="9180" customFormat="1" x14ac:dyDescent="0.3"/>
    <row r="9181" customFormat="1" x14ac:dyDescent="0.3"/>
    <row r="9182" customFormat="1" x14ac:dyDescent="0.3"/>
    <row r="9183" customFormat="1" x14ac:dyDescent="0.3"/>
    <row r="9184" customFormat="1" x14ac:dyDescent="0.3"/>
    <row r="9185" customFormat="1" x14ac:dyDescent="0.3"/>
    <row r="9186" customFormat="1" x14ac:dyDescent="0.3"/>
    <row r="9187" customFormat="1" x14ac:dyDescent="0.3"/>
    <row r="9188" customFormat="1" x14ac:dyDescent="0.3"/>
    <row r="9189" customFormat="1" x14ac:dyDescent="0.3"/>
    <row r="9190" customFormat="1" x14ac:dyDescent="0.3"/>
    <row r="9191" customFormat="1" x14ac:dyDescent="0.3"/>
    <row r="9192" customFormat="1" x14ac:dyDescent="0.3"/>
    <row r="9193" customFormat="1" x14ac:dyDescent="0.3"/>
    <row r="9194" customFormat="1" x14ac:dyDescent="0.3"/>
    <row r="9195" customFormat="1" x14ac:dyDescent="0.3"/>
    <row r="9196" customFormat="1" x14ac:dyDescent="0.3"/>
    <row r="9197" customFormat="1" x14ac:dyDescent="0.3"/>
    <row r="9198" customFormat="1" x14ac:dyDescent="0.3"/>
    <row r="9199" customFormat="1" x14ac:dyDescent="0.3"/>
    <row r="9200" customFormat="1" x14ac:dyDescent="0.3"/>
    <row r="9201" customFormat="1" x14ac:dyDescent="0.3"/>
    <row r="9202" customFormat="1" x14ac:dyDescent="0.3"/>
    <row r="9203" customFormat="1" x14ac:dyDescent="0.3"/>
    <row r="9204" customFormat="1" x14ac:dyDescent="0.3"/>
    <row r="9205" customFormat="1" x14ac:dyDescent="0.3"/>
    <row r="9206" customFormat="1" x14ac:dyDescent="0.3"/>
    <row r="9207" customFormat="1" x14ac:dyDescent="0.3"/>
    <row r="9208" customFormat="1" x14ac:dyDescent="0.3"/>
    <row r="9209" customFormat="1" x14ac:dyDescent="0.3"/>
    <row r="9210" customFormat="1" x14ac:dyDescent="0.3"/>
    <row r="9211" customFormat="1" x14ac:dyDescent="0.3"/>
    <row r="9212" customFormat="1" x14ac:dyDescent="0.3"/>
    <row r="9213" customFormat="1" x14ac:dyDescent="0.3"/>
    <row r="9214" customFormat="1" x14ac:dyDescent="0.3"/>
    <row r="9215" customFormat="1" x14ac:dyDescent="0.3"/>
    <row r="9216" customFormat="1" x14ac:dyDescent="0.3"/>
    <row r="9217" customFormat="1" x14ac:dyDescent="0.3"/>
    <row r="9218" customFormat="1" x14ac:dyDescent="0.3"/>
    <row r="9219" customFormat="1" x14ac:dyDescent="0.3"/>
    <row r="9220" customFormat="1" x14ac:dyDescent="0.3"/>
    <row r="9221" customFormat="1" x14ac:dyDescent="0.3"/>
    <row r="9222" customFormat="1" x14ac:dyDescent="0.3"/>
    <row r="9223" customFormat="1" x14ac:dyDescent="0.3"/>
    <row r="9224" customFormat="1" x14ac:dyDescent="0.3"/>
    <row r="9225" customFormat="1" x14ac:dyDescent="0.3"/>
    <row r="9226" customFormat="1" x14ac:dyDescent="0.3"/>
    <row r="9227" customFormat="1" x14ac:dyDescent="0.3"/>
    <row r="9228" customFormat="1" x14ac:dyDescent="0.3"/>
    <row r="9229" customFormat="1" x14ac:dyDescent="0.3"/>
    <row r="9230" customFormat="1" x14ac:dyDescent="0.3"/>
    <row r="9231" customFormat="1" x14ac:dyDescent="0.3"/>
    <row r="9232" customFormat="1" x14ac:dyDescent="0.3"/>
    <row r="9233" customFormat="1" x14ac:dyDescent="0.3"/>
    <row r="9234" customFormat="1" x14ac:dyDescent="0.3"/>
    <row r="9235" customFormat="1" x14ac:dyDescent="0.3"/>
    <row r="9236" customFormat="1" x14ac:dyDescent="0.3"/>
    <row r="9237" customFormat="1" x14ac:dyDescent="0.3"/>
    <row r="9238" customFormat="1" x14ac:dyDescent="0.3"/>
    <row r="9239" customFormat="1" x14ac:dyDescent="0.3"/>
    <row r="9240" customFormat="1" x14ac:dyDescent="0.3"/>
    <row r="9241" customFormat="1" x14ac:dyDescent="0.3"/>
    <row r="9242" customFormat="1" x14ac:dyDescent="0.3"/>
    <row r="9243" customFormat="1" x14ac:dyDescent="0.3"/>
    <row r="9244" customFormat="1" x14ac:dyDescent="0.3"/>
    <row r="9245" customFormat="1" x14ac:dyDescent="0.3"/>
    <row r="9246" customFormat="1" x14ac:dyDescent="0.3"/>
    <row r="9247" customFormat="1" x14ac:dyDescent="0.3"/>
    <row r="9248" customFormat="1" x14ac:dyDescent="0.3"/>
    <row r="9249" customFormat="1" x14ac:dyDescent="0.3"/>
    <row r="9250" customFormat="1" x14ac:dyDescent="0.3"/>
    <row r="9251" customFormat="1" x14ac:dyDescent="0.3"/>
    <row r="9252" customFormat="1" x14ac:dyDescent="0.3"/>
    <row r="9253" customFormat="1" x14ac:dyDescent="0.3"/>
    <row r="9254" customFormat="1" x14ac:dyDescent="0.3"/>
    <row r="9255" customFormat="1" x14ac:dyDescent="0.3"/>
    <row r="9256" customFormat="1" x14ac:dyDescent="0.3"/>
    <row r="9257" customFormat="1" x14ac:dyDescent="0.3"/>
    <row r="9258" customFormat="1" x14ac:dyDescent="0.3"/>
    <row r="9259" customFormat="1" x14ac:dyDescent="0.3"/>
    <row r="9260" customFormat="1" x14ac:dyDescent="0.3"/>
    <row r="9261" customFormat="1" x14ac:dyDescent="0.3"/>
    <row r="9262" customFormat="1" x14ac:dyDescent="0.3"/>
    <row r="9263" customFormat="1" x14ac:dyDescent="0.3"/>
    <row r="9264" customFormat="1" x14ac:dyDescent="0.3"/>
    <row r="9265" customFormat="1" x14ac:dyDescent="0.3"/>
    <row r="9266" customFormat="1" x14ac:dyDescent="0.3"/>
    <row r="9267" customFormat="1" x14ac:dyDescent="0.3"/>
    <row r="9268" customFormat="1" x14ac:dyDescent="0.3"/>
    <row r="9269" customFormat="1" x14ac:dyDescent="0.3"/>
    <row r="9270" customFormat="1" x14ac:dyDescent="0.3"/>
    <row r="9271" customFormat="1" x14ac:dyDescent="0.3"/>
    <row r="9272" customFormat="1" x14ac:dyDescent="0.3"/>
    <row r="9273" customFormat="1" x14ac:dyDescent="0.3"/>
    <row r="9274" customFormat="1" x14ac:dyDescent="0.3"/>
    <row r="9275" customFormat="1" x14ac:dyDescent="0.3"/>
    <row r="9276" customFormat="1" x14ac:dyDescent="0.3"/>
    <row r="9277" customFormat="1" x14ac:dyDescent="0.3"/>
    <row r="9278" customFormat="1" x14ac:dyDescent="0.3"/>
    <row r="9279" customFormat="1" x14ac:dyDescent="0.3"/>
    <row r="9280" customFormat="1" x14ac:dyDescent="0.3"/>
    <row r="9281" customFormat="1" x14ac:dyDescent="0.3"/>
    <row r="9282" customFormat="1" x14ac:dyDescent="0.3"/>
    <row r="9283" customFormat="1" x14ac:dyDescent="0.3"/>
    <row r="9284" customFormat="1" x14ac:dyDescent="0.3"/>
    <row r="9285" customFormat="1" x14ac:dyDescent="0.3"/>
    <row r="9286" customFormat="1" x14ac:dyDescent="0.3"/>
    <row r="9287" customFormat="1" x14ac:dyDescent="0.3"/>
    <row r="9288" customFormat="1" x14ac:dyDescent="0.3"/>
    <row r="9289" customFormat="1" x14ac:dyDescent="0.3"/>
    <row r="9290" customFormat="1" x14ac:dyDescent="0.3"/>
    <row r="9291" customFormat="1" x14ac:dyDescent="0.3"/>
    <row r="9292" customFormat="1" x14ac:dyDescent="0.3"/>
    <row r="9293" customFormat="1" x14ac:dyDescent="0.3"/>
    <row r="9294" customFormat="1" x14ac:dyDescent="0.3"/>
    <row r="9295" customFormat="1" x14ac:dyDescent="0.3"/>
    <row r="9296" customFormat="1" x14ac:dyDescent="0.3"/>
    <row r="9297" customFormat="1" x14ac:dyDescent="0.3"/>
    <row r="9298" customFormat="1" x14ac:dyDescent="0.3"/>
    <row r="9299" customFormat="1" x14ac:dyDescent="0.3"/>
    <row r="9300" customFormat="1" x14ac:dyDescent="0.3"/>
    <row r="9301" customFormat="1" x14ac:dyDescent="0.3"/>
    <row r="9302" customFormat="1" x14ac:dyDescent="0.3"/>
    <row r="9303" customFormat="1" x14ac:dyDescent="0.3"/>
    <row r="9304" customFormat="1" x14ac:dyDescent="0.3"/>
    <row r="9305" customFormat="1" x14ac:dyDescent="0.3"/>
    <row r="9306" customFormat="1" x14ac:dyDescent="0.3"/>
    <row r="9307" customFormat="1" x14ac:dyDescent="0.3"/>
    <row r="9308" customFormat="1" x14ac:dyDescent="0.3"/>
    <row r="9309" customFormat="1" x14ac:dyDescent="0.3"/>
    <row r="9310" customFormat="1" x14ac:dyDescent="0.3"/>
    <row r="9311" customFormat="1" x14ac:dyDescent="0.3"/>
    <row r="9312" customFormat="1" x14ac:dyDescent="0.3"/>
    <row r="9313" customFormat="1" x14ac:dyDescent="0.3"/>
    <row r="9314" customFormat="1" x14ac:dyDescent="0.3"/>
    <row r="9315" customFormat="1" x14ac:dyDescent="0.3"/>
    <row r="9316" customFormat="1" x14ac:dyDescent="0.3"/>
    <row r="9317" customFormat="1" x14ac:dyDescent="0.3"/>
    <row r="9318" customFormat="1" x14ac:dyDescent="0.3"/>
    <row r="9319" customFormat="1" x14ac:dyDescent="0.3"/>
    <row r="9320" customFormat="1" x14ac:dyDescent="0.3"/>
    <row r="9321" customFormat="1" x14ac:dyDescent="0.3"/>
    <row r="9322" customFormat="1" x14ac:dyDescent="0.3"/>
    <row r="9323" customFormat="1" x14ac:dyDescent="0.3"/>
    <row r="9324" customFormat="1" x14ac:dyDescent="0.3"/>
    <row r="9325" customFormat="1" x14ac:dyDescent="0.3"/>
    <row r="9326" customFormat="1" x14ac:dyDescent="0.3"/>
    <row r="9327" customFormat="1" x14ac:dyDescent="0.3"/>
    <row r="9328" customFormat="1" x14ac:dyDescent="0.3"/>
    <row r="9329" customFormat="1" x14ac:dyDescent="0.3"/>
    <row r="9330" customFormat="1" x14ac:dyDescent="0.3"/>
    <row r="9331" customFormat="1" x14ac:dyDescent="0.3"/>
    <row r="9332" customFormat="1" x14ac:dyDescent="0.3"/>
    <row r="9333" customFormat="1" x14ac:dyDescent="0.3"/>
    <row r="9334" customFormat="1" x14ac:dyDescent="0.3"/>
    <row r="9335" customFormat="1" x14ac:dyDescent="0.3"/>
    <row r="9336" customFormat="1" x14ac:dyDescent="0.3"/>
    <row r="9337" customFormat="1" x14ac:dyDescent="0.3"/>
    <row r="9338" customFormat="1" x14ac:dyDescent="0.3"/>
    <row r="9339" customFormat="1" x14ac:dyDescent="0.3"/>
    <row r="9340" customFormat="1" x14ac:dyDescent="0.3"/>
    <row r="9341" customFormat="1" x14ac:dyDescent="0.3"/>
    <row r="9342" customFormat="1" x14ac:dyDescent="0.3"/>
    <row r="9343" customFormat="1" x14ac:dyDescent="0.3"/>
    <row r="9344" customFormat="1" x14ac:dyDescent="0.3"/>
    <row r="9345" customFormat="1" x14ac:dyDescent="0.3"/>
    <row r="9346" customFormat="1" x14ac:dyDescent="0.3"/>
    <row r="9347" customFormat="1" x14ac:dyDescent="0.3"/>
    <row r="9348" customFormat="1" x14ac:dyDescent="0.3"/>
    <row r="9349" customFormat="1" x14ac:dyDescent="0.3"/>
    <row r="9350" customFormat="1" x14ac:dyDescent="0.3"/>
    <row r="9351" customFormat="1" x14ac:dyDescent="0.3"/>
    <row r="9352" customFormat="1" x14ac:dyDescent="0.3"/>
    <row r="9353" customFormat="1" x14ac:dyDescent="0.3"/>
    <row r="9354" customFormat="1" x14ac:dyDescent="0.3"/>
    <row r="9355" customFormat="1" x14ac:dyDescent="0.3"/>
    <row r="9356" customFormat="1" x14ac:dyDescent="0.3"/>
    <row r="9357" customFormat="1" x14ac:dyDescent="0.3"/>
    <row r="9358" customFormat="1" x14ac:dyDescent="0.3"/>
    <row r="9359" customFormat="1" x14ac:dyDescent="0.3"/>
    <row r="9360" customFormat="1" x14ac:dyDescent="0.3"/>
    <row r="9361" customFormat="1" x14ac:dyDescent="0.3"/>
    <row r="9362" customFormat="1" x14ac:dyDescent="0.3"/>
    <row r="9363" customFormat="1" x14ac:dyDescent="0.3"/>
    <row r="9364" customFormat="1" x14ac:dyDescent="0.3"/>
    <row r="9365" customFormat="1" x14ac:dyDescent="0.3"/>
    <row r="9366" customFormat="1" x14ac:dyDescent="0.3"/>
    <row r="9367" customFormat="1" x14ac:dyDescent="0.3"/>
    <row r="9368" customFormat="1" x14ac:dyDescent="0.3"/>
    <row r="9369" customFormat="1" x14ac:dyDescent="0.3"/>
    <row r="9370" customFormat="1" x14ac:dyDescent="0.3"/>
    <row r="9371" customFormat="1" x14ac:dyDescent="0.3"/>
    <row r="9372" customFormat="1" x14ac:dyDescent="0.3"/>
    <row r="9373" customFormat="1" x14ac:dyDescent="0.3"/>
    <row r="9374" customFormat="1" x14ac:dyDescent="0.3"/>
    <row r="9375" customFormat="1" x14ac:dyDescent="0.3"/>
    <row r="9376" customFormat="1" x14ac:dyDescent="0.3"/>
    <row r="9377" customFormat="1" x14ac:dyDescent="0.3"/>
    <row r="9378" customFormat="1" x14ac:dyDescent="0.3"/>
    <row r="9379" customFormat="1" x14ac:dyDescent="0.3"/>
    <row r="9380" customFormat="1" x14ac:dyDescent="0.3"/>
    <row r="9381" customFormat="1" x14ac:dyDescent="0.3"/>
    <row r="9382" customFormat="1" x14ac:dyDescent="0.3"/>
    <row r="9383" customFormat="1" x14ac:dyDescent="0.3"/>
    <row r="9384" customFormat="1" x14ac:dyDescent="0.3"/>
    <row r="9385" customFormat="1" x14ac:dyDescent="0.3"/>
    <row r="9386" customFormat="1" x14ac:dyDescent="0.3"/>
    <row r="9387" customFormat="1" x14ac:dyDescent="0.3"/>
    <row r="9388" customFormat="1" x14ac:dyDescent="0.3"/>
    <row r="9389" customFormat="1" x14ac:dyDescent="0.3"/>
    <row r="9390" customFormat="1" x14ac:dyDescent="0.3"/>
    <row r="9391" customFormat="1" x14ac:dyDescent="0.3"/>
    <row r="9392" customFormat="1" x14ac:dyDescent="0.3"/>
    <row r="9393" customFormat="1" x14ac:dyDescent="0.3"/>
    <row r="9394" customFormat="1" x14ac:dyDescent="0.3"/>
    <row r="9395" customFormat="1" x14ac:dyDescent="0.3"/>
    <row r="9396" customFormat="1" x14ac:dyDescent="0.3"/>
    <row r="9397" customFormat="1" x14ac:dyDescent="0.3"/>
    <row r="9398" customFormat="1" x14ac:dyDescent="0.3"/>
    <row r="9399" customFormat="1" x14ac:dyDescent="0.3"/>
    <row r="9400" customFormat="1" x14ac:dyDescent="0.3"/>
    <row r="9401" customFormat="1" x14ac:dyDescent="0.3"/>
    <row r="9402" customFormat="1" x14ac:dyDescent="0.3"/>
    <row r="9403" customFormat="1" x14ac:dyDescent="0.3"/>
    <row r="9404" customFormat="1" x14ac:dyDescent="0.3"/>
    <row r="9405" customFormat="1" x14ac:dyDescent="0.3"/>
    <row r="9406" customFormat="1" x14ac:dyDescent="0.3"/>
    <row r="9407" customFormat="1" x14ac:dyDescent="0.3"/>
    <row r="9408" customFormat="1" x14ac:dyDescent="0.3"/>
    <row r="9409" customFormat="1" x14ac:dyDescent="0.3"/>
    <row r="9410" customFormat="1" x14ac:dyDescent="0.3"/>
    <row r="9411" customFormat="1" x14ac:dyDescent="0.3"/>
    <row r="9412" customFormat="1" x14ac:dyDescent="0.3"/>
    <row r="9413" customFormat="1" x14ac:dyDescent="0.3"/>
    <row r="9414" customFormat="1" x14ac:dyDescent="0.3"/>
    <row r="9415" customFormat="1" x14ac:dyDescent="0.3"/>
    <row r="9416" customFormat="1" x14ac:dyDescent="0.3"/>
    <row r="9417" customFormat="1" x14ac:dyDescent="0.3"/>
    <row r="9418" customFormat="1" x14ac:dyDescent="0.3"/>
    <row r="9419" customFormat="1" x14ac:dyDescent="0.3"/>
    <row r="9420" customFormat="1" x14ac:dyDescent="0.3"/>
    <row r="9421" customFormat="1" x14ac:dyDescent="0.3"/>
    <row r="9422" customFormat="1" x14ac:dyDescent="0.3"/>
    <row r="9423" customFormat="1" x14ac:dyDescent="0.3"/>
    <row r="9424" customFormat="1" x14ac:dyDescent="0.3"/>
    <row r="9425" customFormat="1" x14ac:dyDescent="0.3"/>
    <row r="9426" customFormat="1" x14ac:dyDescent="0.3"/>
    <row r="9427" customFormat="1" x14ac:dyDescent="0.3"/>
    <row r="9428" customFormat="1" x14ac:dyDescent="0.3"/>
    <row r="9429" customFormat="1" x14ac:dyDescent="0.3"/>
    <row r="9430" customFormat="1" x14ac:dyDescent="0.3"/>
    <row r="9431" customFormat="1" x14ac:dyDescent="0.3"/>
    <row r="9432" customFormat="1" x14ac:dyDescent="0.3"/>
    <row r="9433" customFormat="1" x14ac:dyDescent="0.3"/>
    <row r="9434" customFormat="1" x14ac:dyDescent="0.3"/>
    <row r="9435" customFormat="1" x14ac:dyDescent="0.3"/>
    <row r="9436" customFormat="1" x14ac:dyDescent="0.3"/>
    <row r="9437" customFormat="1" x14ac:dyDescent="0.3"/>
    <row r="9438" customFormat="1" x14ac:dyDescent="0.3"/>
    <row r="9439" customFormat="1" x14ac:dyDescent="0.3"/>
    <row r="9440" customFormat="1" x14ac:dyDescent="0.3"/>
    <row r="9441" customFormat="1" x14ac:dyDescent="0.3"/>
    <row r="9442" customFormat="1" x14ac:dyDescent="0.3"/>
    <row r="9443" customFormat="1" x14ac:dyDescent="0.3"/>
    <row r="9444" customFormat="1" x14ac:dyDescent="0.3"/>
  </sheetData>
  <sheetProtection algorithmName="SHA-512" hashValue="9qMJ7df776xD8WBBKZyxtJdZOTOxoanlJeioacEKaCLoY/DEQDeJ5WWznHxFEE4bptSRR+TZBGTM8MzUHJwlGg==" saltValue="qMUz326VRz3Zr/3DvSM/yw==" spinCount="100000" sheet="1" objects="1" scenarios="1"/>
  <pageMargins left="0.75" right="0.75" top="1" bottom="1" header="0.5" footer="0.5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6"/>
  <dimension ref="A1:K21"/>
  <sheetViews>
    <sheetView zoomScale="125" workbookViewId="0">
      <selection activeCell="K30" sqref="K30"/>
    </sheetView>
  </sheetViews>
  <sheetFormatPr defaultColWidth="11.07421875" defaultRowHeight="13.5" x14ac:dyDescent="0.3"/>
  <cols>
    <col min="1" max="1" width="11.4609375" customWidth="1"/>
    <col min="2" max="2" width="8.15234375" customWidth="1"/>
    <col min="3" max="3" width="7.4609375" customWidth="1"/>
    <col min="4" max="4" width="1.69140625" customWidth="1"/>
    <col min="5" max="11" width="10" customWidth="1"/>
  </cols>
  <sheetData>
    <row r="1" spans="1:11" x14ac:dyDescent="0.3">
      <c r="A1" s="3" t="s">
        <v>163</v>
      </c>
    </row>
    <row r="2" spans="1:11" x14ac:dyDescent="0.3">
      <c r="A2" s="131"/>
      <c r="B2" s="132"/>
      <c r="C2" s="132"/>
      <c r="D2" s="132"/>
      <c r="E2" s="132"/>
      <c r="F2" s="132"/>
      <c r="G2" s="132"/>
      <c r="H2" s="132"/>
      <c r="I2" s="132"/>
      <c r="J2" s="132"/>
      <c r="K2" s="132"/>
    </row>
    <row r="3" spans="1:11" x14ac:dyDescent="0.3">
      <c r="A3" s="7" t="s">
        <v>101</v>
      </c>
      <c r="B3" s="8"/>
      <c r="C3" s="8"/>
      <c r="D3" s="9"/>
      <c r="E3" s="8"/>
      <c r="F3" s="8"/>
      <c r="G3" s="8"/>
      <c r="H3" s="8"/>
      <c r="I3" s="8"/>
      <c r="J3" s="8"/>
      <c r="K3" s="8"/>
    </row>
    <row r="4" spans="1:11" x14ac:dyDescent="0.3">
      <c r="D4" s="10"/>
      <c r="E4" s="11" t="s">
        <v>275</v>
      </c>
    </row>
    <row r="5" spans="1:11" x14ac:dyDescent="0.3">
      <c r="D5" s="10"/>
    </row>
    <row r="6" spans="1:11" x14ac:dyDescent="0.3">
      <c r="A6" s="16" t="s">
        <v>20</v>
      </c>
      <c r="C6" s="1"/>
      <c r="D6" s="10"/>
      <c r="E6" s="17" t="s">
        <v>138</v>
      </c>
      <c r="F6" s="17" t="s">
        <v>147</v>
      </c>
      <c r="G6" s="1"/>
      <c r="H6" s="76"/>
    </row>
    <row r="7" spans="1:11" x14ac:dyDescent="0.3">
      <c r="A7" s="25" t="s">
        <v>96</v>
      </c>
      <c r="C7" s="1"/>
      <c r="D7" s="10"/>
      <c r="E7" s="67">
        <v>2</v>
      </c>
      <c r="F7" s="67">
        <v>0</v>
      </c>
      <c r="G7" s="1"/>
      <c r="H7" s="1"/>
    </row>
    <row r="8" spans="1:11" x14ac:dyDescent="0.3">
      <c r="A8" s="25" t="s">
        <v>37</v>
      </c>
      <c r="C8" s="1"/>
      <c r="D8" s="10"/>
      <c r="E8" s="67">
        <v>4</v>
      </c>
      <c r="F8" s="67">
        <v>0</v>
      </c>
      <c r="G8" s="1"/>
      <c r="H8" s="1"/>
    </row>
    <row r="9" spans="1:11" x14ac:dyDescent="0.3">
      <c r="A9" s="18" t="s">
        <v>214</v>
      </c>
      <c r="B9" s="18"/>
      <c r="C9" s="18"/>
      <c r="D9" s="19"/>
      <c r="E9" s="29">
        <v>4000</v>
      </c>
      <c r="F9" s="29">
        <v>0</v>
      </c>
      <c r="G9" s="1"/>
      <c r="H9" s="1"/>
    </row>
    <row r="10" spans="1:11" x14ac:dyDescent="0.3">
      <c r="A10" s="2" t="s">
        <v>216</v>
      </c>
      <c r="D10" s="10"/>
      <c r="E10" s="1">
        <v>1.9316</v>
      </c>
      <c r="F10" s="1">
        <v>2.8445999999999998</v>
      </c>
      <c r="G10" s="1"/>
      <c r="H10" s="1"/>
    </row>
    <row r="11" spans="1:11" x14ac:dyDescent="0.3">
      <c r="A11" s="2" t="s">
        <v>180</v>
      </c>
      <c r="D11" s="10"/>
      <c r="E11" s="1">
        <v>2.1373000000000002</v>
      </c>
      <c r="F11" s="1">
        <v>0</v>
      </c>
      <c r="G11" s="1"/>
      <c r="H11" s="1"/>
    </row>
    <row r="12" spans="1:11" x14ac:dyDescent="0.3">
      <c r="A12" s="2" t="s">
        <v>63</v>
      </c>
      <c r="D12" s="10"/>
      <c r="E12" s="1">
        <v>1.8216000000000001</v>
      </c>
      <c r="F12" s="1">
        <v>0</v>
      </c>
      <c r="G12" s="1"/>
      <c r="H12" s="1"/>
    </row>
    <row r="13" spans="1:11" x14ac:dyDescent="0.3">
      <c r="A13" s="2" t="s">
        <v>273</v>
      </c>
      <c r="D13" s="10"/>
      <c r="E13" s="1">
        <v>1.9734</v>
      </c>
      <c r="F13" s="1">
        <v>0</v>
      </c>
      <c r="G13" s="1"/>
      <c r="H13" s="1"/>
    </row>
    <row r="14" spans="1:11" x14ac:dyDescent="0.3">
      <c r="A14" t="s">
        <v>55</v>
      </c>
      <c r="D14" s="10"/>
      <c r="E14" s="1">
        <v>58.277999999999999</v>
      </c>
      <c r="F14" s="1">
        <v>66</v>
      </c>
      <c r="G14" s="1"/>
      <c r="H14" s="1"/>
    </row>
    <row r="15" spans="1:11" x14ac:dyDescent="0.3">
      <c r="D15" s="10"/>
    </row>
    <row r="16" spans="1:11" x14ac:dyDescent="0.3">
      <c r="A16" s="10"/>
      <c r="B16" s="10"/>
      <c r="C16" s="10"/>
      <c r="D16" s="10"/>
      <c r="E16" s="10"/>
      <c r="F16" s="10"/>
      <c r="G16" s="10"/>
      <c r="H16" s="10"/>
      <c r="I16" s="10"/>
      <c r="J16" s="10"/>
      <c r="K16" s="10"/>
    </row>
    <row r="17" spans="1:11" x14ac:dyDescent="0.3">
      <c r="A17" s="16" t="s">
        <v>111</v>
      </c>
    </row>
    <row r="18" spans="1:11" x14ac:dyDescent="0.3">
      <c r="A18" s="22" t="s">
        <v>217</v>
      </c>
      <c r="B18" t="s">
        <v>172</v>
      </c>
    </row>
    <row r="19" spans="1:11" x14ac:dyDescent="0.3">
      <c r="A19" s="22" t="s">
        <v>87</v>
      </c>
      <c r="B19" t="s">
        <v>165</v>
      </c>
    </row>
    <row r="21" spans="1:11" x14ac:dyDescent="0.3">
      <c r="A21" s="131"/>
      <c r="B21" s="132"/>
      <c r="C21" s="132"/>
      <c r="D21" s="132"/>
      <c r="E21" s="132"/>
      <c r="F21" s="132"/>
      <c r="G21" s="132"/>
      <c r="H21" s="132"/>
      <c r="I21" s="132"/>
      <c r="J21" s="132"/>
      <c r="K21" s="132"/>
    </row>
  </sheetData>
  <sheetProtection password="93B4" sheet="1" objects="1" scenarios="1"/>
  <phoneticPr fontId="6" type="noConversion"/>
  <pageMargins left="0.75" right="0.75" top="1" bottom="1" header="0.5" footer="0.5"/>
  <legacy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7"/>
  <dimension ref="A1:K18"/>
  <sheetViews>
    <sheetView zoomScale="150" workbookViewId="0">
      <selection sqref="A1:K18"/>
    </sheetView>
  </sheetViews>
  <sheetFormatPr defaultColWidth="11.07421875" defaultRowHeight="13.5" x14ac:dyDescent="0.3"/>
  <cols>
    <col min="1" max="1" width="11.4609375" customWidth="1"/>
    <col min="2" max="2" width="8.15234375" customWidth="1"/>
    <col min="3" max="3" width="7.4609375" customWidth="1"/>
    <col min="4" max="4" width="1.69140625" customWidth="1"/>
    <col min="5" max="11" width="10" customWidth="1"/>
  </cols>
  <sheetData>
    <row r="1" spans="1:11" x14ac:dyDescent="0.3">
      <c r="A1" s="3" t="s">
        <v>189</v>
      </c>
    </row>
    <row r="2" spans="1:11" x14ac:dyDescent="0.3">
      <c r="A2" s="70"/>
      <c r="B2" s="71"/>
      <c r="C2" s="71"/>
      <c r="D2" s="71"/>
      <c r="E2" s="71"/>
      <c r="F2" s="71"/>
      <c r="G2" s="71"/>
      <c r="H2" s="71"/>
      <c r="I2" s="71"/>
      <c r="J2" s="71"/>
      <c r="K2" s="71"/>
    </row>
    <row r="3" spans="1:11" x14ac:dyDescent="0.3">
      <c r="A3" s="7" t="s">
        <v>222</v>
      </c>
      <c r="B3" s="8"/>
      <c r="C3" s="8"/>
      <c r="D3" s="9"/>
      <c r="E3" s="8"/>
      <c r="F3" s="8"/>
      <c r="G3" s="8"/>
      <c r="H3" s="8"/>
      <c r="I3" s="8"/>
      <c r="J3" s="8"/>
      <c r="K3" s="8"/>
    </row>
    <row r="4" spans="1:11" x14ac:dyDescent="0.3">
      <c r="D4" s="10"/>
      <c r="E4" s="11" t="s">
        <v>179</v>
      </c>
    </row>
    <row r="5" spans="1:11" x14ac:dyDescent="0.3">
      <c r="D5" s="10"/>
    </row>
    <row r="6" spans="1:11" x14ac:dyDescent="0.3">
      <c r="A6" s="16" t="s">
        <v>20</v>
      </c>
      <c r="C6" s="1"/>
      <c r="D6" s="10"/>
      <c r="E6" s="17" t="s">
        <v>133</v>
      </c>
      <c r="F6" s="1"/>
      <c r="G6" s="1"/>
      <c r="H6" s="1"/>
      <c r="I6" s="1"/>
      <c r="J6" s="1"/>
    </row>
    <row r="7" spans="1:11" x14ac:dyDescent="0.3">
      <c r="A7" t="s">
        <v>214</v>
      </c>
      <c r="D7" s="10"/>
      <c r="E7" s="1">
        <v>2500</v>
      </c>
      <c r="F7" s="1"/>
      <c r="G7" s="1"/>
      <c r="H7" s="1"/>
      <c r="I7" s="1"/>
      <c r="J7" s="1"/>
    </row>
    <row r="8" spans="1:11" x14ac:dyDescent="0.3">
      <c r="A8" t="s">
        <v>119</v>
      </c>
      <c r="D8" s="10"/>
      <c r="E8" s="1">
        <v>5500</v>
      </c>
      <c r="F8" s="1"/>
      <c r="G8" s="1"/>
      <c r="H8" s="1"/>
      <c r="I8" s="1"/>
      <c r="J8" s="1"/>
    </row>
    <row r="9" spans="1:11" x14ac:dyDescent="0.3">
      <c r="A9" s="27" t="s">
        <v>207</v>
      </c>
      <c r="B9" s="27"/>
      <c r="C9" s="27"/>
      <c r="D9" s="28"/>
      <c r="E9" s="2">
        <v>17000</v>
      </c>
      <c r="F9" s="1"/>
      <c r="G9" s="1"/>
      <c r="H9" s="1"/>
      <c r="I9" s="1"/>
      <c r="J9" s="1"/>
    </row>
    <row r="10" spans="1:11" x14ac:dyDescent="0.3">
      <c r="A10" s="29" t="s">
        <v>57</v>
      </c>
      <c r="B10" s="18"/>
      <c r="C10" s="18"/>
      <c r="D10" s="19"/>
      <c r="E10" s="29">
        <v>167000</v>
      </c>
      <c r="F10" s="1"/>
      <c r="G10" s="1"/>
      <c r="H10" s="1"/>
      <c r="I10" s="1"/>
      <c r="J10" s="1"/>
    </row>
    <row r="11" spans="1:11" x14ac:dyDescent="0.3">
      <c r="A11" s="2" t="s">
        <v>181</v>
      </c>
      <c r="D11" s="10"/>
      <c r="E11" s="2">
        <v>3.6156999999999999</v>
      </c>
      <c r="F11" s="1"/>
      <c r="G11" s="1"/>
      <c r="H11" s="1"/>
      <c r="I11" s="1"/>
      <c r="J11" s="1"/>
    </row>
    <row r="12" spans="1:11" x14ac:dyDescent="0.3">
      <c r="A12" s="2" t="s">
        <v>182</v>
      </c>
      <c r="D12" s="10"/>
      <c r="E12" s="2">
        <v>2.1175000000000002</v>
      </c>
      <c r="F12" s="1"/>
      <c r="G12" s="1"/>
      <c r="H12" s="1"/>
      <c r="I12" s="1"/>
      <c r="J12" s="1"/>
    </row>
    <row r="13" spans="1:11" x14ac:dyDescent="0.3">
      <c r="A13" s="2" t="s">
        <v>97</v>
      </c>
      <c r="D13" s="10"/>
      <c r="E13" s="2">
        <v>2.0878000000000001</v>
      </c>
      <c r="F13" s="1"/>
      <c r="G13" s="1"/>
      <c r="H13" s="1"/>
      <c r="I13" s="1"/>
      <c r="J13" s="1"/>
    </row>
    <row r="14" spans="1:11" x14ac:dyDescent="0.3">
      <c r="A14" s="2" t="s">
        <v>117</v>
      </c>
      <c r="D14" s="10"/>
      <c r="E14" s="2">
        <v>2.0712999999999999</v>
      </c>
      <c r="F14" s="1"/>
      <c r="G14" s="1"/>
      <c r="H14" s="1"/>
      <c r="I14" s="1"/>
      <c r="J14" s="1"/>
    </row>
    <row r="15" spans="1:11" x14ac:dyDescent="0.3">
      <c r="A15" s="2" t="s">
        <v>233</v>
      </c>
      <c r="D15" s="10"/>
      <c r="E15" s="2">
        <v>1.9645999999999999</v>
      </c>
      <c r="F15" s="1"/>
      <c r="G15" s="1"/>
      <c r="H15" s="1"/>
      <c r="I15" s="1"/>
      <c r="J15" s="1"/>
    </row>
    <row r="16" spans="1:11" x14ac:dyDescent="0.3">
      <c r="A16" t="s">
        <v>55</v>
      </c>
      <c r="D16" s="10"/>
      <c r="E16" s="2">
        <v>51.798999999999999</v>
      </c>
      <c r="F16" s="1"/>
      <c r="G16" s="1"/>
      <c r="H16" s="1"/>
      <c r="I16" s="1"/>
      <c r="J16" s="1"/>
    </row>
    <row r="17" spans="1:11" x14ac:dyDescent="0.3">
      <c r="D17" s="10"/>
    </row>
    <row r="18" spans="1:11" x14ac:dyDescent="0.3">
      <c r="A18" s="71"/>
      <c r="B18" s="71"/>
      <c r="C18" s="71"/>
      <c r="D18" s="71"/>
      <c r="E18" s="71"/>
      <c r="F18" s="71"/>
      <c r="G18" s="71"/>
      <c r="H18" s="71"/>
      <c r="I18" s="71"/>
      <c r="J18" s="71"/>
      <c r="K18" s="71"/>
    </row>
  </sheetData>
  <sheetProtection password="93B4" sheet="1" objects="1" scenarios="1"/>
  <phoneticPr fontId="6" type="noConversion"/>
  <pageMargins left="0.75" right="0.75" top="1" bottom="1" header="0.5" footer="0.5"/>
  <legacy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8"/>
  <dimension ref="A1:K19"/>
  <sheetViews>
    <sheetView zoomScale="150" workbookViewId="0">
      <selection sqref="A1:K19"/>
    </sheetView>
  </sheetViews>
  <sheetFormatPr defaultColWidth="11.07421875" defaultRowHeight="13.5" x14ac:dyDescent="0.3"/>
  <cols>
    <col min="1" max="1" width="11.4609375" customWidth="1"/>
    <col min="2" max="2" width="8.15234375" customWidth="1"/>
    <col min="3" max="3" width="7.4609375" customWidth="1"/>
    <col min="4" max="4" width="1.69140625" customWidth="1"/>
    <col min="5" max="11" width="10" customWidth="1"/>
  </cols>
  <sheetData>
    <row r="1" spans="1:11" x14ac:dyDescent="0.3">
      <c r="A1" s="3" t="s">
        <v>178</v>
      </c>
    </row>
    <row r="2" spans="1:11" x14ac:dyDescent="0.3">
      <c r="A2" s="70"/>
      <c r="B2" s="71"/>
      <c r="C2" s="71"/>
      <c r="D2" s="71"/>
      <c r="E2" s="71"/>
      <c r="F2" s="71"/>
      <c r="G2" s="71"/>
      <c r="H2" s="71"/>
      <c r="I2" s="71"/>
      <c r="J2" s="71"/>
      <c r="K2" s="71"/>
    </row>
    <row r="3" spans="1:11" x14ac:dyDescent="0.3">
      <c r="A3" s="7" t="s">
        <v>113</v>
      </c>
      <c r="B3" s="8"/>
      <c r="C3" s="8"/>
      <c r="D3" s="9"/>
      <c r="E3" s="8"/>
      <c r="F3" s="8"/>
      <c r="G3" s="8"/>
      <c r="H3" s="8"/>
      <c r="I3" s="8"/>
      <c r="J3" s="8"/>
      <c r="K3" s="8"/>
    </row>
    <row r="4" spans="1:11" x14ac:dyDescent="0.3">
      <c r="D4" s="10"/>
      <c r="E4" s="75" t="s">
        <v>170</v>
      </c>
      <c r="F4" s="1"/>
      <c r="G4" s="1"/>
      <c r="H4" s="1"/>
      <c r="I4" s="1"/>
      <c r="J4" s="1"/>
      <c r="K4" s="76"/>
    </row>
    <row r="5" spans="1:11" x14ac:dyDescent="0.3">
      <c r="D5" s="10"/>
      <c r="E5" s="1"/>
      <c r="F5" s="1"/>
      <c r="G5" s="1"/>
      <c r="H5" s="1"/>
      <c r="I5" s="1"/>
      <c r="J5" s="1"/>
      <c r="K5" s="1"/>
    </row>
    <row r="6" spans="1:11" x14ac:dyDescent="0.3">
      <c r="A6" s="16" t="s">
        <v>20</v>
      </c>
      <c r="C6" s="1"/>
      <c r="D6" s="10"/>
      <c r="E6" s="17" t="s">
        <v>106</v>
      </c>
      <c r="F6" s="22" t="s">
        <v>102</v>
      </c>
      <c r="G6" s="22" t="s">
        <v>98</v>
      </c>
      <c r="H6" s="22" t="s">
        <v>145</v>
      </c>
      <c r="I6" s="22" t="s">
        <v>131</v>
      </c>
      <c r="J6" s="22" t="s">
        <v>85</v>
      </c>
      <c r="K6" s="1"/>
    </row>
    <row r="7" spans="1:11" x14ac:dyDescent="0.3">
      <c r="A7" t="s">
        <v>110</v>
      </c>
      <c r="D7" s="10"/>
      <c r="E7" s="1">
        <v>2.3374999999999999</v>
      </c>
      <c r="F7" s="1">
        <v>2.3254000000000001</v>
      </c>
      <c r="G7" s="1">
        <v>2.3254000000000001</v>
      </c>
      <c r="H7" s="1">
        <v>2.4453</v>
      </c>
      <c r="I7" s="1">
        <v>2.0053000000000001</v>
      </c>
      <c r="J7" s="1">
        <v>3.5552000000000001</v>
      </c>
      <c r="K7" s="1"/>
    </row>
    <row r="8" spans="1:11" x14ac:dyDescent="0.3">
      <c r="A8" t="s">
        <v>55</v>
      </c>
      <c r="D8" s="10"/>
      <c r="E8" s="1">
        <v>63.491999999999997</v>
      </c>
      <c r="F8" s="1">
        <v>68.09</v>
      </c>
      <c r="G8" s="1">
        <v>68.09</v>
      </c>
      <c r="H8" s="1">
        <v>73.403000000000006</v>
      </c>
      <c r="I8" s="1">
        <v>78.022999999999996</v>
      </c>
      <c r="J8" s="1">
        <v>57.167000000000002</v>
      </c>
      <c r="K8" s="1"/>
    </row>
    <row r="9" spans="1:11" x14ac:dyDescent="0.3">
      <c r="D9" s="10"/>
      <c r="E9" s="1"/>
      <c r="F9" s="1"/>
      <c r="G9" s="1"/>
      <c r="H9" s="1"/>
      <c r="I9" s="1"/>
      <c r="J9" s="1"/>
      <c r="K9" s="1"/>
    </row>
    <row r="10" spans="1:11" x14ac:dyDescent="0.3">
      <c r="A10" s="10"/>
      <c r="B10" s="10"/>
      <c r="C10" s="10"/>
      <c r="D10" s="10"/>
      <c r="E10" s="10"/>
      <c r="F10" s="10"/>
      <c r="G10" s="10"/>
      <c r="H10" s="10"/>
      <c r="I10" s="10"/>
      <c r="J10" s="10"/>
      <c r="K10" s="10"/>
    </row>
    <row r="11" spans="1:11" x14ac:dyDescent="0.3">
      <c r="A11" s="16" t="s">
        <v>111</v>
      </c>
    </row>
    <row r="12" spans="1:11" x14ac:dyDescent="0.3">
      <c r="A12" s="22" t="s">
        <v>231</v>
      </c>
      <c r="B12" t="s">
        <v>232</v>
      </c>
    </row>
    <row r="13" spans="1:11" x14ac:dyDescent="0.3">
      <c r="A13" s="22" t="s">
        <v>112</v>
      </c>
      <c r="B13" t="s">
        <v>60</v>
      </c>
    </row>
    <row r="14" spans="1:11" x14ac:dyDescent="0.3">
      <c r="A14" s="22" t="s">
        <v>209</v>
      </c>
      <c r="B14" t="s">
        <v>61</v>
      </c>
    </row>
    <row r="15" spans="1:11" x14ac:dyDescent="0.3">
      <c r="A15" s="22" t="s">
        <v>210</v>
      </c>
      <c r="B15" t="s">
        <v>103</v>
      </c>
    </row>
    <row r="16" spans="1:11" x14ac:dyDescent="0.3">
      <c r="A16" s="22" t="s">
        <v>206</v>
      </c>
      <c r="B16" t="s">
        <v>89</v>
      </c>
    </row>
    <row r="17" spans="1:11" x14ac:dyDescent="0.3">
      <c r="A17" s="22" t="s">
        <v>230</v>
      </c>
      <c r="B17" t="s">
        <v>64</v>
      </c>
    </row>
    <row r="19" spans="1:11" x14ac:dyDescent="0.3">
      <c r="A19" s="71"/>
      <c r="B19" s="71"/>
      <c r="C19" s="71"/>
      <c r="D19" s="71"/>
      <c r="E19" s="71"/>
      <c r="F19" s="71"/>
      <c r="G19" s="71"/>
      <c r="H19" s="71"/>
      <c r="I19" s="71"/>
      <c r="J19" s="71"/>
      <c r="K19" s="71"/>
    </row>
  </sheetData>
  <sheetProtection password="93B4" sheet="1" objects="1" scenarios="1"/>
  <phoneticPr fontId="6" type="noConversion"/>
  <pageMargins left="0.75" right="0.75" top="1" bottom="1" header="0.5" footer="0.5"/>
  <legacy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9"/>
  <dimension ref="A1:K24"/>
  <sheetViews>
    <sheetView zoomScale="150" workbookViewId="0">
      <selection activeCell="D5" sqref="D5"/>
    </sheetView>
  </sheetViews>
  <sheetFormatPr defaultColWidth="11.07421875" defaultRowHeight="13.5" x14ac:dyDescent="0.3"/>
  <cols>
    <col min="1" max="1" width="11.4609375" customWidth="1"/>
    <col min="2" max="2" width="8.15234375" customWidth="1"/>
    <col min="3" max="3" width="7.4609375" customWidth="1"/>
    <col min="4" max="4" width="1.69140625" customWidth="1"/>
    <col min="5" max="11" width="10" customWidth="1"/>
  </cols>
  <sheetData>
    <row r="1" spans="1:11" x14ac:dyDescent="0.3">
      <c r="A1" s="3" t="s">
        <v>189</v>
      </c>
    </row>
    <row r="2" spans="1:11" x14ac:dyDescent="0.3">
      <c r="A2" s="70"/>
      <c r="B2" s="71"/>
      <c r="C2" s="71"/>
      <c r="D2" s="71"/>
      <c r="E2" s="71"/>
      <c r="F2" s="71"/>
      <c r="G2" s="71"/>
      <c r="H2" s="71"/>
      <c r="I2" s="71"/>
      <c r="J2" s="71"/>
      <c r="K2" s="71"/>
    </row>
    <row r="3" spans="1:11" x14ac:dyDescent="0.3">
      <c r="A3" s="7" t="s">
        <v>100</v>
      </c>
      <c r="B3" s="8"/>
      <c r="C3" s="8"/>
      <c r="D3" s="9"/>
      <c r="E3" s="8"/>
      <c r="F3" s="8"/>
      <c r="G3" s="8"/>
      <c r="H3" s="8"/>
      <c r="I3" s="8"/>
      <c r="J3" s="8"/>
      <c r="K3" s="8"/>
    </row>
    <row r="4" spans="1:11" x14ac:dyDescent="0.3">
      <c r="D4" s="10"/>
      <c r="E4" s="11" t="s">
        <v>170</v>
      </c>
    </row>
    <row r="5" spans="1:11" x14ac:dyDescent="0.3">
      <c r="D5" s="10"/>
      <c r="E5" s="1"/>
      <c r="F5" s="1"/>
      <c r="G5" s="1"/>
      <c r="H5" s="1"/>
      <c r="I5" s="76"/>
    </row>
    <row r="6" spans="1:11" x14ac:dyDescent="0.3">
      <c r="A6" s="16" t="s">
        <v>20</v>
      </c>
      <c r="C6" s="1"/>
      <c r="D6" s="10"/>
      <c r="E6" s="17" t="s">
        <v>274</v>
      </c>
      <c r="F6" s="17" t="s">
        <v>11</v>
      </c>
      <c r="G6" s="17" t="s">
        <v>54</v>
      </c>
      <c r="H6" s="1"/>
      <c r="I6" s="1"/>
    </row>
    <row r="7" spans="1:11" x14ac:dyDescent="0.3">
      <c r="A7" t="s">
        <v>214</v>
      </c>
      <c r="B7" s="27"/>
      <c r="C7" s="27"/>
      <c r="D7" s="28"/>
      <c r="E7" s="1">
        <v>2500</v>
      </c>
      <c r="F7" s="2">
        <v>2500</v>
      </c>
      <c r="G7" s="2">
        <v>0</v>
      </c>
      <c r="H7" s="1"/>
      <c r="I7" s="1"/>
    </row>
    <row r="8" spans="1:11" x14ac:dyDescent="0.3">
      <c r="A8" t="s">
        <v>119</v>
      </c>
      <c r="B8" s="27"/>
      <c r="C8" s="27"/>
      <c r="D8" s="28"/>
      <c r="E8" s="1">
        <v>5500</v>
      </c>
      <c r="F8" s="2">
        <v>0</v>
      </c>
      <c r="G8" s="2">
        <v>0</v>
      </c>
      <c r="H8" s="1"/>
      <c r="I8" s="1"/>
    </row>
    <row r="9" spans="1:11" x14ac:dyDescent="0.3">
      <c r="A9" s="27" t="s">
        <v>207</v>
      </c>
      <c r="B9" s="27"/>
      <c r="C9" s="27"/>
      <c r="D9" s="28"/>
      <c r="E9" s="2">
        <v>17000</v>
      </c>
      <c r="F9" s="2">
        <v>0</v>
      </c>
      <c r="G9" s="2">
        <v>0</v>
      </c>
      <c r="H9" s="1"/>
      <c r="I9" s="1"/>
    </row>
    <row r="10" spans="1:11" x14ac:dyDescent="0.3">
      <c r="A10" s="29" t="s">
        <v>57</v>
      </c>
      <c r="B10" s="18"/>
      <c r="C10" s="18"/>
      <c r="D10" s="19"/>
      <c r="E10" s="29">
        <v>167000</v>
      </c>
      <c r="F10" s="29">
        <v>0</v>
      </c>
      <c r="G10" s="29">
        <v>0</v>
      </c>
      <c r="H10" s="1"/>
      <c r="I10" s="1"/>
    </row>
    <row r="11" spans="1:11" x14ac:dyDescent="0.3">
      <c r="A11" s="2" t="s">
        <v>181</v>
      </c>
      <c r="D11" s="10"/>
      <c r="E11" s="1">
        <v>3.1878000000000002</v>
      </c>
      <c r="F11" s="1">
        <v>2.3254000000000001</v>
      </c>
      <c r="G11" s="1">
        <v>2.3254000000000001</v>
      </c>
      <c r="H11" s="1"/>
      <c r="I11" s="1"/>
    </row>
    <row r="12" spans="1:11" x14ac:dyDescent="0.3">
      <c r="A12" s="2" t="s">
        <v>182</v>
      </c>
      <c r="D12" s="10"/>
      <c r="E12" s="1">
        <v>2.5366</v>
      </c>
      <c r="F12" s="1">
        <v>0</v>
      </c>
      <c r="G12" s="1">
        <v>0</v>
      </c>
      <c r="H12" s="1"/>
      <c r="I12" s="1"/>
    </row>
    <row r="13" spans="1:11" x14ac:dyDescent="0.3">
      <c r="A13" s="2" t="s">
        <v>97</v>
      </c>
      <c r="D13" s="10"/>
      <c r="E13" s="1">
        <v>2.2286000000000001</v>
      </c>
      <c r="F13" s="1">
        <v>0</v>
      </c>
      <c r="G13" s="1">
        <v>0</v>
      </c>
      <c r="H13" s="1"/>
      <c r="I13" s="1"/>
    </row>
    <row r="14" spans="1:11" x14ac:dyDescent="0.3">
      <c r="A14" s="2" t="s">
        <v>117</v>
      </c>
      <c r="D14" s="10"/>
      <c r="E14" s="1">
        <v>2.2065999999999999</v>
      </c>
      <c r="F14" s="1">
        <v>0</v>
      </c>
      <c r="G14" s="1">
        <v>0</v>
      </c>
      <c r="H14" s="1"/>
      <c r="I14" s="1"/>
    </row>
    <row r="15" spans="1:11" x14ac:dyDescent="0.3">
      <c r="A15" s="2" t="s">
        <v>233</v>
      </c>
      <c r="D15" s="10"/>
      <c r="E15" s="1">
        <v>2.1835</v>
      </c>
      <c r="F15" s="1">
        <v>2.2770000000000001</v>
      </c>
      <c r="G15" s="1">
        <v>0</v>
      </c>
      <c r="H15" s="1"/>
      <c r="I15" s="1"/>
    </row>
    <row r="16" spans="1:11" x14ac:dyDescent="0.3">
      <c r="A16" t="s">
        <v>55</v>
      </c>
      <c r="D16" s="10"/>
      <c r="E16" s="1">
        <v>49.796999999999997</v>
      </c>
      <c r="F16" s="1">
        <v>63.744999999999997</v>
      </c>
      <c r="G16" s="1">
        <v>59.73</v>
      </c>
      <c r="H16" s="1"/>
      <c r="I16" s="1"/>
    </row>
    <row r="17" spans="1:11" x14ac:dyDescent="0.3">
      <c r="D17" s="10"/>
    </row>
    <row r="18" spans="1:11" x14ac:dyDescent="0.3">
      <c r="A18" s="10"/>
      <c r="B18" s="10"/>
      <c r="C18" s="10"/>
      <c r="D18" s="10"/>
      <c r="E18" s="10"/>
      <c r="F18" s="10"/>
      <c r="G18" s="10"/>
      <c r="H18" s="10"/>
      <c r="I18" s="10"/>
      <c r="J18" s="10"/>
      <c r="K18" s="10"/>
    </row>
    <row r="19" spans="1:11" x14ac:dyDescent="0.3">
      <c r="A19" s="16" t="s">
        <v>111</v>
      </c>
    </row>
    <row r="20" spans="1:11" x14ac:dyDescent="0.3">
      <c r="A20" s="22" t="s">
        <v>82</v>
      </c>
      <c r="B20" t="s">
        <v>105</v>
      </c>
    </row>
    <row r="21" spans="1:11" x14ac:dyDescent="0.3">
      <c r="A21" s="22" t="s">
        <v>190</v>
      </c>
      <c r="B21" t="s">
        <v>107</v>
      </c>
    </row>
    <row r="22" spans="1:11" x14ac:dyDescent="0.3">
      <c r="A22" s="22" t="s">
        <v>157</v>
      </c>
      <c r="B22" t="s">
        <v>3</v>
      </c>
    </row>
    <row r="24" spans="1:11" x14ac:dyDescent="0.3">
      <c r="A24" s="71"/>
      <c r="B24" s="71"/>
      <c r="C24" s="71"/>
      <c r="D24" s="71"/>
      <c r="E24" s="71"/>
      <c r="F24" s="71"/>
      <c r="G24" s="71"/>
      <c r="H24" s="71"/>
      <c r="I24" s="71"/>
      <c r="J24" s="71"/>
      <c r="K24" s="71"/>
    </row>
  </sheetData>
  <sheetProtection password="93B4" sheet="1" objects="1" scenarios="1"/>
  <phoneticPr fontId="6" type="noConversion"/>
  <pageMargins left="0.75" right="0.75" top="1" bottom="1" header="0.5" footer="0.5"/>
  <legacy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30"/>
  <dimension ref="A1:K21"/>
  <sheetViews>
    <sheetView zoomScale="150" workbookViewId="0">
      <selection activeCell="K25" sqref="K25"/>
    </sheetView>
  </sheetViews>
  <sheetFormatPr defaultColWidth="11.07421875" defaultRowHeight="13.5" x14ac:dyDescent="0.3"/>
  <cols>
    <col min="1" max="1" width="11.4609375" customWidth="1"/>
    <col min="2" max="2" width="8.15234375" customWidth="1"/>
    <col min="3" max="3" width="7.4609375" customWidth="1"/>
    <col min="4" max="4" width="1.69140625" customWidth="1"/>
    <col min="5" max="11" width="10" customWidth="1"/>
  </cols>
  <sheetData>
    <row r="1" spans="1:11" x14ac:dyDescent="0.3">
      <c r="A1" s="3" t="s">
        <v>187</v>
      </c>
    </row>
    <row r="2" spans="1:11" x14ac:dyDescent="0.3">
      <c r="A2" s="70"/>
      <c r="B2" s="71"/>
      <c r="C2" s="71"/>
      <c r="D2" s="71"/>
      <c r="E2" s="71"/>
      <c r="F2" s="71"/>
      <c r="G2" s="71"/>
      <c r="H2" s="71"/>
      <c r="I2" s="71"/>
      <c r="J2" s="71"/>
      <c r="K2" s="71"/>
    </row>
    <row r="3" spans="1:11" x14ac:dyDescent="0.3">
      <c r="A3" s="7" t="s">
        <v>101</v>
      </c>
      <c r="B3" s="8"/>
      <c r="C3" s="8"/>
      <c r="D3" s="9"/>
      <c r="E3" s="8"/>
      <c r="F3" s="8"/>
      <c r="G3" s="8"/>
      <c r="H3" s="8"/>
      <c r="I3" s="8"/>
      <c r="J3" s="8"/>
      <c r="K3" s="8"/>
    </row>
    <row r="4" spans="1:11" x14ac:dyDescent="0.3">
      <c r="D4" s="10"/>
      <c r="E4" s="11" t="s">
        <v>179</v>
      </c>
    </row>
    <row r="5" spans="1:11" x14ac:dyDescent="0.3">
      <c r="D5" s="10"/>
    </row>
    <row r="6" spans="1:11" x14ac:dyDescent="0.3">
      <c r="A6" s="16" t="s">
        <v>20</v>
      </c>
      <c r="C6" s="1"/>
      <c r="D6" s="10"/>
      <c r="E6" s="17" t="s">
        <v>126</v>
      </c>
      <c r="F6" s="17" t="s">
        <v>147</v>
      </c>
      <c r="G6" s="1"/>
      <c r="H6" s="76"/>
    </row>
    <row r="7" spans="1:11" x14ac:dyDescent="0.3">
      <c r="A7" s="25" t="s">
        <v>96</v>
      </c>
      <c r="C7" s="1"/>
      <c r="D7" s="10"/>
      <c r="E7" s="67">
        <v>2</v>
      </c>
      <c r="F7" s="67">
        <v>0</v>
      </c>
      <c r="G7" s="1"/>
      <c r="H7" s="1"/>
    </row>
    <row r="8" spans="1:11" x14ac:dyDescent="0.3">
      <c r="A8" s="25" t="s">
        <v>37</v>
      </c>
      <c r="C8" s="1"/>
      <c r="D8" s="10"/>
      <c r="E8" s="67">
        <v>4</v>
      </c>
      <c r="F8" s="67">
        <v>0</v>
      </c>
      <c r="G8" s="1"/>
      <c r="H8" s="1"/>
    </row>
    <row r="9" spans="1:11" x14ac:dyDescent="0.3">
      <c r="A9" s="18" t="s">
        <v>214</v>
      </c>
      <c r="B9" s="18"/>
      <c r="C9" s="18"/>
      <c r="D9" s="19"/>
      <c r="E9" s="29">
        <v>4000</v>
      </c>
      <c r="F9" s="29">
        <v>0</v>
      </c>
      <c r="G9" s="1"/>
      <c r="H9" s="1"/>
    </row>
    <row r="10" spans="1:11" x14ac:dyDescent="0.3">
      <c r="A10" s="2" t="s">
        <v>216</v>
      </c>
      <c r="D10" s="10"/>
      <c r="E10" s="1">
        <v>1.6269</v>
      </c>
      <c r="F10" s="1">
        <v>2.3969</v>
      </c>
      <c r="G10" s="1"/>
      <c r="H10" s="1"/>
    </row>
    <row r="11" spans="1:11" x14ac:dyDescent="0.3">
      <c r="A11" s="2" t="s">
        <v>180</v>
      </c>
      <c r="D11" s="10"/>
      <c r="E11" s="1">
        <v>1.8007</v>
      </c>
      <c r="F11" s="1">
        <v>0</v>
      </c>
      <c r="G11" s="1"/>
      <c r="H11" s="1"/>
    </row>
    <row r="12" spans="1:11" x14ac:dyDescent="0.3">
      <c r="A12" s="2" t="s">
        <v>63</v>
      </c>
      <c r="D12" s="10"/>
      <c r="E12" s="1">
        <v>1.5345</v>
      </c>
      <c r="F12" s="1">
        <v>0</v>
      </c>
      <c r="G12" s="1"/>
      <c r="H12" s="1"/>
    </row>
    <row r="13" spans="1:11" x14ac:dyDescent="0.3">
      <c r="A13" s="2" t="s">
        <v>273</v>
      </c>
      <c r="D13" s="10"/>
      <c r="E13" s="1">
        <v>1.6620999999999999</v>
      </c>
      <c r="F13" s="1">
        <v>0</v>
      </c>
      <c r="G13" s="1"/>
      <c r="H13" s="1"/>
    </row>
    <row r="14" spans="1:11" x14ac:dyDescent="0.3">
      <c r="A14" t="s">
        <v>55</v>
      </c>
      <c r="D14" s="10"/>
      <c r="E14" s="1">
        <v>49.093000000000004</v>
      </c>
      <c r="F14" s="1">
        <v>55.604999999999997</v>
      </c>
      <c r="G14" s="1"/>
      <c r="H14" s="1"/>
    </row>
    <row r="15" spans="1:11" x14ac:dyDescent="0.3">
      <c r="D15" s="10"/>
    </row>
    <row r="16" spans="1:11" x14ac:dyDescent="0.3">
      <c r="A16" s="10"/>
      <c r="B16" s="10"/>
      <c r="C16" s="10"/>
      <c r="D16" s="10"/>
      <c r="E16" s="10"/>
      <c r="F16" s="10"/>
      <c r="G16" s="10"/>
      <c r="H16" s="10"/>
      <c r="I16" s="10"/>
      <c r="J16" s="10"/>
      <c r="K16" s="10"/>
    </row>
    <row r="17" spans="1:11" x14ac:dyDescent="0.3">
      <c r="A17" s="16" t="s">
        <v>111</v>
      </c>
    </row>
    <row r="18" spans="1:11" x14ac:dyDescent="0.3">
      <c r="A18" s="22" t="s">
        <v>217</v>
      </c>
      <c r="B18" t="s">
        <v>172</v>
      </c>
    </row>
    <row r="19" spans="1:11" x14ac:dyDescent="0.3">
      <c r="A19" s="22" t="s">
        <v>87</v>
      </c>
      <c r="B19" t="s">
        <v>165</v>
      </c>
    </row>
    <row r="21" spans="1:11" x14ac:dyDescent="0.3">
      <c r="A21" s="70"/>
      <c r="B21" s="71"/>
      <c r="C21" s="71"/>
      <c r="D21" s="71"/>
      <c r="E21" s="71"/>
      <c r="F21" s="71"/>
      <c r="G21" s="71"/>
      <c r="H21" s="71"/>
      <c r="I21" s="71"/>
      <c r="J21" s="71"/>
      <c r="K21" s="71"/>
    </row>
  </sheetData>
  <sheetProtection password="93B4" sheet="1" objects="1" scenarios="1"/>
  <phoneticPr fontId="6" type="noConversion"/>
  <pageMargins left="0.75" right="0.75" top="1" bottom="1" header="0.5" footer="0.5"/>
  <legacy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31"/>
  <dimension ref="A1:K18"/>
  <sheetViews>
    <sheetView zoomScale="150" workbookViewId="0">
      <selection activeCell="E16" sqref="E16"/>
    </sheetView>
  </sheetViews>
  <sheetFormatPr defaultColWidth="11.07421875" defaultRowHeight="13.5" x14ac:dyDescent="0.3"/>
  <cols>
    <col min="1" max="1" width="11.4609375" customWidth="1"/>
    <col min="2" max="2" width="8.15234375" customWidth="1"/>
    <col min="3" max="3" width="7.4609375" customWidth="1"/>
    <col min="4" max="4" width="1.69140625" customWidth="1"/>
    <col min="5" max="11" width="10" customWidth="1"/>
  </cols>
  <sheetData>
    <row r="1" spans="1:11" x14ac:dyDescent="0.3">
      <c r="A1" s="3" t="s">
        <v>21</v>
      </c>
    </row>
    <row r="2" spans="1:11" x14ac:dyDescent="0.3">
      <c r="A2" s="65"/>
      <c r="B2" s="64"/>
      <c r="C2" s="64"/>
      <c r="D2" s="64"/>
      <c r="E2" s="64"/>
      <c r="F2" s="64"/>
      <c r="G2" s="64"/>
      <c r="H2" s="64"/>
      <c r="I2" s="64"/>
      <c r="J2" s="64"/>
      <c r="K2" s="64"/>
    </row>
    <row r="3" spans="1:11" x14ac:dyDescent="0.3">
      <c r="A3" s="7" t="s">
        <v>222</v>
      </c>
      <c r="B3" s="8"/>
      <c r="C3" s="8"/>
      <c r="D3" s="9"/>
      <c r="E3" s="8"/>
      <c r="F3" s="8"/>
      <c r="G3" s="8"/>
      <c r="H3" s="8"/>
      <c r="I3" s="8"/>
      <c r="J3" s="8"/>
      <c r="K3" s="8"/>
    </row>
    <row r="4" spans="1:11" x14ac:dyDescent="0.3">
      <c r="D4" s="10"/>
      <c r="E4" s="11" t="s">
        <v>278</v>
      </c>
    </row>
    <row r="5" spans="1:11" x14ac:dyDescent="0.3">
      <c r="D5" s="10"/>
    </row>
    <row r="6" spans="1:11" x14ac:dyDescent="0.3">
      <c r="A6" s="16" t="s">
        <v>20</v>
      </c>
      <c r="C6" s="1"/>
      <c r="D6" s="10"/>
      <c r="E6" s="17" t="s">
        <v>133</v>
      </c>
    </row>
    <row r="7" spans="1:11" x14ac:dyDescent="0.3">
      <c r="A7" t="s">
        <v>214</v>
      </c>
      <c r="B7" s="1"/>
      <c r="D7" s="10"/>
      <c r="E7" s="1">
        <v>2500</v>
      </c>
    </row>
    <row r="8" spans="1:11" x14ac:dyDescent="0.3">
      <c r="A8" t="s">
        <v>119</v>
      </c>
      <c r="B8" s="1"/>
      <c r="D8" s="10"/>
      <c r="E8" s="1">
        <v>5500</v>
      </c>
    </row>
    <row r="9" spans="1:11" x14ac:dyDescent="0.3">
      <c r="A9" s="27" t="s">
        <v>207</v>
      </c>
      <c r="B9" s="2"/>
      <c r="C9" s="27"/>
      <c r="D9" s="28"/>
      <c r="E9" s="2">
        <v>17000</v>
      </c>
    </row>
    <row r="10" spans="1:11" x14ac:dyDescent="0.3">
      <c r="A10" s="29" t="s">
        <v>57</v>
      </c>
      <c r="B10" s="29"/>
      <c r="C10" s="18"/>
      <c r="D10" s="19"/>
      <c r="E10" s="29">
        <v>167000</v>
      </c>
    </row>
    <row r="11" spans="1:11" x14ac:dyDescent="0.3">
      <c r="A11" s="2" t="s">
        <v>181</v>
      </c>
      <c r="D11" s="10"/>
      <c r="E11" s="2">
        <v>3.2637</v>
      </c>
    </row>
    <row r="12" spans="1:11" x14ac:dyDescent="0.3">
      <c r="A12" s="2" t="s">
        <v>182</v>
      </c>
      <c r="D12" s="10"/>
      <c r="E12" s="2">
        <v>1.9338</v>
      </c>
    </row>
    <row r="13" spans="1:11" x14ac:dyDescent="0.3">
      <c r="A13" s="2" t="s">
        <v>97</v>
      </c>
      <c r="D13" s="10"/>
      <c r="E13" s="2">
        <v>1.9074</v>
      </c>
    </row>
    <row r="14" spans="1:11" x14ac:dyDescent="0.3">
      <c r="A14" s="2" t="s">
        <v>117</v>
      </c>
      <c r="D14" s="10"/>
      <c r="E14" s="2">
        <v>1.8919999999999999</v>
      </c>
    </row>
    <row r="15" spans="1:11" x14ac:dyDescent="0.3">
      <c r="A15" s="2" t="s">
        <v>233</v>
      </c>
      <c r="D15" s="10"/>
      <c r="E15" s="2">
        <v>1.7919</v>
      </c>
    </row>
    <row r="16" spans="1:11" x14ac:dyDescent="0.3">
      <c r="A16" t="s">
        <v>55</v>
      </c>
      <c r="D16" s="10"/>
      <c r="E16" s="2">
        <v>48.73</v>
      </c>
    </row>
    <row r="17" spans="1:11" x14ac:dyDescent="0.3">
      <c r="D17" s="10"/>
    </row>
    <row r="18" spans="1:11" x14ac:dyDescent="0.3">
      <c r="A18" s="64"/>
      <c r="B18" s="64"/>
      <c r="C18" s="64"/>
      <c r="D18" s="64"/>
      <c r="E18" s="64"/>
      <c r="F18" s="64"/>
      <c r="G18" s="64"/>
      <c r="H18" s="64"/>
      <c r="I18" s="64"/>
      <c r="J18" s="64"/>
      <c r="K18" s="64"/>
    </row>
  </sheetData>
  <sheetProtection password="93B4" sheet="1" objects="1" scenarios="1"/>
  <phoneticPr fontId="6" type="noConversion"/>
  <pageMargins left="0.75" right="0.75" top="1" bottom="1" header="0.5" footer="0.5"/>
  <legacy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32"/>
  <dimension ref="A1:K19"/>
  <sheetViews>
    <sheetView zoomScale="150" workbookViewId="0">
      <selection activeCell="E8" sqref="E8:J8"/>
    </sheetView>
  </sheetViews>
  <sheetFormatPr defaultColWidth="11.07421875" defaultRowHeight="13.5" x14ac:dyDescent="0.3"/>
  <cols>
    <col min="1" max="1" width="11.4609375" customWidth="1"/>
    <col min="2" max="2" width="8.15234375" customWidth="1"/>
    <col min="3" max="3" width="7.4609375" customWidth="1"/>
    <col min="4" max="4" width="1.69140625" customWidth="1"/>
    <col min="5" max="11" width="10" customWidth="1"/>
  </cols>
  <sheetData>
    <row r="1" spans="1:11" x14ac:dyDescent="0.3">
      <c r="A1" s="3" t="s">
        <v>21</v>
      </c>
    </row>
    <row r="2" spans="1:11" x14ac:dyDescent="0.3">
      <c r="A2" s="72"/>
      <c r="B2" s="73"/>
      <c r="C2" s="73"/>
      <c r="D2" s="73"/>
      <c r="E2" s="73"/>
      <c r="F2" s="73"/>
      <c r="G2" s="73"/>
      <c r="H2" s="73"/>
      <c r="I2" s="73"/>
      <c r="J2" s="73"/>
      <c r="K2" s="73"/>
    </row>
    <row r="3" spans="1:11" x14ac:dyDescent="0.3">
      <c r="A3" s="7" t="s">
        <v>113</v>
      </c>
      <c r="B3" s="8"/>
      <c r="C3" s="8"/>
      <c r="D3" s="9"/>
      <c r="E3" s="8"/>
      <c r="F3" s="8"/>
      <c r="G3" s="8"/>
      <c r="H3" s="8"/>
      <c r="I3" s="8"/>
      <c r="J3" s="8"/>
      <c r="K3" s="8"/>
    </row>
    <row r="4" spans="1:11" x14ac:dyDescent="0.3">
      <c r="D4" s="10"/>
      <c r="E4" s="11" t="s">
        <v>278</v>
      </c>
    </row>
    <row r="5" spans="1:11" x14ac:dyDescent="0.3">
      <c r="D5" s="10"/>
    </row>
    <row r="6" spans="1:11" x14ac:dyDescent="0.3">
      <c r="A6" s="16" t="s">
        <v>20</v>
      </c>
      <c r="C6" s="1"/>
      <c r="D6" s="10"/>
      <c r="E6" s="17" t="s">
        <v>106</v>
      </c>
      <c r="F6" s="21" t="s">
        <v>102</v>
      </c>
      <c r="G6" s="21" t="s">
        <v>173</v>
      </c>
      <c r="H6" s="21" t="s">
        <v>145</v>
      </c>
      <c r="I6" s="21" t="s">
        <v>131</v>
      </c>
      <c r="J6" s="21" t="s">
        <v>85</v>
      </c>
    </row>
    <row r="7" spans="1:11" x14ac:dyDescent="0.3">
      <c r="A7" t="s">
        <v>110</v>
      </c>
      <c r="D7" s="10"/>
      <c r="E7" s="1">
        <v>2.2153999999999998</v>
      </c>
      <c r="F7" s="1">
        <v>2.2065999999999999</v>
      </c>
      <c r="G7" s="1">
        <v>2.2065999999999999</v>
      </c>
      <c r="H7" s="1">
        <v>2.3166000000000002</v>
      </c>
      <c r="I7" s="1">
        <v>1.9480999999999999</v>
      </c>
      <c r="J7" s="1">
        <v>3.3330000000000002</v>
      </c>
    </row>
    <row r="8" spans="1:11" x14ac:dyDescent="0.3">
      <c r="A8" t="s">
        <v>55</v>
      </c>
      <c r="D8" s="10"/>
      <c r="E8" s="1">
        <v>60.037999999999997</v>
      </c>
      <c r="F8" s="1">
        <v>64.361000000000004</v>
      </c>
      <c r="G8" s="1">
        <v>64.361000000000004</v>
      </c>
      <c r="H8" s="1">
        <v>69.894000000000005</v>
      </c>
      <c r="I8" s="1">
        <v>74.36</v>
      </c>
      <c r="J8" s="1">
        <v>53.162999999999997</v>
      </c>
    </row>
    <row r="9" spans="1:11" x14ac:dyDescent="0.3">
      <c r="D9" s="10"/>
    </row>
    <row r="10" spans="1:11" x14ac:dyDescent="0.3">
      <c r="A10" s="10"/>
      <c r="B10" s="10"/>
      <c r="C10" s="10"/>
      <c r="D10" s="10"/>
      <c r="E10" s="10"/>
      <c r="F10" s="10"/>
      <c r="G10" s="10"/>
      <c r="H10" s="10"/>
      <c r="I10" s="10"/>
      <c r="J10" s="10"/>
      <c r="K10" s="10"/>
    </row>
    <row r="11" spans="1:11" x14ac:dyDescent="0.3">
      <c r="A11" s="16" t="s">
        <v>111</v>
      </c>
    </row>
    <row r="12" spans="1:11" x14ac:dyDescent="0.3">
      <c r="A12" s="22" t="s">
        <v>231</v>
      </c>
      <c r="B12" t="s">
        <v>232</v>
      </c>
    </row>
    <row r="13" spans="1:11" x14ac:dyDescent="0.3">
      <c r="A13" s="22" t="s">
        <v>112</v>
      </c>
      <c r="B13" t="s">
        <v>60</v>
      </c>
    </row>
    <row r="14" spans="1:11" x14ac:dyDescent="0.3">
      <c r="A14" s="22" t="s">
        <v>209</v>
      </c>
      <c r="B14" t="s">
        <v>61</v>
      </c>
    </row>
    <row r="15" spans="1:11" x14ac:dyDescent="0.3">
      <c r="A15" s="22" t="s">
        <v>210</v>
      </c>
      <c r="B15" t="s">
        <v>103</v>
      </c>
    </row>
    <row r="16" spans="1:11" x14ac:dyDescent="0.3">
      <c r="A16" s="22" t="s">
        <v>206</v>
      </c>
      <c r="B16" t="s">
        <v>89</v>
      </c>
    </row>
    <row r="17" spans="1:11" x14ac:dyDescent="0.3">
      <c r="A17" s="22" t="s">
        <v>230</v>
      </c>
      <c r="B17" t="s">
        <v>64</v>
      </c>
    </row>
    <row r="19" spans="1:11" x14ac:dyDescent="0.3">
      <c r="A19" s="73"/>
      <c r="B19" s="73"/>
      <c r="C19" s="73"/>
      <c r="D19" s="73"/>
      <c r="E19" s="73"/>
      <c r="F19" s="73"/>
      <c r="G19" s="73"/>
      <c r="H19" s="73"/>
      <c r="I19" s="73"/>
      <c r="J19" s="73"/>
      <c r="K19" s="73"/>
    </row>
  </sheetData>
  <sheetProtection password="93B4" sheet="1" objects="1" scenarios="1"/>
  <phoneticPr fontId="6" type="noConversion"/>
  <pageMargins left="0.75" right="0.75" top="1" bottom="1" header="0.5" footer="0.5"/>
  <legacy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33"/>
  <dimension ref="A1:K18"/>
  <sheetViews>
    <sheetView zoomScale="150" workbookViewId="0">
      <selection activeCell="E10" sqref="E10:G10"/>
    </sheetView>
  </sheetViews>
  <sheetFormatPr defaultColWidth="11.07421875" defaultRowHeight="13.5" x14ac:dyDescent="0.3"/>
  <cols>
    <col min="1" max="1" width="11.4609375" customWidth="1"/>
    <col min="2" max="2" width="8.15234375" customWidth="1"/>
    <col min="3" max="3" width="7.4609375" customWidth="1"/>
    <col min="4" max="4" width="1.69140625" customWidth="1"/>
    <col min="5" max="11" width="10" customWidth="1"/>
  </cols>
  <sheetData>
    <row r="1" spans="1:11" x14ac:dyDescent="0.3">
      <c r="A1" s="3" t="s">
        <v>83</v>
      </c>
    </row>
    <row r="2" spans="1:11" x14ac:dyDescent="0.3">
      <c r="A2" s="72"/>
      <c r="B2" s="73"/>
      <c r="C2" s="73"/>
      <c r="D2" s="73"/>
      <c r="E2" s="73"/>
      <c r="F2" s="73"/>
      <c r="G2" s="73"/>
      <c r="H2" s="73"/>
      <c r="I2" s="73"/>
      <c r="J2" s="73"/>
      <c r="K2" s="73"/>
    </row>
    <row r="3" spans="1:11" x14ac:dyDescent="0.3">
      <c r="A3" s="7" t="s">
        <v>100</v>
      </c>
      <c r="B3" s="8"/>
      <c r="C3" s="8"/>
      <c r="D3" s="9"/>
      <c r="E3" s="8"/>
      <c r="F3" s="8"/>
      <c r="G3" s="8"/>
      <c r="H3" s="8"/>
      <c r="I3" s="8"/>
      <c r="J3" s="8"/>
      <c r="K3" s="8"/>
    </row>
    <row r="4" spans="1:11" x14ac:dyDescent="0.3">
      <c r="D4" s="10"/>
      <c r="E4" s="11" t="s">
        <v>62</v>
      </c>
    </row>
    <row r="5" spans="1:11" x14ac:dyDescent="0.3">
      <c r="D5" s="10"/>
    </row>
    <row r="6" spans="1:11" x14ac:dyDescent="0.3">
      <c r="A6" s="16" t="s">
        <v>20</v>
      </c>
      <c r="C6" s="1"/>
      <c r="D6" s="10"/>
      <c r="E6" s="68" t="s">
        <v>274</v>
      </c>
      <c r="F6" s="68" t="s">
        <v>11</v>
      </c>
      <c r="G6" s="68" t="s">
        <v>54</v>
      </c>
    </row>
    <row r="7" spans="1:11" x14ac:dyDescent="0.3">
      <c r="A7" s="18" t="s">
        <v>214</v>
      </c>
      <c r="B7" s="18"/>
      <c r="C7" s="18"/>
      <c r="D7" s="19"/>
      <c r="E7" s="29">
        <v>3615</v>
      </c>
      <c r="F7" s="29">
        <v>2960</v>
      </c>
      <c r="G7" s="29">
        <v>0</v>
      </c>
    </row>
    <row r="8" spans="1:11" x14ac:dyDescent="0.3">
      <c r="A8" s="2" t="s">
        <v>216</v>
      </c>
      <c r="D8" s="10"/>
      <c r="E8" s="1">
        <v>2.8611</v>
      </c>
      <c r="F8" s="1">
        <v>2.1581999999999999</v>
      </c>
      <c r="G8" s="1">
        <v>2.2307999999999999</v>
      </c>
    </row>
    <row r="9" spans="1:11" x14ac:dyDescent="0.3">
      <c r="A9" s="2" t="s">
        <v>180</v>
      </c>
      <c r="D9" s="10"/>
      <c r="E9" s="1">
        <v>2.0988000000000002</v>
      </c>
      <c r="F9" s="1">
        <v>2.0823</v>
      </c>
      <c r="G9" s="1">
        <v>0</v>
      </c>
    </row>
    <row r="10" spans="1:11" x14ac:dyDescent="0.3">
      <c r="A10" t="s">
        <v>55</v>
      </c>
      <c r="D10" s="10"/>
      <c r="E10" s="1">
        <v>46.298999999999999</v>
      </c>
      <c r="F10" s="1">
        <v>71.885000000000005</v>
      </c>
      <c r="G10" s="1">
        <v>58.893999999999998</v>
      </c>
    </row>
    <row r="11" spans="1:11" x14ac:dyDescent="0.3">
      <c r="D11" s="10"/>
    </row>
    <row r="12" spans="1:11" x14ac:dyDescent="0.3">
      <c r="A12" s="10"/>
      <c r="B12" s="10"/>
      <c r="C12" s="10"/>
      <c r="D12" s="10"/>
      <c r="E12" s="10"/>
      <c r="F12" s="10"/>
      <c r="G12" s="10"/>
      <c r="H12" s="10"/>
      <c r="I12" s="10"/>
      <c r="J12" s="10"/>
      <c r="K12" s="10"/>
    </row>
    <row r="13" spans="1:11" x14ac:dyDescent="0.3">
      <c r="A13" s="16" t="s">
        <v>111</v>
      </c>
    </row>
    <row r="14" spans="1:11" x14ac:dyDescent="0.3">
      <c r="A14" s="22" t="s">
        <v>82</v>
      </c>
      <c r="B14" t="s">
        <v>105</v>
      </c>
    </row>
    <row r="15" spans="1:11" x14ac:dyDescent="0.3">
      <c r="A15" s="22" t="s">
        <v>190</v>
      </c>
      <c r="B15" t="s">
        <v>107</v>
      </c>
    </row>
    <row r="16" spans="1:11" x14ac:dyDescent="0.3">
      <c r="A16" s="22" t="s">
        <v>157</v>
      </c>
      <c r="B16" t="s">
        <v>3</v>
      </c>
    </row>
    <row r="18" spans="1:11" x14ac:dyDescent="0.3">
      <c r="A18" s="73"/>
      <c r="B18" s="73"/>
      <c r="C18" s="73"/>
      <c r="D18" s="73"/>
      <c r="E18" s="73"/>
      <c r="F18" s="73"/>
      <c r="G18" s="73"/>
      <c r="H18" s="73"/>
      <c r="I18" s="73"/>
      <c r="J18" s="73"/>
      <c r="K18" s="73"/>
    </row>
  </sheetData>
  <sheetProtection password="93B4" sheet="1" objects="1" scenarios="1"/>
  <phoneticPr fontId="6" type="noConversion"/>
  <pageMargins left="0.75" right="0.75" top="1" bottom="1" header="0.5" footer="0.5"/>
  <legacy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34"/>
  <dimension ref="A1:K21"/>
  <sheetViews>
    <sheetView zoomScale="150" workbookViewId="0">
      <selection activeCell="E14" sqref="E14:F14"/>
    </sheetView>
  </sheetViews>
  <sheetFormatPr defaultColWidth="11.07421875" defaultRowHeight="13.5" x14ac:dyDescent="0.3"/>
  <cols>
    <col min="1" max="1" width="11.4609375" customWidth="1"/>
    <col min="2" max="2" width="8.15234375" customWidth="1"/>
    <col min="3" max="3" width="7.4609375" customWidth="1"/>
    <col min="4" max="4" width="1.69140625" customWidth="1"/>
    <col min="5" max="11" width="10" customWidth="1"/>
  </cols>
  <sheetData>
    <row r="1" spans="1:11" x14ac:dyDescent="0.3">
      <c r="A1" s="3" t="s">
        <v>42</v>
      </c>
    </row>
    <row r="2" spans="1:11" x14ac:dyDescent="0.3">
      <c r="A2" s="65"/>
      <c r="B2" s="64"/>
      <c r="C2" s="64"/>
      <c r="D2" s="64"/>
      <c r="E2" s="64"/>
      <c r="F2" s="64"/>
      <c r="G2" s="64"/>
      <c r="H2" s="64"/>
      <c r="I2" s="64"/>
      <c r="J2" s="64"/>
      <c r="K2" s="64"/>
    </row>
    <row r="3" spans="1:11" x14ac:dyDescent="0.3">
      <c r="A3" s="7" t="s">
        <v>101</v>
      </c>
      <c r="B3" s="8"/>
      <c r="C3" s="8"/>
      <c r="D3" s="9"/>
      <c r="E3" s="8"/>
      <c r="F3" s="8"/>
      <c r="G3" s="8"/>
      <c r="H3" s="8"/>
      <c r="I3" s="8"/>
      <c r="J3" s="8"/>
      <c r="K3" s="8"/>
    </row>
    <row r="4" spans="1:11" x14ac:dyDescent="0.3">
      <c r="D4" s="10"/>
      <c r="E4" s="11" t="s">
        <v>278</v>
      </c>
    </row>
    <row r="5" spans="1:11" x14ac:dyDescent="0.3">
      <c r="D5" s="10"/>
    </row>
    <row r="6" spans="1:11" x14ac:dyDescent="0.3">
      <c r="A6" s="16" t="s">
        <v>20</v>
      </c>
      <c r="C6" s="1"/>
      <c r="D6" s="10"/>
      <c r="E6" s="17" t="s">
        <v>126</v>
      </c>
      <c r="F6" s="17" t="s">
        <v>147</v>
      </c>
    </row>
    <row r="7" spans="1:11" x14ac:dyDescent="0.3">
      <c r="A7" s="25" t="s">
        <v>96</v>
      </c>
      <c r="C7" s="1"/>
      <c r="D7" s="10"/>
      <c r="E7" s="67">
        <v>2</v>
      </c>
      <c r="F7" s="67">
        <v>0</v>
      </c>
    </row>
    <row r="8" spans="1:11" x14ac:dyDescent="0.3">
      <c r="A8" s="25" t="s">
        <v>37</v>
      </c>
      <c r="C8" s="1"/>
      <c r="D8" s="10"/>
      <c r="E8" s="67">
        <v>4</v>
      </c>
      <c r="F8" s="67">
        <v>0</v>
      </c>
    </row>
    <row r="9" spans="1:11" x14ac:dyDescent="0.3">
      <c r="A9" s="18" t="s">
        <v>214</v>
      </c>
      <c r="B9" s="18"/>
      <c r="C9" s="18"/>
      <c r="D9" s="19"/>
      <c r="E9" s="29">
        <v>4000</v>
      </c>
      <c r="F9" s="29">
        <v>0</v>
      </c>
    </row>
    <row r="10" spans="1:11" x14ac:dyDescent="0.3">
      <c r="A10" s="2" t="s">
        <v>216</v>
      </c>
      <c r="D10" s="10"/>
      <c r="E10" s="1">
        <v>1.5466</v>
      </c>
      <c r="F10" s="1">
        <v>2.2780999999999998</v>
      </c>
    </row>
    <row r="11" spans="1:11" x14ac:dyDescent="0.3">
      <c r="A11" s="2" t="s">
        <v>180</v>
      </c>
      <c r="D11" s="10"/>
      <c r="E11" s="1">
        <v>1.7116</v>
      </c>
      <c r="F11" s="1">
        <v>0</v>
      </c>
    </row>
    <row r="12" spans="1:11" x14ac:dyDescent="0.3">
      <c r="A12" s="2" t="s">
        <v>63</v>
      </c>
      <c r="D12" s="10"/>
      <c r="E12" s="1">
        <v>1.4585999999999999</v>
      </c>
      <c r="F12" s="1">
        <v>0</v>
      </c>
    </row>
    <row r="13" spans="1:11" x14ac:dyDescent="0.3">
      <c r="A13" s="2" t="s">
        <v>273</v>
      </c>
      <c r="D13" s="10"/>
      <c r="E13" s="1">
        <v>1.5795999999999999</v>
      </c>
      <c r="F13" s="1">
        <v>0</v>
      </c>
    </row>
    <row r="14" spans="1:11" x14ac:dyDescent="0.3">
      <c r="A14" t="s">
        <v>55</v>
      </c>
      <c r="D14" s="10"/>
      <c r="E14" s="1">
        <v>46.673000000000002</v>
      </c>
      <c r="F14" s="1">
        <v>52.854999999999997</v>
      </c>
    </row>
    <row r="15" spans="1:11" x14ac:dyDescent="0.3">
      <c r="D15" s="10"/>
    </row>
    <row r="16" spans="1:11" x14ac:dyDescent="0.3">
      <c r="A16" s="10"/>
      <c r="B16" s="10"/>
      <c r="C16" s="10"/>
      <c r="D16" s="10"/>
      <c r="E16" s="10"/>
      <c r="F16" s="10"/>
      <c r="G16" s="10"/>
      <c r="H16" s="10"/>
      <c r="I16" s="10"/>
      <c r="J16" s="10"/>
      <c r="K16" s="10"/>
    </row>
    <row r="17" spans="1:11" x14ac:dyDescent="0.3">
      <c r="A17" s="16" t="s">
        <v>111</v>
      </c>
    </row>
    <row r="18" spans="1:11" x14ac:dyDescent="0.3">
      <c r="A18" s="22" t="s">
        <v>217</v>
      </c>
      <c r="B18" t="s">
        <v>172</v>
      </c>
    </row>
    <row r="19" spans="1:11" x14ac:dyDescent="0.3">
      <c r="A19" s="22" t="s">
        <v>87</v>
      </c>
      <c r="B19" t="s">
        <v>165</v>
      </c>
    </row>
    <row r="21" spans="1:11" x14ac:dyDescent="0.3">
      <c r="A21" s="65"/>
      <c r="B21" s="64"/>
      <c r="C21" s="64"/>
      <c r="D21" s="64"/>
      <c r="E21" s="64"/>
      <c r="F21" s="64"/>
      <c r="G21" s="64"/>
      <c r="H21" s="64"/>
      <c r="I21" s="64"/>
      <c r="J21" s="64"/>
      <c r="K21" s="64"/>
    </row>
  </sheetData>
  <sheetProtection password="93B4" sheet="1" objects="1" scenarios="1"/>
  <phoneticPr fontId="6" type="noConversion"/>
  <pageMargins left="0.75" right="0.75" top="1" bottom="1" header="0.5" footer="0.5"/>
  <legacy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35"/>
  <dimension ref="A1:K18"/>
  <sheetViews>
    <sheetView zoomScale="150" workbookViewId="0">
      <selection activeCell="E16" sqref="E16"/>
    </sheetView>
  </sheetViews>
  <sheetFormatPr defaultColWidth="11.07421875" defaultRowHeight="13.5" x14ac:dyDescent="0.3"/>
  <cols>
    <col min="1" max="1" width="11.4609375" customWidth="1"/>
    <col min="2" max="2" width="8.15234375" customWidth="1"/>
    <col min="3" max="3" width="7.4609375" customWidth="1"/>
    <col min="4" max="4" width="1.69140625" customWidth="1"/>
    <col min="5" max="11" width="10" customWidth="1"/>
  </cols>
  <sheetData>
    <row r="1" spans="1:11" x14ac:dyDescent="0.3">
      <c r="A1" s="3" t="s">
        <v>66</v>
      </c>
    </row>
    <row r="2" spans="1:11" x14ac:dyDescent="0.3">
      <c r="A2" s="5"/>
      <c r="B2" s="6"/>
      <c r="C2" s="6"/>
      <c r="D2" s="6"/>
      <c r="E2" s="6"/>
      <c r="F2" s="6"/>
      <c r="G2" s="6"/>
      <c r="H2" s="6"/>
      <c r="I2" s="6"/>
      <c r="J2" s="6"/>
      <c r="K2" s="6"/>
    </row>
    <row r="3" spans="1:11" x14ac:dyDescent="0.3">
      <c r="A3" s="7" t="s">
        <v>222</v>
      </c>
      <c r="B3" s="8"/>
      <c r="C3" s="8"/>
      <c r="D3" s="9"/>
      <c r="E3" s="8"/>
      <c r="F3" s="8"/>
      <c r="G3" s="8"/>
      <c r="H3" s="8"/>
      <c r="I3" s="8"/>
      <c r="J3" s="8"/>
      <c r="K3" s="8"/>
    </row>
    <row r="4" spans="1:11" x14ac:dyDescent="0.3">
      <c r="D4" s="10"/>
      <c r="E4" s="11" t="s">
        <v>176</v>
      </c>
    </row>
    <row r="5" spans="1:11" x14ac:dyDescent="0.3">
      <c r="D5" s="10"/>
    </row>
    <row r="6" spans="1:11" x14ac:dyDescent="0.3">
      <c r="A6" s="16" t="s">
        <v>20</v>
      </c>
      <c r="C6" s="1"/>
      <c r="D6" s="10"/>
      <c r="E6" s="17" t="s">
        <v>133</v>
      </c>
    </row>
    <row r="7" spans="1:11" x14ac:dyDescent="0.3">
      <c r="A7" t="s">
        <v>214</v>
      </c>
      <c r="B7" s="1"/>
      <c r="D7" s="10"/>
      <c r="E7" s="1">
        <v>2500</v>
      </c>
    </row>
    <row r="8" spans="1:11" x14ac:dyDescent="0.3">
      <c r="A8" t="s">
        <v>119</v>
      </c>
      <c r="B8" s="1"/>
      <c r="D8" s="10"/>
      <c r="E8" s="1">
        <v>5500</v>
      </c>
    </row>
    <row r="9" spans="1:11" x14ac:dyDescent="0.3">
      <c r="A9" s="27" t="s">
        <v>207</v>
      </c>
      <c r="B9" s="2"/>
      <c r="C9" s="27"/>
      <c r="D9" s="28"/>
      <c r="E9" s="2">
        <v>17000</v>
      </c>
    </row>
    <row r="10" spans="1:11" x14ac:dyDescent="0.3">
      <c r="A10" s="29" t="s">
        <v>57</v>
      </c>
      <c r="B10" s="29"/>
      <c r="C10" s="18"/>
      <c r="D10" s="19"/>
      <c r="E10" s="29">
        <v>167000</v>
      </c>
    </row>
    <row r="11" spans="1:11" x14ac:dyDescent="0.3">
      <c r="A11" s="2" t="s">
        <v>181</v>
      </c>
      <c r="D11" s="10"/>
      <c r="E11" s="2">
        <v>2.7401</v>
      </c>
    </row>
    <row r="12" spans="1:11" x14ac:dyDescent="0.3">
      <c r="A12" s="2" t="s">
        <v>182</v>
      </c>
      <c r="D12" s="10"/>
      <c r="E12" s="2">
        <v>1.6489</v>
      </c>
    </row>
    <row r="13" spans="1:11" x14ac:dyDescent="0.3">
      <c r="A13" s="2" t="s">
        <v>97</v>
      </c>
      <c r="D13" s="10"/>
      <c r="E13" s="2">
        <v>1.6257999999999999</v>
      </c>
    </row>
    <row r="14" spans="1:11" x14ac:dyDescent="0.3">
      <c r="A14" s="2" t="s">
        <v>117</v>
      </c>
      <c r="D14" s="10"/>
      <c r="E14" s="2">
        <v>1.6114999999999999</v>
      </c>
    </row>
    <row r="15" spans="1:11" x14ac:dyDescent="0.3">
      <c r="A15" s="2" t="s">
        <v>233</v>
      </c>
      <c r="D15" s="10"/>
      <c r="E15" s="2">
        <v>1.5224</v>
      </c>
    </row>
    <row r="16" spans="1:11" x14ac:dyDescent="0.3">
      <c r="A16" t="s">
        <v>55</v>
      </c>
      <c r="D16" s="10"/>
      <c r="E16" s="2">
        <v>47.497999999999998</v>
      </c>
    </row>
    <row r="17" spans="1:11" x14ac:dyDescent="0.3">
      <c r="D17" s="10"/>
    </row>
    <row r="18" spans="1:11" x14ac:dyDescent="0.3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</row>
  </sheetData>
  <sheetProtection password="93B4" sheet="1" objects="1" scenarios="1"/>
  <phoneticPr fontId="6" type="noConversion"/>
  <pageMargins left="0.75" right="0.75" top="1" bottom="1" header="0.5" footer="0.5"/>
  <legacy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A86E6E-20D4-8B4D-8EA4-6853B6FF7ECE}">
  <sheetPr codeName="Sheet2"/>
  <dimension ref="A1:W46"/>
  <sheetViews>
    <sheetView zoomScaleNormal="100" workbookViewId="0">
      <selection activeCell="A19" sqref="A19:XFD19"/>
    </sheetView>
  </sheetViews>
  <sheetFormatPr defaultColWidth="10.84375" defaultRowHeight="13.5" x14ac:dyDescent="0.3"/>
  <cols>
    <col min="1" max="1" width="20.4609375" style="249" customWidth="1"/>
    <col min="2" max="2" width="30.84375" style="249" bestFit="1" customWidth="1"/>
    <col min="3" max="3" width="12.4609375" style="249" customWidth="1"/>
    <col min="4" max="11" width="12.15234375" style="249" customWidth="1"/>
    <col min="12" max="12" width="12.15234375" style="249" hidden="1" customWidth="1"/>
    <col min="13" max="17" width="12.15234375" style="249" customWidth="1"/>
    <col min="18" max="19" width="10.69140625" style="249" customWidth="1"/>
    <col min="20" max="23" width="12.15234375" style="249" customWidth="1"/>
    <col min="24" max="16384" width="10.84375" style="249"/>
  </cols>
  <sheetData>
    <row r="1" spans="1:23" ht="14" x14ac:dyDescent="0.3">
      <c r="A1" s="248" t="s">
        <v>321</v>
      </c>
      <c r="B1" s="248"/>
      <c r="C1" s="248"/>
      <c r="D1" s="248"/>
      <c r="E1" s="248"/>
      <c r="F1" s="248"/>
      <c r="G1" s="248"/>
      <c r="H1" s="248"/>
      <c r="I1" s="248"/>
      <c r="J1" s="248"/>
      <c r="K1" s="248"/>
      <c r="L1" s="248"/>
      <c r="M1" s="248"/>
      <c r="N1" s="248"/>
      <c r="O1" s="248"/>
      <c r="P1" s="248"/>
      <c r="Q1" s="248"/>
      <c r="R1" s="248"/>
      <c r="S1" s="248"/>
      <c r="T1" s="248"/>
      <c r="U1" s="248"/>
      <c r="V1" s="248"/>
      <c r="W1" s="248"/>
    </row>
    <row r="2" spans="1:23" ht="14" x14ac:dyDescent="0.3">
      <c r="A2" s="250" t="s">
        <v>198</v>
      </c>
      <c r="B2" s="250"/>
      <c r="C2" s="248"/>
      <c r="D2" s="248"/>
      <c r="E2" s="248"/>
      <c r="F2" s="248"/>
      <c r="G2" s="248"/>
      <c r="H2" s="248"/>
      <c r="I2" s="248"/>
      <c r="J2" s="248"/>
      <c r="K2" s="248"/>
      <c r="L2" s="248"/>
      <c r="M2" s="248"/>
      <c r="N2" s="248"/>
      <c r="O2" s="248"/>
      <c r="P2" s="248"/>
      <c r="Q2" s="248"/>
      <c r="R2" s="248"/>
      <c r="S2" s="248"/>
      <c r="T2" s="248"/>
      <c r="U2" s="248"/>
      <c r="V2" s="248"/>
      <c r="W2" s="248"/>
    </row>
    <row r="3" spans="1:23" ht="14.5" thickBot="1" x14ac:dyDescent="0.35">
      <c r="A3" s="248"/>
      <c r="B3" s="248"/>
      <c r="C3" s="248"/>
      <c r="D3" s="248"/>
      <c r="E3" s="248"/>
      <c r="F3" s="248"/>
      <c r="G3" s="248"/>
      <c r="H3" s="248"/>
      <c r="I3" s="248"/>
      <c r="J3" s="248"/>
      <c r="K3" s="248"/>
      <c r="L3" s="248"/>
      <c r="M3" s="248"/>
      <c r="N3" s="248"/>
      <c r="O3" s="248"/>
      <c r="P3" s="248"/>
      <c r="Q3" s="248"/>
      <c r="R3" s="248"/>
      <c r="S3" s="248"/>
      <c r="T3" s="248"/>
      <c r="U3" s="248"/>
      <c r="V3" s="248"/>
      <c r="W3" s="248"/>
    </row>
    <row r="4" spans="1:23" ht="14" x14ac:dyDescent="0.3">
      <c r="A4" s="166" t="s">
        <v>199</v>
      </c>
      <c r="B4" s="167"/>
      <c r="C4" s="168"/>
      <c r="D4" s="168"/>
      <c r="E4" s="168"/>
      <c r="F4" s="168"/>
      <c r="G4" s="168"/>
      <c r="H4" s="168"/>
      <c r="I4" s="168"/>
      <c r="J4" s="168"/>
      <c r="K4" s="168"/>
      <c r="L4" s="168"/>
      <c r="M4" s="169"/>
      <c r="N4" s="248"/>
      <c r="O4" s="248"/>
      <c r="P4" s="248"/>
      <c r="Q4" s="248"/>
      <c r="R4" s="248"/>
      <c r="S4" s="248"/>
      <c r="T4" s="248"/>
      <c r="U4" s="248"/>
      <c r="V4" s="248"/>
      <c r="W4" s="248"/>
    </row>
    <row r="5" spans="1:23" ht="14" x14ac:dyDescent="0.3">
      <c r="A5" s="170" t="s">
        <v>378</v>
      </c>
      <c r="B5" s="96"/>
      <c r="C5" s="187">
        <v>5000</v>
      </c>
      <c r="D5" s="171"/>
      <c r="E5" s="96"/>
      <c r="F5" s="96"/>
      <c r="G5" s="96"/>
      <c r="H5" s="96"/>
      <c r="I5" s="96"/>
      <c r="J5" s="96"/>
      <c r="K5" s="96"/>
      <c r="L5" s="96"/>
      <c r="M5" s="172"/>
      <c r="N5" s="248"/>
      <c r="O5" s="248"/>
      <c r="P5" s="248"/>
      <c r="Q5" s="248"/>
      <c r="R5" s="248"/>
      <c r="S5" s="248"/>
      <c r="T5" s="248"/>
      <c r="U5" s="248"/>
      <c r="V5" s="248"/>
      <c r="W5" s="248"/>
    </row>
    <row r="6" spans="1:23" ht="14" x14ac:dyDescent="0.3">
      <c r="A6" s="170"/>
      <c r="B6" s="96"/>
      <c r="C6" s="96"/>
      <c r="D6" s="96"/>
      <c r="E6" s="96"/>
      <c r="F6" s="96"/>
      <c r="G6" s="96"/>
      <c r="H6" s="96"/>
      <c r="I6" s="96"/>
      <c r="J6" s="96"/>
      <c r="K6" s="96"/>
      <c r="L6" s="96"/>
      <c r="M6" s="172"/>
      <c r="N6" s="248"/>
      <c r="O6" s="248"/>
      <c r="P6" s="248"/>
      <c r="Q6" s="248"/>
      <c r="R6" s="248"/>
      <c r="S6" s="248"/>
      <c r="T6" s="248"/>
      <c r="U6" s="248"/>
      <c r="V6" s="248"/>
      <c r="W6" s="248"/>
    </row>
    <row r="7" spans="1:23" ht="28" x14ac:dyDescent="0.3">
      <c r="A7" s="265" t="s">
        <v>239</v>
      </c>
      <c r="B7" s="266" t="s">
        <v>200</v>
      </c>
      <c r="C7" s="266" t="s">
        <v>192</v>
      </c>
      <c r="D7" s="266" t="s">
        <v>196</v>
      </c>
      <c r="E7" s="266" t="s">
        <v>201</v>
      </c>
      <c r="F7" s="266" t="s">
        <v>202</v>
      </c>
      <c r="G7" s="266" t="s">
        <v>193</v>
      </c>
      <c r="H7" s="266" t="s">
        <v>194</v>
      </c>
      <c r="I7" s="266" t="s">
        <v>195</v>
      </c>
      <c r="J7" s="266" t="s">
        <v>203</v>
      </c>
      <c r="K7" s="266" t="s">
        <v>51</v>
      </c>
      <c r="L7" s="269" t="s">
        <v>197</v>
      </c>
      <c r="M7" s="268" t="s">
        <v>324</v>
      </c>
      <c r="N7" s="248"/>
      <c r="O7" s="248"/>
      <c r="P7" s="248"/>
      <c r="Q7" s="248"/>
      <c r="R7" s="248"/>
      <c r="S7" s="248"/>
      <c r="T7" s="248"/>
      <c r="U7" s="248"/>
      <c r="V7" s="248"/>
      <c r="W7" s="248"/>
    </row>
    <row r="8" spans="1:23" ht="25" customHeight="1" x14ac:dyDescent="0.3">
      <c r="A8" s="173" t="str">
        <f>'Tariffs 2020'!F2</f>
        <v>AGL</v>
      </c>
      <c r="B8" s="171" t="str">
        <f>'Tariffs 2020'!D2</f>
        <v>Jemena Coastal Network</v>
      </c>
      <c r="C8" s="174">
        <f>'Tariffs 2020'!E2</f>
        <v>42551</v>
      </c>
      <c r="D8" s="175">
        <f>60*'Tariffs 2020'!H2/100</f>
        <v>39.599999999999994</v>
      </c>
      <c r="E8" s="175">
        <f>IF($C$5&gt;='Tariffs 2020'!J2,('Tariffs 2020'!J2*'Tariffs 2020'!O2/100),($C$5*'Tariffs 2020'!O2/100))</f>
        <v>37.854545454545452</v>
      </c>
      <c r="F8" s="175">
        <f>IF($C$5&lt;'Tariffs 2020'!J2,0,IF(($C$5-'Tariffs 2020'!J2)&lt;='Tariffs 2020'!K2,(($C$5-'Tariffs 2020'!J2)*'Tariffs 2020'!P2/100),(('Tariffs 2020'!K2-'Tariffs 2020'!J2)*'Tariffs 2020'!P2/100)))</f>
        <v>35.781818181818174</v>
      </c>
      <c r="G8" s="175">
        <f>IF($C$5&lt;'Tariffs 2020'!K2,0,IF(($C$5-'Tariffs 2020'!K2)&lt;='Tariffs 2020'!L2,(($C$5-'Tariffs 2020'!K2)*'Tariffs 2020'!Q2/100),(('Tariffs 2020'!L2-'Tariffs 2020'!K2)*'Tariffs 2020'!Q2/100)))</f>
        <v>73.509090909090887</v>
      </c>
      <c r="H8" s="175">
        <f>IF($C$5&lt;'Tariffs 2020'!L2,0,IF(($C$5-'Tariffs 2020'!L2)&lt;='Tariffs 2020'!M2,(($C$5-'Tariffs 2020'!L2)*'Tariffs 2020'!R2/100),(('Tariffs 2020'!M2-'Tariffs 2020'!L2)*'Tariffs 2020'!R2/100)))</f>
        <v>0</v>
      </c>
      <c r="I8" s="175">
        <f>IF($C$5&lt;'Tariffs 2020'!M2,0,IF(($C$5-'Tariffs 2020'!M2)&lt;='Tariffs 2020'!N2,(($C$5-'Tariffs 2020'!M2)*'Tariffs 2020'!S2/100),(('Tariffs 2020'!N2-'Tariffs 2020'!M2)*'Tariffs 2020'!S2/100)))</f>
        <v>0</v>
      </c>
      <c r="J8" s="175">
        <v>0</v>
      </c>
      <c r="K8" s="175">
        <f>SUM(D8:J8)</f>
        <v>186.74545454545449</v>
      </c>
      <c r="L8" s="270">
        <f>K8*6</f>
        <v>1120.4727272727268</v>
      </c>
      <c r="M8" s="176">
        <f>L8*1.1</f>
        <v>1232.5199999999995</v>
      </c>
      <c r="N8" s="248"/>
      <c r="O8" s="248"/>
      <c r="P8" s="248"/>
      <c r="Q8" s="248"/>
      <c r="R8" s="248"/>
      <c r="S8" s="248"/>
      <c r="T8" s="248"/>
      <c r="U8" s="248"/>
      <c r="V8" s="248"/>
      <c r="W8" s="248"/>
    </row>
    <row r="9" spans="1:23" ht="25" customHeight="1" x14ac:dyDescent="0.3">
      <c r="A9" s="173" t="str">
        <f>'Tariffs 2020'!F3</f>
        <v>Covau</v>
      </c>
      <c r="B9" s="171" t="str">
        <f>'Tariffs 2020'!D3</f>
        <v>Jemena Coastal Network</v>
      </c>
      <c r="C9" s="174">
        <f>'Tariffs 2020'!E3</f>
        <v>42551</v>
      </c>
      <c r="D9" s="175">
        <f>60*'Tariffs 2020'!H3/100</f>
        <v>47.7</v>
      </c>
      <c r="E9" s="175">
        <f>IF($C$5&gt;='Tariffs 2020'!J3,('Tariffs 2020'!J3*'Tariffs 2020'!O3/100),($C$5*'Tariffs 2020'!O3/100))</f>
        <v>45.599999999999994</v>
      </c>
      <c r="F9" s="175">
        <f>IF($C$5&lt;'Tariffs 2020'!J3,0,IF(($C$5-'Tariffs 2020'!J3)&lt;='Tariffs 2020'!K3,(($C$5-'Tariffs 2020'!J3)*'Tariffs 2020'!P3/100),(('Tariffs 2020'!K3-'Tariffs 2020'!J3)*'Tariffs 2020'!P3/100)))</f>
        <v>28.472727272727269</v>
      </c>
      <c r="G9" s="175">
        <f>IF($C$5&lt;'Tariffs 2020'!K3,0,IF(($C$5-'Tariffs 2020'!K3)&lt;='Tariffs 2020'!L3,(($C$5-'Tariffs 2020'!K3)*'Tariffs 2020'!Q3/100),(('Tariffs 2020'!L3-'Tariffs 2020'!K3)*'Tariffs 2020'!Q3/100)))</f>
        <v>60.745454545454528</v>
      </c>
      <c r="H9" s="175">
        <f>IF($C$5&lt;'Tariffs 2020'!L3,0,IF(($C$5-'Tariffs 2020'!L3)&lt;='Tariffs 2020'!M3,(($C$5-'Tariffs 2020'!L3)*'Tariffs 2020'!R3/100),(('Tariffs 2020'!M3-'Tariffs 2020'!L3)*'Tariffs 2020'!R3/100)))</f>
        <v>0</v>
      </c>
      <c r="I9" s="175">
        <f>IF($C$5&lt;'Tariffs 2020'!M3,0,IF(($C$5-'Tariffs 2020'!M3)&lt;='Tariffs 2020'!N3,(($C$5-'Tariffs 2020'!M3)*'Tariffs 2020'!S3/100),(('Tariffs 2020'!N3-'Tariffs 2020'!M3)*'Tariffs 2020'!S3/100)))</f>
        <v>0</v>
      </c>
      <c r="J9" s="175">
        <f>IF(($C$5&lt;'Tariffs 2020'!N3),(0),($C$5-'Tariffs 2020'!N3)*'Tariffs 2020'!T3/100)</f>
        <v>0</v>
      </c>
      <c r="K9" s="175">
        <f t="shared" ref="K9:K26" si="0">SUM(D9:J9)</f>
        <v>182.5181818181818</v>
      </c>
      <c r="L9" s="270">
        <f t="shared" ref="L9:L26" si="1">K9*6</f>
        <v>1095.1090909090908</v>
      </c>
      <c r="M9" s="176">
        <f t="shared" ref="M9:M45" si="2">L9*1.1</f>
        <v>1204.6199999999999</v>
      </c>
      <c r="N9" s="248"/>
      <c r="O9" s="248"/>
      <c r="P9" s="248"/>
      <c r="Q9" s="248"/>
      <c r="R9" s="248"/>
      <c r="S9" s="248"/>
      <c r="T9" s="248"/>
      <c r="U9" s="248"/>
      <c r="V9" s="248"/>
      <c r="W9" s="248"/>
    </row>
    <row r="10" spans="1:23" ht="25" customHeight="1" x14ac:dyDescent="0.3">
      <c r="A10" s="173" t="str">
        <f>'Tariffs 2020'!F4</f>
        <v>Alinta Energy</v>
      </c>
      <c r="B10" s="171" t="str">
        <f>'Tariffs 2020'!D4</f>
        <v>Jemena Coastal Network</v>
      </c>
      <c r="C10" s="174">
        <f>'Tariffs 2020'!E4</f>
        <v>42369</v>
      </c>
      <c r="D10" s="175">
        <f>60*'Tariffs 2020'!H4/100</f>
        <v>35.46</v>
      </c>
      <c r="E10" s="175">
        <f>IF($C$5&gt;='Tariffs 2020'!J4,('Tariffs 2020'!J4*'Tariffs 2020'!O4/100),($C$5*'Tariffs 2020'!O4/100))</f>
        <v>48.11999999999999</v>
      </c>
      <c r="F10" s="175">
        <f>IF($C$5&lt;'Tariffs 2020'!J4,0,IF(($C$5-'Tariffs 2020'!J4)&lt;='Tariffs 2020'!K4,(($C$5-'Tariffs 2020'!J4)*'Tariffs 2020'!P4/100),(('Tariffs 2020'!K4-'Tariffs 2020'!J4)*'Tariffs 2020'!P4/100)))</f>
        <v>31.8</v>
      </c>
      <c r="G10" s="175">
        <f>IF($C$5&lt;'Tariffs 2020'!K4,0,IF(($C$5-'Tariffs 2020'!K4)&lt;='Tariffs 2020'!L4,(($C$5-'Tariffs 2020'!K4)*'Tariffs 2020'!Q4/100),(('Tariffs 2020'!L4-'Tariffs 2020'!K4)*'Tariffs 2020'!Q4/100)))</f>
        <v>64.739999999999995</v>
      </c>
      <c r="H10" s="175">
        <v>0</v>
      </c>
      <c r="I10" s="175">
        <v>0</v>
      </c>
      <c r="J10" s="175">
        <f>IF(($C$5&lt;'Tariffs 2020'!N4),(0),($C$5-'Tariffs 2020'!N4)*'Tariffs 2020'!R4/100)</f>
        <v>0</v>
      </c>
      <c r="K10" s="175">
        <f t="shared" si="0"/>
        <v>180.11999999999998</v>
      </c>
      <c r="L10" s="270">
        <f t="shared" si="1"/>
        <v>1080.7199999999998</v>
      </c>
      <c r="M10" s="176">
        <f t="shared" si="2"/>
        <v>1188.7919999999999</v>
      </c>
      <c r="N10" s="248"/>
      <c r="O10" s="248"/>
      <c r="P10" s="248"/>
      <c r="Q10" s="248"/>
      <c r="R10" s="248"/>
      <c r="S10" s="248"/>
      <c r="T10" s="248"/>
      <c r="U10" s="248"/>
      <c r="V10" s="248"/>
      <c r="W10" s="248"/>
    </row>
    <row r="11" spans="1:23" ht="25" customHeight="1" x14ac:dyDescent="0.3">
      <c r="A11" s="173" t="str">
        <f>'Tariffs 2020'!F5</f>
        <v>EnergyAustralia</v>
      </c>
      <c r="B11" s="171" t="str">
        <f>'Tariffs 2020'!D5</f>
        <v>Jemena Coastal Network</v>
      </c>
      <c r="C11" s="174">
        <f>'Tariffs 2020'!E5</f>
        <v>42551</v>
      </c>
      <c r="D11" s="175">
        <f>60*'Tariffs 2020'!H5/100</f>
        <v>36.239999999999995</v>
      </c>
      <c r="E11" s="175">
        <f>IF($C$5&gt;='Tariffs 2020'!J5,('Tariffs 2020'!J5*'Tariffs 2020'!O5/100),($C$5*'Tariffs 2020'!O5/100))</f>
        <v>45.381818181818183</v>
      </c>
      <c r="F11" s="175">
        <f>IF($C$5&lt;'Tariffs 2020'!J5,0,IF(($C$5-'Tariffs 2020'!J5)&lt;='Tariffs 2020'!K5,(($C$5-'Tariffs 2020'!J5)*'Tariffs 2020'!P5/100),(('Tariffs 2020'!K5-'Tariffs 2020'!J5)*'Tariffs 2020'!P5/100)))</f>
        <v>31.636363636363637</v>
      </c>
      <c r="G11" s="175">
        <f>IF($C$5&lt;'Tariffs 2020'!K5,0,IF(($C$5-'Tariffs 2020'!K5)&lt;='Tariffs 2020'!L5,(($C$5-'Tariffs 2020'!K5)*'Tariffs 2020'!Q5/100),(('Tariffs 2020'!L5-'Tariffs 2020'!K5)*'Tariffs 2020'!Q5/100)))</f>
        <v>65.472727272727269</v>
      </c>
      <c r="H11" s="175">
        <v>0</v>
      </c>
      <c r="I11" s="175">
        <v>0</v>
      </c>
      <c r="J11" s="175">
        <f>IF(($C$5&lt;'Tariffs 2020'!N5),(0),($C$5-'Tariffs 2020'!N5)*'Tariffs 2020'!R5/100)</f>
        <v>0</v>
      </c>
      <c r="K11" s="175">
        <f t="shared" si="0"/>
        <v>178.73090909090911</v>
      </c>
      <c r="L11" s="270">
        <f t="shared" si="1"/>
        <v>1072.3854545454546</v>
      </c>
      <c r="M11" s="176">
        <f t="shared" si="2"/>
        <v>1179.6240000000003</v>
      </c>
      <c r="N11" s="248"/>
      <c r="O11" s="248"/>
      <c r="P11" s="248"/>
      <c r="Q11" s="248"/>
      <c r="R11" s="248"/>
      <c r="S11" s="248"/>
      <c r="T11" s="248"/>
      <c r="U11" s="248"/>
      <c r="V11" s="248"/>
      <c r="W11" s="248"/>
    </row>
    <row r="12" spans="1:23" ht="25" customHeight="1" x14ac:dyDescent="0.3">
      <c r="A12" s="173" t="str">
        <f>'Tariffs 2020'!F6</f>
        <v>Origin Energy</v>
      </c>
      <c r="B12" s="171" t="str">
        <f>'Tariffs 2020'!D6</f>
        <v>Jemena Coastal Network</v>
      </c>
      <c r="C12" s="174">
        <f>'Tariffs 2020'!E6</f>
        <v>42565</v>
      </c>
      <c r="D12" s="175">
        <f>60*'Tariffs 2020'!H6/100</f>
        <v>35.46</v>
      </c>
      <c r="E12" s="175">
        <f>IF($C$5&gt;='Tariffs 2020'!J6,('Tariffs 2020'!J6*'Tariffs 2020'!O6/100),($C$5*'Tariffs 2020'!O6/100))</f>
        <v>42</v>
      </c>
      <c r="F12" s="175">
        <f>IF($C$5&lt;'Tariffs 2020'!J6,0,IF(($C$5-'Tariffs 2020'!J6)&lt;='Tariffs 2020'!K6,(($C$5-'Tariffs 2020'!J6)*'Tariffs 2020'!P6/100),(('Tariffs 2020'!K6-'Tariffs 2020'!J6)*'Tariffs 2020'!P6/100)))</f>
        <v>79.419999999999987</v>
      </c>
      <c r="G12" s="175">
        <f>IF($C$5&lt;'Tariffs 2020'!K6,0,IF(($C$5-'Tariffs 2020'!K6)&lt;='Tariffs 2020'!L6,(($C$5-'Tariffs 2020'!K6)*'Tariffs 2020'!Q6/100),(('Tariffs 2020'!L6-'Tariffs 2020'!K6)*'Tariffs 2020'!Q6/100)))</f>
        <v>0</v>
      </c>
      <c r="H12" s="175">
        <v>0</v>
      </c>
      <c r="I12" s="175">
        <v>0</v>
      </c>
      <c r="J12" s="175">
        <f>IF(($C$5&lt;'Tariffs 2020'!N6),(0),($C$5-'Tariffs 2020'!N6)*'Tariffs 2020'!R6/100)</f>
        <v>0</v>
      </c>
      <c r="K12" s="175">
        <f t="shared" si="0"/>
        <v>156.88</v>
      </c>
      <c r="L12" s="270">
        <f t="shared" si="1"/>
        <v>941.28</v>
      </c>
      <c r="M12" s="176">
        <f t="shared" si="2"/>
        <v>1035.4080000000001</v>
      </c>
      <c r="N12" s="248"/>
      <c r="O12" s="248"/>
      <c r="P12" s="248"/>
      <c r="Q12" s="248"/>
      <c r="R12" s="248"/>
      <c r="S12" s="248"/>
      <c r="T12" s="248"/>
      <c r="U12" s="248"/>
      <c r="V12" s="248"/>
      <c r="W12" s="248"/>
    </row>
    <row r="13" spans="1:23" ht="25" customHeight="1" x14ac:dyDescent="0.3">
      <c r="A13" s="173" t="str">
        <f>'Tariffs 2020'!F7</f>
        <v>Red Energy</v>
      </c>
      <c r="B13" s="171" t="str">
        <f>'Tariffs 2020'!D7</f>
        <v>Jemena Coastal Network</v>
      </c>
      <c r="C13" s="174">
        <f>'Tariffs 2020'!E7</f>
        <v>42551</v>
      </c>
      <c r="D13" s="175">
        <f>60*'Tariffs 2020'!H7/100</f>
        <v>38.880000000000003</v>
      </c>
      <c r="E13" s="175">
        <f>IF($C$5&gt;='Tariffs 2020'!J7,('Tariffs 2020'!J7*'Tariffs 2020'!O7/100),($C$5*'Tariffs 2020'!O7/100))</f>
        <v>49.854545454545452</v>
      </c>
      <c r="F13" s="175">
        <f>IF($C$5&lt;'Tariffs 2020'!J7,0,IF(($C$5-'Tariffs 2020'!J7)&lt;='Tariffs 2020'!K7,(($C$5-'Tariffs 2020'!J7)*'Tariffs 2020'!P7/100),(('Tariffs 2020'!K7-'Tariffs 2020'!J7)*'Tariffs 2020'!P7/100)))</f>
        <v>34.254545454545458</v>
      </c>
      <c r="G13" s="175">
        <f>IF($C$5&lt;'Tariffs 2020'!K7,0,IF(($C$5-'Tariffs 2020'!K7)&lt;='Tariffs 2020'!L7,(($C$5-'Tariffs 2020'!K7)*'Tariffs 2020'!Q7/100),(('Tariffs 2020'!L7-'Tariffs 2020'!K7)*'Tariffs 2020'!Q7/100)))</f>
        <v>70.2</v>
      </c>
      <c r="H13" s="175">
        <v>0</v>
      </c>
      <c r="I13" s="175">
        <v>0</v>
      </c>
      <c r="J13" s="175">
        <f>IF(($C$5&lt;'Tariffs 2020'!N7),(0),($C$5-'Tariffs 2020'!N7)*'Tariffs 2020'!R7/100)</f>
        <v>0</v>
      </c>
      <c r="K13" s="175">
        <f t="shared" si="0"/>
        <v>193.18909090909091</v>
      </c>
      <c r="L13" s="270">
        <f t="shared" si="1"/>
        <v>1159.1345454545453</v>
      </c>
      <c r="M13" s="176">
        <f t="shared" si="2"/>
        <v>1275.048</v>
      </c>
      <c r="N13" s="248"/>
      <c r="O13" s="248"/>
      <c r="P13" s="248"/>
      <c r="Q13" s="248"/>
      <c r="R13" s="248"/>
      <c r="S13" s="248"/>
      <c r="T13" s="248"/>
      <c r="U13" s="248"/>
      <c r="V13" s="248"/>
      <c r="W13" s="248"/>
    </row>
    <row r="14" spans="1:23" ht="25" customHeight="1" x14ac:dyDescent="0.3">
      <c r="A14" s="173" t="str">
        <f>'Tariffs 2020'!F8</f>
        <v>Amaysim</v>
      </c>
      <c r="B14" s="171" t="str">
        <f>'Tariffs 2020'!D8</f>
        <v>Jemena Coastal Network</v>
      </c>
      <c r="C14" s="174">
        <f>'Tariffs 2020'!E8</f>
        <v>42551</v>
      </c>
      <c r="D14" s="175">
        <f>60*'Tariffs 2020'!H8/100</f>
        <v>25.799999999999997</v>
      </c>
      <c r="E14" s="175">
        <f>IF($C$5&gt;='Tariffs 2020'!J8,('Tariffs 2020'!J8*'Tariffs 2020'!O8/100),($C$5*'Tariffs 2020'!O8/100))</f>
        <v>53.454545454545453</v>
      </c>
      <c r="F14" s="175">
        <f>IF($C$5&lt;'Tariffs 2020'!J8,0,IF(($C$5-'Tariffs 2020'!J8)&lt;='Tariffs 2020'!K8,(($C$5-'Tariffs 2020'!J8)*'Tariffs 2020'!P8/100),(('Tariffs 2020'!K8-'Tariffs 2020'!J8)*'Tariffs 2020'!P8/100)))</f>
        <v>34.799999999999997</v>
      </c>
      <c r="G14" s="175">
        <f>IF($C$5&lt;'Tariffs 2020'!K8,0,IF(($C$5-'Tariffs 2020'!K8)&lt;='Tariffs 2020'!L8,(($C$5-'Tariffs 2020'!K8)*'Tariffs 2020'!Q8/100),(('Tariffs 2020'!L8-'Tariffs 2020'!K8)*'Tariffs 2020'!Q8/100)))</f>
        <v>74.218181818181819</v>
      </c>
      <c r="H14" s="175">
        <v>0</v>
      </c>
      <c r="I14" s="175">
        <v>0</v>
      </c>
      <c r="J14" s="175">
        <f>IF(($C$5&lt;'Tariffs 2020'!N8),(0),($C$5-'Tariffs 2020'!N8)*'Tariffs 2020'!R8/100)</f>
        <v>0</v>
      </c>
      <c r="K14" s="175">
        <f t="shared" si="0"/>
        <v>188.27272727272725</v>
      </c>
      <c r="L14" s="270">
        <f t="shared" si="1"/>
        <v>1129.6363636363635</v>
      </c>
      <c r="M14" s="176">
        <f t="shared" si="2"/>
        <v>1242.5999999999999</v>
      </c>
      <c r="N14" s="248"/>
      <c r="O14" s="248"/>
      <c r="P14" s="248"/>
      <c r="Q14" s="248"/>
      <c r="R14" s="248"/>
      <c r="S14" s="248"/>
      <c r="T14" s="248"/>
      <c r="U14" s="248"/>
      <c r="V14" s="248"/>
      <c r="W14" s="248"/>
    </row>
    <row r="15" spans="1:23" ht="25" customHeight="1" x14ac:dyDescent="0.3">
      <c r="A15" s="173" t="str">
        <f>'Tariffs 2020'!F9</f>
        <v>Click Energy</v>
      </c>
      <c r="B15" s="171" t="str">
        <f>'Tariffs 2020'!D9</f>
        <v>Jemena Coastal Network</v>
      </c>
      <c r="C15" s="174">
        <f>'Tariffs 2020'!E9</f>
        <v>42551</v>
      </c>
      <c r="D15" s="175">
        <f>60*'Tariffs 2020'!H9/100</f>
        <v>25.799999999999997</v>
      </c>
      <c r="E15" s="175">
        <f>IF($C$5&gt;='Tariffs 2020'!J9,('Tariffs 2020'!J9*'Tariffs 2020'!O9/100),($C$5*'Tariffs 2020'!O9/100))</f>
        <v>53.454545454545453</v>
      </c>
      <c r="F15" s="175">
        <f>IF($C$5&lt;'Tariffs 2020'!J9,0,IF(($C$5-'Tariffs 2020'!J9)&lt;='Tariffs 2020'!K9,(($C$5-'Tariffs 2020'!J9)*'Tariffs 2020'!P9/100),(('Tariffs 2020'!K9-'Tariffs 2020'!J9)*'Tariffs 2020'!P9/100)))</f>
        <v>34.799999999999997</v>
      </c>
      <c r="G15" s="175">
        <f>IF($C$5&lt;'Tariffs 2020'!K9,0,IF(($C$5-'Tariffs 2020'!K9)&lt;='Tariffs 2020'!L9,(($C$5-'Tariffs 2020'!K9)*'Tariffs 2020'!Q9/100),(('Tariffs 2020'!L9-'Tariffs 2020'!K9)*'Tariffs 2020'!Q9/100)))</f>
        <v>74.218181818181819</v>
      </c>
      <c r="H15" s="175">
        <v>0</v>
      </c>
      <c r="I15" s="175">
        <v>0</v>
      </c>
      <c r="J15" s="175">
        <f>IF(($C$5&lt;'Tariffs 2020'!N9),(0),($C$5-'Tariffs 2020'!N9)*'Tariffs 2020'!R9/100)</f>
        <v>0</v>
      </c>
      <c r="K15" s="175">
        <f t="shared" si="0"/>
        <v>188.27272727272725</v>
      </c>
      <c r="L15" s="270">
        <f t="shared" si="1"/>
        <v>1129.6363636363635</v>
      </c>
      <c r="M15" s="176">
        <f t="shared" si="2"/>
        <v>1242.5999999999999</v>
      </c>
      <c r="N15" s="248"/>
      <c r="O15" s="248"/>
      <c r="P15" s="248"/>
      <c r="Q15" s="248"/>
      <c r="R15" s="248"/>
      <c r="S15" s="248"/>
      <c r="T15" s="248"/>
      <c r="U15" s="248"/>
      <c r="V15" s="248"/>
      <c r="W15" s="248"/>
    </row>
    <row r="16" spans="1:23" ht="25" customHeight="1" x14ac:dyDescent="0.3">
      <c r="A16" s="173" t="str">
        <f>'Tariffs 2020'!F10</f>
        <v>Simply Energy</v>
      </c>
      <c r="B16" s="171" t="str">
        <f>'Tariffs 2020'!D10</f>
        <v>Jemena Coastal Network</v>
      </c>
      <c r="C16" s="174">
        <f>'Tariffs 2020'!E10</f>
        <v>42551</v>
      </c>
      <c r="D16" s="175">
        <f>60*'Tariffs 2020'!H10/100</f>
        <v>31.799999999999997</v>
      </c>
      <c r="E16" s="175">
        <f>IF($C$5&gt;='Tariffs 2020'!J10,('Tariffs 2020'!J10*'Tariffs 2020'!O10/100),($C$5*'Tariffs 2020'!O10/100))</f>
        <v>40.909090909090907</v>
      </c>
      <c r="F16" s="175">
        <f>IF($C$5&lt;'Tariffs 2020'!J10,0,IF(($C$5-'Tariffs 2020'!J10)&lt;='Tariffs 2020'!K10,(($C$5-'Tariffs 2020'!J10)*'Tariffs 2020'!P10/100),(('Tariffs 2020'!K10-'Tariffs 2020'!J10)*'Tariffs 2020'!P10/100)))</f>
        <v>27.27272727272727</v>
      </c>
      <c r="G16" s="175">
        <f>IF($C$5&lt;'Tariffs 2020'!K10,0,IF(($C$5-'Tariffs 2020'!K10)&lt;='Tariffs 2020'!L10,(($C$5-'Tariffs 2020'!K10)*'Tariffs 2020'!Q10/100),(('Tariffs 2020'!L10-'Tariffs 2020'!K10)*'Tariffs 2020'!Q10/100)))</f>
        <v>54.6</v>
      </c>
      <c r="H16" s="175">
        <v>0</v>
      </c>
      <c r="I16" s="175">
        <v>0</v>
      </c>
      <c r="J16" s="175">
        <f>IF(($C$5&lt;'Tariffs 2020'!N10),(0),($C$5-'Tariffs 2020'!N10)*'Tariffs 2020'!R10/100)</f>
        <v>0</v>
      </c>
      <c r="K16" s="175">
        <f t="shared" ref="K16:K20" si="3">SUM(D16:J16)</f>
        <v>154.58181818181816</v>
      </c>
      <c r="L16" s="270">
        <f t="shared" ref="L16:L20" si="4">K16*6</f>
        <v>927.49090909090899</v>
      </c>
      <c r="M16" s="176">
        <f t="shared" ref="M16:M20" si="5">L16*1.1</f>
        <v>1020.24</v>
      </c>
      <c r="N16" s="248"/>
      <c r="O16" s="248"/>
      <c r="P16" s="248"/>
      <c r="Q16" s="248"/>
      <c r="R16" s="248"/>
      <c r="S16" s="248"/>
      <c r="T16" s="248"/>
      <c r="U16" s="248"/>
      <c r="V16" s="248"/>
      <c r="W16" s="248"/>
    </row>
    <row r="17" spans="1:23" ht="25" customHeight="1" x14ac:dyDescent="0.3">
      <c r="A17" s="173" t="str">
        <f>'Tariffs 2020'!F11</f>
        <v>Discover Energy</v>
      </c>
      <c r="B17" s="171" t="str">
        <f>'Tariffs 2020'!D11</f>
        <v>Jemena Coastal Network</v>
      </c>
      <c r="C17" s="174">
        <f>'Tariffs 2020'!E11</f>
        <v>42551</v>
      </c>
      <c r="D17" s="175">
        <f>60*'Tariffs 2020'!H11/100</f>
        <v>32.999999999999993</v>
      </c>
      <c r="E17" s="175">
        <f>IF($C$5&gt;='Tariffs 2020'!J11,('Tariffs 2020'!J11*'Tariffs 2020'!O11/100),($C$5*'Tariffs 2020'!O11/100))</f>
        <v>48</v>
      </c>
      <c r="F17" s="175">
        <f>IF($C$5&lt;'Tariffs 2020'!J11,0,IF(($C$5-'Tariffs 2020'!J11)&lt;='Tariffs 2020'!K11,(($C$5-'Tariffs 2020'!J11)*'Tariffs 2020'!P11/100),(('Tariffs 2020'!K11-'Tariffs 2020'!J11)*'Tariffs 2020'!P11/100)))</f>
        <v>33.6</v>
      </c>
      <c r="G17" s="175">
        <f>IF($C$5&lt;'Tariffs 2020'!K11,0,IF(($C$5-'Tariffs 2020'!K11)&lt;='Tariffs 2020'!L11,(($C$5-'Tariffs 2020'!K11)*'Tariffs 2020'!Q11/100),(('Tariffs 2020'!L11-'Tariffs 2020'!K11)*'Tariffs 2020'!Q11/100)))</f>
        <v>69.018181818181816</v>
      </c>
      <c r="H17" s="175">
        <v>0</v>
      </c>
      <c r="I17" s="175">
        <v>0</v>
      </c>
      <c r="J17" s="175">
        <f>IF(($C$5&lt;'Tariffs 2020'!N11),(0),($C$5-'Tariffs 2020'!N11)*'Tariffs 2020'!R11/100)</f>
        <v>0</v>
      </c>
      <c r="K17" s="175">
        <f t="shared" si="3"/>
        <v>183.61818181818182</v>
      </c>
      <c r="L17" s="270">
        <f t="shared" si="4"/>
        <v>1101.7090909090909</v>
      </c>
      <c r="M17" s="176">
        <f t="shared" si="5"/>
        <v>1211.8800000000001</v>
      </c>
      <c r="N17" s="248"/>
      <c r="O17" s="248"/>
      <c r="P17" s="248"/>
      <c r="Q17" s="248"/>
      <c r="R17" s="248"/>
      <c r="S17" s="248"/>
      <c r="T17" s="248"/>
      <c r="U17" s="248"/>
      <c r="V17" s="248"/>
      <c r="W17" s="248"/>
    </row>
    <row r="18" spans="1:23" ht="25" customHeight="1" x14ac:dyDescent="0.3">
      <c r="A18" s="173" t="str">
        <f>'Tariffs 2020'!F12</f>
        <v>Dodo Power &amp; Gas</v>
      </c>
      <c r="B18" s="171" t="str">
        <f>'Tariffs 2020'!D12</f>
        <v>Jemena Coastal Network</v>
      </c>
      <c r="C18" s="174">
        <f>'Tariffs 2020'!E12</f>
        <v>42551</v>
      </c>
      <c r="D18" s="175">
        <f>60*'Tariffs 2020'!H12/100</f>
        <v>37.952727272727273</v>
      </c>
      <c r="E18" s="175">
        <f>IF($C$5&gt;='Tariffs 2020'!J12,('Tariffs 2020'!J12*'Tariffs 2020'!O12/100),($C$5*'Tariffs 2020'!O12/100))</f>
        <v>58.036363636363632</v>
      </c>
      <c r="F18" s="175">
        <f>IF($C$5&lt;'Tariffs 2020'!J12,0,IF(($C$5-'Tariffs 2020'!J12)&lt;='Tariffs 2020'!K12,(($C$5-'Tariffs 2020'!J12)*'Tariffs 2020'!P12/100),(('Tariffs 2020'!K12-'Tariffs 2020'!J12)*'Tariffs 2020'!P12/100)))</f>
        <v>35.672727272727272</v>
      </c>
      <c r="G18" s="175">
        <f>IF($C$5&lt;'Tariffs 2020'!K12,0,IF(($C$5-'Tariffs 2020'!K12)&lt;='Tariffs 2020'!L12,(($C$5-'Tariffs 2020'!K12)*'Tariffs 2020'!Q12/100),(('Tariffs 2020'!L12-'Tariffs 2020'!K12)*'Tariffs 2020'!Q12/100)))</f>
        <v>75.872727272727275</v>
      </c>
      <c r="H18" s="175">
        <v>0</v>
      </c>
      <c r="I18" s="175">
        <v>0</v>
      </c>
      <c r="J18" s="175">
        <f>IF(($C$5&lt;'Tariffs 2020'!N12),(0),($C$5-'Tariffs 2020'!N12)*'Tariffs 2020'!R12/100)</f>
        <v>0</v>
      </c>
      <c r="K18" s="175">
        <f t="shared" si="3"/>
        <v>207.53454545454545</v>
      </c>
      <c r="L18" s="270">
        <f t="shared" si="4"/>
        <v>1245.2072727272728</v>
      </c>
      <c r="M18" s="176">
        <f t="shared" si="5"/>
        <v>1369.7280000000001</v>
      </c>
      <c r="N18" s="248"/>
      <c r="O18" s="248"/>
      <c r="P18" s="248"/>
      <c r="Q18" s="248"/>
      <c r="R18" s="248"/>
      <c r="S18" s="248"/>
      <c r="T18" s="248"/>
      <c r="U18" s="248"/>
      <c r="V18" s="248"/>
      <c r="W18" s="248"/>
    </row>
    <row r="19" spans="1:23" ht="25" customHeight="1" x14ac:dyDescent="0.3">
      <c r="A19" s="173" t="str">
        <f>'Tariffs 2020'!F13</f>
        <v>Sumo Power</v>
      </c>
      <c r="B19" s="171" t="str">
        <f>'Tariffs 2020'!D13</f>
        <v>Jemena Coastal Network</v>
      </c>
      <c r="C19" s="174">
        <f>'Tariffs 2020'!E13</f>
        <v>42468</v>
      </c>
      <c r="D19" s="175">
        <f>60*'Tariffs 2020'!H13/100</f>
        <v>48</v>
      </c>
      <c r="E19" s="175">
        <f>IF($C$5&gt;='Tariffs 2020'!J13,('Tariffs 2020'!J13*'Tariffs 2020'!O13/100),($C$5*'Tariffs 2020'!O13/100))</f>
        <v>48</v>
      </c>
      <c r="F19" s="175">
        <f>IF($C$5&lt;'Tariffs 2020'!J13,0,IF(($C$5-'Tariffs 2020'!J13)&lt;='Tariffs 2020'!K13,(($C$5-'Tariffs 2020'!J13)*'Tariffs 2020'!P13/100),(('Tariffs 2020'!K13-'Tariffs 2020'!J13)*'Tariffs 2020'!P13/100)))</f>
        <v>33.6</v>
      </c>
      <c r="G19" s="175">
        <f>IF($C$5&lt;'Tariffs 2020'!K13,0,IF(($C$5-'Tariffs 2020'!K13)&lt;='Tariffs 2020'!L13,(($C$5-'Tariffs 2020'!K13)*'Tariffs 2020'!Q13/100),(('Tariffs 2020'!L13-'Tariffs 2020'!K13)*'Tariffs 2020'!Q13/100)))</f>
        <v>67.599999999999994</v>
      </c>
      <c r="H19" s="175">
        <v>0</v>
      </c>
      <c r="I19" s="175">
        <v>0</v>
      </c>
      <c r="J19" s="175">
        <f>IF(($C$5&lt;'Tariffs 2020'!N13),(0),($C$5-'Tariffs 2020'!N13)*'Tariffs 2020'!R13/100)</f>
        <v>0</v>
      </c>
      <c r="K19" s="175">
        <f t="shared" si="3"/>
        <v>197.2</v>
      </c>
      <c r="L19" s="270">
        <f t="shared" si="4"/>
        <v>1183.1999999999998</v>
      </c>
      <c r="M19" s="176">
        <f t="shared" si="5"/>
        <v>1301.52</v>
      </c>
      <c r="N19" s="248"/>
      <c r="O19" s="248"/>
      <c r="P19" s="248"/>
      <c r="Q19" s="248"/>
      <c r="R19" s="248"/>
      <c r="S19" s="248"/>
      <c r="T19" s="248"/>
      <c r="U19" s="248"/>
      <c r="V19" s="248"/>
      <c r="W19" s="248"/>
    </row>
    <row r="20" spans="1:23" ht="25" customHeight="1" thickBot="1" x14ac:dyDescent="0.35">
      <c r="A20" s="215" t="str">
        <f>'Tariffs 2020'!F14</f>
        <v>GloBird</v>
      </c>
      <c r="B20" s="216" t="str">
        <f>'Tariffs 2020'!D14</f>
        <v>Jemena Coastal Network</v>
      </c>
      <c r="C20" s="217">
        <f>'Tariffs 2020'!E14</f>
        <v>42551</v>
      </c>
      <c r="D20" s="218">
        <f>60*'Tariffs 2020'!H14/100</f>
        <v>43.2</v>
      </c>
      <c r="E20" s="218">
        <f>IF($C$5&gt;='Tariffs 2020'!J14,('Tariffs 2020'!J14*'Tariffs 2020'!O14/100),($C$5*'Tariffs 2020'!O14/100))</f>
        <v>195</v>
      </c>
      <c r="F20" s="218">
        <f>IF($C$5&lt;'Tariffs 2020'!J14,0,IF(($C$5-'Tariffs 2020'!J14)&lt;='Tariffs 2020'!K14,(($C$5-'Tariffs 2020'!J14)*'Tariffs 2020'!P14/100),(('Tariffs 2020'!K14-'Tariffs 2020'!J14)*'Tariffs 2020'!P14/100)))</f>
        <v>0</v>
      </c>
      <c r="G20" s="218">
        <f>IF($C$5&lt;'Tariffs 2020'!K14,0,IF(($C$5-'Tariffs 2020'!K14)&lt;='Tariffs 2020'!L14,(($C$5-'Tariffs 2020'!K14)*'Tariffs 2020'!Q14/100),(('Tariffs 2020'!L14-'Tariffs 2020'!K14)*'Tariffs 2020'!Q14/100)))</f>
        <v>0</v>
      </c>
      <c r="H20" s="218">
        <v>0</v>
      </c>
      <c r="I20" s="218">
        <v>0</v>
      </c>
      <c r="J20" s="218">
        <f>IF(($C$5&lt;'Tariffs 2020'!N14),(0),($C$5-'Tariffs 2020'!N14)*'Tariffs 2020'!R14/100)</f>
        <v>0</v>
      </c>
      <c r="K20" s="218">
        <f t="shared" si="3"/>
        <v>238.2</v>
      </c>
      <c r="L20" s="271">
        <f t="shared" si="4"/>
        <v>1429.1999999999998</v>
      </c>
      <c r="M20" s="220">
        <f t="shared" si="5"/>
        <v>1572.12</v>
      </c>
      <c r="N20" s="248"/>
      <c r="O20" s="248"/>
      <c r="P20" s="248"/>
      <c r="Q20" s="248"/>
      <c r="R20" s="248"/>
      <c r="S20" s="248"/>
      <c r="T20" s="248"/>
      <c r="U20" s="248"/>
      <c r="V20" s="248"/>
      <c r="W20" s="248"/>
    </row>
    <row r="21" spans="1:23" ht="25" customHeight="1" thickTop="1" x14ac:dyDescent="0.3">
      <c r="A21" s="173" t="str">
        <f>'Tariffs 2020'!F15</f>
        <v>ActewAGL</v>
      </c>
      <c r="B21" s="171" t="str">
        <f>'Tariffs 2020'!D15</f>
        <v>Jemena Capital Region</v>
      </c>
      <c r="C21" s="174">
        <f>'Tariffs 2020'!E15</f>
        <v>42551</v>
      </c>
      <c r="D21" s="175">
        <f>60*'Tariffs 2020'!H15/100</f>
        <v>35.252727272727263</v>
      </c>
      <c r="E21" s="175">
        <f>IF($C$5&gt;='Tariffs 2020'!J15,('Tariffs 2020'!J15*'Tariffs 2020'!O15/100),($C$5*'Tariffs 2020'!O15/100))</f>
        <v>46.690909090909088</v>
      </c>
      <c r="F21" s="175">
        <f>IF($C$5&lt;'Tariffs 2020'!J15,0,IF(($C$5-'Tariffs 2020'!J15)&lt;='Tariffs 2020'!K15,(($C$5-'Tariffs 2020'!J15)*'Tariffs 2020'!P15/100),(('Tariffs 2020'!K15-'Tariffs 2020'!J15)*'Tariffs 2020'!P15/100)))</f>
        <v>30.981818181818181</v>
      </c>
      <c r="G21" s="175">
        <f>IF($C$5&lt;'Tariffs 2020'!K15,0,IF(($C$5-'Tariffs 2020'!K15)&lt;='Tariffs 2020'!L15,(($C$5-'Tariffs 2020'!K15)*'Tariffs 2020'!Q15/100),(('Tariffs 2020'!L15-'Tariffs 2020'!K15)*'Tariffs 2020'!Q15/100)))</f>
        <v>66.181818181818173</v>
      </c>
      <c r="H21" s="175">
        <v>0</v>
      </c>
      <c r="I21" s="175">
        <v>0</v>
      </c>
      <c r="J21" s="175">
        <f>IF(($C$5&lt;'Tariffs 2020'!N15),(0),($C$5-'Tariffs 2020'!N15)*'Tariffs 2020'!R15/100)</f>
        <v>0</v>
      </c>
      <c r="K21" s="175">
        <f t="shared" si="0"/>
        <v>179.10727272727271</v>
      </c>
      <c r="L21" s="270">
        <f t="shared" si="1"/>
        <v>1074.6436363636362</v>
      </c>
      <c r="M21" s="176">
        <f t="shared" si="2"/>
        <v>1182.1079999999999</v>
      </c>
      <c r="N21" s="248"/>
      <c r="O21" s="248"/>
      <c r="P21" s="248"/>
      <c r="Q21" s="248"/>
      <c r="R21" s="248"/>
      <c r="S21" s="248"/>
      <c r="T21" s="248"/>
      <c r="U21" s="248"/>
      <c r="V21" s="248"/>
      <c r="W21" s="248"/>
    </row>
    <row r="22" spans="1:23" ht="25" customHeight="1" thickBot="1" x14ac:dyDescent="0.35">
      <c r="A22" s="215" t="str">
        <f>'Tariffs 2020'!F16</f>
        <v>EnergyAustralia</v>
      </c>
      <c r="B22" s="216" t="str">
        <f>'Tariffs 2020'!D16</f>
        <v>Jemena Capital Region</v>
      </c>
      <c r="C22" s="217">
        <f>'Tariffs 2020'!E16</f>
        <v>42551</v>
      </c>
      <c r="D22" s="218">
        <f>60*'Tariffs 2020'!H16/100</f>
        <v>36.179999999999993</v>
      </c>
      <c r="E22" s="218">
        <f>IF($C$5&gt;='Tariffs 2020'!J16,('Tariffs 2020'!J16*'Tariffs 2020'!O16/100),($C$5*'Tariffs 2020'!O16/100))</f>
        <v>49.636363636363633</v>
      </c>
      <c r="F22" s="218">
        <f>IF($C$5&lt;'Tariffs 2020'!J16,0,IF(($C$5-'Tariffs 2020'!J16)&lt;='Tariffs 2020'!K16,(($C$5-'Tariffs 2020'!J16)*'Tariffs 2020'!P16/100),(('Tariffs 2020'!K16-'Tariffs 2020'!J16)*'Tariffs 2020'!P16/100)))</f>
        <v>33.163636363636357</v>
      </c>
      <c r="G22" s="218">
        <f>IF($C$5&lt;'Tariffs 2020'!K16,0,IF(($C$5-'Tariffs 2020'!K16)&lt;='Tariffs 2020'!L16,(($C$5-'Tariffs 2020'!K16)*'Tariffs 2020'!Q16/100),(('Tariffs 2020'!L16-'Tariffs 2020'!K16)*'Tariffs 2020'!Q16/100)))</f>
        <v>68.781818181818181</v>
      </c>
      <c r="H22" s="218">
        <v>0</v>
      </c>
      <c r="I22" s="218">
        <v>0</v>
      </c>
      <c r="J22" s="218">
        <f>IF(($C$5&lt;'Tariffs 2020'!N16),(0),($C$5-'Tariffs 2020'!N16)*'Tariffs 2020'!R16/100)</f>
        <v>0</v>
      </c>
      <c r="K22" s="218">
        <f t="shared" si="0"/>
        <v>187.76181818181817</v>
      </c>
      <c r="L22" s="271">
        <f t="shared" si="1"/>
        <v>1126.570909090909</v>
      </c>
      <c r="M22" s="220">
        <f t="shared" si="2"/>
        <v>1239.2280000000001</v>
      </c>
      <c r="N22" s="248"/>
      <c r="O22" s="248"/>
      <c r="P22" s="248"/>
      <c r="Q22" s="248"/>
      <c r="R22" s="248"/>
      <c r="S22" s="248"/>
      <c r="T22" s="248"/>
      <c r="U22" s="248"/>
      <c r="V22" s="248"/>
      <c r="W22" s="248"/>
    </row>
    <row r="23" spans="1:23" ht="25" customHeight="1" thickTop="1" x14ac:dyDescent="0.3">
      <c r="A23" s="173" t="str">
        <f>'Tariffs 2020'!F17</f>
        <v>ActewAGL</v>
      </c>
      <c r="B23" s="171" t="str">
        <f>'Tariffs 2020'!D17</f>
        <v xml:space="preserve">Evoenergy Queanbeyan </v>
      </c>
      <c r="C23" s="174">
        <f>'Tariffs 2020'!E17</f>
        <v>42551</v>
      </c>
      <c r="D23" s="175">
        <f>60*'Tariffs 2020'!H17/100</f>
        <v>48.812727272727273</v>
      </c>
      <c r="E23" s="175">
        <f>IF($C$5&gt;='Tariffs 2020'!J17,('Tariffs 2020'!J17*'Tariffs 2020'!O17/100),($C$5*'Tariffs 2020'!O17/100))</f>
        <v>77.601818181818174</v>
      </c>
      <c r="F23" s="175">
        <f>IF($C$5&lt;'Tariffs 2020'!J17,0,IF(($C$5-'Tariffs 2020'!J17)&lt;='Tariffs 2020'!K17,(($C$5-'Tariffs 2020'!J17)*'Tariffs 2020'!P17/100),(('Tariffs 2020'!K17-'Tariffs 2020'!J17)*'Tariffs 2020'!P17/100)))</f>
        <v>66.73272727272726</v>
      </c>
      <c r="G23" s="175">
        <f>IF($C$5&lt;'Tariffs 2020'!K17,0,IF(($C$5-'Tariffs 2020'!K17)&lt;='Tariffs 2020'!L17,(($C$5-'Tariffs 2020'!K17)*'Tariffs 2020'!Q17/100),(('Tariffs 2020'!L17-'Tariffs 2020'!K17)*'Tariffs 2020'!Q17/100)))</f>
        <v>0</v>
      </c>
      <c r="H23" s="175">
        <v>0</v>
      </c>
      <c r="I23" s="175">
        <v>0</v>
      </c>
      <c r="J23" s="175">
        <f>IF(($C$5&lt;'Tariffs 2020'!N17),(0),($C$5-'Tariffs 2020'!N17)*'Tariffs 2020'!R17/100)</f>
        <v>0</v>
      </c>
      <c r="K23" s="175">
        <f t="shared" si="0"/>
        <v>193.14727272727271</v>
      </c>
      <c r="L23" s="270">
        <f t="shared" si="1"/>
        <v>1158.8836363636362</v>
      </c>
      <c r="M23" s="176">
        <f t="shared" si="2"/>
        <v>1274.7719999999999</v>
      </c>
      <c r="N23" s="248"/>
      <c r="O23" s="248"/>
      <c r="P23" s="248"/>
      <c r="Q23" s="248"/>
      <c r="R23" s="248"/>
      <c r="S23" s="248"/>
      <c r="T23" s="248"/>
      <c r="U23" s="248"/>
      <c r="V23" s="248"/>
      <c r="W23" s="248"/>
    </row>
    <row r="24" spans="1:23" ht="25" customHeight="1" thickBot="1" x14ac:dyDescent="0.35">
      <c r="A24" s="215" t="str">
        <f>'Tariffs 2020'!F18</f>
        <v>EnergyAustralia</v>
      </c>
      <c r="B24" s="216" t="str">
        <f>'Tariffs 2020'!D18</f>
        <v xml:space="preserve">Evoenergy Queanbeyan </v>
      </c>
      <c r="C24" s="217">
        <f>'Tariffs 2020'!E18</f>
        <v>42467</v>
      </c>
      <c r="D24" s="218">
        <f>60*'Tariffs 2020'!H18/100</f>
        <v>43.919999999999987</v>
      </c>
      <c r="E24" s="218">
        <f>IF($C$5&gt;='Tariffs 2020'!J18,('Tariffs 2020'!J18*'Tariffs 2020'!O18/100),($C$5*'Tariffs 2020'!O18/100))</f>
        <v>74.694545454545448</v>
      </c>
      <c r="F24" s="218">
        <f>IF($C$5&lt;'Tariffs 2020'!J18,0,IF(($C$5-'Tariffs 2020'!J18)&lt;='Tariffs 2020'!K18,(($C$5-'Tariffs 2020'!J18)*'Tariffs 2020'!P18/100),(('Tariffs 2020'!K18-'Tariffs 2020'!J18)*'Tariffs 2020'!P18/100)))</f>
        <v>78.509090909090887</v>
      </c>
      <c r="G24" s="218">
        <f>IF($C$5&lt;'Tariffs 2020'!K18,0,IF(($C$5-'Tariffs 2020'!K18)&lt;='Tariffs 2020'!L18,(($C$5-'Tariffs 2020'!K18)*'Tariffs 2020'!Q18/100),(('Tariffs 2020'!L18-'Tariffs 2020'!K18)*'Tariffs 2020'!Q18/100)))</f>
        <v>0</v>
      </c>
      <c r="H24" s="218">
        <v>0</v>
      </c>
      <c r="I24" s="218">
        <v>0</v>
      </c>
      <c r="J24" s="218">
        <f>IF(($C$5&lt;'Tariffs 2020'!N18),(0),($C$5-'Tariffs 2020'!N18)*'Tariffs 2020'!R18/100)</f>
        <v>0</v>
      </c>
      <c r="K24" s="218">
        <f t="shared" si="0"/>
        <v>197.12363636363631</v>
      </c>
      <c r="L24" s="271">
        <f t="shared" si="1"/>
        <v>1182.741818181818</v>
      </c>
      <c r="M24" s="220">
        <f t="shared" si="2"/>
        <v>1301.0159999999998</v>
      </c>
      <c r="N24" s="248"/>
      <c r="O24" s="248"/>
      <c r="P24" s="248"/>
      <c r="Q24" s="248"/>
      <c r="R24" s="248"/>
      <c r="S24" s="248"/>
      <c r="T24" s="248"/>
      <c r="U24" s="248"/>
      <c r="V24" s="248"/>
      <c r="W24" s="248"/>
    </row>
    <row r="25" spans="1:23" ht="25" customHeight="1" thickTop="1" thickBot="1" x14ac:dyDescent="0.35">
      <c r="A25" s="221" t="str">
        <f>'Tariffs 2020'!F19</f>
        <v>ActewAGL</v>
      </c>
      <c r="B25" s="222" t="str">
        <f>'Tariffs 2020'!D19</f>
        <v>Evoenergy Shoalhaven</v>
      </c>
      <c r="C25" s="223">
        <f>'Tariffs 2020'!E19</f>
        <v>42551</v>
      </c>
      <c r="D25" s="224">
        <f>60*'Tariffs 2020'!H19/100</f>
        <v>52.494545454545452</v>
      </c>
      <c r="E25" s="224">
        <f>C5*'Tariffs 2020'!O19/100</f>
        <v>144.54545454545453</v>
      </c>
      <c r="F25" s="224">
        <v>0</v>
      </c>
      <c r="G25" s="224">
        <v>0</v>
      </c>
      <c r="H25" s="224">
        <v>0</v>
      </c>
      <c r="I25" s="224">
        <v>0</v>
      </c>
      <c r="J25" s="224">
        <v>0</v>
      </c>
      <c r="K25" s="224">
        <f t="shared" si="0"/>
        <v>197.04</v>
      </c>
      <c r="L25" s="272">
        <f t="shared" si="1"/>
        <v>1182.24</v>
      </c>
      <c r="M25" s="226">
        <f t="shared" si="2"/>
        <v>1300.4640000000002</v>
      </c>
      <c r="N25" s="248"/>
      <c r="O25" s="248"/>
      <c r="P25" s="248"/>
      <c r="Q25" s="248"/>
      <c r="R25" s="248"/>
      <c r="S25" s="248"/>
      <c r="T25" s="248"/>
      <c r="U25" s="248"/>
      <c r="V25" s="248"/>
      <c r="W25" s="248"/>
    </row>
    <row r="26" spans="1:23" ht="25" customHeight="1" thickTop="1" x14ac:dyDescent="0.3">
      <c r="A26" s="173" t="str">
        <f>'Tariffs 2020'!F20</f>
        <v>EnergyAustralia</v>
      </c>
      <c r="B26" s="171" t="str">
        <f>'Tariffs 2020'!D20</f>
        <v>AGN Albury</v>
      </c>
      <c r="C26" s="174">
        <f>'Tariffs 2020'!E20</f>
        <v>42467</v>
      </c>
      <c r="D26" s="175">
        <f>60*'Tariffs 2020'!H20/100</f>
        <v>47.76</v>
      </c>
      <c r="E26" s="175">
        <f>IF($C$5&gt;='Tariffs 2020'!J20,('Tariffs 2020'!J20*'Tariffs 2020'!O20/100),($C$5*'Tariffs 2020'!O20/100))</f>
        <v>125</v>
      </c>
      <c r="F26" s="175">
        <f>IF($C$5&lt;'Tariffs 2020'!J20,0,IF(($C$5-'Tariffs 2020'!J20)&lt;='Tariffs 2020'!K20,(($C$5-'Tariffs 2020'!J20)*'Tariffs 2020'!P20/100),(('Tariffs 2020'!K20-'Tariffs 2020'!J20)*'Tariffs 2020'!P20/100)))</f>
        <v>0</v>
      </c>
      <c r="G26" s="175">
        <f>IF($C$5&lt;'Tariffs 2020'!K20,0,IF(($C$5-'Tariffs 2020'!K20)&lt;='Tariffs 2020'!L20,(($C$5-'Tariffs 2020'!K20)*'Tariffs 2020'!Q20/100),(('Tariffs 2020'!L20-'Tariffs 2020'!K20)*'Tariffs 2020'!Q20/100)))</f>
        <v>0</v>
      </c>
      <c r="H26" s="175">
        <v>0</v>
      </c>
      <c r="I26" s="175">
        <v>0</v>
      </c>
      <c r="J26" s="175">
        <f>IF(($C$5&lt;'Tariffs 2020'!N20),(0),($C$5-'Tariffs 2020'!N20)*'Tariffs 2020'!R20/100)</f>
        <v>0</v>
      </c>
      <c r="K26" s="175">
        <f t="shared" si="0"/>
        <v>172.76</v>
      </c>
      <c r="L26" s="270">
        <f t="shared" si="1"/>
        <v>1036.56</v>
      </c>
      <c r="M26" s="176">
        <f t="shared" si="2"/>
        <v>1140.2160000000001</v>
      </c>
      <c r="N26" s="248"/>
      <c r="O26" s="248"/>
      <c r="P26" s="248"/>
      <c r="Q26" s="248"/>
      <c r="R26" s="248"/>
      <c r="S26" s="248"/>
      <c r="T26" s="248"/>
      <c r="U26" s="248"/>
      <c r="V26" s="248"/>
      <c r="W26" s="248"/>
    </row>
    <row r="27" spans="1:23" ht="25" customHeight="1" x14ac:dyDescent="0.3">
      <c r="A27" s="173" t="str">
        <f>'Tariffs 2020'!F21</f>
        <v>Origin Energy</v>
      </c>
      <c r="B27" s="171" t="str">
        <f>'Tariffs 2020'!D21</f>
        <v>AGN Albury</v>
      </c>
      <c r="C27" s="174">
        <f>'Tariffs 2020'!E21</f>
        <v>42565</v>
      </c>
      <c r="D27" s="200">
        <f>60*'Tariffs 2020'!H21/100</f>
        <v>32.710909090909091</v>
      </c>
      <c r="E27" s="200">
        <f>IF($C$5&gt;='Tariffs 2020'!J21,('Tariffs 2020'!J21*'Tariffs 2020'!O21/100),($C$5*'Tariffs 2020'!O21/100))</f>
        <v>34.484999999999992</v>
      </c>
      <c r="F27" s="200">
        <f>IF($C$5&lt;'Tariffs 2020'!J21,0,IF(($C$5-'Tariffs 2020'!J21)&lt;='Tariffs 2020'!K21,(($C$5-'Tariffs 2020'!J21)*'Tariffs 2020'!P21/100),(('Tariffs 2020'!K21-'Tariffs 2020'!J21)*'Tariffs 2020'!P21/100)))</f>
        <v>0</v>
      </c>
      <c r="G27" s="200">
        <f>IF($C$5&lt;'Tariffs 2020'!K21,0,IF(($C$5-'Tariffs 2020'!K21)&lt;='Tariffs 2020'!L21,(($C$5-'Tariffs 2020'!K21)*'Tariffs 2020'!Q21/100),(('Tariffs 2020'!L21-'Tariffs 2020'!K21)*'Tariffs 2020'!Q21/100)))</f>
        <v>0</v>
      </c>
      <c r="H27" s="200">
        <v>0</v>
      </c>
      <c r="I27" s="175">
        <v>0</v>
      </c>
      <c r="J27" s="175">
        <f>IF(($C$5&lt;'Tariffs 2020'!N21),(0),($C$5-'Tariffs 2020'!N21)*'Tariffs 2020'!R21/100)</f>
        <v>59.295000000000002</v>
      </c>
      <c r="K27" s="175">
        <f>SUM(D27:J27)</f>
        <v>126.49090909090908</v>
      </c>
      <c r="L27" s="270">
        <f>K27*6</f>
        <v>758.94545454545448</v>
      </c>
      <c r="M27" s="176">
        <f t="shared" si="2"/>
        <v>834.84</v>
      </c>
      <c r="N27" s="248"/>
      <c r="O27" s="248"/>
      <c r="P27" s="248"/>
      <c r="Q27" s="248"/>
      <c r="R27" s="248"/>
      <c r="S27" s="248"/>
      <c r="T27" s="248"/>
      <c r="U27" s="248"/>
      <c r="V27" s="248"/>
      <c r="W27" s="248"/>
    </row>
    <row r="28" spans="1:23" ht="25" customHeight="1" x14ac:dyDescent="0.3">
      <c r="A28" s="173" t="str">
        <f>'Tariffs 2020'!F22</f>
        <v>AGL</v>
      </c>
      <c r="B28" s="171" t="str">
        <f>'Tariffs 2020'!D22</f>
        <v>AGN Albury</v>
      </c>
      <c r="C28" s="174">
        <f>'Tariffs 2020'!E22</f>
        <v>42551</v>
      </c>
      <c r="D28" s="175">
        <f>60*'Tariffs 2020'!H22/100</f>
        <v>38.503636363636367</v>
      </c>
      <c r="E28" s="175">
        <f>IF($C$5&gt;='Tariffs 2020'!J22,('Tariffs 2020'!J22*'Tariffs 2020'!O22/100),($C$5*'Tariffs 2020'!O22/100))</f>
        <v>36.599999999999994</v>
      </c>
      <c r="F28" s="175">
        <f>IF($C$5&lt;'Tariffs 2020'!J22,0,IF(($C$5-'Tariffs 2020'!J22)&gt;='Tariffs 2020'!K22,(($C$5-'Tariffs 2020'!J22)*'Tariffs 2020'!P22/100),(('Tariffs 2020'!K22-'Tariffs 2020'!J22)*'Tariffs 2020'!P22/100)))</f>
        <v>67</v>
      </c>
      <c r="G28" s="175">
        <f>IF($C$5&lt;'Tariffs 2020'!K22,0,IF(($C$5-'Tariffs 2020'!K22)&lt;='Tariffs 2020'!L22,(($C$5-'Tariffs 2020'!K22)*'Tariffs 2020'!Q22/100),(('Tariffs 2020'!L22-'Tariffs 2020'!K22)*'Tariffs 2020'!Q22/100)))</f>
        <v>38.574545454545458</v>
      </c>
      <c r="H28" s="175">
        <v>0</v>
      </c>
      <c r="I28" s="175">
        <v>0</v>
      </c>
      <c r="J28" s="175">
        <f>IF(($C$5&lt;'Tariffs 2020'!N22),(0),($C$5-'Tariffs 2020'!N22)*'Tariffs 2020'!R22/100)</f>
        <v>0</v>
      </c>
      <c r="K28" s="175">
        <f>SUM(D28:J28)</f>
        <v>180.67818181818183</v>
      </c>
      <c r="L28" s="270">
        <f>K28*6</f>
        <v>1084.0690909090908</v>
      </c>
      <c r="M28" s="176">
        <f t="shared" ref="M28:M29" si="6">L28*1.1</f>
        <v>1192.4760000000001</v>
      </c>
      <c r="N28" s="248"/>
      <c r="O28" s="248"/>
      <c r="P28" s="248"/>
      <c r="Q28" s="248"/>
      <c r="R28" s="248"/>
      <c r="S28" s="248"/>
      <c r="T28" s="248"/>
      <c r="U28" s="248"/>
      <c r="V28" s="248"/>
      <c r="W28" s="248"/>
    </row>
    <row r="29" spans="1:23" ht="25" customHeight="1" thickBot="1" x14ac:dyDescent="0.35">
      <c r="A29" s="215" t="str">
        <f>'Tariffs 2020'!F23</f>
        <v>Red Energy</v>
      </c>
      <c r="B29" s="216" t="str">
        <f>'Tariffs 2020'!D23</f>
        <v>AGN Albury</v>
      </c>
      <c r="C29" s="217">
        <f>'Tariffs 2020'!E23</f>
        <v>42551</v>
      </c>
      <c r="D29" s="218">
        <f>60*'Tariffs 2020'!H23/100</f>
        <v>38.912727272727274</v>
      </c>
      <c r="E29" s="218">
        <f>IF($C$5&gt;='Tariffs 2020'!J23,('Tariffs 2020'!J23*'Tariffs 2020'!O23/100),($C$5*'Tariffs 2020'!O23/100))</f>
        <v>35.25</v>
      </c>
      <c r="F29" s="218">
        <f>IF($C$5&lt;'Tariffs 2020'!J23,0,IF(($C$5-'Tariffs 2020'!J23)&gt;='Tariffs 2020'!K23,(($C$5-'Tariffs 2020'!J23)*'Tariffs 2020'!P23/100),(('Tariffs 2020'!K23-'Tariffs 2020'!J23)*'Tariffs 2020'!P23/100)))</f>
        <v>64.259090909090901</v>
      </c>
      <c r="G29" s="218">
        <f>IF($C$5&lt;'Tariffs 2020'!K23,0,IF(($C$5-'Tariffs 2020'!K23)&lt;='Tariffs 2020'!L23,(($C$5-'Tariffs 2020'!K23)*'Tariffs 2020'!Q23/100),(('Tariffs 2020'!L23-'Tariffs 2020'!K23)*'Tariffs 2020'!Q23/100)))</f>
        <v>36.72</v>
      </c>
      <c r="H29" s="218">
        <v>0</v>
      </c>
      <c r="I29" s="218">
        <v>0</v>
      </c>
      <c r="J29" s="218">
        <f>IF(($C$5&lt;'Tariffs 2020'!N23),(0),($C$5-'Tariffs 2020'!N23)*'Tariffs 2020'!R23/100)</f>
        <v>0</v>
      </c>
      <c r="K29" s="218">
        <f>SUM(D29:J29)</f>
        <v>175.14181818181817</v>
      </c>
      <c r="L29" s="271">
        <f>K29*6</f>
        <v>1050.850909090909</v>
      </c>
      <c r="M29" s="220">
        <f t="shared" si="6"/>
        <v>1155.9359999999999</v>
      </c>
      <c r="N29" s="248"/>
      <c r="O29" s="248"/>
      <c r="P29" s="248"/>
      <c r="Q29" s="248"/>
      <c r="R29" s="248"/>
      <c r="S29" s="248"/>
      <c r="T29" s="248"/>
      <c r="U29" s="248"/>
      <c r="V29" s="248"/>
      <c r="W29" s="248"/>
    </row>
    <row r="30" spans="1:23" ht="25" customHeight="1" thickTop="1" x14ac:dyDescent="0.3">
      <c r="A30" s="173" t="str">
        <f>'Tariffs 2020'!F24</f>
        <v>EnergyAustralia</v>
      </c>
      <c r="B30" s="171" t="str">
        <f>'Tariffs 2020'!D24</f>
        <v>AGN Murray Valley</v>
      </c>
      <c r="C30" s="174">
        <f>'Tariffs 2020'!E24</f>
        <v>42467</v>
      </c>
      <c r="D30" s="175">
        <f>60*'Tariffs 2020'!H24/100</f>
        <v>45.84</v>
      </c>
      <c r="E30" s="175">
        <f>IF($C$5&gt;='Tariffs 2020'!J24,('Tariffs 2020'!J24*'Tariffs 2020'!O24/100),($C$5*'Tariffs 2020'!O24/100))</f>
        <v>181.81818181818181</v>
      </c>
      <c r="F30" s="175">
        <f>IF($C$5&lt;'Tariffs 2020'!J24,0,IF(($C$5-'Tariffs 2020'!J24)&lt;='Tariffs 2020'!K24,(($C$5-'Tariffs 2020'!J24)*'Tariffs 2020'!P24/100),(('Tariffs 2020'!K24-'Tariffs 2020'!J24)*'Tariffs 2020'!P24/100)))</f>
        <v>0</v>
      </c>
      <c r="G30" s="175">
        <f>IF($C$5&lt;'Tariffs 2020'!K24,0,IF(($C$5-'Tariffs 2020'!K24)&lt;='Tariffs 2020'!L24,(($C$5-'Tariffs 2020'!K24)*'Tariffs 2020'!Q24/100),(('Tariffs 2020'!L24-'Tariffs 2020'!K24)*'Tariffs 2020'!Q24/100)))</f>
        <v>0</v>
      </c>
      <c r="H30" s="175">
        <v>0</v>
      </c>
      <c r="I30" s="175">
        <v>0</v>
      </c>
      <c r="J30" s="175">
        <f>IF(($C$5&lt;'Tariffs 2020'!N24),(0),($C$5-'Tariffs 2020'!N24)*'Tariffs 2020'!R24/100)</f>
        <v>0</v>
      </c>
      <c r="K30" s="175">
        <f t="shared" ref="K30:K36" si="7">SUM(D30:J30)</f>
        <v>227.65818181818182</v>
      </c>
      <c r="L30" s="270">
        <f t="shared" ref="L30:L45" si="8">K30*6</f>
        <v>1365.949090909091</v>
      </c>
      <c r="M30" s="176">
        <f t="shared" si="2"/>
        <v>1502.5440000000001</v>
      </c>
      <c r="N30" s="248"/>
      <c r="O30" s="248"/>
      <c r="P30" s="248"/>
      <c r="Q30" s="248"/>
      <c r="R30" s="248"/>
      <c r="S30" s="248"/>
      <c r="T30" s="248"/>
      <c r="U30" s="248"/>
      <c r="V30" s="248"/>
      <c r="W30" s="248"/>
    </row>
    <row r="31" spans="1:23" ht="25" customHeight="1" x14ac:dyDescent="0.3">
      <c r="A31" s="173" t="str">
        <f>'Tariffs 2020'!F25</f>
        <v>Origin Energy</v>
      </c>
      <c r="B31" s="171" t="str">
        <f>'Tariffs 2020'!D25</f>
        <v>AGN Murray Valley</v>
      </c>
      <c r="C31" s="174">
        <f>'Tariffs 2020'!E25</f>
        <v>42565</v>
      </c>
      <c r="D31" s="200">
        <f>60*'Tariffs 2020'!H25/100</f>
        <v>37.374545454545448</v>
      </c>
      <c r="E31" s="200">
        <f>IF($C$5&gt;='Tariffs 2020'!J25,('Tariffs 2020'!J25*'Tariffs 2020'!O25/100),($C$5*'Tariffs 2020'!O25/100))</f>
        <v>52.965000000000003</v>
      </c>
      <c r="F31" s="200">
        <f>IF($C$5&lt;'Tariffs 2020'!J25,0,IF(($C$5-'Tariffs 2020'!J25)&lt;='Tariffs 2020'!K25,(($C$5-'Tariffs 2020'!J25)*'Tariffs 2020'!P25/100),(('Tariffs 2020'!K25-'Tariffs 2020'!J25)*'Tariffs 2020'!P25/100)))</f>
        <v>0</v>
      </c>
      <c r="G31" s="175">
        <f>IF($C$5&lt;'Tariffs 2020'!K25,0,IF(($C$5-'Tariffs 2020'!K25)&lt;='Tariffs 2020'!L25,(($C$5-'Tariffs 2020'!K25)*'Tariffs 2020'!Q25/100),(('Tariffs 2020'!L25-'Tariffs 2020'!K25)*'Tariffs 2020'!Q25/100)))</f>
        <v>0</v>
      </c>
      <c r="H31" s="175">
        <v>0</v>
      </c>
      <c r="I31" s="175">
        <v>0</v>
      </c>
      <c r="J31" s="175">
        <f>IF(($C$5&lt;'Tariffs 2020'!N25),(0),($C$5-'Tariffs 2020'!N25)*'Tariffs 2020'!R25/100)</f>
        <v>79.394999999999996</v>
      </c>
      <c r="K31" s="175">
        <f t="shared" si="7"/>
        <v>169.73454545454547</v>
      </c>
      <c r="L31" s="270">
        <f t="shared" si="8"/>
        <v>1018.4072727272728</v>
      </c>
      <c r="M31" s="176">
        <f t="shared" si="2"/>
        <v>1120.2480000000003</v>
      </c>
      <c r="N31" s="248"/>
      <c r="O31" s="248"/>
      <c r="P31" s="248"/>
      <c r="Q31" s="248"/>
      <c r="R31" s="248"/>
      <c r="S31" s="248"/>
      <c r="T31" s="248"/>
      <c r="U31" s="248"/>
      <c r="V31" s="248"/>
      <c r="W31" s="248"/>
    </row>
    <row r="32" spans="1:23" ht="25" customHeight="1" x14ac:dyDescent="0.3">
      <c r="A32" s="173" t="str">
        <f>'Tariffs 2020'!F26</f>
        <v>AGL</v>
      </c>
      <c r="B32" s="171" t="str">
        <f>'Tariffs 2020'!D26</f>
        <v>AGN Murray Valley</v>
      </c>
      <c r="C32" s="174">
        <f>'Tariffs 2020'!E26</f>
        <v>42551</v>
      </c>
      <c r="D32" s="175">
        <f>60*'Tariffs 2020'!H26/100</f>
        <v>44.094545454545454</v>
      </c>
      <c r="E32" s="175">
        <f>IF($C$5&gt;='Tariffs 2020'!J26,('Tariffs 2020'!J26*'Tariffs 2020'!O26/100),($C$5*'Tariffs 2020'!O26/100))</f>
        <v>57.449999999999989</v>
      </c>
      <c r="F32" s="175">
        <f>IF($C$5&lt;'Tariffs 2020'!J26,0,IF(($C$5-'Tariffs 2020'!J26)&gt;='Tariffs 2020'!K26,(($C$5-'Tariffs 2020'!J26)*'Tariffs 2020'!P26/100),(('Tariffs 2020'!K26-'Tariffs 2020'!J26)*'Tariffs 2020'!P26/100)))</f>
        <v>105.98181818181818</v>
      </c>
      <c r="G32" s="175">
        <f>IF($C$5&lt;'Tariffs 2020'!K26,0,IF(($C$5-'Tariffs 2020'!K26)&lt;='Tariffs 2020'!L26,(($C$5-'Tariffs 2020'!K26)*'Tariffs 2020'!Q26/100),(('Tariffs 2020'!L26-'Tariffs 2020'!K26)*'Tariffs 2020'!Q26/100)))</f>
        <v>51.556363636363628</v>
      </c>
      <c r="H32" s="175">
        <v>0</v>
      </c>
      <c r="I32" s="175">
        <v>0</v>
      </c>
      <c r="J32" s="175">
        <f>IF(($C$5&lt;'Tariffs 2020'!N26),(0),($C$5-'Tariffs 2020'!N26)*'Tariffs 2020'!R26/100)</f>
        <v>0</v>
      </c>
      <c r="K32" s="175">
        <f t="shared" ref="K32" si="9">SUM(D32:J32)</f>
        <v>259.08272727272725</v>
      </c>
      <c r="L32" s="270">
        <f t="shared" ref="L32" si="10">K32*6</f>
        <v>1554.4963636363636</v>
      </c>
      <c r="M32" s="176">
        <f t="shared" ref="M32" si="11">L32*1.1</f>
        <v>1709.9460000000001</v>
      </c>
      <c r="N32" s="248"/>
      <c r="O32" s="248"/>
      <c r="P32" s="248"/>
      <c r="Q32" s="248"/>
      <c r="R32" s="248"/>
      <c r="S32" s="248"/>
      <c r="T32" s="248"/>
      <c r="U32" s="248"/>
      <c r="V32" s="248"/>
      <c r="W32" s="248"/>
    </row>
    <row r="33" spans="1:23" ht="25" customHeight="1" thickBot="1" x14ac:dyDescent="0.35">
      <c r="A33" s="215" t="str">
        <f>'Tariffs 2020'!F27</f>
        <v>Red Energy</v>
      </c>
      <c r="B33" s="216" t="str">
        <f>'Tariffs 2020'!D27</f>
        <v>AGN Murray Valley</v>
      </c>
      <c r="C33" s="217">
        <f>'Tariffs 2020'!E27</f>
        <v>42551</v>
      </c>
      <c r="D33" s="218">
        <f>60*'Tariffs 2020'!H27/100</f>
        <v>41.569090909090903</v>
      </c>
      <c r="E33" s="218">
        <f>IF($C$5&gt;='Tariffs 2020'!J27,('Tariffs 2020'!J27*'Tariffs 2020'!O27/100),($C$5*'Tariffs 2020'!O27/100))</f>
        <v>52.5</v>
      </c>
      <c r="F33" s="218">
        <f>IF($C$5&lt;'Tariffs 2020'!J27,0,IF(($C$5-'Tariffs 2020'!J27)&gt;='Tariffs 2020'!K27,(($C$5-'Tariffs 2020'!J27)*'Tariffs 2020'!P27/100),(('Tariffs 2020'!K27-'Tariffs 2020'!J27)*'Tariffs 2020'!P27/100)))</f>
        <v>98.672727272727258</v>
      </c>
      <c r="G33" s="218">
        <f>IF($C$5&lt;'Tariffs 2020'!K27,0,IF(($C$5-'Tariffs 2020'!K27)&lt;='Tariffs 2020'!L27,(($C$5-'Tariffs 2020'!K27)*'Tariffs 2020'!Q27/100),(('Tariffs 2020'!L27-'Tariffs 2020'!K27)*'Tariffs 2020'!Q27/100)))</f>
        <v>48.032727272727264</v>
      </c>
      <c r="H33" s="218">
        <v>0</v>
      </c>
      <c r="I33" s="218">
        <v>0</v>
      </c>
      <c r="J33" s="218">
        <f>IF(($C$5&lt;'Tariffs 2020'!N27),(0),($C$5-'Tariffs 2020'!N27)*'Tariffs 2020'!R27/100)</f>
        <v>0</v>
      </c>
      <c r="K33" s="218">
        <f t="shared" ref="K33" si="12">SUM(D33:J33)</f>
        <v>240.77454545454543</v>
      </c>
      <c r="L33" s="271">
        <f t="shared" ref="L33" si="13">K33*6</f>
        <v>1444.6472727272726</v>
      </c>
      <c r="M33" s="220">
        <f t="shared" ref="M33" si="14">L33*1.1</f>
        <v>1589.1120000000001</v>
      </c>
      <c r="N33" s="248"/>
      <c r="O33" s="248"/>
      <c r="P33" s="248"/>
      <c r="Q33" s="248"/>
      <c r="R33" s="248"/>
      <c r="S33" s="248"/>
      <c r="T33" s="248"/>
      <c r="U33" s="248"/>
      <c r="V33" s="248"/>
      <c r="W33" s="248"/>
    </row>
    <row r="34" spans="1:23" ht="25" customHeight="1" thickTop="1" x14ac:dyDescent="0.3">
      <c r="A34" s="173" t="str">
        <f>'Tariffs 2020'!F28</f>
        <v>Origin Energy</v>
      </c>
      <c r="B34" s="171" t="str">
        <f>'Tariffs 2020'!D28</f>
        <v>AGN Cooma</v>
      </c>
      <c r="C34" s="174">
        <f>'Tariffs 2020'!E28</f>
        <v>42565</v>
      </c>
      <c r="D34" s="175">
        <f>60*'Tariffs 2020'!H28/100</f>
        <v>42.54</v>
      </c>
      <c r="E34" s="175">
        <f>$C$5*'Tariffs 2020'!O28/100</f>
        <v>134</v>
      </c>
      <c r="F34" s="175">
        <v>0</v>
      </c>
      <c r="G34" s="175">
        <v>0</v>
      </c>
      <c r="H34" s="175">
        <v>0</v>
      </c>
      <c r="I34" s="175">
        <v>0</v>
      </c>
      <c r="J34" s="175">
        <v>0</v>
      </c>
      <c r="K34" s="175">
        <f t="shared" si="7"/>
        <v>176.54</v>
      </c>
      <c r="L34" s="270">
        <f t="shared" si="8"/>
        <v>1059.24</v>
      </c>
      <c r="M34" s="176">
        <f t="shared" si="2"/>
        <v>1165.1640000000002</v>
      </c>
      <c r="N34" s="248"/>
      <c r="O34" s="248"/>
      <c r="P34" s="248"/>
      <c r="Q34" s="248"/>
      <c r="R34" s="248"/>
      <c r="S34" s="248"/>
      <c r="T34" s="248"/>
      <c r="U34" s="248"/>
      <c r="V34" s="248"/>
      <c r="W34" s="248"/>
    </row>
    <row r="35" spans="1:23" ht="25" customHeight="1" thickBot="1" x14ac:dyDescent="0.35">
      <c r="A35" s="215" t="str">
        <f>'Tariffs 2020'!F29</f>
        <v>Red Energy</v>
      </c>
      <c r="B35" s="216" t="str">
        <f>'Tariffs 2020'!D29</f>
        <v>AGN Cooma</v>
      </c>
      <c r="C35" s="217">
        <f>'Tariffs 2020'!E29</f>
        <v>42551</v>
      </c>
      <c r="D35" s="218">
        <f>60*'Tariffs 2020'!H29/100</f>
        <v>43.56545454545455</v>
      </c>
      <c r="E35" s="218">
        <f>$C$5*'Tariffs 2020'!O29/100</f>
        <v>155</v>
      </c>
      <c r="F35" s="218">
        <v>0</v>
      </c>
      <c r="G35" s="218">
        <v>0</v>
      </c>
      <c r="H35" s="218">
        <v>0</v>
      </c>
      <c r="I35" s="218">
        <v>0</v>
      </c>
      <c r="J35" s="218">
        <v>0</v>
      </c>
      <c r="K35" s="218">
        <f t="shared" si="7"/>
        <v>198.56545454545454</v>
      </c>
      <c r="L35" s="271">
        <f t="shared" si="8"/>
        <v>1191.3927272727274</v>
      </c>
      <c r="M35" s="220">
        <f t="shared" si="2"/>
        <v>1310.5320000000002</v>
      </c>
    </row>
    <row r="36" spans="1:23" ht="25" customHeight="1" thickTop="1" x14ac:dyDescent="0.3">
      <c r="A36" s="173" t="str">
        <f>'Tariffs 2020'!F30</f>
        <v>Origin Energy</v>
      </c>
      <c r="B36" s="171" t="str">
        <f>'Tariffs 2020'!D30</f>
        <v>AGN Temora</v>
      </c>
      <c r="C36" s="174">
        <f>'Tariffs 2020'!E30</f>
        <v>42565</v>
      </c>
      <c r="D36" s="175">
        <f>60*'Tariffs 2020'!H30/100</f>
        <v>45.54</v>
      </c>
      <c r="E36" s="175">
        <f>$C$5*'Tariffs 2020'!O30/100</f>
        <v>134</v>
      </c>
      <c r="F36" s="175">
        <v>0</v>
      </c>
      <c r="G36" s="175">
        <v>0</v>
      </c>
      <c r="H36" s="175">
        <v>0</v>
      </c>
      <c r="I36" s="175">
        <v>0</v>
      </c>
      <c r="J36" s="175">
        <v>0</v>
      </c>
      <c r="K36" s="175">
        <f t="shared" si="7"/>
        <v>179.54</v>
      </c>
      <c r="L36" s="270">
        <f t="shared" si="8"/>
        <v>1077.24</v>
      </c>
      <c r="M36" s="176">
        <f t="shared" si="2"/>
        <v>1184.9640000000002</v>
      </c>
    </row>
    <row r="37" spans="1:23" ht="25" customHeight="1" x14ac:dyDescent="0.3">
      <c r="A37" s="173" t="str">
        <f>'Tariffs 2020'!F31</f>
        <v>AGL</v>
      </c>
      <c r="B37" s="171" t="str">
        <f>'Tariffs 2020'!D31</f>
        <v>AGN Temora</v>
      </c>
      <c r="C37" s="174">
        <f>'Tariffs 2020'!E31</f>
        <v>42551</v>
      </c>
      <c r="D37" s="175">
        <f>60*'Tariffs 2020'!H31/100</f>
        <v>52.789090909090902</v>
      </c>
      <c r="E37" s="175">
        <f>$C$5*'Tariffs 2020'!O31/100</f>
        <v>147.72727272727269</v>
      </c>
      <c r="F37" s="175">
        <v>0</v>
      </c>
      <c r="G37" s="175">
        <v>0</v>
      </c>
      <c r="H37" s="175">
        <v>0</v>
      </c>
      <c r="I37" s="175">
        <v>0</v>
      </c>
      <c r="J37" s="175">
        <v>0</v>
      </c>
      <c r="K37" s="175">
        <f t="shared" ref="K37" si="15">SUM(D37:J37)</f>
        <v>200.51636363636359</v>
      </c>
      <c r="L37" s="270">
        <f t="shared" ref="L37" si="16">K37*6</f>
        <v>1203.0981818181815</v>
      </c>
      <c r="M37" s="176">
        <f t="shared" ref="M37" si="17">L37*1.1</f>
        <v>1323.4079999999997</v>
      </c>
    </row>
    <row r="38" spans="1:23" ht="25" customHeight="1" thickBot="1" x14ac:dyDescent="0.35">
      <c r="A38" s="215" t="str">
        <f>'Tariffs 2020'!F32</f>
        <v>Red Energy</v>
      </c>
      <c r="B38" s="216" t="str">
        <f>'Tariffs 2020'!D32</f>
        <v>AGN Temora</v>
      </c>
      <c r="C38" s="217">
        <f>'Tariffs 2020'!E32</f>
        <v>42551</v>
      </c>
      <c r="D38" s="218">
        <f>60*'Tariffs 2020'!H32/100</f>
        <v>39</v>
      </c>
      <c r="E38" s="218">
        <f>$C$5*'Tariffs 2020'!O32/100</f>
        <v>132.72727272727272</v>
      </c>
      <c r="F38" s="218">
        <v>0</v>
      </c>
      <c r="G38" s="218">
        <v>0</v>
      </c>
      <c r="H38" s="218">
        <v>0</v>
      </c>
      <c r="I38" s="218">
        <v>0</v>
      </c>
      <c r="J38" s="218">
        <v>0</v>
      </c>
      <c r="K38" s="218">
        <f>SUM(D38:J38)</f>
        <v>171.72727272727272</v>
      </c>
      <c r="L38" s="271">
        <f>K38*6</f>
        <v>1030.3636363636363</v>
      </c>
      <c r="M38" s="220">
        <f t="shared" ref="M38" si="18">L38*1.1</f>
        <v>1133.4000000000001</v>
      </c>
    </row>
    <row r="39" spans="1:23" ht="25" customHeight="1" thickTop="1" x14ac:dyDescent="0.3">
      <c r="A39" s="173" t="str">
        <f>'Tariffs 2020'!F33</f>
        <v>Origin Energy</v>
      </c>
      <c r="B39" s="171" t="str">
        <f>'Tariffs 2020'!D33</f>
        <v>AGN Tumut</v>
      </c>
      <c r="C39" s="174">
        <f>'Tariffs 2020'!E33</f>
        <v>42565</v>
      </c>
      <c r="D39" s="175">
        <f>60*'Tariffs 2020'!H33/100</f>
        <v>48.84</v>
      </c>
      <c r="E39" s="175">
        <f>$C$5*'Tariffs 2020'!O33/100</f>
        <v>134</v>
      </c>
      <c r="F39" s="175">
        <v>0</v>
      </c>
      <c r="G39" s="175">
        <v>0</v>
      </c>
      <c r="H39" s="175">
        <v>0</v>
      </c>
      <c r="I39" s="175">
        <v>0</v>
      </c>
      <c r="J39" s="175">
        <v>0</v>
      </c>
      <c r="K39" s="175">
        <f t="shared" ref="K39:K45" si="19">SUM(D39:J39)</f>
        <v>182.84</v>
      </c>
      <c r="L39" s="270">
        <f t="shared" si="8"/>
        <v>1097.04</v>
      </c>
      <c r="M39" s="176">
        <f t="shared" si="2"/>
        <v>1206.7440000000001</v>
      </c>
    </row>
    <row r="40" spans="1:23" ht="25" customHeight="1" thickBot="1" x14ac:dyDescent="0.35">
      <c r="A40" s="215" t="str">
        <f>'Tariffs 2020'!F34</f>
        <v>Red Energy</v>
      </c>
      <c r="B40" s="216" t="str">
        <f>'Tariffs 2020'!D34</f>
        <v>AGN Tumut</v>
      </c>
      <c r="C40" s="217">
        <f>'Tariffs 2020'!E34</f>
        <v>42551</v>
      </c>
      <c r="D40" s="218">
        <f>60*'Tariffs 2020'!H34/100</f>
        <v>49.810909090909078</v>
      </c>
      <c r="E40" s="218">
        <f>$C$5*'Tariffs 2020'!O34/100</f>
        <v>155</v>
      </c>
      <c r="F40" s="218">
        <v>0</v>
      </c>
      <c r="G40" s="218">
        <v>0</v>
      </c>
      <c r="H40" s="218">
        <v>0</v>
      </c>
      <c r="I40" s="218">
        <v>0</v>
      </c>
      <c r="J40" s="218">
        <v>0</v>
      </c>
      <c r="K40" s="218">
        <f t="shared" si="19"/>
        <v>204.81090909090909</v>
      </c>
      <c r="L40" s="271">
        <f t="shared" si="8"/>
        <v>1228.8654545454547</v>
      </c>
      <c r="M40" s="220">
        <f t="shared" si="2"/>
        <v>1351.7520000000002</v>
      </c>
    </row>
    <row r="41" spans="1:23" ht="25" customHeight="1" thickTop="1" x14ac:dyDescent="0.3">
      <c r="A41" s="173" t="str">
        <f>'Tariffs 2020'!F35</f>
        <v>Origin Energy</v>
      </c>
      <c r="B41" s="171" t="str">
        <f>'Tariffs 2020'!D35</f>
        <v>AGN Wagga Wagga</v>
      </c>
      <c r="C41" s="174">
        <f>'Tariffs 2020'!E35</f>
        <v>42565</v>
      </c>
      <c r="D41" s="175">
        <f>60*'Tariffs 2020'!H35/100</f>
        <v>51.84</v>
      </c>
      <c r="E41" s="175">
        <f>$C$5*'Tariffs 2020'!O35/100</f>
        <v>111.00000000000001</v>
      </c>
      <c r="F41" s="175">
        <v>0</v>
      </c>
      <c r="G41" s="175">
        <v>0</v>
      </c>
      <c r="H41" s="175">
        <v>0</v>
      </c>
      <c r="I41" s="175">
        <v>0</v>
      </c>
      <c r="J41" s="175">
        <v>0</v>
      </c>
      <c r="K41" s="175">
        <f t="shared" si="19"/>
        <v>162.84000000000003</v>
      </c>
      <c r="L41" s="270">
        <f t="shared" si="8"/>
        <v>977.04000000000019</v>
      </c>
      <c r="M41" s="176">
        <f t="shared" si="2"/>
        <v>1074.7440000000004</v>
      </c>
    </row>
    <row r="42" spans="1:23" ht="25" customHeight="1" x14ac:dyDescent="0.3">
      <c r="A42" s="173" t="str">
        <f>'Tariffs 2020'!F36</f>
        <v>AGL</v>
      </c>
      <c r="B42" s="171" t="str">
        <f>'Tariffs 2020'!D36</f>
        <v>AGN Wagga Wagga</v>
      </c>
      <c r="C42" s="174">
        <f>'Tariffs 2020'!E36</f>
        <v>42551</v>
      </c>
      <c r="D42" s="175">
        <f>60*'Tariffs 2020'!H36/100</f>
        <v>59.618181818181817</v>
      </c>
      <c r="E42" s="175">
        <f>$C$5*'Tariffs 2020'!O36/100</f>
        <v>120.90909090909091</v>
      </c>
      <c r="F42" s="175">
        <v>0</v>
      </c>
      <c r="G42" s="175">
        <v>0</v>
      </c>
      <c r="H42" s="175">
        <v>0</v>
      </c>
      <c r="I42" s="175">
        <v>0</v>
      </c>
      <c r="J42" s="175">
        <v>0</v>
      </c>
      <c r="K42" s="175">
        <f t="shared" ref="K42:K43" si="20">SUM(D42:J42)</f>
        <v>180.52727272727273</v>
      </c>
      <c r="L42" s="270">
        <f t="shared" ref="L42:L43" si="21">K42*6</f>
        <v>1083.1636363636364</v>
      </c>
      <c r="M42" s="176">
        <f t="shared" ref="M42:M43" si="22">L42*1.1</f>
        <v>1191.4800000000002</v>
      </c>
    </row>
    <row r="43" spans="1:23" ht="25" customHeight="1" x14ac:dyDescent="0.3">
      <c r="A43" s="173" t="str">
        <f>'Tariffs 2020'!F37</f>
        <v>EnergyAustralia</v>
      </c>
      <c r="B43" s="171" t="str">
        <f>'Tariffs 2020'!D37</f>
        <v>AGN Wagga Wagga</v>
      </c>
      <c r="C43" s="174">
        <f>'Tariffs 2020'!E37</f>
        <v>42467</v>
      </c>
      <c r="D43" s="175">
        <f>60*'Tariffs 2020'!H37/100</f>
        <v>58.26</v>
      </c>
      <c r="E43" s="175">
        <f>$C$5*'Tariffs 2020'!O37/100</f>
        <v>125.90909090909091</v>
      </c>
      <c r="F43" s="175">
        <v>0</v>
      </c>
      <c r="G43" s="175">
        <v>0</v>
      </c>
      <c r="H43" s="175">
        <v>0</v>
      </c>
      <c r="I43" s="175">
        <v>0</v>
      </c>
      <c r="J43" s="175">
        <v>0</v>
      </c>
      <c r="K43" s="175">
        <f t="shared" si="20"/>
        <v>184.1690909090909</v>
      </c>
      <c r="L43" s="270">
        <f t="shared" si="21"/>
        <v>1105.0145454545454</v>
      </c>
      <c r="M43" s="176">
        <f t="shared" si="22"/>
        <v>1215.5160000000001</v>
      </c>
    </row>
    <row r="44" spans="1:23" ht="25" customHeight="1" thickBot="1" x14ac:dyDescent="0.35">
      <c r="A44" s="215" t="str">
        <f>'Tariffs 2020'!F38</f>
        <v>Red Energy</v>
      </c>
      <c r="B44" s="216" t="str">
        <f>'Tariffs 2020'!D38</f>
        <v>AGN Wagga Wagga</v>
      </c>
      <c r="C44" s="217">
        <f>'Tariffs 2020'!E38</f>
        <v>42551</v>
      </c>
      <c r="D44" s="218">
        <f>60*'Tariffs 2020'!H38/100</f>
        <v>52.2</v>
      </c>
      <c r="E44" s="218">
        <f>$C$5*'Tariffs 2020'!O38/100</f>
        <v>112.72727272727272</v>
      </c>
      <c r="F44" s="218">
        <v>0</v>
      </c>
      <c r="G44" s="218">
        <v>0</v>
      </c>
      <c r="H44" s="218">
        <v>0</v>
      </c>
      <c r="I44" s="218">
        <v>0</v>
      </c>
      <c r="J44" s="218">
        <v>0</v>
      </c>
      <c r="K44" s="218">
        <f t="shared" ref="K44" si="23">SUM(D44:J44)</f>
        <v>164.92727272727274</v>
      </c>
      <c r="L44" s="271">
        <f t="shared" ref="L44" si="24">K44*6</f>
        <v>989.56363636363642</v>
      </c>
      <c r="M44" s="220">
        <f t="shared" ref="M44" si="25">L44*1.1</f>
        <v>1088.5200000000002</v>
      </c>
    </row>
    <row r="45" spans="1:23" ht="25" customHeight="1" thickTop="1" thickBot="1" x14ac:dyDescent="0.35">
      <c r="A45" s="182" t="str">
        <f>'Tariffs 2020'!F39</f>
        <v>Origin Energy</v>
      </c>
      <c r="B45" s="183" t="str">
        <f>'Tariffs 2020'!D39</f>
        <v>Central Ranges Pipeline Tamworth</v>
      </c>
      <c r="C45" s="184">
        <f>'Tariffs 2020'!E39</f>
        <v>42565</v>
      </c>
      <c r="D45" s="185">
        <f>60*'Tariffs 2020'!H39/100</f>
        <v>38.159999999999997</v>
      </c>
      <c r="E45" s="185">
        <f>$C$5*'Tariffs 2020'!O39/100</f>
        <v>193</v>
      </c>
      <c r="F45" s="185">
        <v>0</v>
      </c>
      <c r="G45" s="185">
        <v>0</v>
      </c>
      <c r="H45" s="185">
        <v>0</v>
      </c>
      <c r="I45" s="185">
        <v>0</v>
      </c>
      <c r="J45" s="185">
        <v>0</v>
      </c>
      <c r="K45" s="185">
        <f t="shared" si="19"/>
        <v>231.16</v>
      </c>
      <c r="L45" s="273">
        <f t="shared" si="8"/>
        <v>1386.96</v>
      </c>
      <c r="M45" s="186">
        <f t="shared" si="2"/>
        <v>1525.6560000000002</v>
      </c>
    </row>
    <row r="46" spans="1:23" ht="25" customHeight="1" x14ac:dyDescent="0.3"/>
  </sheetData>
  <sheetProtection algorithmName="SHA-512" hashValue="pTH+oXu0emZos2vlzJYQWbhhdRZWhBPLCAMqKbXY8P+DFxnYvgkCjJpL5bxtGA+tYgSEV/1MpPlKFfkzZCa78g==" saltValue="X+aR4e7WyWAvKicxbun1vw==" spinCount="100000" sheet="1" objects="1" scenarios="1"/>
  <pageMargins left="0.75" right="0.75" top="1" bottom="1" header="0.5" footer="0.5"/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36"/>
  <dimension ref="A1:K19"/>
  <sheetViews>
    <sheetView zoomScale="150" workbookViewId="0">
      <selection activeCell="E8" sqref="E8:J8"/>
    </sheetView>
  </sheetViews>
  <sheetFormatPr defaultColWidth="11.07421875" defaultRowHeight="13.5" x14ac:dyDescent="0.3"/>
  <cols>
    <col min="1" max="1" width="11.4609375" customWidth="1"/>
    <col min="2" max="2" width="8.15234375" customWidth="1"/>
    <col min="3" max="3" width="7.4609375" customWidth="1"/>
    <col min="4" max="4" width="1.69140625" customWidth="1"/>
    <col min="5" max="11" width="10" customWidth="1"/>
  </cols>
  <sheetData>
    <row r="1" spans="1:11" x14ac:dyDescent="0.3">
      <c r="A1" s="3" t="s">
        <v>66</v>
      </c>
    </row>
    <row r="2" spans="1:11" x14ac:dyDescent="0.3">
      <c r="A2" s="5"/>
      <c r="B2" s="6"/>
      <c r="C2" s="6"/>
      <c r="D2" s="6"/>
      <c r="E2" s="6"/>
      <c r="F2" s="6"/>
      <c r="G2" s="6"/>
      <c r="H2" s="6"/>
      <c r="I2" s="6"/>
      <c r="J2" s="6"/>
      <c r="K2" s="6"/>
    </row>
    <row r="3" spans="1:11" x14ac:dyDescent="0.3">
      <c r="A3" s="7" t="s">
        <v>113</v>
      </c>
      <c r="B3" s="8"/>
      <c r="C3" s="8"/>
      <c r="D3" s="9"/>
      <c r="E3" s="8"/>
      <c r="F3" s="8"/>
      <c r="G3" s="8"/>
      <c r="H3" s="8"/>
      <c r="I3" s="8"/>
      <c r="J3" s="8"/>
      <c r="K3" s="8"/>
    </row>
    <row r="4" spans="1:11" x14ac:dyDescent="0.3">
      <c r="D4" s="10"/>
      <c r="E4" s="11" t="s">
        <v>176</v>
      </c>
    </row>
    <row r="5" spans="1:11" x14ac:dyDescent="0.3">
      <c r="D5" s="10"/>
    </row>
    <row r="6" spans="1:11" x14ac:dyDescent="0.3">
      <c r="A6" s="16" t="s">
        <v>20</v>
      </c>
      <c r="C6" s="1"/>
      <c r="D6" s="10"/>
      <c r="E6" s="17" t="s">
        <v>56</v>
      </c>
      <c r="F6" s="21" t="s">
        <v>102</v>
      </c>
      <c r="G6" s="21" t="s">
        <v>173</v>
      </c>
      <c r="H6" s="21" t="s">
        <v>145</v>
      </c>
      <c r="I6" s="21" t="s">
        <v>131</v>
      </c>
      <c r="J6" s="21" t="s">
        <v>85</v>
      </c>
    </row>
    <row r="7" spans="1:11" x14ac:dyDescent="0.3">
      <c r="A7" t="s">
        <v>110</v>
      </c>
      <c r="D7" s="10"/>
      <c r="E7">
        <v>1.9510000000000001</v>
      </c>
      <c r="F7">
        <v>1.9430000000000001</v>
      </c>
      <c r="G7">
        <v>1.9430000000000001</v>
      </c>
      <c r="H7">
        <v>2.0470000000000002</v>
      </c>
      <c r="I7">
        <v>1.696</v>
      </c>
      <c r="J7">
        <v>3.0169999999999999</v>
      </c>
    </row>
    <row r="8" spans="1:11" x14ac:dyDescent="0.3">
      <c r="A8" t="s">
        <v>55</v>
      </c>
      <c r="D8" s="10"/>
      <c r="E8">
        <v>57.277000000000001</v>
      </c>
      <c r="F8">
        <v>61.402000000000001</v>
      </c>
      <c r="G8">
        <v>61.402000000000001</v>
      </c>
      <c r="H8">
        <v>66.682000000000002</v>
      </c>
      <c r="I8">
        <v>70.95</v>
      </c>
      <c r="J8">
        <v>50.720999999999997</v>
      </c>
    </row>
    <row r="9" spans="1:11" x14ac:dyDescent="0.3">
      <c r="D9" s="10"/>
    </row>
    <row r="10" spans="1:11" x14ac:dyDescent="0.3">
      <c r="A10" s="10"/>
      <c r="B10" s="10"/>
      <c r="C10" s="10"/>
      <c r="D10" s="10"/>
      <c r="E10" s="10"/>
      <c r="F10" s="10"/>
      <c r="G10" s="10"/>
      <c r="H10" s="10"/>
      <c r="I10" s="10"/>
      <c r="J10" s="10"/>
      <c r="K10" s="10"/>
    </row>
    <row r="11" spans="1:11" x14ac:dyDescent="0.3">
      <c r="A11" s="16" t="s">
        <v>111</v>
      </c>
    </row>
    <row r="12" spans="1:11" x14ac:dyDescent="0.3">
      <c r="A12" s="22" t="s">
        <v>231</v>
      </c>
      <c r="B12" t="s">
        <v>232</v>
      </c>
    </row>
    <row r="13" spans="1:11" x14ac:dyDescent="0.3">
      <c r="A13" s="22" t="s">
        <v>112</v>
      </c>
      <c r="B13" t="s">
        <v>60</v>
      </c>
    </row>
    <row r="14" spans="1:11" x14ac:dyDescent="0.3">
      <c r="A14" s="22" t="s">
        <v>209</v>
      </c>
      <c r="B14" t="s">
        <v>61</v>
      </c>
    </row>
    <row r="15" spans="1:11" x14ac:dyDescent="0.3">
      <c r="A15" s="22" t="s">
        <v>210</v>
      </c>
      <c r="B15" t="s">
        <v>103</v>
      </c>
    </row>
    <row r="16" spans="1:11" x14ac:dyDescent="0.3">
      <c r="A16" s="22" t="s">
        <v>206</v>
      </c>
      <c r="B16" t="s">
        <v>89</v>
      </c>
    </row>
    <row r="17" spans="1:11" x14ac:dyDescent="0.3">
      <c r="A17" s="22" t="s">
        <v>230</v>
      </c>
      <c r="B17" t="s">
        <v>64</v>
      </c>
    </row>
    <row r="19" spans="1:11" x14ac:dyDescent="0.3">
      <c r="A19" s="6"/>
      <c r="B19" s="6"/>
      <c r="C19" s="6"/>
      <c r="D19" s="6"/>
      <c r="E19" s="6"/>
      <c r="F19" s="6"/>
      <c r="G19" s="6"/>
      <c r="H19" s="6"/>
      <c r="I19" s="6"/>
      <c r="J19" s="6"/>
      <c r="K19" s="6"/>
    </row>
  </sheetData>
  <sheetProtection password="93B4" sheet="1" objects="1" scenarios="1"/>
  <phoneticPr fontId="6" type="noConversion"/>
  <pageMargins left="0.75" right="0.75" top="1" bottom="1" header="0.5" footer="0.5"/>
  <legacy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37"/>
  <dimension ref="A1:K18"/>
  <sheetViews>
    <sheetView zoomScale="150" workbookViewId="0">
      <selection activeCell="E10" sqref="E10:G10"/>
    </sheetView>
  </sheetViews>
  <sheetFormatPr defaultColWidth="11.07421875" defaultRowHeight="13.5" x14ac:dyDescent="0.3"/>
  <cols>
    <col min="1" max="1" width="11.4609375" customWidth="1"/>
    <col min="2" max="2" width="8.15234375" customWidth="1"/>
    <col min="3" max="3" width="7.4609375" customWidth="1"/>
    <col min="4" max="4" width="1.69140625" customWidth="1"/>
    <col min="5" max="11" width="10" customWidth="1"/>
  </cols>
  <sheetData>
    <row r="1" spans="1:11" x14ac:dyDescent="0.3">
      <c r="A1" s="3" t="s">
        <v>66</v>
      </c>
    </row>
    <row r="2" spans="1:11" x14ac:dyDescent="0.3">
      <c r="A2" s="5"/>
      <c r="B2" s="6"/>
      <c r="C2" s="6"/>
      <c r="D2" s="6"/>
      <c r="E2" s="6"/>
      <c r="F2" s="6"/>
      <c r="G2" s="6"/>
      <c r="H2" s="6"/>
      <c r="I2" s="6"/>
      <c r="J2" s="6"/>
      <c r="K2" s="6"/>
    </row>
    <row r="3" spans="1:11" x14ac:dyDescent="0.3">
      <c r="A3" s="7" t="s">
        <v>100</v>
      </c>
      <c r="B3" s="8"/>
      <c r="C3" s="8"/>
      <c r="D3" s="9"/>
      <c r="E3" s="8"/>
      <c r="F3" s="8"/>
      <c r="G3" s="8"/>
      <c r="H3" s="8"/>
      <c r="I3" s="8"/>
      <c r="J3" s="8"/>
      <c r="K3" s="8"/>
    </row>
    <row r="4" spans="1:11" x14ac:dyDescent="0.3">
      <c r="D4" s="10"/>
      <c r="E4" s="11" t="s">
        <v>176</v>
      </c>
    </row>
    <row r="5" spans="1:11" x14ac:dyDescent="0.3">
      <c r="D5" s="10"/>
    </row>
    <row r="6" spans="1:11" x14ac:dyDescent="0.3">
      <c r="A6" s="16" t="s">
        <v>20</v>
      </c>
      <c r="C6" s="1"/>
      <c r="D6" s="10"/>
      <c r="E6" s="68" t="s">
        <v>274</v>
      </c>
      <c r="F6" s="68" t="s">
        <v>11</v>
      </c>
      <c r="G6" s="68" t="s">
        <v>54</v>
      </c>
    </row>
    <row r="7" spans="1:11" x14ac:dyDescent="0.3">
      <c r="A7" s="18" t="s">
        <v>214</v>
      </c>
      <c r="B7" s="18"/>
      <c r="C7" s="18"/>
      <c r="D7" s="19"/>
      <c r="E7" s="18">
        <v>3615</v>
      </c>
      <c r="F7" s="18">
        <v>2960</v>
      </c>
      <c r="G7" s="18">
        <v>0</v>
      </c>
    </row>
    <row r="8" spans="1:11" x14ac:dyDescent="0.3">
      <c r="A8" s="2" t="s">
        <v>216</v>
      </c>
      <c r="D8" s="10"/>
      <c r="E8">
        <v>2.4552</v>
      </c>
      <c r="F8">
        <v>1.8491</v>
      </c>
      <c r="G8">
        <v>1.9855</v>
      </c>
    </row>
    <row r="9" spans="1:11" x14ac:dyDescent="0.3">
      <c r="A9" s="2" t="s">
        <v>180</v>
      </c>
      <c r="D9" s="10"/>
      <c r="E9">
        <v>1.8227</v>
      </c>
      <c r="F9">
        <v>1.8458000000000001</v>
      </c>
      <c r="G9">
        <v>0</v>
      </c>
    </row>
    <row r="10" spans="1:11" x14ac:dyDescent="0.3">
      <c r="A10" t="s">
        <v>55</v>
      </c>
      <c r="D10" s="10"/>
      <c r="E10">
        <v>43.350999999999999</v>
      </c>
      <c r="F10">
        <v>66.858000000000004</v>
      </c>
      <c r="G10">
        <v>56.98</v>
      </c>
    </row>
    <row r="11" spans="1:11" x14ac:dyDescent="0.3">
      <c r="D11" s="10"/>
    </row>
    <row r="12" spans="1:11" x14ac:dyDescent="0.3">
      <c r="A12" s="10"/>
      <c r="B12" s="10"/>
      <c r="C12" s="10"/>
      <c r="D12" s="10"/>
      <c r="E12" s="10"/>
      <c r="F12" s="10"/>
      <c r="G12" s="10"/>
      <c r="H12" s="10"/>
      <c r="I12" s="10"/>
      <c r="J12" s="10"/>
      <c r="K12" s="10"/>
    </row>
    <row r="13" spans="1:11" x14ac:dyDescent="0.3">
      <c r="A13" s="16" t="s">
        <v>111</v>
      </c>
    </row>
    <row r="14" spans="1:11" x14ac:dyDescent="0.3">
      <c r="A14" s="22" t="s">
        <v>82</v>
      </c>
      <c r="B14" t="s">
        <v>105</v>
      </c>
    </row>
    <row r="15" spans="1:11" x14ac:dyDescent="0.3">
      <c r="A15" s="22" t="s">
        <v>190</v>
      </c>
      <c r="B15" t="s">
        <v>104</v>
      </c>
    </row>
    <row r="16" spans="1:11" x14ac:dyDescent="0.3">
      <c r="A16" s="22" t="s">
        <v>157</v>
      </c>
      <c r="B16" t="s">
        <v>3</v>
      </c>
    </row>
    <row r="18" spans="1:11" x14ac:dyDescent="0.3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</row>
  </sheetData>
  <sheetProtection password="93B4" sheet="1" objects="1" scenarios="1"/>
  <phoneticPr fontId="6" type="noConversion"/>
  <pageMargins left="0.75" right="0.75" top="1" bottom="1" header="0.5" footer="0.5"/>
  <legacyDrawing r:id="rId1"/>
</worksheet>
</file>

<file path=xl/worksheets/sheet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38"/>
  <dimension ref="A1:K21"/>
  <sheetViews>
    <sheetView zoomScale="150" workbookViewId="0">
      <selection activeCell="E14" sqref="E14:F14"/>
    </sheetView>
  </sheetViews>
  <sheetFormatPr defaultColWidth="11.07421875" defaultRowHeight="13.5" x14ac:dyDescent="0.3"/>
  <cols>
    <col min="1" max="1" width="11.4609375" customWidth="1"/>
    <col min="2" max="2" width="8.15234375" customWidth="1"/>
    <col min="3" max="3" width="7.4609375" customWidth="1"/>
    <col min="4" max="4" width="1.69140625" customWidth="1"/>
    <col min="5" max="11" width="10" customWidth="1"/>
  </cols>
  <sheetData>
    <row r="1" spans="1:11" x14ac:dyDescent="0.3">
      <c r="A1" s="3" t="s">
        <v>66</v>
      </c>
    </row>
    <row r="2" spans="1:11" x14ac:dyDescent="0.3">
      <c r="A2" s="5"/>
      <c r="B2" s="6"/>
      <c r="C2" s="6"/>
      <c r="D2" s="6"/>
      <c r="E2" s="6"/>
      <c r="F2" s="6"/>
      <c r="G2" s="6"/>
      <c r="H2" s="6"/>
      <c r="I2" s="6"/>
      <c r="J2" s="6"/>
      <c r="K2" s="6"/>
    </row>
    <row r="3" spans="1:11" x14ac:dyDescent="0.3">
      <c r="A3" s="7" t="s">
        <v>101</v>
      </c>
      <c r="B3" s="8"/>
      <c r="C3" s="8"/>
      <c r="D3" s="9"/>
      <c r="E3" s="8"/>
      <c r="F3" s="8"/>
      <c r="G3" s="8"/>
      <c r="H3" s="8"/>
      <c r="I3" s="8"/>
      <c r="J3" s="8"/>
      <c r="K3" s="8"/>
    </row>
    <row r="4" spans="1:11" x14ac:dyDescent="0.3">
      <c r="D4" s="10"/>
      <c r="E4" s="11" t="s">
        <v>176</v>
      </c>
    </row>
    <row r="5" spans="1:11" x14ac:dyDescent="0.3">
      <c r="D5" s="10"/>
    </row>
    <row r="6" spans="1:11" x14ac:dyDescent="0.3">
      <c r="A6" s="16" t="s">
        <v>20</v>
      </c>
      <c r="C6" s="1"/>
      <c r="D6" s="10"/>
      <c r="E6" s="17" t="s">
        <v>138</v>
      </c>
      <c r="F6" s="17" t="s">
        <v>109</v>
      </c>
    </row>
    <row r="7" spans="1:11" x14ac:dyDescent="0.3">
      <c r="A7" s="25" t="s">
        <v>96</v>
      </c>
      <c r="C7" s="1"/>
      <c r="D7" s="10"/>
      <c r="E7" s="24">
        <v>2</v>
      </c>
      <c r="F7" s="24">
        <v>0</v>
      </c>
    </row>
    <row r="8" spans="1:11" x14ac:dyDescent="0.3">
      <c r="A8" s="25" t="s">
        <v>37</v>
      </c>
      <c r="C8" s="1"/>
      <c r="D8" s="10"/>
      <c r="E8" s="24">
        <v>4</v>
      </c>
      <c r="F8" s="24">
        <v>0</v>
      </c>
    </row>
    <row r="9" spans="1:11" x14ac:dyDescent="0.3">
      <c r="A9" s="18" t="s">
        <v>214</v>
      </c>
      <c r="B9" s="18"/>
      <c r="C9" s="18"/>
      <c r="D9" s="19"/>
      <c r="E9" s="18">
        <v>4000</v>
      </c>
      <c r="F9" s="18">
        <v>0</v>
      </c>
    </row>
    <row r="10" spans="1:11" x14ac:dyDescent="0.3">
      <c r="A10" s="2" t="s">
        <v>216</v>
      </c>
      <c r="D10" s="10"/>
      <c r="E10">
        <v>1.3222</v>
      </c>
      <c r="F10">
        <v>2.0394000000000001</v>
      </c>
    </row>
    <row r="11" spans="1:11" x14ac:dyDescent="0.3">
      <c r="A11" s="2" t="s">
        <v>180</v>
      </c>
      <c r="D11" s="10"/>
      <c r="E11">
        <v>1.4795</v>
      </c>
      <c r="F11">
        <v>0</v>
      </c>
    </row>
    <row r="12" spans="1:11" x14ac:dyDescent="0.3">
      <c r="A12" s="2" t="s">
        <v>63</v>
      </c>
      <c r="D12" s="10"/>
      <c r="E12">
        <v>1.2375</v>
      </c>
      <c r="F12">
        <v>0</v>
      </c>
    </row>
    <row r="13" spans="1:11" x14ac:dyDescent="0.3">
      <c r="A13" s="2" t="s">
        <v>273</v>
      </c>
      <c r="D13" s="10"/>
      <c r="E13">
        <v>1.3541000000000001</v>
      </c>
      <c r="F13">
        <v>0</v>
      </c>
    </row>
    <row r="14" spans="1:11" x14ac:dyDescent="0.3">
      <c r="A14" t="s">
        <v>55</v>
      </c>
      <c r="D14" s="10"/>
      <c r="E14">
        <v>44.594000000000001</v>
      </c>
      <c r="F14">
        <v>50.951999999999998</v>
      </c>
    </row>
    <row r="15" spans="1:11" x14ac:dyDescent="0.3">
      <c r="D15" s="10"/>
    </row>
    <row r="16" spans="1:11" x14ac:dyDescent="0.3">
      <c r="A16" s="10"/>
      <c r="B16" s="10"/>
      <c r="C16" s="10"/>
      <c r="D16" s="10"/>
      <c r="E16" s="10"/>
      <c r="F16" s="10"/>
      <c r="G16" s="10"/>
      <c r="H16" s="10"/>
      <c r="I16" s="10"/>
      <c r="J16" s="10"/>
      <c r="K16" s="10"/>
    </row>
    <row r="17" spans="1:11" x14ac:dyDescent="0.3">
      <c r="A17" s="16" t="s">
        <v>111</v>
      </c>
    </row>
    <row r="18" spans="1:11" x14ac:dyDescent="0.3">
      <c r="A18" s="22" t="s">
        <v>217</v>
      </c>
      <c r="B18" t="s">
        <v>172</v>
      </c>
    </row>
    <row r="19" spans="1:11" x14ac:dyDescent="0.3">
      <c r="A19" s="22" t="s">
        <v>87</v>
      </c>
      <c r="B19" t="s">
        <v>165</v>
      </c>
    </row>
    <row r="21" spans="1:11" x14ac:dyDescent="0.3">
      <c r="A21" s="5"/>
      <c r="B21" s="6"/>
      <c r="C21" s="6"/>
      <c r="D21" s="6"/>
      <c r="E21" s="6"/>
      <c r="F21" s="6"/>
      <c r="G21" s="6"/>
      <c r="H21" s="6"/>
      <c r="I21" s="6"/>
      <c r="J21" s="6"/>
      <c r="K21" s="6"/>
    </row>
  </sheetData>
  <sheetProtection password="93B4" sheet="1" objects="1" scenarios="1"/>
  <phoneticPr fontId="6" type="noConversion"/>
  <pageMargins left="0.75" right="0.75" top="1" bottom="1" header="0.5" footer="0.5"/>
  <legacyDrawing r:id="rId1"/>
</worksheet>
</file>

<file path=xl/worksheets/sheet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39"/>
  <dimension ref="A1:K27"/>
  <sheetViews>
    <sheetView zoomScale="150" workbookViewId="0">
      <selection activeCell="E16" sqref="E16"/>
    </sheetView>
  </sheetViews>
  <sheetFormatPr defaultColWidth="11.07421875" defaultRowHeight="13.5" x14ac:dyDescent="0.3"/>
  <cols>
    <col min="1" max="1" width="11.4609375" customWidth="1"/>
    <col min="2" max="2" width="8.15234375" customWidth="1"/>
    <col min="3" max="3" width="7.4609375" customWidth="1"/>
    <col min="4" max="4" width="1.69140625" customWidth="1"/>
    <col min="5" max="11" width="10" customWidth="1"/>
  </cols>
  <sheetData>
    <row r="1" spans="1:11" x14ac:dyDescent="0.3">
      <c r="A1" s="3" t="s">
        <v>66</v>
      </c>
    </row>
    <row r="2" spans="1:11" x14ac:dyDescent="0.3">
      <c r="A2" s="12"/>
      <c r="B2" s="13"/>
      <c r="C2" s="13"/>
      <c r="D2" s="13"/>
      <c r="E2" s="13"/>
      <c r="F2" s="13"/>
      <c r="G2" s="13"/>
      <c r="H2" s="13"/>
      <c r="I2" s="13"/>
      <c r="J2" s="13"/>
      <c r="K2" s="13"/>
    </row>
    <row r="3" spans="1:11" x14ac:dyDescent="0.3">
      <c r="A3" s="7" t="s">
        <v>228</v>
      </c>
      <c r="B3" s="8"/>
      <c r="C3" s="8"/>
      <c r="D3" s="9"/>
      <c r="E3" s="8"/>
      <c r="F3" s="8"/>
      <c r="G3" s="8"/>
      <c r="H3" s="8"/>
      <c r="I3" s="8"/>
      <c r="J3" s="8"/>
      <c r="K3" s="8"/>
    </row>
    <row r="4" spans="1:11" x14ac:dyDescent="0.3">
      <c r="D4" s="10"/>
      <c r="E4" s="11" t="s">
        <v>164</v>
      </c>
    </row>
    <row r="5" spans="1:11" x14ac:dyDescent="0.3">
      <c r="D5" s="10"/>
    </row>
    <row r="6" spans="1:11" x14ac:dyDescent="0.3">
      <c r="A6" s="16" t="s">
        <v>20</v>
      </c>
      <c r="C6" s="1"/>
      <c r="D6" s="10"/>
      <c r="E6" s="17" t="s">
        <v>133</v>
      </c>
    </row>
    <row r="7" spans="1:11" x14ac:dyDescent="0.3">
      <c r="A7" t="s">
        <v>214</v>
      </c>
      <c r="D7" s="10"/>
      <c r="E7" s="1">
        <v>2500</v>
      </c>
      <c r="G7" s="20"/>
    </row>
    <row r="8" spans="1:11" x14ac:dyDescent="0.3">
      <c r="A8" t="s">
        <v>119</v>
      </c>
      <c r="D8" s="10"/>
      <c r="E8" s="1">
        <v>5500</v>
      </c>
      <c r="G8" s="20"/>
    </row>
    <row r="9" spans="1:11" x14ac:dyDescent="0.3">
      <c r="A9" s="27" t="s">
        <v>207</v>
      </c>
      <c r="B9" s="27"/>
      <c r="C9" s="27"/>
      <c r="D9" s="28"/>
      <c r="E9" s="2">
        <v>17000</v>
      </c>
      <c r="G9" s="24"/>
    </row>
    <row r="10" spans="1:11" x14ac:dyDescent="0.3">
      <c r="A10" s="29" t="s">
        <v>57</v>
      </c>
      <c r="B10" s="18"/>
      <c r="C10" s="18"/>
      <c r="D10" s="19"/>
      <c r="E10" s="29">
        <v>167000</v>
      </c>
      <c r="G10" s="20"/>
      <c r="I10" s="20"/>
    </row>
    <row r="11" spans="1:11" x14ac:dyDescent="0.3">
      <c r="A11" s="2" t="s">
        <v>181</v>
      </c>
      <c r="D11" s="10"/>
      <c r="E11" s="2">
        <v>1.9492</v>
      </c>
    </row>
    <row r="12" spans="1:11" x14ac:dyDescent="0.3">
      <c r="A12" s="2" t="s">
        <v>182</v>
      </c>
      <c r="D12" s="10"/>
      <c r="E12" s="2">
        <v>1.8667</v>
      </c>
    </row>
    <row r="13" spans="1:11" x14ac:dyDescent="0.3">
      <c r="A13" s="2" t="s">
        <v>97</v>
      </c>
      <c r="D13" s="10"/>
      <c r="E13" s="2">
        <v>1.804</v>
      </c>
    </row>
    <row r="14" spans="1:11" x14ac:dyDescent="0.3">
      <c r="A14" s="2" t="s">
        <v>117</v>
      </c>
      <c r="D14" s="10"/>
      <c r="E14" s="2">
        <v>1.7479</v>
      </c>
    </row>
    <row r="15" spans="1:11" x14ac:dyDescent="0.3">
      <c r="A15" s="2" t="s">
        <v>233</v>
      </c>
      <c r="D15" s="10"/>
      <c r="E15" s="2">
        <v>1.738</v>
      </c>
    </row>
    <row r="16" spans="1:11" x14ac:dyDescent="0.3">
      <c r="A16" t="s">
        <v>55</v>
      </c>
      <c r="D16" s="10"/>
      <c r="E16" s="2">
        <v>57.408999999999999</v>
      </c>
    </row>
    <row r="17" spans="1:11" x14ac:dyDescent="0.3">
      <c r="D17" s="10"/>
    </row>
    <row r="18" spans="1:11" x14ac:dyDescent="0.3">
      <c r="A18" s="12"/>
      <c r="B18" s="13"/>
      <c r="C18" s="13"/>
      <c r="D18" s="13"/>
      <c r="E18" s="13"/>
      <c r="F18" s="13"/>
      <c r="G18" s="13"/>
      <c r="H18" s="13"/>
      <c r="I18" s="13"/>
      <c r="J18" s="13"/>
      <c r="K18" s="13"/>
    </row>
    <row r="25" spans="1:11" x14ac:dyDescent="0.3">
      <c r="G25" s="2"/>
    </row>
    <row r="27" spans="1:11" x14ac:dyDescent="0.3">
      <c r="J27" s="26"/>
    </row>
  </sheetData>
  <sheetProtection password="93B4" sheet="1" objects="1" scenarios="1"/>
  <phoneticPr fontId="6" type="noConversion"/>
  <pageMargins left="0.75" right="0.75" top="1" bottom="1" header="0.5" footer="0.5"/>
  <legacyDrawing r:id="rId1"/>
</worksheet>
</file>

<file path=xl/worksheets/sheet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40"/>
  <dimension ref="A1:K19"/>
  <sheetViews>
    <sheetView zoomScale="150" workbookViewId="0">
      <selection activeCell="E8" sqref="E8:J8"/>
    </sheetView>
  </sheetViews>
  <sheetFormatPr defaultColWidth="11.07421875" defaultRowHeight="13.5" x14ac:dyDescent="0.3"/>
  <cols>
    <col min="1" max="1" width="11.4609375" customWidth="1"/>
    <col min="2" max="2" width="8.15234375" customWidth="1"/>
    <col min="3" max="3" width="7.4609375" customWidth="1"/>
    <col min="4" max="4" width="1.69140625" customWidth="1"/>
    <col min="5" max="11" width="10" customWidth="1"/>
  </cols>
  <sheetData>
    <row r="1" spans="1:11" x14ac:dyDescent="0.3">
      <c r="A1" s="3" t="s">
        <v>66</v>
      </c>
    </row>
    <row r="2" spans="1:11" x14ac:dyDescent="0.3">
      <c r="A2" s="12"/>
      <c r="B2" s="13"/>
      <c r="C2" s="13"/>
      <c r="D2" s="13"/>
      <c r="E2" s="13"/>
      <c r="F2" s="13"/>
      <c r="G2" s="13"/>
      <c r="H2" s="13"/>
      <c r="I2" s="13"/>
      <c r="J2" s="13"/>
      <c r="K2" s="13"/>
    </row>
    <row r="3" spans="1:11" x14ac:dyDescent="0.3">
      <c r="A3" s="7" t="s">
        <v>113</v>
      </c>
      <c r="B3" s="8"/>
      <c r="C3" s="8"/>
      <c r="D3" s="9"/>
      <c r="E3" s="8"/>
      <c r="F3" s="8"/>
      <c r="G3" s="8"/>
      <c r="H3" s="8"/>
      <c r="I3" s="8"/>
      <c r="J3" s="8"/>
      <c r="K3" s="8"/>
    </row>
    <row r="4" spans="1:11" x14ac:dyDescent="0.3">
      <c r="D4" s="10"/>
      <c r="E4" s="11" t="s">
        <v>164</v>
      </c>
    </row>
    <row r="5" spans="1:11" x14ac:dyDescent="0.3">
      <c r="D5" s="10"/>
    </row>
    <row r="6" spans="1:11" x14ac:dyDescent="0.3">
      <c r="A6" s="16" t="s">
        <v>20</v>
      </c>
      <c r="C6" s="1"/>
      <c r="D6" s="10"/>
      <c r="E6" s="17" t="s">
        <v>56</v>
      </c>
      <c r="F6" s="21" t="s">
        <v>102</v>
      </c>
      <c r="G6" s="21" t="s">
        <v>173</v>
      </c>
      <c r="H6" s="21" t="s">
        <v>145</v>
      </c>
      <c r="I6" s="21" t="s">
        <v>131</v>
      </c>
      <c r="J6" s="21" t="s">
        <v>85</v>
      </c>
    </row>
    <row r="7" spans="1:11" x14ac:dyDescent="0.3">
      <c r="A7" t="s">
        <v>110</v>
      </c>
      <c r="D7" s="10"/>
      <c r="E7">
        <v>1.8620000000000001</v>
      </c>
      <c r="F7">
        <v>1.8540000000000001</v>
      </c>
      <c r="G7">
        <v>1.8540000000000001</v>
      </c>
      <c r="H7">
        <v>1.954</v>
      </c>
      <c r="I7">
        <v>1.619</v>
      </c>
      <c r="J7">
        <v>2.88</v>
      </c>
    </row>
    <row r="8" spans="1:11" x14ac:dyDescent="0.3">
      <c r="A8" t="s">
        <v>55</v>
      </c>
      <c r="D8" s="10"/>
      <c r="E8">
        <v>54.656999999999996</v>
      </c>
      <c r="F8">
        <v>58.591999999999999</v>
      </c>
      <c r="G8">
        <v>58.591999999999999</v>
      </c>
      <c r="H8">
        <v>63.634</v>
      </c>
      <c r="I8">
        <v>67.704999999999998</v>
      </c>
      <c r="J8">
        <v>48.4</v>
      </c>
    </row>
    <row r="9" spans="1:11" x14ac:dyDescent="0.3">
      <c r="D9" s="10"/>
    </row>
    <row r="10" spans="1:11" x14ac:dyDescent="0.3">
      <c r="A10" s="10"/>
      <c r="B10" s="10"/>
      <c r="C10" s="10"/>
      <c r="D10" s="10"/>
      <c r="E10" s="10"/>
      <c r="F10" s="10"/>
      <c r="G10" s="10"/>
      <c r="H10" s="10"/>
      <c r="I10" s="10"/>
      <c r="J10" s="10"/>
      <c r="K10" s="10"/>
    </row>
    <row r="11" spans="1:11" x14ac:dyDescent="0.3">
      <c r="A11" s="16" t="s">
        <v>111</v>
      </c>
    </row>
    <row r="12" spans="1:11" x14ac:dyDescent="0.3">
      <c r="A12" s="22" t="s">
        <v>231</v>
      </c>
      <c r="B12" t="s">
        <v>232</v>
      </c>
    </row>
    <row r="13" spans="1:11" x14ac:dyDescent="0.3">
      <c r="A13" s="22" t="s">
        <v>112</v>
      </c>
      <c r="B13" t="s">
        <v>60</v>
      </c>
    </row>
    <row r="14" spans="1:11" x14ac:dyDescent="0.3">
      <c r="A14" s="22" t="s">
        <v>209</v>
      </c>
      <c r="B14" t="s">
        <v>61</v>
      </c>
    </row>
    <row r="15" spans="1:11" x14ac:dyDescent="0.3">
      <c r="A15" s="22" t="s">
        <v>210</v>
      </c>
      <c r="B15" t="s">
        <v>103</v>
      </c>
    </row>
    <row r="16" spans="1:11" x14ac:dyDescent="0.3">
      <c r="A16" s="22" t="s">
        <v>206</v>
      </c>
      <c r="B16" t="s">
        <v>89</v>
      </c>
    </row>
    <row r="17" spans="1:11" x14ac:dyDescent="0.3">
      <c r="A17" s="22" t="s">
        <v>230</v>
      </c>
      <c r="B17" t="s">
        <v>58</v>
      </c>
    </row>
    <row r="19" spans="1:11" x14ac:dyDescent="0.3">
      <c r="A19" s="12"/>
      <c r="B19" s="13"/>
      <c r="C19" s="13"/>
      <c r="D19" s="13"/>
      <c r="E19" s="13"/>
      <c r="F19" s="13"/>
      <c r="G19" s="13"/>
      <c r="H19" s="13"/>
      <c r="I19" s="13"/>
      <c r="J19" s="13"/>
      <c r="K19" s="13"/>
    </row>
  </sheetData>
  <sheetProtection password="CC31" sheet="1" objects="1" scenarios="1"/>
  <phoneticPr fontId="6" type="noConversion"/>
  <pageMargins left="0.75" right="0.75" top="1" bottom="1" header="0.5" footer="0.5"/>
  <legacyDrawing r:id="rId1"/>
</worksheet>
</file>

<file path=xl/worksheets/sheet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41"/>
  <dimension ref="A1:K18"/>
  <sheetViews>
    <sheetView zoomScale="150" workbookViewId="0">
      <selection activeCell="E10" sqref="E10:G10"/>
    </sheetView>
  </sheetViews>
  <sheetFormatPr defaultColWidth="11.07421875" defaultRowHeight="13.5" x14ac:dyDescent="0.3"/>
  <cols>
    <col min="1" max="1" width="11.4609375" customWidth="1"/>
    <col min="2" max="2" width="8.15234375" customWidth="1"/>
    <col min="3" max="3" width="7.4609375" customWidth="1"/>
    <col min="4" max="4" width="1.69140625" customWidth="1"/>
    <col min="5" max="11" width="10" customWidth="1"/>
  </cols>
  <sheetData>
    <row r="1" spans="1:11" x14ac:dyDescent="0.3">
      <c r="A1" s="3" t="s">
        <v>66</v>
      </c>
    </row>
    <row r="2" spans="1:11" x14ac:dyDescent="0.3">
      <c r="A2" s="12"/>
      <c r="B2" s="13"/>
      <c r="C2" s="13"/>
      <c r="D2" s="13"/>
      <c r="E2" s="13"/>
      <c r="F2" s="13"/>
      <c r="G2" s="13"/>
      <c r="H2" s="13"/>
      <c r="I2" s="13"/>
      <c r="J2" s="13"/>
      <c r="K2" s="13"/>
    </row>
    <row r="3" spans="1:11" x14ac:dyDescent="0.3">
      <c r="A3" s="7" t="s">
        <v>279</v>
      </c>
      <c r="B3" s="8"/>
      <c r="C3" s="8"/>
      <c r="D3" s="9"/>
      <c r="E3" s="8"/>
      <c r="F3" s="8"/>
      <c r="G3" s="8"/>
      <c r="H3" s="8"/>
      <c r="I3" s="8"/>
      <c r="J3" s="8"/>
      <c r="K3" s="8"/>
    </row>
    <row r="4" spans="1:11" x14ac:dyDescent="0.3">
      <c r="D4" s="10"/>
      <c r="E4" s="11" t="s">
        <v>164</v>
      </c>
    </row>
    <row r="5" spans="1:11" x14ac:dyDescent="0.3">
      <c r="D5" s="10"/>
    </row>
    <row r="6" spans="1:11" x14ac:dyDescent="0.3">
      <c r="A6" s="16" t="s">
        <v>20</v>
      </c>
      <c r="C6" s="1"/>
      <c r="D6" s="10"/>
      <c r="E6" s="17" t="s">
        <v>212</v>
      </c>
      <c r="F6" s="17" t="s">
        <v>1</v>
      </c>
      <c r="G6" s="17" t="s">
        <v>80</v>
      </c>
    </row>
    <row r="7" spans="1:11" x14ac:dyDescent="0.3">
      <c r="A7" s="18" t="s">
        <v>214</v>
      </c>
      <c r="B7" s="18"/>
      <c r="C7" s="18"/>
      <c r="D7" s="19"/>
      <c r="E7" s="18">
        <v>3615</v>
      </c>
      <c r="F7" s="18">
        <v>2960</v>
      </c>
      <c r="G7" s="18">
        <v>0</v>
      </c>
    </row>
    <row r="8" spans="1:11" x14ac:dyDescent="0.3">
      <c r="A8" s="2" t="s">
        <v>216</v>
      </c>
      <c r="D8" s="10"/>
      <c r="E8">
        <v>1.9107000000000001</v>
      </c>
      <c r="F8">
        <v>1.6093</v>
      </c>
      <c r="G8">
        <v>1.9613</v>
      </c>
    </row>
    <row r="9" spans="1:11" x14ac:dyDescent="0.3">
      <c r="A9" s="2" t="s">
        <v>180</v>
      </c>
      <c r="D9" s="10"/>
      <c r="E9">
        <v>1.7743</v>
      </c>
      <c r="F9">
        <v>1.7467999999999999</v>
      </c>
      <c r="G9">
        <v>0</v>
      </c>
    </row>
    <row r="10" spans="1:11" x14ac:dyDescent="0.3">
      <c r="A10" t="s">
        <v>55</v>
      </c>
      <c r="D10" s="10"/>
      <c r="E10">
        <v>58.828000000000003</v>
      </c>
      <c r="F10">
        <v>64.316999999999993</v>
      </c>
      <c r="G10">
        <v>52.942999999999998</v>
      </c>
    </row>
    <row r="11" spans="1:11" x14ac:dyDescent="0.3">
      <c r="D11" s="10"/>
    </row>
    <row r="12" spans="1:11" x14ac:dyDescent="0.3">
      <c r="A12" s="10"/>
      <c r="B12" s="10"/>
      <c r="C12" s="10"/>
      <c r="D12" s="10"/>
      <c r="E12" s="10"/>
      <c r="F12" s="10"/>
      <c r="G12" s="10"/>
      <c r="H12" s="10"/>
      <c r="I12" s="10"/>
      <c r="J12" s="10"/>
      <c r="K12" s="10"/>
    </row>
    <row r="13" spans="1:11" x14ac:dyDescent="0.3">
      <c r="A13" s="16" t="s">
        <v>111</v>
      </c>
    </row>
    <row r="14" spans="1:11" x14ac:dyDescent="0.3">
      <c r="A14" s="22" t="s">
        <v>82</v>
      </c>
      <c r="B14" t="s">
        <v>2</v>
      </c>
    </row>
    <row r="15" spans="1:11" x14ac:dyDescent="0.3">
      <c r="A15" s="22" t="s">
        <v>190</v>
      </c>
    </row>
    <row r="16" spans="1:11" x14ac:dyDescent="0.3">
      <c r="A16" s="22" t="s">
        <v>157</v>
      </c>
    </row>
    <row r="18" spans="1:11" x14ac:dyDescent="0.3">
      <c r="A18" s="13"/>
      <c r="B18" s="13"/>
      <c r="C18" s="13"/>
      <c r="D18" s="13"/>
      <c r="E18" s="13"/>
      <c r="F18" s="13"/>
      <c r="G18" s="13"/>
      <c r="H18" s="13"/>
      <c r="I18" s="13"/>
      <c r="J18" s="13"/>
      <c r="K18" s="13"/>
    </row>
  </sheetData>
  <sheetProtection password="CC31" sheet="1" objects="1" scenarios="1"/>
  <phoneticPr fontId="6" type="noConversion"/>
  <pageMargins left="0.75" right="0.75" top="1" bottom="1" header="0.5" footer="0.5"/>
  <legacyDrawing r:id="rId1"/>
</worksheet>
</file>

<file path=xl/worksheets/sheet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42"/>
  <dimension ref="A1:K21"/>
  <sheetViews>
    <sheetView zoomScale="150" workbookViewId="0">
      <selection activeCell="E14" sqref="E14:F14"/>
    </sheetView>
  </sheetViews>
  <sheetFormatPr defaultColWidth="11.07421875" defaultRowHeight="13.5" x14ac:dyDescent="0.3"/>
  <cols>
    <col min="1" max="1" width="11.4609375" customWidth="1"/>
    <col min="2" max="2" width="8.15234375" customWidth="1"/>
    <col min="3" max="3" width="7.4609375" customWidth="1"/>
    <col min="4" max="4" width="1.69140625" customWidth="1"/>
    <col min="5" max="11" width="10" customWidth="1"/>
  </cols>
  <sheetData>
    <row r="1" spans="1:11" x14ac:dyDescent="0.3">
      <c r="A1" s="3" t="s">
        <v>66</v>
      </c>
    </row>
    <row r="2" spans="1:11" x14ac:dyDescent="0.3">
      <c r="A2" s="12"/>
      <c r="B2" s="13"/>
      <c r="C2" s="13"/>
      <c r="D2" s="13"/>
      <c r="E2" s="13"/>
      <c r="F2" s="13"/>
      <c r="G2" s="13"/>
      <c r="H2" s="13"/>
      <c r="I2" s="13"/>
      <c r="J2" s="13"/>
      <c r="K2" s="13"/>
    </row>
    <row r="3" spans="1:11" x14ac:dyDescent="0.3">
      <c r="A3" s="7" t="s">
        <v>101</v>
      </c>
      <c r="B3" s="8"/>
      <c r="C3" s="8"/>
      <c r="D3" s="9"/>
      <c r="E3" s="8"/>
      <c r="F3" s="8"/>
      <c r="G3" s="8"/>
      <c r="H3" s="8"/>
      <c r="I3" s="8"/>
      <c r="J3" s="8"/>
      <c r="K3" s="8"/>
    </row>
    <row r="4" spans="1:11" x14ac:dyDescent="0.3">
      <c r="D4" s="10"/>
      <c r="E4" s="11" t="s">
        <v>164</v>
      </c>
    </row>
    <row r="5" spans="1:11" x14ac:dyDescent="0.3">
      <c r="D5" s="10"/>
    </row>
    <row r="6" spans="1:11" x14ac:dyDescent="0.3">
      <c r="A6" s="16" t="s">
        <v>20</v>
      </c>
      <c r="C6" s="1"/>
      <c r="D6" s="10"/>
      <c r="E6" s="17" t="s">
        <v>138</v>
      </c>
      <c r="F6" s="17" t="s">
        <v>109</v>
      </c>
    </row>
    <row r="7" spans="1:11" x14ac:dyDescent="0.3">
      <c r="A7" s="25" t="s">
        <v>96</v>
      </c>
      <c r="C7" s="1"/>
      <c r="D7" s="10"/>
      <c r="E7" s="23">
        <v>2</v>
      </c>
      <c r="F7" s="24">
        <v>0</v>
      </c>
    </row>
    <row r="8" spans="1:11" x14ac:dyDescent="0.3">
      <c r="A8" s="25" t="s">
        <v>37</v>
      </c>
      <c r="C8" s="1"/>
      <c r="D8" s="10"/>
      <c r="E8" s="23">
        <v>4</v>
      </c>
      <c r="F8" s="23">
        <v>0</v>
      </c>
    </row>
    <row r="9" spans="1:11" x14ac:dyDescent="0.3">
      <c r="A9" s="18" t="s">
        <v>214</v>
      </c>
      <c r="B9" s="18"/>
      <c r="C9" s="18"/>
      <c r="D9" s="19"/>
      <c r="E9" s="18">
        <v>4000</v>
      </c>
      <c r="F9" s="18">
        <v>0</v>
      </c>
    </row>
    <row r="10" spans="1:11" x14ac:dyDescent="0.3">
      <c r="A10" s="2" t="s">
        <v>216</v>
      </c>
      <c r="D10" s="10"/>
      <c r="E10">
        <v>1.2492700000000001</v>
      </c>
      <c r="F10">
        <v>1.9779100000000001</v>
      </c>
    </row>
    <row r="11" spans="1:11" x14ac:dyDescent="0.3">
      <c r="A11" s="2" t="s">
        <v>180</v>
      </c>
      <c r="D11" s="10"/>
      <c r="E11">
        <v>1.4418800000000001</v>
      </c>
      <c r="F11">
        <v>0</v>
      </c>
    </row>
    <row r="12" spans="1:11" x14ac:dyDescent="0.3">
      <c r="A12" s="2" t="s">
        <v>63</v>
      </c>
      <c r="D12" s="10"/>
      <c r="E12">
        <v>1.16919</v>
      </c>
      <c r="F12">
        <v>0</v>
      </c>
    </row>
    <row r="13" spans="1:11" x14ac:dyDescent="0.3">
      <c r="A13" s="2" t="s">
        <v>273</v>
      </c>
      <c r="D13" s="10"/>
      <c r="E13">
        <v>1.3204400000000001</v>
      </c>
      <c r="F13">
        <v>0</v>
      </c>
    </row>
    <row r="14" spans="1:11" x14ac:dyDescent="0.3">
      <c r="A14" t="s">
        <v>55</v>
      </c>
      <c r="D14" s="10"/>
      <c r="E14">
        <v>42.085999999999999</v>
      </c>
      <c r="F14">
        <v>49.39</v>
      </c>
    </row>
    <row r="15" spans="1:11" x14ac:dyDescent="0.3">
      <c r="D15" s="10"/>
    </row>
    <row r="16" spans="1:11" x14ac:dyDescent="0.3">
      <c r="A16" s="10"/>
      <c r="B16" s="10"/>
      <c r="C16" s="10"/>
      <c r="D16" s="10"/>
      <c r="E16" s="10"/>
      <c r="F16" s="10"/>
      <c r="G16" s="10"/>
      <c r="H16" s="10"/>
      <c r="I16" s="10"/>
      <c r="J16" s="10"/>
      <c r="K16" s="10"/>
    </row>
    <row r="17" spans="1:11" x14ac:dyDescent="0.3">
      <c r="A17" s="16" t="s">
        <v>111</v>
      </c>
    </row>
    <row r="18" spans="1:11" x14ac:dyDescent="0.3">
      <c r="A18" s="22" t="s">
        <v>217</v>
      </c>
      <c r="B18" t="s">
        <v>172</v>
      </c>
    </row>
    <row r="19" spans="1:11" x14ac:dyDescent="0.3">
      <c r="A19" s="22" t="s">
        <v>87</v>
      </c>
      <c r="B19" t="s">
        <v>165</v>
      </c>
    </row>
    <row r="21" spans="1:11" x14ac:dyDescent="0.3">
      <c r="A21" s="12"/>
      <c r="B21" s="13"/>
      <c r="C21" s="13"/>
      <c r="D21" s="13"/>
      <c r="E21" s="13"/>
      <c r="F21" s="13"/>
      <c r="G21" s="13"/>
      <c r="H21" s="13"/>
      <c r="I21" s="13"/>
      <c r="J21" s="13"/>
      <c r="K21" s="13"/>
    </row>
  </sheetData>
  <sheetProtection password="CC31" sheet="1" objects="1" scenarios="1"/>
  <phoneticPr fontId="6" type="noConversion"/>
  <pageMargins left="0.75" right="0.75" top="1" bottom="1" header="0.5" footer="0.5"/>
  <legacyDrawing r:id="rId1"/>
</worksheet>
</file>

<file path=xl/worksheets/sheet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43"/>
  <dimension ref="A1:K12"/>
  <sheetViews>
    <sheetView zoomScale="150" workbookViewId="0">
      <selection activeCell="E10" sqref="E10"/>
    </sheetView>
  </sheetViews>
  <sheetFormatPr defaultColWidth="11.07421875" defaultRowHeight="13.5" x14ac:dyDescent="0.3"/>
  <cols>
    <col min="1" max="1" width="11.4609375" customWidth="1"/>
    <col min="2" max="2" width="8.15234375" customWidth="1"/>
    <col min="3" max="3" width="7.4609375" customWidth="1"/>
    <col min="4" max="4" width="1.69140625" customWidth="1"/>
    <col min="5" max="11" width="10" customWidth="1"/>
  </cols>
  <sheetData>
    <row r="1" spans="1:11" x14ac:dyDescent="0.3">
      <c r="A1" s="3" t="s">
        <v>66</v>
      </c>
    </row>
    <row r="2" spans="1:11" x14ac:dyDescent="0.3">
      <c r="A2" s="14"/>
      <c r="B2" s="15"/>
      <c r="C2" s="15"/>
      <c r="D2" s="15"/>
      <c r="E2" s="15"/>
      <c r="F2" s="15"/>
      <c r="G2" s="15"/>
      <c r="H2" s="15"/>
      <c r="I2" s="15"/>
      <c r="J2" s="15"/>
      <c r="K2" s="15"/>
    </row>
    <row r="3" spans="1:11" x14ac:dyDescent="0.3">
      <c r="A3" s="7" t="s">
        <v>222</v>
      </c>
      <c r="B3" s="8"/>
      <c r="C3" s="8"/>
      <c r="D3" s="9"/>
      <c r="E3" s="8"/>
      <c r="F3" s="8"/>
      <c r="G3" s="8"/>
      <c r="H3" s="8"/>
      <c r="I3" s="8"/>
      <c r="J3" s="8"/>
      <c r="K3" s="8"/>
    </row>
    <row r="4" spans="1:11" x14ac:dyDescent="0.3">
      <c r="D4" s="10"/>
      <c r="E4" s="11" t="s">
        <v>84</v>
      </c>
    </row>
    <row r="5" spans="1:11" x14ac:dyDescent="0.3">
      <c r="D5" s="10"/>
    </row>
    <row r="6" spans="1:11" x14ac:dyDescent="0.3">
      <c r="A6" s="16" t="s">
        <v>20</v>
      </c>
      <c r="C6" s="1"/>
      <c r="D6" s="10"/>
      <c r="E6" s="17" t="s">
        <v>133</v>
      </c>
    </row>
    <row r="7" spans="1:11" x14ac:dyDescent="0.3">
      <c r="A7" s="18" t="s">
        <v>214</v>
      </c>
      <c r="B7" s="18"/>
      <c r="C7" s="29"/>
      <c r="D7" s="19"/>
      <c r="E7" s="30">
        <v>3700</v>
      </c>
    </row>
    <row r="8" spans="1:11" x14ac:dyDescent="0.3">
      <c r="A8" s="2" t="s">
        <v>216</v>
      </c>
      <c r="D8" s="10"/>
      <c r="E8" s="1">
        <v>1.8491</v>
      </c>
    </row>
    <row r="9" spans="1:11" x14ac:dyDescent="0.3">
      <c r="A9" s="2" t="s">
        <v>180</v>
      </c>
      <c r="D9" s="10"/>
      <c r="E9" s="1">
        <v>1.7324999999999999</v>
      </c>
    </row>
    <row r="10" spans="1:11" x14ac:dyDescent="0.3">
      <c r="A10" t="s">
        <v>55</v>
      </c>
      <c r="D10" s="10"/>
      <c r="E10">
        <v>53.042000000000002</v>
      </c>
    </row>
    <row r="11" spans="1:11" x14ac:dyDescent="0.3">
      <c r="D11" s="10"/>
    </row>
    <row r="12" spans="1:11" x14ac:dyDescent="0.3">
      <c r="A12" s="14"/>
      <c r="B12" s="15"/>
      <c r="C12" s="15"/>
      <c r="D12" s="15"/>
      <c r="E12" s="15"/>
      <c r="F12" s="15"/>
      <c r="G12" s="15"/>
      <c r="H12" s="15"/>
      <c r="I12" s="15"/>
      <c r="J12" s="15"/>
      <c r="K12" s="15"/>
    </row>
  </sheetData>
  <sheetProtection password="CC31" sheet="1" objects="1" scenarios="1"/>
  <phoneticPr fontId="6" type="noConversion"/>
  <pageMargins left="0.75" right="0.75" top="1" bottom="1" header="0.5" footer="0.5"/>
  <legacyDrawing r:id="rId1"/>
</worksheet>
</file>

<file path=xl/worksheets/sheet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44"/>
  <dimension ref="A1:K18"/>
  <sheetViews>
    <sheetView zoomScale="150" workbookViewId="0">
      <selection activeCell="E8" sqref="E8:I8"/>
    </sheetView>
  </sheetViews>
  <sheetFormatPr defaultColWidth="11.07421875" defaultRowHeight="13.5" x14ac:dyDescent="0.3"/>
  <cols>
    <col min="1" max="1" width="11.4609375" customWidth="1"/>
    <col min="2" max="2" width="8.15234375" customWidth="1"/>
    <col min="3" max="3" width="7.4609375" customWidth="1"/>
    <col min="4" max="4" width="1.69140625" customWidth="1"/>
    <col min="5" max="11" width="10" customWidth="1"/>
  </cols>
  <sheetData>
    <row r="1" spans="1:11" x14ac:dyDescent="0.3">
      <c r="A1" s="3" t="s">
        <v>66</v>
      </c>
    </row>
    <row r="2" spans="1:11" x14ac:dyDescent="0.3">
      <c r="A2" s="14"/>
      <c r="B2" s="15"/>
      <c r="C2" s="15"/>
      <c r="D2" s="15"/>
      <c r="E2" s="15"/>
      <c r="F2" s="15"/>
      <c r="G2" s="15"/>
      <c r="H2" s="15"/>
      <c r="I2" s="15"/>
      <c r="J2" s="15"/>
      <c r="K2" s="15"/>
    </row>
    <row r="3" spans="1:11" x14ac:dyDescent="0.3">
      <c r="A3" s="7" t="s">
        <v>113</v>
      </c>
      <c r="B3" s="8"/>
      <c r="C3" s="8"/>
      <c r="D3" s="9"/>
      <c r="E3" s="8"/>
      <c r="F3" s="8"/>
      <c r="G3" s="8"/>
      <c r="H3" s="8"/>
      <c r="I3" s="8"/>
      <c r="J3" s="8"/>
      <c r="K3" s="8"/>
    </row>
    <row r="4" spans="1:11" x14ac:dyDescent="0.3">
      <c r="D4" s="10"/>
      <c r="E4" s="11" t="s">
        <v>84</v>
      </c>
    </row>
    <row r="5" spans="1:11" x14ac:dyDescent="0.3">
      <c r="D5" s="10"/>
    </row>
    <row r="6" spans="1:11" x14ac:dyDescent="0.3">
      <c r="A6" s="16" t="s">
        <v>20</v>
      </c>
      <c r="C6" s="1"/>
      <c r="D6" s="10"/>
      <c r="E6" s="17" t="s">
        <v>56</v>
      </c>
      <c r="F6" s="21" t="s">
        <v>102</v>
      </c>
      <c r="G6" s="21" t="s">
        <v>173</v>
      </c>
      <c r="H6" s="21" t="s">
        <v>145</v>
      </c>
      <c r="I6" s="21" t="s">
        <v>131</v>
      </c>
      <c r="J6" s="21"/>
    </row>
    <row r="7" spans="1:11" x14ac:dyDescent="0.3">
      <c r="A7" t="s">
        <v>110</v>
      </c>
      <c r="D7" s="10"/>
      <c r="E7">
        <v>1.792</v>
      </c>
      <c r="F7">
        <v>1.7829999999999999</v>
      </c>
      <c r="G7">
        <v>1.7829999999999999</v>
      </c>
      <c r="H7">
        <v>1.8819999999999999</v>
      </c>
      <c r="I7">
        <v>1.4450000000000001</v>
      </c>
    </row>
    <row r="8" spans="1:11" x14ac:dyDescent="0.3">
      <c r="A8" t="s">
        <v>55</v>
      </c>
      <c r="D8" s="10"/>
      <c r="E8">
        <v>52.738</v>
      </c>
      <c r="F8">
        <v>57.823</v>
      </c>
      <c r="G8">
        <v>57.823</v>
      </c>
      <c r="H8">
        <v>61.01</v>
      </c>
      <c r="I8">
        <v>65.932000000000002</v>
      </c>
    </row>
    <row r="9" spans="1:11" x14ac:dyDescent="0.3">
      <c r="D9" s="10"/>
    </row>
    <row r="10" spans="1:11" x14ac:dyDescent="0.3">
      <c r="A10" s="10"/>
      <c r="B10" s="10"/>
      <c r="C10" s="10"/>
      <c r="D10" s="10"/>
      <c r="E10" s="10"/>
      <c r="F10" s="10"/>
      <c r="G10" s="10"/>
      <c r="H10" s="10"/>
      <c r="I10" s="10"/>
      <c r="J10" s="10"/>
      <c r="K10" s="10"/>
    </row>
    <row r="11" spans="1:11" x14ac:dyDescent="0.3">
      <c r="A11" s="16" t="s">
        <v>111</v>
      </c>
    </row>
    <row r="12" spans="1:11" x14ac:dyDescent="0.3">
      <c r="A12" s="22" t="s">
        <v>231</v>
      </c>
      <c r="B12" t="s">
        <v>232</v>
      </c>
    </row>
    <row r="13" spans="1:11" x14ac:dyDescent="0.3">
      <c r="A13" s="22" t="s">
        <v>112</v>
      </c>
      <c r="B13" t="s">
        <v>60</v>
      </c>
    </row>
    <row r="14" spans="1:11" x14ac:dyDescent="0.3">
      <c r="A14" s="22" t="s">
        <v>209</v>
      </c>
      <c r="B14" t="s">
        <v>61</v>
      </c>
    </row>
    <row r="15" spans="1:11" x14ac:dyDescent="0.3">
      <c r="A15" s="22" t="s">
        <v>210</v>
      </c>
      <c r="B15" t="s">
        <v>103</v>
      </c>
    </row>
    <row r="16" spans="1:11" x14ac:dyDescent="0.3">
      <c r="A16" s="22" t="s">
        <v>206</v>
      </c>
      <c r="B16" t="s">
        <v>89</v>
      </c>
    </row>
    <row r="18" spans="1:11" x14ac:dyDescent="0.3">
      <c r="A18" s="12"/>
      <c r="B18" s="13"/>
      <c r="C18" s="13"/>
      <c r="D18" s="13"/>
      <c r="E18" s="13"/>
      <c r="F18" s="13"/>
      <c r="G18" s="13"/>
      <c r="H18" s="13"/>
      <c r="I18" s="13"/>
      <c r="J18" s="13"/>
      <c r="K18" s="13"/>
    </row>
  </sheetData>
  <sheetProtection password="CC31" sheet="1" objects="1" scenarios="1"/>
  <phoneticPr fontId="6" type="noConversion"/>
  <pageMargins left="0.75" right="0.75" top="1" bottom="1" header="0.5" footer="0.5"/>
  <legacyDrawing r:id="rId1"/>
</worksheet>
</file>

<file path=xl/worksheets/sheet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45"/>
  <dimension ref="A1:K18"/>
  <sheetViews>
    <sheetView zoomScale="150" workbookViewId="0">
      <selection activeCell="E10" sqref="E10:G10"/>
    </sheetView>
  </sheetViews>
  <sheetFormatPr defaultColWidth="11.07421875" defaultRowHeight="13.5" x14ac:dyDescent="0.3"/>
  <cols>
    <col min="1" max="1" width="11.4609375" customWidth="1"/>
    <col min="2" max="2" width="8.15234375" customWidth="1"/>
    <col min="3" max="3" width="7.4609375" customWidth="1"/>
    <col min="4" max="4" width="1.69140625" customWidth="1"/>
    <col min="5" max="11" width="10" customWidth="1"/>
  </cols>
  <sheetData>
    <row r="1" spans="1:11" x14ac:dyDescent="0.3">
      <c r="A1" s="3" t="s">
        <v>66</v>
      </c>
    </row>
    <row r="2" spans="1:11" x14ac:dyDescent="0.3">
      <c r="A2" s="14"/>
      <c r="B2" s="15"/>
      <c r="C2" s="15"/>
      <c r="D2" s="15"/>
      <c r="E2" s="15"/>
      <c r="F2" s="15"/>
      <c r="G2" s="15"/>
      <c r="H2" s="15"/>
      <c r="I2" s="15"/>
      <c r="J2" s="15"/>
      <c r="K2" s="15"/>
    </row>
    <row r="3" spans="1:11" x14ac:dyDescent="0.3">
      <c r="A3" s="7" t="s">
        <v>100</v>
      </c>
      <c r="B3" s="8"/>
      <c r="C3" s="8"/>
      <c r="D3" s="9"/>
      <c r="E3" s="8"/>
      <c r="F3" s="8"/>
      <c r="G3" s="8"/>
      <c r="H3" s="8"/>
      <c r="I3" s="8"/>
      <c r="J3" s="8"/>
      <c r="K3" s="8"/>
    </row>
    <row r="4" spans="1:11" x14ac:dyDescent="0.3">
      <c r="D4" s="10"/>
      <c r="E4" s="11" t="s">
        <v>84</v>
      </c>
    </row>
    <row r="5" spans="1:11" x14ac:dyDescent="0.3">
      <c r="D5" s="10"/>
    </row>
    <row r="6" spans="1:11" x14ac:dyDescent="0.3">
      <c r="A6" s="16" t="s">
        <v>20</v>
      </c>
      <c r="C6" s="1"/>
      <c r="D6" s="10"/>
      <c r="E6" s="17" t="s">
        <v>212</v>
      </c>
      <c r="F6" s="17" t="s">
        <v>1</v>
      </c>
      <c r="G6" s="17" t="s">
        <v>80</v>
      </c>
    </row>
    <row r="7" spans="1:11" x14ac:dyDescent="0.3">
      <c r="A7" s="18" t="s">
        <v>214</v>
      </c>
      <c r="B7" s="18"/>
      <c r="C7" s="18"/>
      <c r="D7" s="19"/>
      <c r="E7" s="18">
        <v>3615</v>
      </c>
      <c r="F7" s="18">
        <v>2960</v>
      </c>
      <c r="G7" s="18">
        <v>0</v>
      </c>
    </row>
    <row r="8" spans="1:11" x14ac:dyDescent="0.3">
      <c r="A8" s="2" t="s">
        <v>216</v>
      </c>
      <c r="D8" s="10"/>
      <c r="E8">
        <v>1.7919</v>
      </c>
      <c r="F8">
        <v>1.5246</v>
      </c>
      <c r="G8">
        <v>1.9294</v>
      </c>
    </row>
    <row r="9" spans="1:11" x14ac:dyDescent="0.3">
      <c r="A9" s="2" t="s">
        <v>180</v>
      </c>
      <c r="D9" s="10"/>
      <c r="E9">
        <v>1.7687999999999999</v>
      </c>
      <c r="F9">
        <v>1.7467999999999999</v>
      </c>
      <c r="G9">
        <v>0</v>
      </c>
    </row>
    <row r="10" spans="1:11" x14ac:dyDescent="0.3">
      <c r="A10" t="s">
        <v>55</v>
      </c>
      <c r="D10" s="10"/>
      <c r="E10">
        <v>54.372999999999998</v>
      </c>
      <c r="F10">
        <v>62.689</v>
      </c>
      <c r="G10">
        <v>50.567</v>
      </c>
    </row>
    <row r="11" spans="1:11" x14ac:dyDescent="0.3">
      <c r="D11" s="10"/>
    </row>
    <row r="12" spans="1:11" x14ac:dyDescent="0.3">
      <c r="A12" s="10"/>
      <c r="B12" s="10"/>
      <c r="C12" s="10"/>
      <c r="D12" s="10"/>
      <c r="E12" s="10"/>
      <c r="F12" s="10"/>
      <c r="G12" s="10"/>
      <c r="H12" s="10"/>
      <c r="I12" s="10"/>
      <c r="J12" s="10"/>
      <c r="K12" s="10"/>
    </row>
    <row r="13" spans="1:11" x14ac:dyDescent="0.3">
      <c r="A13" s="16" t="s">
        <v>111</v>
      </c>
    </row>
    <row r="14" spans="1:11" x14ac:dyDescent="0.3">
      <c r="A14" s="22" t="s">
        <v>82</v>
      </c>
      <c r="B14" t="s">
        <v>2</v>
      </c>
    </row>
    <row r="15" spans="1:11" x14ac:dyDescent="0.3">
      <c r="A15" s="22" t="s">
        <v>190</v>
      </c>
      <c r="B15" t="s">
        <v>107</v>
      </c>
    </row>
    <row r="16" spans="1:11" x14ac:dyDescent="0.3">
      <c r="A16" s="22" t="s">
        <v>157</v>
      </c>
      <c r="B16" t="s">
        <v>3</v>
      </c>
    </row>
    <row r="18" spans="1:11" x14ac:dyDescent="0.3">
      <c r="A18" s="15"/>
      <c r="B18" s="15"/>
      <c r="C18" s="15"/>
      <c r="D18" s="15"/>
      <c r="E18" s="15"/>
      <c r="F18" s="15"/>
      <c r="G18" s="15"/>
      <c r="H18" s="15"/>
      <c r="I18" s="15"/>
      <c r="J18" s="15"/>
      <c r="K18" s="15"/>
    </row>
  </sheetData>
  <sheetProtection password="CC31" sheet="1" objects="1" scenarios="1"/>
  <phoneticPr fontId="6" type="noConversion"/>
  <pageMargins left="0.75" right="0.75" top="1" bottom="1" header="0.5" footer="0.5"/>
  <legacy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C940CA-0BF0-6848-B1E1-858D9CDEEF43}">
  <sheetPr codeName="Sheet3"/>
  <dimension ref="A1:W37"/>
  <sheetViews>
    <sheetView zoomScale="99" workbookViewId="0">
      <selection activeCell="C6" sqref="C6"/>
    </sheetView>
  </sheetViews>
  <sheetFormatPr defaultColWidth="10.84375" defaultRowHeight="13.5" x14ac:dyDescent="0.3"/>
  <cols>
    <col min="1" max="1" width="18" style="229" customWidth="1"/>
    <col min="2" max="2" width="30.84375" style="229" bestFit="1" customWidth="1"/>
    <col min="3" max="3" width="12.4609375" style="229" customWidth="1"/>
    <col min="4" max="11" width="12.15234375" style="229" customWidth="1"/>
    <col min="12" max="12" width="12.15234375" style="229" hidden="1" customWidth="1"/>
    <col min="13" max="17" width="12.15234375" style="229" customWidth="1"/>
    <col min="18" max="19" width="10.69140625" style="229" customWidth="1"/>
    <col min="20" max="23" width="12.15234375" style="229" customWidth="1"/>
    <col min="24" max="16384" width="10.84375" style="229"/>
  </cols>
  <sheetData>
    <row r="1" spans="1:23" ht="14" x14ac:dyDescent="0.3">
      <c r="A1" s="228" t="s">
        <v>321</v>
      </c>
      <c r="B1" s="228"/>
      <c r="C1" s="228"/>
      <c r="D1" s="228"/>
      <c r="E1" s="228"/>
      <c r="F1" s="228"/>
      <c r="G1" s="228"/>
      <c r="H1" s="228"/>
      <c r="I1" s="228"/>
      <c r="J1" s="228"/>
      <c r="K1" s="228"/>
      <c r="L1" s="228"/>
      <c r="M1" s="228"/>
      <c r="N1" s="228"/>
      <c r="O1" s="228"/>
      <c r="P1" s="228"/>
      <c r="Q1" s="228"/>
      <c r="R1" s="228"/>
      <c r="S1" s="228"/>
      <c r="T1" s="228"/>
      <c r="U1" s="228"/>
      <c r="V1" s="228"/>
      <c r="W1" s="228"/>
    </row>
    <row r="2" spans="1:23" ht="14" x14ac:dyDescent="0.3">
      <c r="A2" s="230" t="s">
        <v>198</v>
      </c>
      <c r="B2" s="230"/>
      <c r="C2" s="228"/>
      <c r="D2" s="228"/>
      <c r="E2" s="228"/>
      <c r="F2" s="228"/>
      <c r="G2" s="228"/>
      <c r="H2" s="228"/>
      <c r="I2" s="228"/>
      <c r="J2" s="228"/>
      <c r="K2" s="228"/>
      <c r="L2" s="228"/>
      <c r="M2" s="228"/>
      <c r="N2" s="228"/>
      <c r="O2" s="228"/>
      <c r="P2" s="228"/>
      <c r="Q2" s="228"/>
      <c r="R2" s="228"/>
      <c r="S2" s="228"/>
      <c r="T2" s="228"/>
      <c r="U2" s="228"/>
      <c r="V2" s="228"/>
      <c r="W2" s="228"/>
    </row>
    <row r="3" spans="1:23" ht="14.5" thickBot="1" x14ac:dyDescent="0.35">
      <c r="A3" s="228"/>
      <c r="B3" s="228"/>
      <c r="C3" s="228"/>
      <c r="D3" s="228"/>
      <c r="E3" s="228"/>
      <c r="F3" s="228"/>
      <c r="G3" s="228"/>
      <c r="H3" s="228"/>
      <c r="I3" s="228"/>
      <c r="J3" s="228"/>
      <c r="K3" s="228"/>
      <c r="L3" s="228"/>
      <c r="M3" s="228"/>
      <c r="N3" s="228"/>
      <c r="O3" s="228"/>
      <c r="P3" s="228"/>
      <c r="Q3" s="228"/>
      <c r="R3" s="228"/>
      <c r="S3" s="228"/>
      <c r="T3" s="228"/>
      <c r="U3" s="228"/>
      <c r="V3" s="228"/>
      <c r="W3" s="228"/>
    </row>
    <row r="4" spans="1:23" ht="14" x14ac:dyDescent="0.3">
      <c r="A4" s="166" t="s">
        <v>199</v>
      </c>
      <c r="B4" s="167"/>
      <c r="C4" s="168"/>
      <c r="D4" s="168"/>
      <c r="E4" s="168"/>
      <c r="F4" s="168"/>
      <c r="G4" s="168"/>
      <c r="H4" s="168"/>
      <c r="I4" s="168"/>
      <c r="J4" s="168"/>
      <c r="K4" s="168"/>
      <c r="L4" s="168"/>
      <c r="M4" s="169"/>
      <c r="N4" s="228"/>
      <c r="O4" s="228"/>
      <c r="P4" s="228"/>
      <c r="Q4" s="228"/>
      <c r="R4" s="228"/>
      <c r="S4" s="228"/>
      <c r="T4" s="228"/>
      <c r="U4" s="228"/>
      <c r="V4" s="228"/>
      <c r="W4" s="228"/>
    </row>
    <row r="5" spans="1:23" ht="14" x14ac:dyDescent="0.3">
      <c r="A5" s="170" t="s">
        <v>378</v>
      </c>
      <c r="B5" s="96"/>
      <c r="C5" s="187">
        <v>5000</v>
      </c>
      <c r="D5" s="171"/>
      <c r="E5" s="96"/>
      <c r="F5" s="96"/>
      <c r="G5" s="96"/>
      <c r="H5" s="96"/>
      <c r="I5" s="96"/>
      <c r="J5" s="96"/>
      <c r="K5" s="96"/>
      <c r="L5" s="96"/>
      <c r="M5" s="172"/>
      <c r="N5" s="228"/>
      <c r="O5" s="228"/>
      <c r="P5" s="228"/>
      <c r="Q5" s="228"/>
      <c r="R5" s="228"/>
      <c r="S5" s="228"/>
      <c r="T5" s="228"/>
      <c r="U5" s="228"/>
      <c r="V5" s="228"/>
      <c r="W5" s="228"/>
    </row>
    <row r="6" spans="1:23" ht="14" x14ac:dyDescent="0.3">
      <c r="A6" s="170"/>
      <c r="B6" s="96"/>
      <c r="C6" s="96"/>
      <c r="D6" s="96"/>
      <c r="E6" s="96"/>
      <c r="F6" s="96"/>
      <c r="G6" s="96"/>
      <c r="H6" s="96"/>
      <c r="I6" s="96"/>
      <c r="J6" s="96"/>
      <c r="K6" s="96"/>
      <c r="L6" s="96"/>
      <c r="M6" s="172"/>
      <c r="N6" s="228"/>
      <c r="O6" s="228"/>
      <c r="P6" s="228"/>
      <c r="Q6" s="228"/>
      <c r="R6" s="228"/>
      <c r="S6" s="228"/>
      <c r="T6" s="228"/>
      <c r="U6" s="228"/>
      <c r="V6" s="228"/>
      <c r="W6" s="228"/>
    </row>
    <row r="7" spans="1:23" ht="28" x14ac:dyDescent="0.3">
      <c r="A7" s="265" t="s">
        <v>239</v>
      </c>
      <c r="B7" s="266" t="s">
        <v>200</v>
      </c>
      <c r="C7" s="266" t="s">
        <v>192</v>
      </c>
      <c r="D7" s="266" t="s">
        <v>196</v>
      </c>
      <c r="E7" s="266" t="s">
        <v>201</v>
      </c>
      <c r="F7" s="266" t="s">
        <v>202</v>
      </c>
      <c r="G7" s="266" t="s">
        <v>193</v>
      </c>
      <c r="H7" s="266" t="s">
        <v>194</v>
      </c>
      <c r="I7" s="266" t="s">
        <v>195</v>
      </c>
      <c r="J7" s="266" t="s">
        <v>203</v>
      </c>
      <c r="K7" s="266" t="s">
        <v>51</v>
      </c>
      <c r="L7" s="267" t="s">
        <v>197</v>
      </c>
      <c r="M7" s="268" t="s">
        <v>324</v>
      </c>
      <c r="N7" s="228"/>
      <c r="O7" s="228"/>
      <c r="P7" s="228"/>
      <c r="Q7" s="228"/>
      <c r="R7" s="228"/>
      <c r="S7" s="228"/>
      <c r="T7" s="228"/>
      <c r="U7" s="228"/>
      <c r="V7" s="228"/>
      <c r="W7" s="228"/>
    </row>
    <row r="8" spans="1:23" ht="25" customHeight="1" x14ac:dyDescent="0.3">
      <c r="A8" s="173" t="str">
        <f>'Tariffs 2019'!F2</f>
        <v>AGL</v>
      </c>
      <c r="B8" s="171" t="str">
        <f>'Tariffs 2019'!D2</f>
        <v>Jemena Coastal Network</v>
      </c>
      <c r="C8" s="174">
        <f>'Tariffs 2019'!E2</f>
        <v>42185</v>
      </c>
      <c r="D8" s="175">
        <f>60*'Tariffs 2019'!H2/100</f>
        <v>39.599999999999994</v>
      </c>
      <c r="E8" s="175">
        <f>C5*'Tariffs 2019'!O2/100</f>
        <v>157.72727272727272</v>
      </c>
      <c r="F8" s="175">
        <v>0</v>
      </c>
      <c r="G8" s="175">
        <v>0</v>
      </c>
      <c r="H8" s="175">
        <v>0</v>
      </c>
      <c r="I8" s="175">
        <v>0</v>
      </c>
      <c r="J8" s="175">
        <v>0</v>
      </c>
      <c r="K8" s="175">
        <f>SUM(D8:J8)</f>
        <v>197.32727272727271</v>
      </c>
      <c r="L8" s="237">
        <f>K8*6</f>
        <v>1183.9636363636364</v>
      </c>
      <c r="M8" s="176">
        <f>L8*1.1</f>
        <v>1302.3600000000001</v>
      </c>
      <c r="N8" s="228"/>
      <c r="O8" s="228"/>
      <c r="P8" s="228"/>
      <c r="Q8" s="228"/>
      <c r="R8" s="228"/>
      <c r="S8" s="228"/>
      <c r="T8" s="228"/>
      <c r="U8" s="228"/>
      <c r="V8" s="228"/>
      <c r="W8" s="228"/>
    </row>
    <row r="9" spans="1:23" ht="25" customHeight="1" x14ac:dyDescent="0.3">
      <c r="A9" s="173" t="str">
        <f>'Tariffs 2019'!F3</f>
        <v>Covau</v>
      </c>
      <c r="B9" s="171" t="str">
        <f>'Tariffs 2019'!D3</f>
        <v>Jemena Coastal Network</v>
      </c>
      <c r="C9" s="174">
        <f>'Tariffs 2019'!E3</f>
        <v>42185</v>
      </c>
      <c r="D9" s="175">
        <f>60*'Tariffs 2019'!H3/100</f>
        <v>47.7</v>
      </c>
      <c r="E9" s="175">
        <f>IF($C$5&gt;='Tariffs 2019'!J3,('Tariffs 2019'!J3*'Tariffs 2019'!O3/100),($C$5*'Tariffs 2019'!O3/100))</f>
        <v>50.61818181818181</v>
      </c>
      <c r="F9" s="175">
        <f>IF($C$5&lt;'Tariffs 2019'!J3,0,IF(($C$5-'Tariffs 2019'!J3)&lt;='Tariffs 2019'!K3,(($C$5-'Tariffs 2019'!J3)*'Tariffs 2019'!P3/100),(('Tariffs 2019'!K3-'Tariffs 2019'!J3)*'Tariffs 2019'!P3/100)))</f>
        <v>32.836363636363629</v>
      </c>
      <c r="G9" s="175">
        <f>IF($C$5&lt;'Tariffs 2019'!K3,0,IF(($C$5-'Tariffs 2019'!K3)&lt;='Tariffs 2019'!L3,(($C$5-'Tariffs 2019'!K3)*'Tariffs 2019'!Q3/100),(('Tariffs 2019'!L3-'Tariffs 2019'!K3)*'Tariffs 2019'!Q3/100)))</f>
        <v>67.36363636363636</v>
      </c>
      <c r="H9" s="175">
        <f>IF($C$5&lt;'Tariffs 2019'!L3,0,IF(($C$5-'Tariffs 2019'!L3)&lt;='Tariffs 2019'!M3,(($C$5-'Tariffs 2019'!L3)*'Tariffs 2019'!R3/100),(('Tariffs 2019'!M3-'Tariffs 2019'!L3)*'Tariffs 2019'!R3/100)))</f>
        <v>0</v>
      </c>
      <c r="I9" s="175">
        <f>IF($C$5&lt;'Tariffs 2019'!M3,0,IF(($C$5-'Tariffs 2019'!M3)&lt;='Tariffs 2019'!N3,(($C$5-'Tariffs 2019'!M3)*'Tariffs 2019'!S3/100),(('Tariffs 2019'!N3-'Tariffs 2019'!M3)*'Tariffs 2019'!S3/100)))</f>
        <v>0</v>
      </c>
      <c r="J9" s="175">
        <f>IF(($C$5&lt;'Tariffs 2019'!N3),(0),($C$5-'Tariffs 2019'!N3)*'Tariffs 2019'!T3/100)</f>
        <v>0</v>
      </c>
      <c r="K9" s="175">
        <f t="shared" ref="K9:K22" si="0">SUM(D9:J9)</f>
        <v>198.5181818181818</v>
      </c>
      <c r="L9" s="237">
        <f t="shared" ref="L9:L22" si="1">K9*6</f>
        <v>1191.1090909090908</v>
      </c>
      <c r="M9" s="176">
        <f t="shared" ref="M9:M36" si="2">L9*1.1</f>
        <v>1310.22</v>
      </c>
      <c r="N9" s="228"/>
      <c r="O9" s="228"/>
      <c r="P9" s="228"/>
      <c r="Q9" s="228"/>
      <c r="R9" s="228"/>
      <c r="S9" s="228"/>
      <c r="T9" s="228"/>
      <c r="U9" s="228"/>
      <c r="V9" s="228"/>
      <c r="W9" s="228"/>
    </row>
    <row r="10" spans="1:23" ht="25" customHeight="1" x14ac:dyDescent="0.3">
      <c r="A10" s="173" t="str">
        <f>'Tariffs 2019'!F4</f>
        <v>Alinta Energy</v>
      </c>
      <c r="B10" s="171" t="str">
        <f>'Tariffs 2019'!D4</f>
        <v>Jemena Coastal Network</v>
      </c>
      <c r="C10" s="174">
        <f>'Tariffs 2019'!E4</f>
        <v>42185</v>
      </c>
      <c r="D10" s="175">
        <f>60*'Tariffs 2019'!H4/100</f>
        <v>35.46</v>
      </c>
      <c r="E10" s="175">
        <f>IF($C$5&gt;='Tariffs 2019'!J4,('Tariffs 2019'!J4*'Tariffs 2019'!O4/100),($C$5*'Tariffs 2019'!O4/100))</f>
        <v>37.309090909090905</v>
      </c>
      <c r="F10" s="175">
        <f>IF($C$5&lt;'Tariffs 2019'!J4,0,IF(($C$5-'Tariffs 2019'!J4)&lt;='Tariffs 2019'!K4,(($C$5-'Tariffs 2019'!J4)*'Tariffs 2019'!P4/100),(('Tariffs 2019'!K4-'Tariffs 2019'!J4)*'Tariffs 2019'!P4/100)))</f>
        <v>24.654545454545449</v>
      </c>
      <c r="G10" s="175">
        <f>IF($C$5&lt;'Tariffs 2019'!K4,0,IF(($C$5-'Tariffs 2019'!K4)&lt;='Tariffs 2019'!L4,(($C$5-'Tariffs 2019'!K4)*'Tariffs 2019'!Q4/100),(('Tariffs 2019'!L4-'Tariffs 2019'!K4)*'Tariffs 2019'!Q4/100)))</f>
        <v>50.109090909090909</v>
      </c>
      <c r="H10" s="175">
        <v>0</v>
      </c>
      <c r="I10" s="175">
        <v>0</v>
      </c>
      <c r="J10" s="175">
        <f>IF(($C$5&lt;'Tariffs 2019'!N4),(0),($C$5-'Tariffs 2019'!N4)*'Tariffs 2019'!R4/100)</f>
        <v>0</v>
      </c>
      <c r="K10" s="175">
        <f t="shared" si="0"/>
        <v>147.53272727272724</v>
      </c>
      <c r="L10" s="237">
        <f t="shared" si="1"/>
        <v>885.19636363636346</v>
      </c>
      <c r="M10" s="176">
        <f t="shared" si="2"/>
        <v>973.71599999999989</v>
      </c>
      <c r="N10" s="228"/>
      <c r="O10" s="228"/>
      <c r="P10" s="228"/>
      <c r="Q10" s="228"/>
      <c r="R10" s="228"/>
      <c r="S10" s="228"/>
      <c r="T10" s="228"/>
      <c r="U10" s="228"/>
      <c r="V10" s="228"/>
      <c r="W10" s="228"/>
    </row>
    <row r="11" spans="1:23" ht="25" customHeight="1" x14ac:dyDescent="0.3">
      <c r="A11" s="173" t="str">
        <f>'Tariffs 2019'!F5</f>
        <v>EnergyAustralia</v>
      </c>
      <c r="B11" s="171" t="str">
        <f>'Tariffs 2019'!D5</f>
        <v>Jemena Coastal Network</v>
      </c>
      <c r="C11" s="174">
        <f>'Tariffs 2019'!E5</f>
        <v>42214</v>
      </c>
      <c r="D11" s="175">
        <f>60*'Tariffs 2019'!H5/100</f>
        <v>35.58</v>
      </c>
      <c r="E11" s="175">
        <f>IF($C$5&gt;='Tariffs 2019'!J5,('Tariffs 2019'!J5*'Tariffs 2019'!O5/100),($C$5*'Tariffs 2019'!O5/100))</f>
        <v>48.84</v>
      </c>
      <c r="F11" s="175">
        <f>IF($C$5&lt;'Tariffs 2019'!J5,0,IF(($C$5-'Tariffs 2019'!J5)&lt;='Tariffs 2019'!K5,(($C$5-'Tariffs 2019'!J5)*'Tariffs 2019'!P5/100),(('Tariffs 2019'!K5-'Tariffs 2019'!J5)*'Tariffs 2019'!P5/100)))</f>
        <v>32.640000000000008</v>
      </c>
      <c r="G11" s="175">
        <f>IF($C$5&lt;'Tariffs 2019'!K5,0,IF(($C$5-'Tariffs 2019'!K5)&lt;='Tariffs 2019'!L5,(($C$5-'Tariffs 2019'!K5)*'Tariffs 2019'!Q5/100),(('Tariffs 2019'!L5-'Tariffs 2019'!K5)*'Tariffs 2019'!Q5/100)))</f>
        <v>67.599999999999994</v>
      </c>
      <c r="H11" s="175">
        <v>0</v>
      </c>
      <c r="I11" s="175">
        <v>0</v>
      </c>
      <c r="J11" s="175">
        <f>IF(($C$5&lt;'Tariffs 2019'!N5),(0),($C$5-'Tariffs 2019'!N5)*'Tariffs 2019'!R5/100)</f>
        <v>0</v>
      </c>
      <c r="K11" s="175">
        <f t="shared" si="0"/>
        <v>184.66</v>
      </c>
      <c r="L11" s="237">
        <f t="shared" si="1"/>
        <v>1107.96</v>
      </c>
      <c r="M11" s="176">
        <f t="shared" si="2"/>
        <v>1218.7560000000001</v>
      </c>
      <c r="N11" s="228"/>
      <c r="O11" s="228"/>
      <c r="P11" s="228"/>
      <c r="Q11" s="228"/>
      <c r="R11" s="228"/>
      <c r="S11" s="228"/>
      <c r="T11" s="228"/>
      <c r="U11" s="228"/>
      <c r="V11" s="228"/>
      <c r="W11" s="228"/>
    </row>
    <row r="12" spans="1:23" ht="25" customHeight="1" x14ac:dyDescent="0.3">
      <c r="A12" s="173" t="str">
        <f>'Tariffs 2019'!F6</f>
        <v>Origin Energy</v>
      </c>
      <c r="B12" s="171" t="str">
        <f>'Tariffs 2019'!D6</f>
        <v>Jemena Coastal Network</v>
      </c>
      <c r="C12" s="174">
        <f>'Tariffs 2019'!E6</f>
        <v>42185</v>
      </c>
      <c r="D12" s="175">
        <f>60*'Tariffs 2019'!H6/100</f>
        <v>36.621818181818178</v>
      </c>
      <c r="E12" s="175">
        <f>IF($C$5&gt;='Tariffs 2019'!J6,('Tariffs 2019'!J6*'Tariffs 2019'!O6/100),($C$5*'Tariffs 2019'!O6/100))</f>
        <v>44.181818181818173</v>
      </c>
      <c r="F12" s="175">
        <f>IF($C$5&lt;'Tariffs 2019'!J6,0,IF(($C$5-'Tariffs 2019'!J6)&lt;='Tariffs 2019'!K6,(($C$5-'Tariffs 2019'!J6)*'Tariffs 2019'!P6/100),(('Tariffs 2019'!K6-'Tariffs 2019'!J6)*'Tariffs 2019'!P6/100)))</f>
        <v>30.109090909090906</v>
      </c>
      <c r="G12" s="175">
        <f>IF($C$5&lt;'Tariffs 2019'!K6,0,IF(($C$5-'Tariffs 2019'!K6)&lt;='Tariffs 2019'!L6,(($C$5-'Tariffs 2019'!K6)*'Tariffs 2019'!Q6/100),(('Tariffs 2019'!L6-'Tariffs 2019'!K6)*'Tariffs 2019'!Q6/100)))</f>
        <v>62.872727272727268</v>
      </c>
      <c r="H12" s="175">
        <v>0</v>
      </c>
      <c r="I12" s="175">
        <v>0</v>
      </c>
      <c r="J12" s="175">
        <f>IF(($C$5&lt;'Tariffs 2019'!N6),(0),($C$5-'Tariffs 2019'!N6)*'Tariffs 2019'!R6/100)</f>
        <v>0</v>
      </c>
      <c r="K12" s="175">
        <f t="shared" si="0"/>
        <v>173.78545454545451</v>
      </c>
      <c r="L12" s="237">
        <f t="shared" si="1"/>
        <v>1042.7127272727271</v>
      </c>
      <c r="M12" s="176">
        <f t="shared" si="2"/>
        <v>1146.9839999999999</v>
      </c>
      <c r="N12" s="228"/>
      <c r="O12" s="228"/>
      <c r="P12" s="228"/>
      <c r="Q12" s="228"/>
      <c r="R12" s="228"/>
      <c r="S12" s="228"/>
      <c r="T12" s="228"/>
      <c r="U12" s="228"/>
      <c r="V12" s="228"/>
      <c r="W12" s="228"/>
    </row>
    <row r="13" spans="1:23" ht="25" customHeight="1" x14ac:dyDescent="0.3">
      <c r="A13" s="173" t="str">
        <f>'Tariffs 2019'!F7</f>
        <v>Red Energy</v>
      </c>
      <c r="B13" s="171" t="str">
        <f>'Tariffs 2019'!D7</f>
        <v>Jemena Coastal Network</v>
      </c>
      <c r="C13" s="174">
        <f>'Tariffs 2019'!E7</f>
        <v>42185</v>
      </c>
      <c r="D13" s="175">
        <f>60*'Tariffs 2019'!H7/100</f>
        <v>38.880000000000003</v>
      </c>
      <c r="E13" s="175">
        <f>IF($C$5&gt;='Tariffs 2019'!J7,('Tariffs 2019'!J7*'Tariffs 2019'!O7/100),($C$5*'Tariffs 2019'!O7/100))</f>
        <v>49.8</v>
      </c>
      <c r="F13" s="175">
        <f>IF($C$5&lt;'Tariffs 2019'!J7,0,IF(($C$5-'Tariffs 2019'!J7)&lt;='Tariffs 2019'!K7,(($C$5-'Tariffs 2019'!J7)*'Tariffs 2019'!P7/100),(('Tariffs 2019'!K7-'Tariffs 2019'!J7)*'Tariffs 2019'!P7/100)))</f>
        <v>34.200000000000003</v>
      </c>
      <c r="G13" s="175">
        <f>IF($C$5&lt;'Tariffs 2019'!K7,0,IF(($C$5-'Tariffs 2019'!K7)&lt;='Tariffs 2019'!L7,(($C$5-'Tariffs 2019'!K7)*'Tariffs 2019'!Q7/100),(('Tariffs 2019'!L7-'Tariffs 2019'!K7)*'Tariffs 2019'!Q7/100)))</f>
        <v>70.2</v>
      </c>
      <c r="H13" s="175">
        <v>0</v>
      </c>
      <c r="I13" s="175">
        <v>0</v>
      </c>
      <c r="J13" s="175">
        <f>IF(($C$5&lt;'Tariffs 2019'!N7),(0),($C$5-'Tariffs 2019'!N7)*'Tariffs 2019'!R7/100)</f>
        <v>0</v>
      </c>
      <c r="K13" s="175">
        <f t="shared" si="0"/>
        <v>193.08</v>
      </c>
      <c r="L13" s="237">
        <f t="shared" si="1"/>
        <v>1158.48</v>
      </c>
      <c r="M13" s="176">
        <f t="shared" si="2"/>
        <v>1274.3280000000002</v>
      </c>
      <c r="N13" s="228"/>
      <c r="O13" s="228"/>
      <c r="P13" s="228"/>
      <c r="Q13" s="228"/>
      <c r="R13" s="228"/>
      <c r="S13" s="228"/>
      <c r="T13" s="228"/>
      <c r="U13" s="228"/>
      <c r="V13" s="228"/>
      <c r="W13" s="228"/>
    </row>
    <row r="14" spans="1:23" ht="25" customHeight="1" x14ac:dyDescent="0.3">
      <c r="A14" s="173" t="str">
        <f>'Tariffs 2019'!F8</f>
        <v>Amaysim</v>
      </c>
      <c r="B14" s="171" t="str">
        <f>'Tariffs 2019'!D8</f>
        <v>Jemena Coastal Network</v>
      </c>
      <c r="C14" s="174">
        <f>'Tariffs 2019'!E8</f>
        <v>42203</v>
      </c>
      <c r="D14" s="175">
        <f>60*'Tariffs 2019'!H8/100</f>
        <v>25.8</v>
      </c>
      <c r="E14" s="175">
        <f>IF($C$5&gt;='Tariffs 2019'!J8,('Tariffs 2019'!J8*'Tariffs 2019'!O8/100),($C$5*'Tariffs 2019'!O8/100))</f>
        <v>53.4</v>
      </c>
      <c r="F14" s="175">
        <f>IF($C$5&lt;'Tariffs 2019'!J8,0,IF(($C$5-'Tariffs 2019'!J8)&lt;='Tariffs 2019'!K8,(($C$5-'Tariffs 2019'!J8)*'Tariffs 2019'!P8/100),(('Tariffs 2019'!K8-'Tariffs 2019'!J8)*'Tariffs 2019'!P8/100)))</f>
        <v>34.799999999999997</v>
      </c>
      <c r="G14" s="175">
        <f>IF($C$5&lt;'Tariffs 2019'!K8,0,IF(($C$5-'Tariffs 2019'!K8)&lt;='Tariffs 2019'!L8,(($C$5-'Tariffs 2019'!K8)*'Tariffs 2019'!Q8/100),(('Tariffs 2019'!L8-'Tariffs 2019'!K8)*'Tariffs 2019'!Q8/100)))</f>
        <v>74.099999999999994</v>
      </c>
      <c r="H14" s="175">
        <v>0</v>
      </c>
      <c r="I14" s="175">
        <v>0</v>
      </c>
      <c r="J14" s="175">
        <f>IF(($C$5&lt;'Tariffs 2019'!N8),(0),($C$5-'Tariffs 2019'!N8)*'Tariffs 2019'!R8/100)</f>
        <v>0</v>
      </c>
      <c r="K14" s="175">
        <f t="shared" si="0"/>
        <v>188.1</v>
      </c>
      <c r="L14" s="237">
        <f t="shared" si="1"/>
        <v>1128.5999999999999</v>
      </c>
      <c r="M14" s="176">
        <f t="shared" si="2"/>
        <v>1241.46</v>
      </c>
      <c r="N14" s="228"/>
      <c r="O14" s="228"/>
      <c r="P14" s="228"/>
      <c r="Q14" s="228"/>
      <c r="R14" s="228"/>
      <c r="S14" s="228"/>
      <c r="T14" s="228"/>
      <c r="U14" s="228"/>
      <c r="V14" s="228"/>
      <c r="W14" s="228"/>
    </row>
    <row r="15" spans="1:23" ht="25" customHeight="1" x14ac:dyDescent="0.3">
      <c r="A15" s="173" t="str">
        <f>'Tariffs 2019'!F9</f>
        <v>Click Energy</v>
      </c>
      <c r="B15" s="171" t="str">
        <f>'Tariffs 2019'!D9</f>
        <v>Jemena Coastal Network</v>
      </c>
      <c r="C15" s="174">
        <f>'Tariffs 2019'!E9</f>
        <v>42203</v>
      </c>
      <c r="D15" s="175">
        <f>60*'Tariffs 2019'!H9/100</f>
        <v>25.8</v>
      </c>
      <c r="E15" s="175">
        <f>IF($C$5&gt;='Tariffs 2019'!J9,('Tariffs 2019'!J9*'Tariffs 2019'!O9/100),($C$5*'Tariffs 2019'!O9/100))</f>
        <v>53.4</v>
      </c>
      <c r="F15" s="175">
        <f>IF($C$5&lt;'Tariffs 2019'!J9,0,IF(($C$5-'Tariffs 2019'!J9)&lt;='Tariffs 2019'!K9,(($C$5-'Tariffs 2019'!J9)*'Tariffs 2019'!P9/100),(('Tariffs 2019'!K9-'Tariffs 2019'!J9)*'Tariffs 2019'!P9/100)))</f>
        <v>34.799999999999997</v>
      </c>
      <c r="G15" s="175">
        <f>IF($C$5&lt;'Tariffs 2019'!K9,0,IF(($C$5-'Tariffs 2019'!K9)&lt;='Tariffs 2019'!L9,(($C$5-'Tariffs 2019'!K9)*'Tariffs 2019'!Q9/100),(('Tariffs 2019'!L9-'Tariffs 2019'!K9)*'Tariffs 2019'!Q9/100)))</f>
        <v>74.099999999999994</v>
      </c>
      <c r="H15" s="175">
        <v>0</v>
      </c>
      <c r="I15" s="175">
        <v>0</v>
      </c>
      <c r="J15" s="175">
        <f>IF(($C$5&lt;'Tariffs 2019'!N9),(0),($C$5-'Tariffs 2019'!N9)*'Tariffs 2019'!R9/100)</f>
        <v>0</v>
      </c>
      <c r="K15" s="175">
        <f t="shared" si="0"/>
        <v>188.1</v>
      </c>
      <c r="L15" s="237">
        <f t="shared" si="1"/>
        <v>1128.5999999999999</v>
      </c>
      <c r="M15" s="176">
        <f t="shared" si="2"/>
        <v>1241.46</v>
      </c>
      <c r="N15" s="228"/>
      <c r="O15" s="228"/>
      <c r="P15" s="228"/>
      <c r="Q15" s="228"/>
      <c r="R15" s="228"/>
      <c r="S15" s="228"/>
      <c r="T15" s="228"/>
      <c r="U15" s="228"/>
      <c r="V15" s="228"/>
      <c r="W15" s="228"/>
    </row>
    <row r="16" spans="1:23" ht="25" customHeight="1" thickBot="1" x14ac:dyDescent="0.35">
      <c r="A16" s="215" t="str">
        <f>'Tariffs 2019'!F10</f>
        <v>Simply Energy</v>
      </c>
      <c r="B16" s="216" t="str">
        <f>'Tariffs 2019'!D10</f>
        <v>Jemena Coastal Network</v>
      </c>
      <c r="C16" s="217">
        <f>'Tariffs 2019'!E10</f>
        <v>42192</v>
      </c>
      <c r="D16" s="218">
        <f>60*'Tariffs 2019'!H10/100</f>
        <v>36.136363636363633</v>
      </c>
      <c r="E16" s="218">
        <f>IF($C$5&gt;='Tariffs 2019'!J10,('Tariffs 2019'!J10*'Tariffs 2019'!O10/100),($C$5*'Tariffs 2019'!O10/100))</f>
        <v>46.581818181818171</v>
      </c>
      <c r="F16" s="218">
        <f>IF($C$5&lt;'Tariffs 2019'!J10,0,IF(($C$5-'Tariffs 2019'!J10)&lt;='Tariffs 2019'!K10,(($C$5-'Tariffs 2019'!J10)*'Tariffs 2019'!P10/100),(('Tariffs 2019'!K10-'Tariffs 2019'!J10)*'Tariffs 2019'!P10/100)))</f>
        <v>30.981818181818181</v>
      </c>
      <c r="G16" s="218">
        <f>IF($C$5&lt;'Tariffs 2019'!K10,0,IF(($C$5-'Tariffs 2019'!K10)&lt;='Tariffs 2019'!L10,(($C$5-'Tariffs 2019'!K10)*'Tariffs 2019'!Q10/100),(('Tariffs 2019'!L10-'Tariffs 2019'!K10)*'Tariffs 2019'!Q10/100)))</f>
        <v>62.163636363636357</v>
      </c>
      <c r="H16" s="218">
        <v>0</v>
      </c>
      <c r="I16" s="218">
        <v>0</v>
      </c>
      <c r="J16" s="218">
        <f>IF(($C$5&lt;'Tariffs 2019'!N10),(0),($C$5-'Tariffs 2019'!N10)*'Tariffs 2019'!R10/100)</f>
        <v>0</v>
      </c>
      <c r="K16" s="218">
        <f t="shared" si="0"/>
        <v>175.86363636363635</v>
      </c>
      <c r="L16" s="238">
        <f t="shared" si="1"/>
        <v>1055.181818181818</v>
      </c>
      <c r="M16" s="220">
        <f t="shared" si="2"/>
        <v>1160.6999999999998</v>
      </c>
      <c r="N16" s="228"/>
      <c r="O16" s="228"/>
      <c r="P16" s="228"/>
      <c r="Q16" s="228"/>
      <c r="R16" s="228"/>
      <c r="S16" s="228"/>
      <c r="T16" s="228"/>
      <c r="U16" s="228"/>
      <c r="V16" s="228"/>
      <c r="W16" s="228"/>
    </row>
    <row r="17" spans="1:23" ht="25" customHeight="1" thickTop="1" x14ac:dyDescent="0.3">
      <c r="A17" s="173" t="str">
        <f>'Tariffs 2019'!F11</f>
        <v>ActewAGL</v>
      </c>
      <c r="B17" s="171" t="str">
        <f>'Tariffs 2019'!D11</f>
        <v>Jemena Capital Region</v>
      </c>
      <c r="C17" s="174">
        <f>'Tariffs 2019'!E11</f>
        <v>42185</v>
      </c>
      <c r="D17" s="175">
        <f>60*'Tariffs 2019'!H11/100</f>
        <v>43.085454545454539</v>
      </c>
      <c r="E17" s="175">
        <f>IF($C$5&gt;='Tariffs 2019'!J11,('Tariffs 2019'!J11*'Tariffs 2019'!O11/100),($C$5*'Tariffs 2019'!O11/100))</f>
        <v>47.781818181818181</v>
      </c>
      <c r="F17" s="175">
        <f>IF($C$5&lt;'Tariffs 2019'!J11,0,IF(($C$5-'Tariffs 2019'!J11)&lt;='Tariffs 2019'!K11,(($C$5-'Tariffs 2019'!J11)*'Tariffs 2019'!P11/100),(('Tariffs 2019'!K11-'Tariffs 2019'!J11)*'Tariffs 2019'!P11/100)))</f>
        <v>31.854545454545452</v>
      </c>
      <c r="G17" s="175">
        <f>IF($C$5&lt;'Tariffs 2019'!K11,0,IF(($C$5-'Tariffs 2019'!K11)&lt;='Tariffs 2019'!L11,(($C$5-'Tariffs 2019'!K11)*'Tariffs 2019'!Q11/100),(('Tariffs 2019'!L11-'Tariffs 2019'!K11)*'Tariffs 2019'!Q11/100)))</f>
        <v>67.36363636363636</v>
      </c>
      <c r="H17" s="175">
        <v>0</v>
      </c>
      <c r="I17" s="175">
        <v>0</v>
      </c>
      <c r="J17" s="175">
        <f>IF(($C$5&lt;'Tariffs 2019'!N11),(0),($C$5-'Tariffs 2019'!N11)*'Tariffs 2019'!R11/100)</f>
        <v>0</v>
      </c>
      <c r="K17" s="175">
        <f t="shared" si="0"/>
        <v>190.08545454545452</v>
      </c>
      <c r="L17" s="237">
        <f t="shared" si="1"/>
        <v>1140.5127272727273</v>
      </c>
      <c r="M17" s="176">
        <f t="shared" si="2"/>
        <v>1254.5640000000001</v>
      </c>
      <c r="N17" s="228"/>
      <c r="O17" s="228"/>
      <c r="P17" s="228"/>
      <c r="Q17" s="228"/>
      <c r="R17" s="228"/>
      <c r="S17" s="228"/>
      <c r="T17" s="228"/>
      <c r="U17" s="228"/>
      <c r="V17" s="228"/>
      <c r="W17" s="228"/>
    </row>
    <row r="18" spans="1:23" ht="25" customHeight="1" thickBot="1" x14ac:dyDescent="0.35">
      <c r="A18" s="215" t="str">
        <f>'Tariffs 2019'!F12</f>
        <v>EnergyAustralia</v>
      </c>
      <c r="B18" s="216" t="str">
        <f>'Tariffs 2019'!D12</f>
        <v>Jemena Capital Region</v>
      </c>
      <c r="C18" s="217">
        <f>'Tariffs 2019'!E12</f>
        <v>42214</v>
      </c>
      <c r="D18" s="218">
        <f>60*'Tariffs 2019'!H12/100</f>
        <v>34.696363636363628</v>
      </c>
      <c r="E18" s="218">
        <f>IF($C$5&gt;='Tariffs 2019'!J12,('Tariffs 2019'!J12*'Tariffs 2019'!O12/100),($C$5*'Tariffs 2019'!O12/100))</f>
        <v>47.890909090909084</v>
      </c>
      <c r="F18" s="218">
        <f>IF($C$5&lt;'Tariffs 2019'!J12,0,IF(($C$5-'Tariffs 2019'!J12)&lt;='Tariffs 2019'!K12,(($C$5-'Tariffs 2019'!J12)*'Tariffs 2019'!P12/100),(('Tariffs 2019'!K12-'Tariffs 2019'!J12)*'Tariffs 2019'!P12/100)))</f>
        <v>32.072727272727271</v>
      </c>
      <c r="G18" s="218">
        <f>IF($C$5&lt;'Tariffs 2019'!K12,0,IF(($C$5-'Tariffs 2019'!K12)&lt;='Tariffs 2019'!L12,(($C$5-'Tariffs 2019'!K12)*'Tariffs 2019'!Q12/100),(('Tariffs 2019'!L12-'Tariffs 2019'!K12)*'Tariffs 2019'!Q12/100)))</f>
        <v>66.418181818181807</v>
      </c>
      <c r="H18" s="218">
        <v>0</v>
      </c>
      <c r="I18" s="218">
        <v>0</v>
      </c>
      <c r="J18" s="218">
        <f>IF(($C$5&lt;'Tariffs 2019'!N12),(0),($C$5-'Tariffs 2019'!N12)*'Tariffs 2019'!R12/100)</f>
        <v>0</v>
      </c>
      <c r="K18" s="218">
        <f t="shared" si="0"/>
        <v>181.07818181818178</v>
      </c>
      <c r="L18" s="238">
        <f t="shared" si="1"/>
        <v>1086.4690909090907</v>
      </c>
      <c r="M18" s="220">
        <f t="shared" si="2"/>
        <v>1195.116</v>
      </c>
      <c r="N18" s="228"/>
      <c r="O18" s="228"/>
      <c r="P18" s="228"/>
      <c r="Q18" s="228"/>
      <c r="R18" s="228"/>
      <c r="S18" s="228"/>
      <c r="T18" s="228"/>
      <c r="U18" s="228"/>
      <c r="V18" s="228"/>
      <c r="W18" s="228"/>
    </row>
    <row r="19" spans="1:23" ht="25" customHeight="1" thickTop="1" x14ac:dyDescent="0.3">
      <c r="A19" s="173" t="str">
        <f>'Tariffs 2019'!F13</f>
        <v>ActewAGL</v>
      </c>
      <c r="B19" s="171" t="str">
        <f>'Tariffs 2019'!D13</f>
        <v xml:space="preserve">Evoenergy Queanbeyan </v>
      </c>
      <c r="C19" s="174">
        <f>'Tariffs 2019'!E13</f>
        <v>42185</v>
      </c>
      <c r="D19" s="175">
        <f>60*'Tariffs 2019'!H13/100</f>
        <v>48.812727272727273</v>
      </c>
      <c r="E19" s="175">
        <f>IF($C$5&gt;='Tariffs 2019'!J13,('Tariffs 2019'!J13*'Tariffs 2019'!O13/100),($C$5*'Tariffs 2019'!O13/100))</f>
        <v>77.601818181818174</v>
      </c>
      <c r="F19" s="175">
        <f>IF($C$5&lt;'Tariffs 2019'!J13,0,IF(($C$5-'Tariffs 2019'!J13)&lt;='Tariffs 2019'!K13,(($C$5-'Tariffs 2019'!J13)*'Tariffs 2019'!P13/100),(('Tariffs 2019'!K13-'Tariffs 2019'!J13)*'Tariffs 2019'!P13/100)))</f>
        <v>66.73272727272726</v>
      </c>
      <c r="G19" s="175">
        <f>IF($C$5&lt;'Tariffs 2019'!K13,0,IF(($C$5-'Tariffs 2019'!K13)&lt;='Tariffs 2019'!L13,(($C$5-'Tariffs 2019'!K13)*'Tariffs 2019'!Q13/100),(('Tariffs 2019'!L13-'Tariffs 2019'!K13)*'Tariffs 2019'!Q13/100)))</f>
        <v>0</v>
      </c>
      <c r="H19" s="175">
        <v>0</v>
      </c>
      <c r="I19" s="175">
        <v>0</v>
      </c>
      <c r="J19" s="175">
        <f>IF(($C$5&lt;'Tariffs 2019'!N13),(0),($C$5-'Tariffs 2019'!N13)*'Tariffs 2019'!R13/100)</f>
        <v>0</v>
      </c>
      <c r="K19" s="175">
        <f t="shared" si="0"/>
        <v>193.14727272727271</v>
      </c>
      <c r="L19" s="237">
        <f t="shared" si="1"/>
        <v>1158.8836363636362</v>
      </c>
      <c r="M19" s="176">
        <f t="shared" si="2"/>
        <v>1274.7719999999999</v>
      </c>
      <c r="N19" s="228"/>
      <c r="O19" s="228"/>
      <c r="P19" s="228"/>
      <c r="Q19" s="228"/>
      <c r="R19" s="228"/>
      <c r="S19" s="228"/>
      <c r="T19" s="228"/>
      <c r="U19" s="228"/>
      <c r="V19" s="228"/>
      <c r="W19" s="228"/>
    </row>
    <row r="20" spans="1:23" ht="25" customHeight="1" thickBot="1" x14ac:dyDescent="0.35">
      <c r="A20" s="215" t="str">
        <f>'Tariffs 2019'!F14</f>
        <v>EnergyAustralia</v>
      </c>
      <c r="B20" s="216" t="str">
        <f>'Tariffs 2019'!D14</f>
        <v xml:space="preserve">Evoenergy Queanbeyan </v>
      </c>
      <c r="C20" s="217">
        <f>'Tariffs 2019'!E14</f>
        <v>42214</v>
      </c>
      <c r="D20" s="218">
        <f>60*'Tariffs 2019'!H14/100</f>
        <v>43.2</v>
      </c>
      <c r="E20" s="218">
        <f>IF($C$5&gt;='Tariffs 2019'!J14,('Tariffs 2019'!J14*'Tariffs 2019'!O14/100),($C$5*'Tariffs 2019'!O14/100))</f>
        <v>73.554000000000002</v>
      </c>
      <c r="F20" s="218">
        <f>IF($C$5&lt;'Tariffs 2019'!J14,0,IF(($C$5-'Tariffs 2019'!J14)&lt;='Tariffs 2019'!K14,(($C$5-'Tariffs 2019'!J14)*'Tariffs 2019'!P14/100),(('Tariffs 2019'!K14-'Tariffs 2019'!J14)*'Tariffs 2019'!P14/100)))</f>
        <v>69.088000000000008</v>
      </c>
      <c r="G20" s="218">
        <f>IF($C$5&lt;'Tariffs 2019'!K14,0,IF(($C$5-'Tariffs 2019'!K14)&lt;='Tariffs 2019'!L14,(($C$5-'Tariffs 2019'!K14)*'Tariffs 2019'!Q14/100),(('Tariffs 2019'!L14-'Tariffs 2019'!K14)*'Tariffs 2019'!Q14/100)))</f>
        <v>0</v>
      </c>
      <c r="H20" s="218">
        <v>0</v>
      </c>
      <c r="I20" s="218">
        <v>0</v>
      </c>
      <c r="J20" s="218">
        <f>IF(($C$5&lt;'Tariffs 2019'!N14),(0),($C$5-'Tariffs 2019'!N14)*'Tariffs 2019'!R14/100)</f>
        <v>0</v>
      </c>
      <c r="K20" s="218">
        <f t="shared" si="0"/>
        <v>185.84200000000001</v>
      </c>
      <c r="L20" s="238">
        <f t="shared" si="1"/>
        <v>1115.0520000000001</v>
      </c>
      <c r="M20" s="220">
        <f t="shared" si="2"/>
        <v>1226.5572000000002</v>
      </c>
      <c r="N20" s="228"/>
      <c r="O20" s="228"/>
      <c r="P20" s="228"/>
      <c r="Q20" s="228"/>
      <c r="R20" s="228"/>
      <c r="S20" s="228"/>
      <c r="T20" s="228"/>
      <c r="U20" s="228"/>
      <c r="V20" s="228"/>
      <c r="W20" s="228"/>
    </row>
    <row r="21" spans="1:23" ht="25" customHeight="1" thickTop="1" thickBot="1" x14ac:dyDescent="0.35">
      <c r="A21" s="221" t="str">
        <f>'Tariffs 2019'!F15</f>
        <v>ActewAGL</v>
      </c>
      <c r="B21" s="222" t="str">
        <f>'Tariffs 2019'!D15</f>
        <v>Evoenergy Shoalhaven</v>
      </c>
      <c r="C21" s="223">
        <f>'Tariffs 2019'!E15</f>
        <v>42185</v>
      </c>
      <c r="D21" s="224">
        <f>60*'Tariffs 2019'!H15/100</f>
        <v>52.494545454545452</v>
      </c>
      <c r="E21" s="224">
        <f>C5*'Tariffs 2019'!O15/100</f>
        <v>144.54545454545453</v>
      </c>
      <c r="F21" s="224">
        <v>0</v>
      </c>
      <c r="G21" s="224">
        <v>0</v>
      </c>
      <c r="H21" s="224">
        <v>0</v>
      </c>
      <c r="I21" s="224">
        <v>0</v>
      </c>
      <c r="J21" s="224">
        <v>0</v>
      </c>
      <c r="K21" s="224">
        <f t="shared" si="0"/>
        <v>197.04</v>
      </c>
      <c r="L21" s="239">
        <f t="shared" si="1"/>
        <v>1182.24</v>
      </c>
      <c r="M21" s="226">
        <f t="shared" si="2"/>
        <v>1300.4640000000002</v>
      </c>
      <c r="N21" s="228"/>
      <c r="O21" s="228"/>
      <c r="P21" s="228"/>
      <c r="Q21" s="228"/>
      <c r="R21" s="228"/>
      <c r="S21" s="228"/>
      <c r="T21" s="228"/>
      <c r="U21" s="228"/>
      <c r="V21" s="228"/>
      <c r="W21" s="228"/>
    </row>
    <row r="22" spans="1:23" ht="25" customHeight="1" thickTop="1" x14ac:dyDescent="0.3">
      <c r="A22" s="173" t="str">
        <f>'Tariffs 2019'!F16</f>
        <v>EnergyAustralia</v>
      </c>
      <c r="B22" s="171" t="str">
        <f>'Tariffs 2019'!D16</f>
        <v>AGN Albury</v>
      </c>
      <c r="C22" s="174">
        <f>'Tariffs 2019'!E16</f>
        <v>42214</v>
      </c>
      <c r="D22" s="175">
        <f>60*'Tariffs 2019'!H16/100</f>
        <v>45.29999999999999</v>
      </c>
      <c r="E22" s="175">
        <f>IF($C$5&gt;='Tariffs 2019'!J16,('Tariffs 2019'!J16*'Tariffs 2019'!O16/100),($C$5*'Tariffs 2019'!O16/100))</f>
        <v>118.63636363636363</v>
      </c>
      <c r="F22" s="175">
        <f>IF($C$5&lt;'Tariffs 2019'!J16,0,IF(($C$5-'Tariffs 2019'!J16)&lt;='Tariffs 2019'!K16,(($C$5-'Tariffs 2019'!J16)*'Tariffs 2019'!P16/100),(('Tariffs 2019'!K16-'Tariffs 2019'!J16)*'Tariffs 2019'!P16/100)))</f>
        <v>0</v>
      </c>
      <c r="G22" s="175">
        <f>IF($C$5&lt;'Tariffs 2019'!K16,0,IF(($C$5-'Tariffs 2019'!K16)&lt;='Tariffs 2019'!L16,(($C$5-'Tariffs 2019'!K16)*'Tariffs 2019'!Q16/100),(('Tariffs 2019'!L16-'Tariffs 2019'!K16)*'Tariffs 2019'!Q16/100)))</f>
        <v>0</v>
      </c>
      <c r="H22" s="175">
        <v>0</v>
      </c>
      <c r="I22" s="175">
        <v>0</v>
      </c>
      <c r="J22" s="175">
        <f>IF(($C$5&lt;'Tariffs 2019'!N16),(0),($C$5-'Tariffs 2019'!N16)*'Tariffs 2019'!R16/100)</f>
        <v>0</v>
      </c>
      <c r="K22" s="175">
        <f t="shared" si="0"/>
        <v>163.93636363636361</v>
      </c>
      <c r="L22" s="237">
        <f t="shared" si="1"/>
        <v>983.61818181818171</v>
      </c>
      <c r="M22" s="176">
        <f t="shared" si="2"/>
        <v>1081.98</v>
      </c>
      <c r="N22" s="228"/>
      <c r="O22" s="228"/>
      <c r="P22" s="228"/>
      <c r="Q22" s="228"/>
      <c r="R22" s="228"/>
      <c r="S22" s="228"/>
      <c r="T22" s="228"/>
      <c r="U22" s="228"/>
      <c r="V22" s="228"/>
      <c r="W22" s="228"/>
    </row>
    <row r="23" spans="1:23" ht="25" customHeight="1" x14ac:dyDescent="0.3">
      <c r="A23" s="173" t="str">
        <f>'Tariffs 2019'!F17</f>
        <v>Origin Energy</v>
      </c>
      <c r="B23" s="171" t="str">
        <f>'Tariffs 2019'!D17</f>
        <v>AGN Albury</v>
      </c>
      <c r="C23" s="174">
        <f>'Tariffs 2019'!E17</f>
        <v>42185</v>
      </c>
      <c r="D23" s="175">
        <f>60*'Tariffs 2019'!H17/100</f>
        <v>32.710909090909091</v>
      </c>
      <c r="E23" s="175">
        <f>IF($C$5&gt;='Tariffs 2019'!J17,('Tariffs 2019'!J17*'Tariffs 2019'!O17/100),($C$5*'Tariffs 2019'!O17/100))</f>
        <v>35.700000000000003</v>
      </c>
      <c r="F23" s="200">
        <f>IF($C$5&lt;'Tariffs 2019'!J17,0,IF(($C$5-'Tariffs 2019'!J17)&gt;='Tariffs 2019'!K17,(($C$5-'Tariffs 2019'!J17)*'Tariffs 2019'!P17/100),(('Tariffs 2019'!K17-'Tariffs 2019'!J17)*'Tariffs 2019'!P17/100)))</f>
        <v>64.86818181818181</v>
      </c>
      <c r="G23" s="175">
        <f>IF($C$5&lt;'Tariffs 2019'!K17,0,IF(($C$5-'Tariffs 2019'!K17)&lt;='Tariffs 2019'!L17,(($C$5-'Tariffs 2019'!K17)*'Tariffs 2019'!Q17/100),(('Tariffs 2019'!L17-'Tariffs 2019'!K17)*'Tariffs 2019'!Q17/100)))</f>
        <v>37.090909090909093</v>
      </c>
      <c r="H23" s="175">
        <v>0</v>
      </c>
      <c r="I23" s="175">
        <v>0</v>
      </c>
      <c r="J23" s="175">
        <f>IF(($C$5&lt;'Tariffs 2019'!N17),(0),($C$5-'Tariffs 2019'!N17)*'Tariffs 2019'!R17/100)</f>
        <v>0</v>
      </c>
      <c r="K23" s="175">
        <f>SUM(D23:J23)</f>
        <v>170.36999999999998</v>
      </c>
      <c r="L23" s="237">
        <f>K23*6</f>
        <v>1022.2199999999998</v>
      </c>
      <c r="M23" s="176">
        <f t="shared" si="2"/>
        <v>1124.4419999999998</v>
      </c>
      <c r="N23" s="228"/>
      <c r="O23" s="228"/>
      <c r="P23" s="228"/>
      <c r="Q23" s="228"/>
      <c r="R23" s="228"/>
      <c r="S23" s="228"/>
      <c r="T23" s="228"/>
      <c r="U23" s="228"/>
      <c r="V23" s="228"/>
      <c r="W23" s="228"/>
    </row>
    <row r="24" spans="1:23" ht="25" customHeight="1" thickBot="1" x14ac:dyDescent="0.35">
      <c r="A24" s="215" t="str">
        <f>'Tariffs 2019'!F18</f>
        <v>AGL</v>
      </c>
      <c r="B24" s="216" t="str">
        <f>'Tariffs 2019'!D18</f>
        <v>AGN Albury</v>
      </c>
      <c r="C24" s="217">
        <f>'Tariffs 2019'!E18</f>
        <v>42185</v>
      </c>
      <c r="D24" s="218">
        <f>60*'Tariffs 2019'!H18/100</f>
        <v>49.412727272727267</v>
      </c>
      <c r="E24" s="218">
        <f>IF($C$5&gt;='Tariffs 2019'!J18,('Tariffs 2019'!J18*'Tariffs 2019'!O18/100),($C$5*'Tariffs 2019'!O18/100))</f>
        <v>36.599999999999994</v>
      </c>
      <c r="F24" s="200">
        <f>IF($C$5&lt;'Tariffs 2019'!J18,0,IF(($C$5-'Tariffs 2019'!J18)&gt;='Tariffs 2019'!K18,(($C$5-'Tariffs 2019'!J18)*'Tariffs 2019'!P18/100),(('Tariffs 2019'!K18-'Tariffs 2019'!J18)*'Tariffs 2019'!P18/100)))</f>
        <v>67</v>
      </c>
      <c r="G24" s="218">
        <f>IF($C$5&lt;'Tariffs 2019'!K18,0,IF(($C$5-'Tariffs 2019'!K18)&lt;='Tariffs 2019'!L18,(($C$5-'Tariffs 2019'!K18)*'Tariffs 2019'!Q18/100),(('Tariffs 2019'!L18-'Tariffs 2019'!K18)*'Tariffs 2019'!Q18/100)))</f>
        <v>38.574545454545458</v>
      </c>
      <c r="H24" s="218">
        <v>0</v>
      </c>
      <c r="I24" s="218">
        <v>0</v>
      </c>
      <c r="J24" s="218">
        <f>IF(($C$5&lt;'Tariffs 2019'!N18),(0),($C$5-'Tariffs 2019'!N18)*'Tariffs 2019'!R18/100)</f>
        <v>0</v>
      </c>
      <c r="K24" s="218">
        <f t="shared" ref="K24:K30" si="3">SUM(D24:J24)</f>
        <v>191.5872727272727</v>
      </c>
      <c r="L24" s="238">
        <f t="shared" ref="L24:L36" si="4">K24*6</f>
        <v>1149.5236363636363</v>
      </c>
      <c r="M24" s="220">
        <f t="shared" si="2"/>
        <v>1264.4760000000001</v>
      </c>
      <c r="N24" s="228"/>
      <c r="O24" s="228"/>
      <c r="P24" s="228"/>
      <c r="Q24" s="228"/>
      <c r="R24" s="228"/>
      <c r="S24" s="228"/>
      <c r="T24" s="228"/>
      <c r="U24" s="228"/>
      <c r="V24" s="228"/>
      <c r="W24" s="228"/>
    </row>
    <row r="25" spans="1:23" ht="25" customHeight="1" thickTop="1" x14ac:dyDescent="0.3">
      <c r="A25" s="173" t="str">
        <f>'Tariffs 2019'!F19</f>
        <v>EnergyAustralia</v>
      </c>
      <c r="B25" s="171" t="str">
        <f>'Tariffs 2019'!D19</f>
        <v>AGN Murray Valley</v>
      </c>
      <c r="C25" s="174">
        <f>'Tariffs 2019'!E19</f>
        <v>42214</v>
      </c>
      <c r="D25" s="175">
        <f>60*'Tariffs 2019'!H19/100</f>
        <v>43.5</v>
      </c>
      <c r="E25" s="175">
        <f>IF($C$5&gt;='Tariffs 2019'!J19,('Tariffs 2019'!J19*'Tariffs 2019'!O19/100),($C$5*'Tariffs 2019'!O19/100))</f>
        <v>172.72727272727272</v>
      </c>
      <c r="F25" s="200">
        <f>IF($C$5&lt;'Tariffs 2019'!J19,0,IF(($C$5-'Tariffs 2019'!J19)&lt;='Tariffs 2019'!K19,(($C$5-'Tariffs 2019'!J19)*'Tariffs 2019'!P19/100),(('Tariffs 2019'!K19-'Tariffs 2019'!J19)*'Tariffs 2019'!P19/100)))</f>
        <v>0</v>
      </c>
      <c r="G25" s="175">
        <f>IF($C$5&lt;'Tariffs 2019'!K19,0,IF(($C$5-'Tariffs 2019'!K19)&lt;='Tariffs 2019'!L19,(($C$5-'Tariffs 2019'!K19)*'Tariffs 2019'!Q19/100),(('Tariffs 2019'!L19-'Tariffs 2019'!K19)*'Tariffs 2019'!Q19/100)))</f>
        <v>0</v>
      </c>
      <c r="H25" s="175">
        <v>0</v>
      </c>
      <c r="I25" s="175">
        <v>0</v>
      </c>
      <c r="J25" s="175">
        <f>IF(($C$5&lt;'Tariffs 2019'!N19),(0),($C$5-'Tariffs 2019'!N19)*'Tariffs 2019'!R19/100)</f>
        <v>0</v>
      </c>
      <c r="K25" s="175">
        <f t="shared" si="3"/>
        <v>216.22727272727272</v>
      </c>
      <c r="L25" s="237">
        <f t="shared" si="4"/>
        <v>1297.3636363636363</v>
      </c>
      <c r="M25" s="176">
        <f t="shared" si="2"/>
        <v>1427.1</v>
      </c>
      <c r="N25" s="228"/>
      <c r="O25" s="228"/>
      <c r="P25" s="228"/>
      <c r="Q25" s="228"/>
      <c r="R25" s="228"/>
      <c r="S25" s="228"/>
      <c r="T25" s="228"/>
      <c r="U25" s="228"/>
      <c r="V25" s="228"/>
      <c r="W25" s="228"/>
    </row>
    <row r="26" spans="1:23" ht="25" customHeight="1" x14ac:dyDescent="0.3">
      <c r="A26" s="173" t="str">
        <f>'Tariffs 2019'!F20</f>
        <v>Origin Energy</v>
      </c>
      <c r="B26" s="171" t="str">
        <f>'Tariffs 2019'!D20</f>
        <v>AGN Murray Valley</v>
      </c>
      <c r="C26" s="174">
        <f>'Tariffs 2019'!E20</f>
        <v>42185</v>
      </c>
      <c r="D26" s="175">
        <f>60*'Tariffs 2019'!H20/100</f>
        <v>37.374545454545448</v>
      </c>
      <c r="E26" s="175">
        <f>IF($C$5&gt;='Tariffs 2019'!J20,('Tariffs 2019'!J20*'Tariffs 2019'!O20/100),($C$5*'Tariffs 2019'!O20/100))</f>
        <v>52.949999999999989</v>
      </c>
      <c r="F26" s="200">
        <f>IF($C$5&lt;'Tariffs 2019'!J20,0,IF(($C$5-'Tariffs 2019'!J20)&gt;='Tariffs 2019'!K20,(($C$5-'Tariffs 2019'!J20)*'Tariffs 2019'!P20/100),(('Tariffs 2019'!K20-'Tariffs 2019'!J20)*'Tariffs 2019'!P20/100)))</f>
        <v>99.586363636363643</v>
      </c>
      <c r="G26" s="175">
        <f>IF($C$5&lt;'Tariffs 2019'!K20,0,IF(($C$5-'Tariffs 2019'!K20)&lt;='Tariffs 2019'!L20,(($C$5-'Tariffs 2019'!K20)*'Tariffs 2019'!Q20/100),(('Tariffs 2019'!L20-'Tariffs 2019'!K20)*'Tariffs 2019'!Q20/100)))</f>
        <v>48.589090909090913</v>
      </c>
      <c r="H26" s="175">
        <v>0</v>
      </c>
      <c r="I26" s="175">
        <v>0</v>
      </c>
      <c r="J26" s="175">
        <f>IF(($C$5&lt;'Tariffs 2019'!N20),(0),($C$5-'Tariffs 2019'!N20)*'Tariffs 2019'!R20/100)</f>
        <v>0</v>
      </c>
      <c r="K26" s="175">
        <f t="shared" si="3"/>
        <v>238.5</v>
      </c>
      <c r="L26" s="237">
        <f t="shared" si="4"/>
        <v>1431</v>
      </c>
      <c r="M26" s="176">
        <f t="shared" si="2"/>
        <v>1574.1000000000001</v>
      </c>
      <c r="N26" s="228"/>
      <c r="O26" s="228"/>
      <c r="P26" s="228"/>
      <c r="Q26" s="228"/>
      <c r="R26" s="228"/>
      <c r="S26" s="228"/>
      <c r="T26" s="228"/>
      <c r="U26" s="228"/>
      <c r="V26" s="228"/>
      <c r="W26" s="228"/>
    </row>
    <row r="27" spans="1:23" ht="25" customHeight="1" thickBot="1" x14ac:dyDescent="0.35">
      <c r="A27" s="215" t="str">
        <f>'Tariffs 2019'!F21</f>
        <v>AGL</v>
      </c>
      <c r="B27" s="216" t="str">
        <f>'Tariffs 2019'!D21</f>
        <v>AGN Murray Valley</v>
      </c>
      <c r="C27" s="217">
        <f>'Tariffs 2019'!E21</f>
        <v>42185</v>
      </c>
      <c r="D27" s="218">
        <f>60*'Tariffs 2019'!H21/100</f>
        <v>44.094545454545454</v>
      </c>
      <c r="E27" s="218">
        <f>IF($C$5&gt;='Tariffs 2019'!J21,('Tariffs 2019'!J21*'Tariffs 2019'!O21/100),($C$5*'Tariffs 2019'!O21/100))</f>
        <v>57.449999999999989</v>
      </c>
      <c r="F27" s="200">
        <f>IF($C$5&lt;'Tariffs 2019'!J21,0,IF(($C$5-'Tariffs 2019'!J21)&gt;='Tariffs 2019'!K21,(($C$5-'Tariffs 2019'!J21)*'Tariffs 2019'!P21/100),(('Tariffs 2019'!K21-'Tariffs 2019'!J21)*'Tariffs 2019'!P21/100)))</f>
        <v>105.98181818181818</v>
      </c>
      <c r="G27" s="218">
        <f>IF($C$5&lt;'Tariffs 2019'!K21,0,IF(($C$5-'Tariffs 2019'!K21)&lt;='Tariffs 2019'!L21,(($C$5-'Tariffs 2019'!K21)*'Tariffs 2019'!Q21/100),(('Tariffs 2019'!L21-'Tariffs 2019'!K21)*'Tariffs 2019'!Q21/100)))</f>
        <v>51.556363636363628</v>
      </c>
      <c r="H27" s="218">
        <v>0</v>
      </c>
      <c r="I27" s="218">
        <v>0</v>
      </c>
      <c r="J27" s="218">
        <f>IF(($C$5&lt;'Tariffs 2019'!N21),(0),($C$5-'Tariffs 2019'!N21)*'Tariffs 2019'!R21/100)</f>
        <v>0</v>
      </c>
      <c r="K27" s="218">
        <f t="shared" si="3"/>
        <v>259.08272727272725</v>
      </c>
      <c r="L27" s="238">
        <f t="shared" si="4"/>
        <v>1554.4963636363636</v>
      </c>
      <c r="M27" s="220">
        <f t="shared" si="2"/>
        <v>1709.9460000000001</v>
      </c>
      <c r="N27" s="228"/>
      <c r="O27" s="228"/>
      <c r="P27" s="228"/>
      <c r="Q27" s="228"/>
      <c r="R27" s="228"/>
      <c r="S27" s="228"/>
      <c r="T27" s="228"/>
      <c r="U27" s="228"/>
      <c r="V27" s="228"/>
      <c r="W27" s="228"/>
    </row>
    <row r="28" spans="1:23" ht="25" customHeight="1" thickTop="1" x14ac:dyDescent="0.3">
      <c r="A28" s="173" t="str">
        <f>'Tariffs 2019'!F22</f>
        <v>Origin Energy</v>
      </c>
      <c r="B28" s="171" t="str">
        <f>'Tariffs 2019'!D22</f>
        <v>AGN Cooma</v>
      </c>
      <c r="C28" s="174">
        <f>'Tariffs 2019'!E22</f>
        <v>42185</v>
      </c>
      <c r="D28" s="175">
        <f>60*'Tariffs 2019'!H22/100</f>
        <v>42.621818181818178</v>
      </c>
      <c r="E28" s="175">
        <f>$C$5*'Tariffs 2019'!O22/100</f>
        <v>134.54545454545453</v>
      </c>
      <c r="F28" s="175">
        <v>0</v>
      </c>
      <c r="G28" s="175">
        <v>0</v>
      </c>
      <c r="H28" s="175">
        <v>0</v>
      </c>
      <c r="I28" s="175">
        <v>0</v>
      </c>
      <c r="J28" s="175">
        <v>0</v>
      </c>
      <c r="K28" s="175">
        <f t="shared" si="3"/>
        <v>177.16727272727272</v>
      </c>
      <c r="L28" s="237">
        <f t="shared" si="4"/>
        <v>1063.0036363636364</v>
      </c>
      <c r="M28" s="176">
        <f t="shared" si="2"/>
        <v>1169.3040000000001</v>
      </c>
      <c r="N28" s="228"/>
      <c r="O28" s="228"/>
      <c r="P28" s="228"/>
      <c r="Q28" s="228"/>
      <c r="R28" s="228"/>
      <c r="S28" s="228"/>
      <c r="T28" s="228"/>
      <c r="U28" s="228"/>
      <c r="V28" s="228"/>
      <c r="W28" s="228"/>
    </row>
    <row r="29" spans="1:23" ht="25" customHeight="1" thickBot="1" x14ac:dyDescent="0.35">
      <c r="A29" s="215" t="str">
        <f>'Tariffs 2019'!F23</f>
        <v>Red Energy</v>
      </c>
      <c r="B29" s="216" t="str">
        <f>'Tariffs 2019'!D23</f>
        <v>AGN Cooma</v>
      </c>
      <c r="C29" s="217">
        <f>'Tariffs 2019'!E23</f>
        <v>42185</v>
      </c>
      <c r="D29" s="218">
        <f>60*'Tariffs 2019'!H23/100</f>
        <v>43.566000000000003</v>
      </c>
      <c r="E29" s="218">
        <f>$C$5*'Tariffs 2019'!O23/100</f>
        <v>155</v>
      </c>
      <c r="F29" s="218">
        <v>0</v>
      </c>
      <c r="G29" s="218">
        <v>0</v>
      </c>
      <c r="H29" s="218">
        <v>0</v>
      </c>
      <c r="I29" s="218">
        <v>0</v>
      </c>
      <c r="J29" s="218">
        <v>0</v>
      </c>
      <c r="K29" s="218">
        <f t="shared" si="3"/>
        <v>198.566</v>
      </c>
      <c r="L29" s="238">
        <f t="shared" si="4"/>
        <v>1191.396</v>
      </c>
      <c r="M29" s="220">
        <f t="shared" si="2"/>
        <v>1310.5356000000002</v>
      </c>
    </row>
    <row r="30" spans="1:23" ht="25" customHeight="1" thickTop="1" x14ac:dyDescent="0.3">
      <c r="A30" s="173" t="str">
        <f>'Tariffs 2019'!F24</f>
        <v>Origin Energy</v>
      </c>
      <c r="B30" s="171" t="str">
        <f>'Tariffs 2019'!D24</f>
        <v>AGN Temora</v>
      </c>
      <c r="C30" s="174">
        <f>'Tariffs 2019'!E24</f>
        <v>42185</v>
      </c>
      <c r="D30" s="175">
        <f>60*'Tariffs 2019'!H24/100</f>
        <v>45.572727272727263</v>
      </c>
      <c r="E30" s="175">
        <f>$C$5*'Tariffs 2019'!O24/100</f>
        <v>136.36363636363637</v>
      </c>
      <c r="F30" s="175">
        <v>0</v>
      </c>
      <c r="G30" s="175">
        <v>0</v>
      </c>
      <c r="H30" s="175">
        <v>0</v>
      </c>
      <c r="I30" s="175">
        <v>0</v>
      </c>
      <c r="J30" s="175">
        <v>0</v>
      </c>
      <c r="K30" s="175">
        <f t="shared" si="3"/>
        <v>181.93636363636364</v>
      </c>
      <c r="L30" s="237">
        <f t="shared" si="4"/>
        <v>1091.6181818181817</v>
      </c>
      <c r="M30" s="176">
        <f t="shared" si="2"/>
        <v>1200.78</v>
      </c>
    </row>
    <row r="31" spans="1:23" ht="25" customHeight="1" thickBot="1" x14ac:dyDescent="0.35">
      <c r="A31" s="215" t="str">
        <f>'Tariffs 2019'!F25</f>
        <v>AGL</v>
      </c>
      <c r="B31" s="216" t="str">
        <f>'Tariffs 2019'!D25</f>
        <v>AGN Temora</v>
      </c>
      <c r="C31" s="217">
        <f>'Tariffs 2019'!E25</f>
        <v>42185</v>
      </c>
      <c r="D31" s="218">
        <f>60*'Tariffs 2019'!H25/100</f>
        <v>52.789090909090902</v>
      </c>
      <c r="E31" s="218">
        <f>$C$5*'Tariffs 2019'!O25/100</f>
        <v>147.72727272727269</v>
      </c>
      <c r="F31" s="218">
        <v>0</v>
      </c>
      <c r="G31" s="218">
        <v>0</v>
      </c>
      <c r="H31" s="218">
        <v>0</v>
      </c>
      <c r="I31" s="218">
        <v>0</v>
      </c>
      <c r="J31" s="218">
        <v>0</v>
      </c>
      <c r="K31" s="218">
        <f>SUM(D31:J31)</f>
        <v>200.51636363636359</v>
      </c>
      <c r="L31" s="238">
        <f>K31*6</f>
        <v>1203.0981818181815</v>
      </c>
      <c r="M31" s="220">
        <f t="shared" si="2"/>
        <v>1323.4079999999997</v>
      </c>
    </row>
    <row r="32" spans="1:23" ht="25" customHeight="1" thickTop="1" x14ac:dyDescent="0.3">
      <c r="A32" s="173" t="str">
        <f>'Tariffs 2019'!F26</f>
        <v>Origin Energy</v>
      </c>
      <c r="B32" s="171" t="str">
        <f>'Tariffs 2019'!D26</f>
        <v>AGN Tumut</v>
      </c>
      <c r="C32" s="174">
        <f>'Tariffs 2019'!E26</f>
        <v>42185</v>
      </c>
      <c r="D32" s="175">
        <f>60*'Tariffs 2019'!H26/100</f>
        <v>48.921818181818182</v>
      </c>
      <c r="E32" s="175">
        <f>$C$5*'Tariffs 2019'!O26/100</f>
        <v>140</v>
      </c>
      <c r="F32" s="175">
        <v>0</v>
      </c>
      <c r="G32" s="175">
        <v>0</v>
      </c>
      <c r="H32" s="175">
        <v>0</v>
      </c>
      <c r="I32" s="175">
        <v>0</v>
      </c>
      <c r="J32" s="175">
        <v>0</v>
      </c>
      <c r="K32" s="175">
        <f t="shared" ref="K32:K36" si="5">SUM(D32:J32)</f>
        <v>188.9218181818182</v>
      </c>
      <c r="L32" s="237">
        <f t="shared" si="4"/>
        <v>1133.5309090909091</v>
      </c>
      <c r="M32" s="176">
        <f t="shared" si="2"/>
        <v>1246.884</v>
      </c>
    </row>
    <row r="33" spans="1:13" ht="25" customHeight="1" thickBot="1" x14ac:dyDescent="0.35">
      <c r="A33" s="215" t="str">
        <f>'Tariffs 2019'!F27</f>
        <v>Red Energy</v>
      </c>
      <c r="B33" s="216" t="str">
        <f>'Tariffs 2019'!D27</f>
        <v>AGN Tumut</v>
      </c>
      <c r="C33" s="217">
        <f>'Tariffs 2019'!E27</f>
        <v>42185</v>
      </c>
      <c r="D33" s="218">
        <f>60*'Tariffs 2019'!H27/100</f>
        <v>49.811999999999998</v>
      </c>
      <c r="E33" s="218">
        <f>$C$5*'Tariffs 2019'!O27/100</f>
        <v>155</v>
      </c>
      <c r="F33" s="218">
        <v>0</v>
      </c>
      <c r="G33" s="218">
        <v>0</v>
      </c>
      <c r="H33" s="218">
        <v>0</v>
      </c>
      <c r="I33" s="218">
        <v>0</v>
      </c>
      <c r="J33" s="218">
        <v>0</v>
      </c>
      <c r="K33" s="218">
        <f t="shared" si="5"/>
        <v>204.81200000000001</v>
      </c>
      <c r="L33" s="238">
        <f t="shared" si="4"/>
        <v>1228.8720000000001</v>
      </c>
      <c r="M33" s="220">
        <f t="shared" si="2"/>
        <v>1351.7592000000002</v>
      </c>
    </row>
    <row r="34" spans="1:13" ht="25" customHeight="1" thickTop="1" x14ac:dyDescent="0.3">
      <c r="A34" s="173" t="str">
        <f>'Tariffs 2019'!F28</f>
        <v>Origin Energy</v>
      </c>
      <c r="B34" s="171" t="str">
        <f>'Tariffs 2019'!D28</f>
        <v>AGN Wagga Wagga</v>
      </c>
      <c r="C34" s="174">
        <f>'Tariffs 2019'!E28</f>
        <v>42185</v>
      </c>
      <c r="D34" s="175">
        <f>60*'Tariffs 2019'!H28/100</f>
        <v>51.954545454545453</v>
      </c>
      <c r="E34" s="175">
        <f>$C$5*'Tariffs 2019'!O28/100</f>
        <v>113.63636363636363</v>
      </c>
      <c r="F34" s="175">
        <v>0</v>
      </c>
      <c r="G34" s="175">
        <v>0</v>
      </c>
      <c r="H34" s="175">
        <v>0</v>
      </c>
      <c r="I34" s="175">
        <v>0</v>
      </c>
      <c r="J34" s="175">
        <v>0</v>
      </c>
      <c r="K34" s="175">
        <f t="shared" si="5"/>
        <v>165.59090909090907</v>
      </c>
      <c r="L34" s="237">
        <f t="shared" si="4"/>
        <v>993.54545454545439</v>
      </c>
      <c r="M34" s="176">
        <f t="shared" si="2"/>
        <v>1092.8999999999999</v>
      </c>
    </row>
    <row r="35" spans="1:13" ht="25" customHeight="1" thickBot="1" x14ac:dyDescent="0.35">
      <c r="A35" s="215" t="str">
        <f>'Tariffs 2019'!F29</f>
        <v>AGL</v>
      </c>
      <c r="B35" s="216" t="str">
        <f>'Tariffs 2019'!D29</f>
        <v>AGN Wagga Wagga</v>
      </c>
      <c r="C35" s="217">
        <f>'Tariffs 2019'!E29</f>
        <v>42185</v>
      </c>
      <c r="D35" s="218">
        <f>60*'Tariffs 2019'!H29/100</f>
        <v>59.618181818181817</v>
      </c>
      <c r="E35" s="218">
        <f>$C$5*'Tariffs 2019'!O29/100</f>
        <v>120.90909090909091</v>
      </c>
      <c r="F35" s="218">
        <v>0</v>
      </c>
      <c r="G35" s="218">
        <v>0</v>
      </c>
      <c r="H35" s="218">
        <v>0</v>
      </c>
      <c r="I35" s="218">
        <v>0</v>
      </c>
      <c r="J35" s="218">
        <v>0</v>
      </c>
      <c r="K35" s="218">
        <f t="shared" si="5"/>
        <v>180.52727272727273</v>
      </c>
      <c r="L35" s="238">
        <f t="shared" si="4"/>
        <v>1083.1636363636364</v>
      </c>
      <c r="M35" s="220">
        <f t="shared" si="2"/>
        <v>1191.4800000000002</v>
      </c>
    </row>
    <row r="36" spans="1:13" ht="25" customHeight="1" thickTop="1" thickBot="1" x14ac:dyDescent="0.35">
      <c r="A36" s="182" t="str">
        <f>'Tariffs 2019'!F30</f>
        <v>Origin Energy</v>
      </c>
      <c r="B36" s="183" t="str">
        <f>'Tariffs 2019'!D30</f>
        <v>Central Ranges Pipeline Tamworth</v>
      </c>
      <c r="C36" s="184">
        <f>'Tariffs 2019'!E30</f>
        <v>42185</v>
      </c>
      <c r="D36" s="185">
        <f>60*'Tariffs 2019'!H30/100</f>
        <v>38.405454545454539</v>
      </c>
      <c r="E36" s="185">
        <f>$C$5*'Tariffs 2019'!O30/100</f>
        <v>196.36363636363637</v>
      </c>
      <c r="F36" s="185">
        <v>0</v>
      </c>
      <c r="G36" s="185">
        <v>0</v>
      </c>
      <c r="H36" s="185">
        <v>0</v>
      </c>
      <c r="I36" s="185">
        <v>0</v>
      </c>
      <c r="J36" s="185">
        <v>0</v>
      </c>
      <c r="K36" s="185">
        <f t="shared" si="5"/>
        <v>234.76909090909092</v>
      </c>
      <c r="L36" s="240">
        <f t="shared" si="4"/>
        <v>1408.6145454545456</v>
      </c>
      <c r="M36" s="186">
        <f t="shared" si="2"/>
        <v>1549.4760000000003</v>
      </c>
    </row>
    <row r="37" spans="1:13" ht="25" customHeight="1" x14ac:dyDescent="0.3"/>
  </sheetData>
  <sheetProtection algorithmName="SHA-512" hashValue="OCYpT6Z95XiLOXlMrkdZl9mW2H9V2Q92luJGb/su/CCpxl22aM2N8/s7JQFIgUJYfgZsRCjz9SF3v+sFFdMUrQ==" saltValue="qHFH6G1RBzBDsoetQo8AmA==" spinCount="100000" sheet="1" objects="1" scenarios="1"/>
  <pageMargins left="0.75" right="0.75" top="1" bottom="1" header="0.5" footer="0.5"/>
</worksheet>
</file>

<file path=xl/worksheets/sheet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46"/>
  <dimension ref="A1:K21"/>
  <sheetViews>
    <sheetView zoomScale="150" workbookViewId="0">
      <selection activeCell="E14" sqref="E14:F14"/>
    </sheetView>
  </sheetViews>
  <sheetFormatPr defaultColWidth="11.07421875" defaultRowHeight="13.5" x14ac:dyDescent="0.3"/>
  <cols>
    <col min="1" max="1" width="11.4609375" customWidth="1"/>
    <col min="2" max="2" width="8.15234375" customWidth="1"/>
    <col min="3" max="3" width="7.4609375" customWidth="1"/>
    <col min="4" max="4" width="1.69140625" customWidth="1"/>
    <col min="5" max="11" width="10" customWidth="1"/>
  </cols>
  <sheetData>
    <row r="1" spans="1:11" x14ac:dyDescent="0.3">
      <c r="A1" s="3" t="s">
        <v>66</v>
      </c>
    </row>
    <row r="2" spans="1:11" x14ac:dyDescent="0.3">
      <c r="A2" s="14"/>
      <c r="B2" s="15"/>
      <c r="C2" s="15"/>
      <c r="D2" s="15"/>
      <c r="E2" s="15"/>
      <c r="F2" s="15"/>
      <c r="G2" s="15"/>
      <c r="H2" s="15"/>
      <c r="I2" s="15"/>
      <c r="J2" s="15"/>
      <c r="K2" s="15"/>
    </row>
    <row r="3" spans="1:11" x14ac:dyDescent="0.3">
      <c r="A3" s="7" t="s">
        <v>101</v>
      </c>
      <c r="B3" s="8"/>
      <c r="C3" s="8"/>
      <c r="D3" s="9"/>
      <c r="E3" s="8"/>
      <c r="F3" s="8"/>
      <c r="G3" s="8"/>
      <c r="H3" s="8"/>
      <c r="I3" s="8"/>
      <c r="J3" s="8"/>
      <c r="K3" s="8"/>
    </row>
    <row r="4" spans="1:11" x14ac:dyDescent="0.3">
      <c r="D4" s="10"/>
      <c r="E4" s="11" t="s">
        <v>84</v>
      </c>
    </row>
    <row r="5" spans="1:11" x14ac:dyDescent="0.3">
      <c r="D5" s="10"/>
    </row>
    <row r="6" spans="1:11" x14ac:dyDescent="0.3">
      <c r="A6" s="16" t="s">
        <v>20</v>
      </c>
      <c r="C6" s="1"/>
      <c r="D6" s="10"/>
      <c r="E6" s="17" t="s">
        <v>138</v>
      </c>
      <c r="F6" s="17" t="s">
        <v>109</v>
      </c>
    </row>
    <row r="7" spans="1:11" x14ac:dyDescent="0.3">
      <c r="A7" s="25" t="s">
        <v>96</v>
      </c>
      <c r="C7" s="1"/>
      <c r="D7" s="10"/>
      <c r="E7" s="24">
        <v>2</v>
      </c>
      <c r="F7" s="24">
        <v>0</v>
      </c>
    </row>
    <row r="8" spans="1:11" x14ac:dyDescent="0.3">
      <c r="A8" s="25" t="s">
        <v>37</v>
      </c>
      <c r="C8" s="1"/>
      <c r="D8" s="10"/>
      <c r="E8" s="24">
        <v>4</v>
      </c>
      <c r="F8" s="24">
        <v>0</v>
      </c>
    </row>
    <row r="9" spans="1:11" x14ac:dyDescent="0.3">
      <c r="A9" s="18" t="s">
        <v>214</v>
      </c>
      <c r="B9" s="18"/>
      <c r="C9" s="18"/>
      <c r="D9" s="19"/>
      <c r="E9" s="18">
        <v>4000</v>
      </c>
      <c r="F9" s="18">
        <v>0</v>
      </c>
    </row>
    <row r="10" spans="1:11" x14ac:dyDescent="0.3">
      <c r="A10" s="2" t="s">
        <v>216</v>
      </c>
      <c r="D10" s="10"/>
      <c r="E10">
        <v>1.1067</v>
      </c>
      <c r="F10">
        <v>1.9370000000000001</v>
      </c>
    </row>
    <row r="11" spans="1:11" x14ac:dyDescent="0.3">
      <c r="A11" s="2" t="s">
        <v>180</v>
      </c>
      <c r="D11" s="10"/>
      <c r="E11">
        <v>1.3478000000000001</v>
      </c>
      <c r="F11">
        <v>0</v>
      </c>
    </row>
    <row r="12" spans="1:11" x14ac:dyDescent="0.3">
      <c r="A12" s="2" t="s">
        <v>63</v>
      </c>
      <c r="D12" s="10"/>
      <c r="E12">
        <v>1.0358000000000001</v>
      </c>
      <c r="F12">
        <v>0</v>
      </c>
    </row>
    <row r="13" spans="1:11" x14ac:dyDescent="0.3">
      <c r="A13" s="2" t="s">
        <v>273</v>
      </c>
      <c r="D13" s="10"/>
      <c r="E13">
        <v>1.2343</v>
      </c>
      <c r="F13">
        <v>0</v>
      </c>
    </row>
    <row r="14" spans="1:11" x14ac:dyDescent="0.3">
      <c r="A14" t="s">
        <v>55</v>
      </c>
      <c r="D14" s="10"/>
      <c r="E14">
        <v>37.799999999999997</v>
      </c>
      <c r="F14">
        <v>49.08</v>
      </c>
    </row>
    <row r="15" spans="1:11" x14ac:dyDescent="0.3">
      <c r="D15" s="10"/>
    </row>
    <row r="16" spans="1:11" x14ac:dyDescent="0.3">
      <c r="A16" s="10"/>
      <c r="B16" s="10"/>
      <c r="C16" s="10"/>
      <c r="D16" s="10"/>
      <c r="E16" s="10"/>
      <c r="F16" s="10"/>
      <c r="G16" s="10"/>
      <c r="H16" s="10"/>
      <c r="I16" s="10"/>
      <c r="J16" s="10"/>
      <c r="K16" s="10"/>
    </row>
    <row r="17" spans="1:11" x14ac:dyDescent="0.3">
      <c r="A17" s="16" t="s">
        <v>111</v>
      </c>
    </row>
    <row r="18" spans="1:11" x14ac:dyDescent="0.3">
      <c r="A18" s="22" t="s">
        <v>217</v>
      </c>
      <c r="B18" t="s">
        <v>172</v>
      </c>
    </row>
    <row r="19" spans="1:11" x14ac:dyDescent="0.3">
      <c r="A19" s="22" t="s">
        <v>87</v>
      </c>
      <c r="B19" t="s">
        <v>165</v>
      </c>
    </row>
    <row r="21" spans="1:11" x14ac:dyDescent="0.3">
      <c r="A21" s="12"/>
      <c r="B21" s="13"/>
      <c r="C21" s="13"/>
      <c r="D21" s="13"/>
      <c r="E21" s="13"/>
      <c r="F21" s="13"/>
      <c r="G21" s="13"/>
      <c r="H21" s="13"/>
      <c r="I21" s="13"/>
      <c r="J21" s="13"/>
      <c r="K21" s="13"/>
    </row>
  </sheetData>
  <sheetProtection password="CC31" sheet="1" objects="1" scenarios="1"/>
  <phoneticPr fontId="6" type="noConversion"/>
  <pageMargins left="0.75" right="0.75" top="1" bottom="1" header="0.5" footer="0.5"/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A1E606-1F33-7F4A-9215-C5C7D5737ABB}">
  <sheetPr codeName="Sheet4"/>
  <dimension ref="A1:W37"/>
  <sheetViews>
    <sheetView topLeftCell="A4" zoomScale="99" workbookViewId="0">
      <selection activeCell="E15" sqref="E15"/>
    </sheetView>
  </sheetViews>
  <sheetFormatPr defaultColWidth="10.84375" defaultRowHeight="13.5" x14ac:dyDescent="0.3"/>
  <cols>
    <col min="1" max="1" width="17.69140625" style="204" customWidth="1"/>
    <col min="2" max="2" width="23.3046875" style="204" bestFit="1" customWidth="1"/>
    <col min="3" max="3" width="12.4609375" style="204" customWidth="1"/>
    <col min="4" max="11" width="12.15234375" style="204" customWidth="1"/>
    <col min="12" max="12" width="12.15234375" style="204" hidden="1" customWidth="1"/>
    <col min="13" max="17" width="12.15234375" style="204" customWidth="1"/>
    <col min="18" max="19" width="10.69140625" style="204" customWidth="1"/>
    <col min="20" max="23" width="12.15234375" style="204" customWidth="1"/>
    <col min="24" max="16384" width="10.84375" style="204"/>
  </cols>
  <sheetData>
    <row r="1" spans="1:23" ht="14" x14ac:dyDescent="0.3">
      <c r="A1" s="203" t="s">
        <v>321</v>
      </c>
      <c r="B1" s="203"/>
      <c r="C1" s="203"/>
      <c r="D1" s="203"/>
      <c r="E1" s="203"/>
      <c r="F1" s="203"/>
      <c r="G1" s="203"/>
      <c r="H1" s="203"/>
      <c r="I1" s="203"/>
      <c r="J1" s="203"/>
      <c r="K1" s="203"/>
      <c r="L1" s="203"/>
      <c r="M1" s="203"/>
      <c r="N1" s="203"/>
      <c r="O1" s="203"/>
      <c r="P1" s="203"/>
      <c r="Q1" s="203"/>
      <c r="R1" s="203"/>
      <c r="S1" s="203"/>
      <c r="T1" s="203"/>
      <c r="U1" s="203"/>
      <c r="V1" s="203"/>
      <c r="W1" s="203"/>
    </row>
    <row r="2" spans="1:23" ht="14" x14ac:dyDescent="0.3">
      <c r="A2" s="205" t="s">
        <v>198</v>
      </c>
      <c r="B2" s="205"/>
      <c r="C2" s="203"/>
      <c r="D2" s="203"/>
      <c r="E2" s="203"/>
      <c r="F2" s="203"/>
      <c r="G2" s="203"/>
      <c r="H2" s="203"/>
      <c r="I2" s="203"/>
      <c r="J2" s="203"/>
      <c r="K2" s="203"/>
      <c r="L2" s="203"/>
      <c r="M2" s="203"/>
      <c r="N2" s="203"/>
      <c r="O2" s="203"/>
      <c r="P2" s="203"/>
      <c r="Q2" s="203"/>
      <c r="R2" s="203"/>
      <c r="S2" s="203"/>
      <c r="T2" s="203"/>
      <c r="U2" s="203"/>
      <c r="V2" s="203"/>
      <c r="W2" s="203"/>
    </row>
    <row r="3" spans="1:23" ht="14.5" thickBot="1" x14ac:dyDescent="0.35">
      <c r="A3" s="203"/>
      <c r="B3" s="203"/>
      <c r="C3" s="203"/>
      <c r="D3" s="203"/>
      <c r="E3" s="203"/>
      <c r="F3" s="203"/>
      <c r="G3" s="203"/>
      <c r="H3" s="203"/>
      <c r="I3" s="203"/>
      <c r="J3" s="203"/>
      <c r="K3" s="203"/>
      <c r="L3" s="203"/>
      <c r="M3" s="203"/>
      <c r="N3" s="203"/>
      <c r="O3" s="203"/>
      <c r="P3" s="203"/>
      <c r="Q3" s="203"/>
      <c r="R3" s="203"/>
      <c r="S3" s="203"/>
      <c r="T3" s="203"/>
      <c r="U3" s="203"/>
      <c r="V3" s="203"/>
      <c r="W3" s="203"/>
    </row>
    <row r="4" spans="1:23" ht="14" x14ac:dyDescent="0.3">
      <c r="A4" s="166" t="s">
        <v>199</v>
      </c>
      <c r="B4" s="167"/>
      <c r="C4" s="168"/>
      <c r="D4" s="168"/>
      <c r="E4" s="168"/>
      <c r="F4" s="168"/>
      <c r="G4" s="168"/>
      <c r="H4" s="168"/>
      <c r="I4" s="168"/>
      <c r="J4" s="168"/>
      <c r="K4" s="168"/>
      <c r="L4" s="168"/>
      <c r="M4" s="169"/>
      <c r="N4" s="203"/>
      <c r="O4" s="203"/>
      <c r="P4" s="203"/>
      <c r="Q4" s="203"/>
      <c r="R4" s="203"/>
      <c r="S4" s="203"/>
      <c r="T4" s="203"/>
      <c r="U4" s="203"/>
      <c r="V4" s="203"/>
      <c r="W4" s="203"/>
    </row>
    <row r="5" spans="1:23" ht="14" x14ac:dyDescent="0.3">
      <c r="A5" s="170" t="s">
        <v>378</v>
      </c>
      <c r="B5" s="96"/>
      <c r="C5" s="187">
        <v>4000</v>
      </c>
      <c r="D5" s="171"/>
      <c r="E5" s="96"/>
      <c r="F5" s="96"/>
      <c r="G5" s="96"/>
      <c r="H5" s="96"/>
      <c r="I5" s="96"/>
      <c r="J5" s="96"/>
      <c r="K5" s="96"/>
      <c r="L5" s="96"/>
      <c r="M5" s="172"/>
      <c r="N5" s="203"/>
      <c r="O5" s="203"/>
      <c r="P5" s="203"/>
      <c r="Q5" s="203"/>
      <c r="R5" s="203"/>
      <c r="S5" s="203"/>
      <c r="T5" s="203"/>
      <c r="U5" s="203"/>
      <c r="V5" s="203"/>
      <c r="W5" s="203"/>
    </row>
    <row r="6" spans="1:23" ht="14" x14ac:dyDescent="0.3">
      <c r="A6" s="170"/>
      <c r="B6" s="96"/>
      <c r="C6" s="96"/>
      <c r="D6" s="96"/>
      <c r="E6" s="96"/>
      <c r="F6" s="96"/>
      <c r="G6" s="96"/>
      <c r="H6" s="96"/>
      <c r="I6" s="96"/>
      <c r="J6" s="96"/>
      <c r="K6" s="96"/>
      <c r="L6" s="96"/>
      <c r="M6" s="172"/>
      <c r="N6" s="203"/>
      <c r="O6" s="203"/>
      <c r="P6" s="203"/>
      <c r="Q6" s="203"/>
      <c r="R6" s="203"/>
      <c r="S6" s="203"/>
      <c r="T6" s="203"/>
      <c r="U6" s="203"/>
      <c r="V6" s="203"/>
      <c r="W6" s="203"/>
    </row>
    <row r="7" spans="1:23" ht="28" x14ac:dyDescent="0.3">
      <c r="A7" s="265" t="s">
        <v>239</v>
      </c>
      <c r="B7" s="266" t="s">
        <v>200</v>
      </c>
      <c r="C7" s="266" t="s">
        <v>192</v>
      </c>
      <c r="D7" s="266" t="s">
        <v>196</v>
      </c>
      <c r="E7" s="266" t="s">
        <v>201</v>
      </c>
      <c r="F7" s="266" t="s">
        <v>202</v>
      </c>
      <c r="G7" s="266" t="s">
        <v>193</v>
      </c>
      <c r="H7" s="266" t="s">
        <v>194</v>
      </c>
      <c r="I7" s="266" t="s">
        <v>195</v>
      </c>
      <c r="J7" s="266" t="s">
        <v>203</v>
      </c>
      <c r="K7" s="266" t="s">
        <v>51</v>
      </c>
      <c r="L7" s="267" t="s">
        <v>197</v>
      </c>
      <c r="M7" s="268" t="s">
        <v>324</v>
      </c>
      <c r="N7" s="203"/>
      <c r="O7" s="203"/>
      <c r="P7" s="203"/>
      <c r="Q7" s="203"/>
      <c r="R7" s="203"/>
      <c r="S7" s="203"/>
      <c r="T7" s="203"/>
      <c r="U7" s="203"/>
      <c r="V7" s="203"/>
      <c r="W7" s="203"/>
    </row>
    <row r="8" spans="1:23" ht="25" customHeight="1" x14ac:dyDescent="0.3">
      <c r="A8" s="173" t="str">
        <f>'Tariffs 2018'!F2</f>
        <v>AGL</v>
      </c>
      <c r="B8" s="171" t="str">
        <f>'Tariffs 2018'!D2</f>
        <v>Jemena</v>
      </c>
      <c r="C8" s="174">
        <f>'Tariffs 2018'!E2</f>
        <v>41822</v>
      </c>
      <c r="D8" s="175">
        <f>60*'Tariffs 2018'!H2/100</f>
        <v>38.4</v>
      </c>
      <c r="E8" s="175">
        <f>C5*'Tariffs 2018'!O2/100</f>
        <v>116.8</v>
      </c>
      <c r="F8" s="175">
        <v>0</v>
      </c>
      <c r="G8" s="175">
        <v>0</v>
      </c>
      <c r="H8" s="175">
        <v>0</v>
      </c>
      <c r="I8" s="175">
        <v>0</v>
      </c>
      <c r="J8" s="175">
        <v>0</v>
      </c>
      <c r="K8" s="175">
        <f>SUM(D8:J8)</f>
        <v>155.19999999999999</v>
      </c>
      <c r="L8" s="199">
        <f>K8*6</f>
        <v>931.19999999999993</v>
      </c>
      <c r="M8" s="176">
        <f>L8*1.1</f>
        <v>1024.32</v>
      </c>
      <c r="N8" s="203"/>
      <c r="O8" s="203"/>
      <c r="P8" s="203"/>
      <c r="Q8" s="203"/>
      <c r="R8" s="203"/>
      <c r="S8" s="203"/>
      <c r="T8" s="203"/>
      <c r="U8" s="203"/>
      <c r="V8" s="203"/>
      <c r="W8" s="203"/>
    </row>
    <row r="9" spans="1:23" ht="25" customHeight="1" x14ac:dyDescent="0.3">
      <c r="A9" s="173" t="str">
        <f>'Tariffs 2018'!F3</f>
        <v>Covau</v>
      </c>
      <c r="B9" s="171" t="str">
        <f>'Tariffs 2018'!D3</f>
        <v>Jemena</v>
      </c>
      <c r="C9" s="174">
        <f>'Tariffs 2018'!E3</f>
        <v>41820</v>
      </c>
      <c r="D9" s="175">
        <f>60*'Tariffs 2018'!H3/100</f>
        <v>45</v>
      </c>
      <c r="E9" s="175">
        <f>IF($C$5&gt;='Tariffs 2018'!J3,('Tariffs 2018'!J3*'Tariffs 2018'!O3/100),($C$5*'Tariffs 2018'!O3/100))</f>
        <v>46.2</v>
      </c>
      <c r="F9" s="175">
        <f>IF($C$5&lt;'Tariffs 2018'!J3,0,IF(($C$5-'Tariffs 2018'!J3)&lt;='Tariffs 2018'!K3,(($C$5-'Tariffs 2018'!J3)*'Tariffs 2018'!P3/100),(('Tariffs 2018'!K3-'Tariffs 2018'!J3)*'Tariffs 2018'!P3/100)))</f>
        <v>29.4</v>
      </c>
      <c r="G9" s="175">
        <f>IF($C$5&lt;'Tariffs 2018'!K3,0,IF(($C$5-'Tariffs 2018'!K3)&lt;='Tariffs 2018'!L3,(($C$5-'Tariffs 2018'!K3)*'Tariffs 2018'!Q3/100),(('Tariffs 2018'!L3-'Tariffs 2018'!K3)*'Tariffs 2018'!Q3/100)))</f>
        <v>36.96</v>
      </c>
      <c r="H9" s="175">
        <f>IF($C$5&lt;'Tariffs 2018'!L3,0,IF(($C$5-'Tariffs 2018'!L3)&lt;='Tariffs 2018'!M3,(($C$5-'Tariffs 2018'!L3)*'Tariffs 2018'!R3/100),(('Tariffs 2018'!M3-'Tariffs 2018'!L3)*'Tariffs 2018'!R3/100)))</f>
        <v>0</v>
      </c>
      <c r="I9" s="175">
        <f>IF($C$5&lt;'Tariffs 2018'!M3,0,IF(($C$5-'Tariffs 2018'!M3)&lt;='Tariffs 2018'!N3,(($C$5-'Tariffs 2018'!M3)*'Tariffs 2018'!S3/100),(('Tariffs 2018'!N3-'Tariffs 2018'!M3)*'Tariffs 2018'!S3/100)))</f>
        <v>0</v>
      </c>
      <c r="J9" s="175">
        <f>IF(($C$5&lt;'Tariffs 2018'!N3),(0),($C$5-'Tariffs 2018'!N3)*'Tariffs 2018'!T3/100)</f>
        <v>0</v>
      </c>
      <c r="K9" s="175">
        <f t="shared" ref="K9:K14" si="0">SUM(D9:J9)</f>
        <v>157.56</v>
      </c>
      <c r="L9" s="199">
        <f t="shared" ref="L9:L19" si="1">K9*6</f>
        <v>945.36</v>
      </c>
      <c r="M9" s="176">
        <f t="shared" ref="M9:M23" si="2">L9*1.1</f>
        <v>1039.8960000000002</v>
      </c>
      <c r="N9" s="203"/>
      <c r="O9" s="203"/>
      <c r="P9" s="203"/>
      <c r="Q9" s="203"/>
      <c r="R9" s="203"/>
      <c r="S9" s="203"/>
      <c r="T9" s="203"/>
      <c r="U9" s="203"/>
      <c r="V9" s="203"/>
      <c r="W9" s="203"/>
    </row>
    <row r="10" spans="1:23" ht="25" customHeight="1" x14ac:dyDescent="0.3">
      <c r="A10" s="173" t="str">
        <f>'Tariffs 2018'!F4</f>
        <v>Alinta Energy</v>
      </c>
      <c r="B10" s="171" t="str">
        <f>'Tariffs 2018'!D4</f>
        <v>Jemena</v>
      </c>
      <c r="C10" s="174">
        <f>'Tariffs 2018'!E4</f>
        <v>41852</v>
      </c>
      <c r="D10" s="175">
        <f>60*'Tariffs 2018'!H4/100</f>
        <v>35.46</v>
      </c>
      <c r="E10" s="175">
        <f>IF($C$5&gt;='Tariffs 2018'!J4,('Tariffs 2018'!J4*'Tariffs 2018'!O4/100),($C$5*'Tariffs 2018'!O4/100))</f>
        <v>45.48</v>
      </c>
      <c r="F10" s="175">
        <f>IF($C$5&lt;'Tariffs 2018'!J4,0,IF(($C$5-'Tariffs 2018'!J4)&lt;='Tariffs 2018'!K4,(($C$5-'Tariffs 2018'!J4)*'Tariffs 2018'!P4/100),(('Tariffs 2018'!K4-'Tariffs 2018'!J4)*'Tariffs 2018'!P4/100)))</f>
        <v>30</v>
      </c>
      <c r="G10" s="175">
        <f>IF($C$5&lt;'Tariffs 2018'!K4,0,IF(($C$5-'Tariffs 2018'!K4)&lt;='Tariffs 2018'!L4,(($C$5-'Tariffs 2018'!K4)*'Tariffs 2018'!Q4/100),(('Tariffs 2018'!L4-'Tariffs 2018'!K4)*'Tariffs 2018'!Q4/100)))</f>
        <v>37.6</v>
      </c>
      <c r="H10" s="175">
        <v>0</v>
      </c>
      <c r="I10" s="175">
        <v>0</v>
      </c>
      <c r="J10" s="175">
        <f>IF(($C$5&lt;'Tariffs 2018'!N4),(0),($C$5-'Tariffs 2018'!N4)*'Tariffs 2018'!R4/100)</f>
        <v>0</v>
      </c>
      <c r="K10" s="175">
        <f t="shared" si="0"/>
        <v>148.54</v>
      </c>
      <c r="L10" s="199">
        <f t="shared" si="1"/>
        <v>891.24</v>
      </c>
      <c r="M10" s="176">
        <f t="shared" si="2"/>
        <v>980.36400000000003</v>
      </c>
      <c r="N10" s="203"/>
      <c r="O10" s="203"/>
      <c r="P10" s="203"/>
      <c r="Q10" s="203"/>
      <c r="R10" s="203"/>
      <c r="S10" s="203"/>
      <c r="T10" s="203"/>
      <c r="U10" s="203"/>
      <c r="V10" s="203"/>
      <c r="W10" s="203"/>
    </row>
    <row r="11" spans="1:23" ht="25" customHeight="1" x14ac:dyDescent="0.3">
      <c r="A11" s="173" t="str">
        <f>'Tariffs 2018'!F5</f>
        <v>EnergyAustralia</v>
      </c>
      <c r="B11" s="171" t="str">
        <f>'Tariffs 2018'!D5</f>
        <v>Jemena</v>
      </c>
      <c r="C11" s="174">
        <f>'Tariffs 2018'!E5</f>
        <v>41640</v>
      </c>
      <c r="D11" s="175">
        <f>60*'Tariffs 2018'!H5/100</f>
        <v>35.58</v>
      </c>
      <c r="E11" s="175">
        <f>IF($C$5&gt;='Tariffs 2018'!J5,('Tariffs 2018'!J5*'Tariffs 2018'!O5/100),($C$5*'Tariffs 2018'!O5/100))</f>
        <v>48.84</v>
      </c>
      <c r="F11" s="175">
        <f>IF($C$5&lt;'Tariffs 2018'!J5,0,IF(($C$5-'Tariffs 2018'!J5)&lt;='Tariffs 2018'!K5,(($C$5-'Tariffs 2018'!J5)*'Tariffs 2018'!P5/100),(('Tariffs 2018'!K5-'Tariffs 2018'!J5)*'Tariffs 2018'!P5/100)))</f>
        <v>32.640000000000008</v>
      </c>
      <c r="G11" s="175">
        <f>IF($C$5&lt;'Tariffs 2018'!K5,0,IF(($C$5-'Tariffs 2018'!K5)&lt;='Tariffs 2018'!L5,(($C$5-'Tariffs 2018'!K5)*'Tariffs 2018'!Q5/100),(('Tariffs 2018'!L5-'Tariffs 2018'!K5)*'Tariffs 2018'!Q5/100)))</f>
        <v>41.6</v>
      </c>
      <c r="H11" s="175">
        <v>0</v>
      </c>
      <c r="I11" s="175">
        <v>0</v>
      </c>
      <c r="J11" s="175">
        <f>IF(($C$5&lt;'Tariffs 2018'!N5),(0),($C$5-'Tariffs 2018'!N5)*'Tariffs 2018'!R5/100)</f>
        <v>0</v>
      </c>
      <c r="K11" s="175">
        <f t="shared" si="0"/>
        <v>158.66</v>
      </c>
      <c r="L11" s="199">
        <f t="shared" si="1"/>
        <v>951.96</v>
      </c>
      <c r="M11" s="176">
        <f t="shared" si="2"/>
        <v>1047.1560000000002</v>
      </c>
      <c r="N11" s="203"/>
      <c r="O11" s="203"/>
      <c r="P11" s="203"/>
      <c r="Q11" s="203"/>
      <c r="R11" s="203"/>
      <c r="S11" s="203"/>
      <c r="T11" s="203"/>
      <c r="U11" s="203"/>
      <c r="V11" s="203"/>
      <c r="W11" s="203"/>
    </row>
    <row r="12" spans="1:23" ht="25" customHeight="1" x14ac:dyDescent="0.3">
      <c r="A12" s="173" t="str">
        <f>'Tariffs 2018'!F6</f>
        <v>Origin Energy</v>
      </c>
      <c r="B12" s="171" t="str">
        <f>'Tariffs 2018'!D6</f>
        <v>Jemena</v>
      </c>
      <c r="C12" s="174">
        <f>'Tariffs 2018'!E6</f>
        <v>41820</v>
      </c>
      <c r="D12" s="175">
        <f>60*'Tariffs 2018'!H6/100</f>
        <v>36.54</v>
      </c>
      <c r="E12" s="175">
        <f>IF($C$5&gt;='Tariffs 2018'!J6,('Tariffs 2018'!J6*'Tariffs 2018'!O6/100),($C$5*'Tariffs 2018'!O6/100))</f>
        <v>43.08</v>
      </c>
      <c r="F12" s="175">
        <f>IF($C$5&lt;'Tariffs 2018'!J6,0,IF(($C$5-'Tariffs 2018'!J6)&lt;='Tariffs 2018'!K6,(($C$5-'Tariffs 2018'!J6)*'Tariffs 2018'!P6/100),(('Tariffs 2018'!K6-'Tariffs 2018'!J6)*'Tariffs 2018'!P6/100)))</f>
        <v>29.04</v>
      </c>
      <c r="G12" s="175">
        <f>IF($C$5&lt;'Tariffs 2018'!K6,0,IF(($C$5-'Tariffs 2018'!K6)&lt;='Tariffs 2018'!L6,(($C$5-'Tariffs 2018'!K6)*'Tariffs 2018'!Q6/100),(('Tariffs 2018'!L6-'Tariffs 2018'!K6)*'Tariffs 2018'!Q6/100)))</f>
        <v>37.28</v>
      </c>
      <c r="H12" s="175">
        <v>0</v>
      </c>
      <c r="I12" s="175">
        <v>0</v>
      </c>
      <c r="J12" s="175">
        <f>IF(($C$5&lt;'Tariffs 2018'!N6),(0),($C$5-'Tariffs 2018'!N6)*'Tariffs 2018'!R6/100)</f>
        <v>0</v>
      </c>
      <c r="K12" s="175">
        <f t="shared" si="0"/>
        <v>145.94</v>
      </c>
      <c r="L12" s="199">
        <f t="shared" si="1"/>
        <v>875.64</v>
      </c>
      <c r="M12" s="176">
        <f t="shared" si="2"/>
        <v>963.20400000000006</v>
      </c>
      <c r="N12" s="203"/>
      <c r="O12" s="203"/>
      <c r="P12" s="203"/>
      <c r="Q12" s="203"/>
      <c r="R12" s="203"/>
      <c r="S12" s="203"/>
      <c r="T12" s="203"/>
      <c r="U12" s="203"/>
      <c r="V12" s="203"/>
      <c r="W12" s="203"/>
    </row>
    <row r="13" spans="1:23" ht="25" customHeight="1" x14ac:dyDescent="0.3">
      <c r="A13" s="173" t="str">
        <f>'Tariffs 2018'!F7</f>
        <v>Red Energy</v>
      </c>
      <c r="B13" s="171" t="str">
        <f>'Tariffs 2018'!D7</f>
        <v>Jemena</v>
      </c>
      <c r="C13" s="174">
        <f>'Tariffs 2018'!E7</f>
        <v>41844</v>
      </c>
      <c r="D13" s="175">
        <f>60*'Tariffs 2018'!H7/100</f>
        <v>36</v>
      </c>
      <c r="E13" s="175">
        <f>IF($C$5&gt;='Tariffs 2018'!J7,('Tariffs 2018'!J7*'Tariffs 2018'!O7/100),($C$5*'Tariffs 2018'!O7/100))</f>
        <v>48.239999999999988</v>
      </c>
      <c r="F13" s="175">
        <f>IF($C$5&lt;'Tariffs 2018'!J7,0,IF(($C$5-'Tariffs 2018'!J7)&lt;='Tariffs 2018'!K7,(($C$5-'Tariffs 2018'!J7)*'Tariffs 2018'!P7/100),(('Tariffs 2018'!K7-'Tariffs 2018'!J7)*'Tariffs 2018'!P7/100)))</f>
        <v>32.880000000000003</v>
      </c>
      <c r="G13" s="175">
        <f>IF($C$5&lt;'Tariffs 2018'!K7,0,IF(($C$5-'Tariffs 2018'!K7)&lt;='Tariffs 2018'!L7,(($C$5-'Tariffs 2018'!K7)*'Tariffs 2018'!Q7/100),(('Tariffs 2018'!L7-'Tariffs 2018'!K7)*'Tariffs 2018'!Q7/100)))</f>
        <v>40.479999999999997</v>
      </c>
      <c r="H13" s="175">
        <v>0</v>
      </c>
      <c r="I13" s="175">
        <v>0</v>
      </c>
      <c r="J13" s="175">
        <f>IF(($C$5&lt;'Tariffs 2018'!N7),(0),($C$5-'Tariffs 2018'!N7)*'Tariffs 2018'!R7/100)</f>
        <v>0</v>
      </c>
      <c r="K13" s="175">
        <f t="shared" si="0"/>
        <v>157.59999999999997</v>
      </c>
      <c r="L13" s="199">
        <f t="shared" si="1"/>
        <v>945.5999999999998</v>
      </c>
      <c r="M13" s="176">
        <f t="shared" si="2"/>
        <v>1040.1599999999999</v>
      </c>
      <c r="N13" s="203"/>
      <c r="O13" s="203"/>
      <c r="P13" s="203"/>
      <c r="Q13" s="203"/>
      <c r="R13" s="203"/>
      <c r="S13" s="203"/>
      <c r="T13" s="203"/>
      <c r="U13" s="203"/>
      <c r="V13" s="203"/>
      <c r="W13" s="203"/>
    </row>
    <row r="14" spans="1:23" ht="25" customHeight="1" x14ac:dyDescent="0.3">
      <c r="A14" s="173" t="str">
        <f>'Tariffs 2018'!F8</f>
        <v>Amaysim</v>
      </c>
      <c r="B14" s="171" t="str">
        <f>'Tariffs 2018'!D8</f>
        <v>Jemena</v>
      </c>
      <c r="C14" s="174">
        <f>'Tariffs 2018'!E8</f>
        <v>41880</v>
      </c>
      <c r="D14" s="175">
        <f>60*'Tariffs 2018'!H8/100</f>
        <v>25.8</v>
      </c>
      <c r="E14" s="175">
        <f>IF($C$5&gt;='Tariffs 2018'!J8,('Tariffs 2018'!J8*'Tariffs 2018'!O8/100),($C$5*'Tariffs 2018'!O8/100))</f>
        <v>53.4</v>
      </c>
      <c r="F14" s="175">
        <f>IF($C$5&lt;'Tariffs 2018'!J8,0,IF(($C$5-'Tariffs 2018'!J8)&lt;='Tariffs 2018'!K8,(($C$5-'Tariffs 2018'!J8)*'Tariffs 2018'!P8/100),(('Tariffs 2018'!K8-'Tariffs 2018'!J8)*'Tariffs 2018'!P8/100)))</f>
        <v>34.799999999999997</v>
      </c>
      <c r="G14" s="175">
        <f>IF($C$5&lt;'Tariffs 2018'!K8,0,IF(($C$5-'Tariffs 2018'!K8)&lt;='Tariffs 2018'!L8,(($C$5-'Tariffs 2018'!K8)*'Tariffs 2018'!Q8/100),(('Tariffs 2018'!L8-'Tariffs 2018'!K8)*'Tariffs 2018'!Q8/100)))</f>
        <v>45.6</v>
      </c>
      <c r="H14" s="175">
        <v>0</v>
      </c>
      <c r="I14" s="175">
        <v>0</v>
      </c>
      <c r="J14" s="175">
        <f>IF(($C$5&lt;'Tariffs 2018'!N8),(0),($C$5-'Tariffs 2018'!N8)*'Tariffs 2018'!R8/100)</f>
        <v>0</v>
      </c>
      <c r="K14" s="175">
        <f t="shared" si="0"/>
        <v>159.6</v>
      </c>
      <c r="L14" s="199">
        <f t="shared" si="1"/>
        <v>957.59999999999991</v>
      </c>
      <c r="M14" s="176">
        <f t="shared" si="2"/>
        <v>1053.3599999999999</v>
      </c>
      <c r="N14" s="203"/>
      <c r="O14" s="203"/>
      <c r="P14" s="203"/>
      <c r="Q14" s="203"/>
      <c r="R14" s="203"/>
      <c r="S14" s="203"/>
      <c r="T14" s="203"/>
      <c r="U14" s="203"/>
      <c r="V14" s="203"/>
      <c r="W14" s="203"/>
    </row>
    <row r="15" spans="1:23" ht="25" customHeight="1" x14ac:dyDescent="0.3">
      <c r="A15" s="173" t="str">
        <f>'Tariffs 2018'!F9</f>
        <v>Click Energy</v>
      </c>
      <c r="B15" s="171" t="str">
        <f>'Tariffs 2018'!D9</f>
        <v>Jemena</v>
      </c>
      <c r="C15" s="174">
        <f>'Tariffs 2018'!E9</f>
        <v>41880</v>
      </c>
      <c r="D15" s="175">
        <f>60*'Tariffs 2018'!H9/100</f>
        <v>25.8</v>
      </c>
      <c r="E15" s="175">
        <f>IF($C$5&gt;='Tariffs 2018'!J9,('Tariffs 2018'!J9*'Tariffs 2018'!O9/100),($C$5*'Tariffs 2018'!O9/100))</f>
        <v>53.4</v>
      </c>
      <c r="F15" s="175">
        <f>IF($C$5&lt;'Tariffs 2018'!J9,0,IF(($C$5-'Tariffs 2018'!J9)&lt;='Tariffs 2018'!K9,(($C$5-'Tariffs 2018'!J9)*'Tariffs 2018'!P9/100),(('Tariffs 2018'!K9-'Tariffs 2018'!J9)*'Tariffs 2018'!P9/100)))</f>
        <v>34.799999999999997</v>
      </c>
      <c r="G15" s="175">
        <f>IF($C$5&lt;'Tariffs 2018'!K9,0,IF(($C$5-'Tariffs 2018'!K9)&lt;='Tariffs 2018'!L9,(($C$5-'Tariffs 2018'!K9)*'Tariffs 2018'!Q9/100),(('Tariffs 2018'!L9-'Tariffs 2018'!K9)*'Tariffs 2018'!Q9/100)))</f>
        <v>45.6</v>
      </c>
      <c r="H15" s="175">
        <v>0</v>
      </c>
      <c r="I15" s="175">
        <v>0</v>
      </c>
      <c r="J15" s="175">
        <f>IF(($C$5&lt;'Tariffs 2018'!N9),(0),($C$5-'Tariffs 2018'!N9)*'Tariffs 2018'!R9/100)</f>
        <v>0</v>
      </c>
      <c r="K15" s="175">
        <f t="shared" ref="K15:K17" si="3">SUM(D15:J15)</f>
        <v>159.6</v>
      </c>
      <c r="L15" s="199">
        <f t="shared" si="1"/>
        <v>957.59999999999991</v>
      </c>
      <c r="M15" s="176">
        <f t="shared" si="2"/>
        <v>1053.3599999999999</v>
      </c>
      <c r="N15" s="203"/>
      <c r="O15" s="203"/>
      <c r="P15" s="203"/>
      <c r="Q15" s="203"/>
      <c r="R15" s="203"/>
      <c r="S15" s="203"/>
      <c r="T15" s="203"/>
      <c r="U15" s="203"/>
      <c r="V15" s="203"/>
      <c r="W15" s="203"/>
    </row>
    <row r="16" spans="1:23" ht="25" customHeight="1" thickBot="1" x14ac:dyDescent="0.35">
      <c r="A16" s="215" t="str">
        <f>'Tariffs 2018'!F10</f>
        <v>Simply Energy</v>
      </c>
      <c r="B16" s="216" t="str">
        <f>'Tariffs 2018'!D10</f>
        <v>Jemena</v>
      </c>
      <c r="C16" s="217">
        <f>'Tariffs 2018'!E10</f>
        <v>41879</v>
      </c>
      <c r="D16" s="218">
        <f>60*'Tariffs 2018'!H10/100</f>
        <v>32.85</v>
      </c>
      <c r="E16" s="218">
        <f>IF($C$5&gt;='Tariffs 2018'!J10,('Tariffs 2018'!J10*'Tariffs 2018'!O10/100),($C$5*'Tariffs 2018'!O10/100))</f>
        <v>47.64</v>
      </c>
      <c r="F16" s="218">
        <f>IF($C$5&lt;'Tariffs 2018'!J10,0,IF(($C$5-'Tariffs 2018'!J10)&lt;='Tariffs 2018'!K10,(($C$5-'Tariffs 2018'!J10)*'Tariffs 2018'!P10/100),(('Tariffs 2018'!K10-'Tariffs 2018'!J10)*'Tariffs 2018'!P10/100)))</f>
        <v>31.68</v>
      </c>
      <c r="G16" s="218">
        <f>IF($C$5&lt;'Tariffs 2018'!K10,0,IF(($C$5-'Tariffs 2018'!K10)&lt;='Tariffs 2018'!L10,(($C$5-'Tariffs 2018'!K10)*'Tariffs 2018'!Q10/100),(('Tariffs 2018'!L10-'Tariffs 2018'!K10)*'Tariffs 2018'!Q10/100)))</f>
        <v>39.200000000000003</v>
      </c>
      <c r="H16" s="218">
        <v>0</v>
      </c>
      <c r="I16" s="218">
        <v>0</v>
      </c>
      <c r="J16" s="218">
        <f>IF(($C$5&lt;'Tariffs 2018'!N10),(0),($C$5-'Tariffs 2018'!N10)*'Tariffs 2018'!R10/100)</f>
        <v>0</v>
      </c>
      <c r="K16" s="218">
        <f t="shared" si="3"/>
        <v>151.37</v>
      </c>
      <c r="L16" s="219">
        <f t="shared" si="1"/>
        <v>908.22</v>
      </c>
      <c r="M16" s="220">
        <f t="shared" si="2"/>
        <v>999.04200000000014</v>
      </c>
      <c r="N16" s="203"/>
      <c r="O16" s="203"/>
      <c r="P16" s="203"/>
      <c r="Q16" s="203"/>
      <c r="R16" s="203"/>
      <c r="S16" s="203"/>
      <c r="T16" s="203"/>
      <c r="U16" s="203"/>
      <c r="V16" s="203"/>
      <c r="W16" s="203"/>
    </row>
    <row r="17" spans="1:23" ht="25" customHeight="1" thickTop="1" x14ac:dyDescent="0.3">
      <c r="A17" s="173" t="str">
        <f>'Tariffs 2018'!F11</f>
        <v>ActewAGL</v>
      </c>
      <c r="B17" s="171" t="str">
        <f>'Tariffs 2018'!D11</f>
        <v>ActewAGL Boorowa</v>
      </c>
      <c r="C17" s="174">
        <f>'Tariffs 2018'!E11</f>
        <v>41820</v>
      </c>
      <c r="D17" s="175">
        <f>60*'Tariffs 2018'!H11/100</f>
        <v>42.366000000000007</v>
      </c>
      <c r="E17" s="175">
        <f>IF($C$5&gt;='Tariffs 2018'!J11,('Tariffs 2018'!J11*'Tariffs 2018'!O11/100),($C$5*'Tariffs 2018'!O11/100))</f>
        <v>46.931999999999995</v>
      </c>
      <c r="F17" s="175">
        <f>IF($C$5&lt;'Tariffs 2018'!J11,0,IF(($C$5-'Tariffs 2018'!J11)&lt;='Tariffs 2018'!K11,(($C$5-'Tariffs 2018'!J11)*'Tariffs 2018'!P11/100),(('Tariffs 2018'!K11-'Tariffs 2018'!J11)*'Tariffs 2018'!P11/100)))</f>
        <v>31.404</v>
      </c>
      <c r="G17" s="175">
        <f>IF($C$5&lt;'Tariffs 2018'!K11,0,IF(($C$5-'Tariffs 2018'!K11)&lt;='Tariffs 2018'!L11,(($C$5-'Tariffs 2018'!K11)*'Tariffs 2018'!Q11/100),(('Tariffs 2018'!L11-'Tariffs 2018'!K11)*'Tariffs 2018'!Q11/100)))</f>
        <v>40.752000000000002</v>
      </c>
      <c r="H17" s="175">
        <v>0</v>
      </c>
      <c r="I17" s="175">
        <v>0</v>
      </c>
      <c r="J17" s="175">
        <f>IF(($C$5&lt;'Tariffs 2018'!N11),(0),($C$5-'Tariffs 2018'!N11)*'Tariffs 2018'!R11/100)</f>
        <v>0</v>
      </c>
      <c r="K17" s="175">
        <f t="shared" si="3"/>
        <v>161.45400000000001</v>
      </c>
      <c r="L17" s="199">
        <f t="shared" si="1"/>
        <v>968.72400000000005</v>
      </c>
      <c r="M17" s="176">
        <f t="shared" si="2"/>
        <v>1065.5964000000001</v>
      </c>
      <c r="N17" s="203"/>
      <c r="O17" s="203"/>
      <c r="P17" s="203"/>
      <c r="Q17" s="203"/>
      <c r="R17" s="203"/>
      <c r="S17" s="203"/>
      <c r="T17" s="203"/>
      <c r="U17" s="203"/>
      <c r="V17" s="203"/>
      <c r="W17" s="203"/>
    </row>
    <row r="18" spans="1:23" ht="25" customHeight="1" thickBot="1" x14ac:dyDescent="0.35">
      <c r="A18" s="215" t="str">
        <f>'Tariffs 2018'!F12</f>
        <v>EnergyAustralia</v>
      </c>
      <c r="B18" s="216" t="str">
        <f>'Tariffs 2018'!D12</f>
        <v>ActewAGL Boorowa</v>
      </c>
      <c r="C18" s="217">
        <f>'Tariffs 2018'!E12</f>
        <v>41640</v>
      </c>
      <c r="D18" s="218">
        <f>60*'Tariffs 2018'!H12/100</f>
        <v>35.58</v>
      </c>
      <c r="E18" s="218">
        <f>IF($C$5&gt;='Tariffs 2018'!J12,('Tariffs 2018'!J12*'Tariffs 2018'!O12/100),($C$5*'Tariffs 2018'!O12/100))</f>
        <v>48.84</v>
      </c>
      <c r="F18" s="218">
        <f>IF($C$5&lt;'Tariffs 2018'!J12,0,IF(($C$5-'Tariffs 2018'!J12)&lt;='Tariffs 2018'!K12,(($C$5-'Tariffs 2018'!J12)*'Tariffs 2018'!P12/100),(('Tariffs 2018'!K12-'Tariffs 2018'!J12)*'Tariffs 2018'!P12/100)))</f>
        <v>32.640000000000008</v>
      </c>
      <c r="G18" s="218">
        <f>IF($C$5&lt;'Tariffs 2018'!K12,0,IF(($C$5-'Tariffs 2018'!K12)&lt;='Tariffs 2018'!L12,(($C$5-'Tariffs 2018'!K12)*'Tariffs 2018'!Q12/100),(('Tariffs 2018'!L12-'Tariffs 2018'!K12)*'Tariffs 2018'!Q12/100)))</f>
        <v>41.6</v>
      </c>
      <c r="H18" s="218">
        <v>0</v>
      </c>
      <c r="I18" s="218">
        <v>0</v>
      </c>
      <c r="J18" s="218">
        <f>IF(($C$5&lt;'Tariffs 2018'!N12),(0),($C$5-'Tariffs 2018'!N12)*'Tariffs 2018'!R12/100)</f>
        <v>0</v>
      </c>
      <c r="K18" s="218">
        <f t="shared" ref="K18:K20" si="4">SUM(D18:J18)</f>
        <v>158.66</v>
      </c>
      <c r="L18" s="219">
        <f t="shared" si="1"/>
        <v>951.96</v>
      </c>
      <c r="M18" s="220">
        <f t="shared" si="2"/>
        <v>1047.1560000000002</v>
      </c>
      <c r="N18" s="203"/>
      <c r="O18" s="203"/>
      <c r="P18" s="203"/>
      <c r="Q18" s="203"/>
      <c r="R18" s="203"/>
      <c r="S18" s="203"/>
      <c r="T18" s="203"/>
      <c r="U18" s="203"/>
      <c r="V18" s="203"/>
      <c r="W18" s="203"/>
    </row>
    <row r="19" spans="1:23" ht="25" customHeight="1" thickTop="1" x14ac:dyDescent="0.3">
      <c r="A19" s="173" t="str">
        <f>'Tariffs 2018'!F13</f>
        <v>ActewAGL</v>
      </c>
      <c r="B19" s="171" t="str">
        <f>'Tariffs 2018'!D13</f>
        <v>ActewAGL Queanbeyan</v>
      </c>
      <c r="C19" s="174">
        <f>'Tariffs 2018'!E13</f>
        <v>41820</v>
      </c>
      <c r="D19" s="175">
        <f>60*'Tariffs 2018'!H13/100</f>
        <v>52.938599999999994</v>
      </c>
      <c r="E19" s="175">
        <f>IF($C$5&gt;='Tariffs 2018'!J13,('Tariffs 2018'!J13*'Tariffs 2018'!O13/100),($C$5*'Tariffs 2018'!O13/100))</f>
        <v>77.224999999999994</v>
      </c>
      <c r="F19" s="175">
        <f>IF($C$5&lt;'Tariffs 2018'!J13,0,IF(($C$5-'Tariffs 2018'!J13)&lt;='Tariffs 2018'!K13,(($C$5-'Tariffs 2018'!J13)*'Tariffs 2018'!P13/100),(('Tariffs 2018'!K13-'Tariffs 2018'!J13)*'Tariffs 2018'!P13/100)))</f>
        <v>38.85</v>
      </c>
      <c r="G19" s="175">
        <f>IF($C$5&lt;'Tariffs 2018'!K13,0,IF(($C$5-'Tariffs 2018'!K13)&lt;='Tariffs 2018'!L13,(($C$5-'Tariffs 2018'!K13)*'Tariffs 2018'!Q13/100),(('Tariffs 2018'!L13-'Tariffs 2018'!K13)*'Tariffs 2018'!Q13/100)))</f>
        <v>0</v>
      </c>
      <c r="H19" s="175">
        <v>0</v>
      </c>
      <c r="I19" s="175">
        <v>0</v>
      </c>
      <c r="J19" s="175">
        <f>IF(($C$5&lt;'Tariffs 2018'!N13),(0),($C$5-'Tariffs 2018'!N13)*'Tariffs 2018'!R13/100)</f>
        <v>0</v>
      </c>
      <c r="K19" s="175">
        <f t="shared" si="4"/>
        <v>169.01359999999997</v>
      </c>
      <c r="L19" s="199">
        <f t="shared" si="1"/>
        <v>1014.0815999999998</v>
      </c>
      <c r="M19" s="176">
        <f t="shared" si="2"/>
        <v>1115.4897599999997</v>
      </c>
      <c r="N19" s="203"/>
      <c r="O19" s="203"/>
      <c r="P19" s="203"/>
      <c r="Q19" s="203"/>
      <c r="R19" s="203"/>
      <c r="S19" s="203"/>
      <c r="T19" s="203"/>
      <c r="U19" s="203"/>
      <c r="V19" s="203"/>
      <c r="W19" s="203"/>
    </row>
    <row r="20" spans="1:23" ht="25" customHeight="1" thickBot="1" x14ac:dyDescent="0.35">
      <c r="A20" s="215" t="str">
        <f>'Tariffs 2018'!F14</f>
        <v>EnergyAustralia</v>
      </c>
      <c r="B20" s="216" t="str">
        <f>'Tariffs 2018'!D14</f>
        <v>ActewAGL Queanbeyan</v>
      </c>
      <c r="C20" s="217">
        <f>'Tariffs 2018'!E14</f>
        <v>41640</v>
      </c>
      <c r="D20" s="218">
        <f>60*'Tariffs 2018'!H14/100</f>
        <v>43.2</v>
      </c>
      <c r="E20" s="218">
        <f>IF($C$5&gt;='Tariffs 2018'!J14,('Tariffs 2018'!J14*'Tariffs 2018'!O14/100),($C$5*'Tariffs 2018'!O14/100))</f>
        <v>74.750000000000014</v>
      </c>
      <c r="F20" s="218">
        <f>IF($C$5&lt;'Tariffs 2018'!J14,0,IF(($C$5-'Tariffs 2018'!J14)&lt;='Tariffs 2018'!K14,(($C$5-'Tariffs 2018'!J14)*'Tariffs 2018'!P14/100),(('Tariffs 2018'!K14-'Tariffs 2018'!J14)*'Tariffs 2018'!P14/100)))</f>
        <v>40.800000000000004</v>
      </c>
      <c r="G20" s="218">
        <f>IF($C$5&lt;'Tariffs 2018'!K14,0,IF(($C$5-'Tariffs 2018'!K14)&lt;='Tariffs 2018'!L14,(($C$5-'Tariffs 2018'!K14)*'Tariffs 2018'!Q14/100),(('Tariffs 2018'!L14-'Tariffs 2018'!K14)*'Tariffs 2018'!Q14/100)))</f>
        <v>0</v>
      </c>
      <c r="H20" s="218">
        <v>0</v>
      </c>
      <c r="I20" s="218">
        <v>0</v>
      </c>
      <c r="J20" s="218">
        <f>IF(($C$5&lt;'Tariffs 2018'!N14),(0),($C$5-'Tariffs 2018'!N14)*'Tariffs 2018'!R14/100)</f>
        <v>0</v>
      </c>
      <c r="K20" s="218">
        <f t="shared" si="4"/>
        <v>158.75000000000003</v>
      </c>
      <c r="L20" s="219">
        <f t="shared" ref="L20:L21" si="5">K20*6</f>
        <v>952.50000000000023</v>
      </c>
      <c r="M20" s="220">
        <f t="shared" ref="M20:M21" si="6">L20*1.1</f>
        <v>1047.7500000000002</v>
      </c>
      <c r="N20" s="203"/>
      <c r="O20" s="203"/>
      <c r="P20" s="203"/>
      <c r="Q20" s="203"/>
      <c r="R20" s="203"/>
      <c r="S20" s="203"/>
      <c r="T20" s="203"/>
      <c r="U20" s="203"/>
      <c r="V20" s="203"/>
      <c r="W20" s="203"/>
    </row>
    <row r="21" spans="1:23" ht="25" customHeight="1" thickTop="1" thickBot="1" x14ac:dyDescent="0.35">
      <c r="A21" s="221" t="str">
        <f>'Tariffs 2018'!F15</f>
        <v>ActewAGL</v>
      </c>
      <c r="B21" s="222" t="str">
        <f>'Tariffs 2018'!D15</f>
        <v>ActewAGL Shoalhaven</v>
      </c>
      <c r="C21" s="223">
        <f>'Tariffs 2018'!E15</f>
        <v>41820</v>
      </c>
      <c r="D21" s="224">
        <f>60*'Tariffs 2018'!H15/100</f>
        <v>51.654000000000003</v>
      </c>
      <c r="E21" s="224">
        <f>C5*'Tariffs 2018'!O15/100</f>
        <v>113.68</v>
      </c>
      <c r="F21" s="224">
        <f>IF($C$5&lt;'Tariffs 2018'!J15,0,IF(($C$5-'Tariffs 2018'!J15)&lt;='Tariffs 2018'!K15,(($C$5-'Tariffs 2018'!J15)*'Tariffs 2018'!P15/100),(('Tariffs 2018'!K15-'Tariffs 2018'!J15)*'Tariffs 2018'!P15/100)))</f>
        <v>0</v>
      </c>
      <c r="G21" s="224">
        <f>IF($C$5&lt;'Tariffs 2018'!K15,0,IF(($C$5-'Tariffs 2018'!K15)&lt;='Tariffs 2018'!L15,(($C$5-'Tariffs 2018'!K15)*'Tariffs 2018'!Q15/100),(('Tariffs 2018'!L15-'Tariffs 2018'!K15)*'Tariffs 2018'!Q15/100)))</f>
        <v>0</v>
      </c>
      <c r="H21" s="224">
        <v>0</v>
      </c>
      <c r="I21" s="224">
        <v>0</v>
      </c>
      <c r="J21" s="224">
        <f>IF(($C$5&lt;'Tariffs 2018'!N15),(0),($C$5-'Tariffs 2018'!N15)*'Tariffs 2018'!R15/100)</f>
        <v>0</v>
      </c>
      <c r="K21" s="224">
        <f t="shared" ref="K21:K22" si="7">SUM(D21:J21)</f>
        <v>165.334</v>
      </c>
      <c r="L21" s="225">
        <f t="shared" si="5"/>
        <v>992.00400000000002</v>
      </c>
      <c r="M21" s="226">
        <f t="shared" si="6"/>
        <v>1091.2044000000001</v>
      </c>
      <c r="N21" s="203"/>
      <c r="O21" s="203"/>
      <c r="P21" s="203"/>
      <c r="Q21" s="203"/>
      <c r="R21" s="203"/>
      <c r="S21" s="203"/>
      <c r="T21" s="203"/>
      <c r="U21" s="203"/>
      <c r="V21" s="203"/>
      <c r="W21" s="203"/>
    </row>
    <row r="22" spans="1:23" ht="25" customHeight="1" thickTop="1" x14ac:dyDescent="0.3">
      <c r="A22" s="173" t="str">
        <f>'Tariffs 2018'!F16</f>
        <v>EnergyAustralia</v>
      </c>
      <c r="B22" s="171" t="str">
        <f>'Tariffs 2018'!D16</f>
        <v>Envestra Albury</v>
      </c>
      <c r="C22" s="174">
        <f>'Tariffs 2018'!E16</f>
        <v>41640</v>
      </c>
      <c r="D22" s="175">
        <f>60*'Tariffs 2018'!H16/100</f>
        <v>46.98</v>
      </c>
      <c r="E22" s="175">
        <f>IF($C$5&gt;='Tariffs 2018'!J16,('Tariffs 2018'!J16*'Tariffs 2018'!O16/100),($C$5*'Tariffs 2018'!O16/100))</f>
        <v>98.4</v>
      </c>
      <c r="F22" s="175">
        <f>IF($C$5&lt;'Tariffs 2018'!J16,0,IF(($C$5-'Tariffs 2018'!J16)&lt;='Tariffs 2018'!K16,(($C$5-'Tariffs 2018'!J16)*'Tariffs 2018'!P16/100),(('Tariffs 2018'!K16-'Tariffs 2018'!J16)*'Tariffs 2018'!P16/100)))</f>
        <v>0</v>
      </c>
      <c r="G22" s="175">
        <f>IF($C$5&lt;'Tariffs 2018'!K16,0,IF(($C$5-'Tariffs 2018'!K16)&lt;='Tariffs 2018'!L16,(($C$5-'Tariffs 2018'!K16)*'Tariffs 2018'!Q16/100),(('Tariffs 2018'!L16-'Tariffs 2018'!K16)*'Tariffs 2018'!Q16/100)))</f>
        <v>0</v>
      </c>
      <c r="H22" s="175">
        <v>0</v>
      </c>
      <c r="I22" s="175">
        <v>0</v>
      </c>
      <c r="J22" s="175">
        <f>IF(($C$5&lt;'Tariffs 2018'!N16),(0),($C$5-'Tariffs 2018'!N16)*'Tariffs 2018'!R16/100)</f>
        <v>0</v>
      </c>
      <c r="K22" s="175">
        <f t="shared" si="7"/>
        <v>145.38</v>
      </c>
      <c r="L22" s="199">
        <f t="shared" ref="L22" si="8">K22*6</f>
        <v>872.28</v>
      </c>
      <c r="M22" s="176">
        <f t="shared" ref="M22" si="9">L22*1.1</f>
        <v>959.50800000000004</v>
      </c>
      <c r="N22" s="203"/>
      <c r="O22" s="203"/>
      <c r="P22" s="203"/>
      <c r="Q22" s="203"/>
      <c r="R22" s="203"/>
      <c r="S22" s="203"/>
      <c r="T22" s="203"/>
      <c r="U22" s="203"/>
      <c r="V22" s="203"/>
      <c r="W22" s="203"/>
    </row>
    <row r="23" spans="1:23" ht="25" customHeight="1" x14ac:dyDescent="0.3">
      <c r="A23" s="173" t="str">
        <f>'Tariffs 2018'!F17</f>
        <v>Origin Energy</v>
      </c>
      <c r="B23" s="171" t="str">
        <f>'Tariffs 2018'!D17</f>
        <v>Envestra Albury</v>
      </c>
      <c r="C23" s="174">
        <f>'Tariffs 2018'!E17</f>
        <v>41820</v>
      </c>
      <c r="D23" s="175">
        <f>60*'Tariffs 2018'!H17/100</f>
        <v>32.412000000000006</v>
      </c>
      <c r="E23" s="175">
        <f>IF($C$5&gt;='Tariffs 2018'!J17,('Tariffs 2018'!J17*'Tariffs 2018'!O17/100),($C$5*'Tariffs 2018'!O17/100))</f>
        <v>34.154999999999994</v>
      </c>
      <c r="F23" s="175">
        <f>IF($C$5&lt;'Tariffs 2018'!J17,0,IF(($C$5-'Tariffs 2018'!J17)&lt;='Tariffs 2018'!K17,(($C$5-'Tariffs 2018'!J17)*'Tariffs 2018'!P17/100),(('Tariffs 2018'!K17-'Tariffs 2018'!J17)*'Tariffs 2018'!P17/100)))</f>
        <v>43.475000000000001</v>
      </c>
      <c r="G23" s="175">
        <f>IF($C$5&lt;'Tariffs 2018'!K17,0,IF(($C$5-'Tariffs 2018'!K17)&lt;='Tariffs 2018'!L17,(($C$5-'Tariffs 2018'!K17)*'Tariffs 2018'!Q17/100),(('Tariffs 2018'!L17-'Tariffs 2018'!K17)*'Tariffs 2018'!Q17/100)))</f>
        <v>17.992000000000001</v>
      </c>
      <c r="H23" s="175">
        <v>0</v>
      </c>
      <c r="I23" s="175">
        <v>0</v>
      </c>
      <c r="J23" s="175">
        <f>IF(($C$5&lt;'Tariffs 2018'!N17),(0),($C$5-'Tariffs 2018'!N17)*'Tariffs 2018'!R17/100)</f>
        <v>0</v>
      </c>
      <c r="K23" s="175">
        <f>SUM(D23:J23)</f>
        <v>128.03399999999999</v>
      </c>
      <c r="L23" s="199">
        <f>K23*6</f>
        <v>768.20399999999995</v>
      </c>
      <c r="M23" s="176">
        <f t="shared" si="2"/>
        <v>845.02440000000001</v>
      </c>
      <c r="N23" s="203"/>
      <c r="O23" s="203"/>
      <c r="P23" s="203"/>
      <c r="Q23" s="203"/>
      <c r="R23" s="203"/>
      <c r="S23" s="203"/>
      <c r="T23" s="203"/>
      <c r="U23" s="203"/>
      <c r="V23" s="203"/>
      <c r="W23" s="203"/>
    </row>
    <row r="24" spans="1:23" ht="25" customHeight="1" thickBot="1" x14ac:dyDescent="0.35">
      <c r="A24" s="215" t="str">
        <f>'Tariffs 2018'!F18</f>
        <v>AGL</v>
      </c>
      <c r="B24" s="216" t="str">
        <f>'Tariffs 2018'!D18</f>
        <v>Envestra Albury</v>
      </c>
      <c r="C24" s="217">
        <f>'Tariffs 2018'!E18</f>
        <v>41822</v>
      </c>
      <c r="D24" s="218">
        <f>60*'Tariffs 2018'!H18/100</f>
        <v>37.200000000000003</v>
      </c>
      <c r="E24" s="218">
        <f>IF($C$5&gt;='Tariffs 2018'!J18,('Tariffs 2018'!J18*'Tariffs 2018'!O18/100),($C$5*'Tariffs 2018'!O18/100))</f>
        <v>35.31</v>
      </c>
      <c r="F24" s="218">
        <f>IF($C$5&lt;'Tariffs 2018'!J18,0,IF(($C$5-'Tariffs 2018'!J18)&lt;='Tariffs 2018'!K18,(($C$5-'Tariffs 2018'!J18)*'Tariffs 2018'!P18/100),(('Tariffs 2018'!K18-'Tariffs 2018'!J18)*'Tariffs 2018'!P18/100)))</f>
        <v>45.354999999999997</v>
      </c>
      <c r="G24" s="218">
        <f>IF($C$5&lt;'Tariffs 2018'!K18,0,IF(($C$5-'Tariffs 2018'!K18)&lt;='Tariffs 2018'!L18,(($C$5-'Tariffs 2018'!K18)*'Tariffs 2018'!Q18/100),(('Tariffs 2018'!L18-'Tariffs 2018'!K18)*'Tariffs 2018'!Q18/100)))</f>
        <v>19.032</v>
      </c>
      <c r="H24" s="218">
        <v>0</v>
      </c>
      <c r="I24" s="218">
        <v>0</v>
      </c>
      <c r="J24" s="218">
        <f>IF(($C$5&lt;'Tariffs 2018'!N18),(0),($C$5-'Tariffs 2018'!N18)*'Tariffs 2018'!R18/100)</f>
        <v>0</v>
      </c>
      <c r="K24" s="218">
        <f t="shared" ref="K24:K30" si="10">SUM(D24:J24)</f>
        <v>136.89700000000002</v>
      </c>
      <c r="L24" s="219">
        <f t="shared" ref="L24:L36" si="11">K24*6</f>
        <v>821.38200000000006</v>
      </c>
      <c r="M24" s="220">
        <f t="shared" ref="M24:M31" si="12">L24*1.1</f>
        <v>903.52020000000016</v>
      </c>
      <c r="N24" s="203"/>
      <c r="O24" s="203"/>
      <c r="P24" s="203"/>
      <c r="Q24" s="203"/>
      <c r="R24" s="203"/>
      <c r="S24" s="203"/>
      <c r="T24" s="203"/>
      <c r="U24" s="203"/>
      <c r="V24" s="203"/>
      <c r="W24" s="203"/>
    </row>
    <row r="25" spans="1:23" ht="25" customHeight="1" thickTop="1" x14ac:dyDescent="0.3">
      <c r="A25" s="173" t="str">
        <f>'Tariffs 2018'!F19</f>
        <v>EnergyAustralia</v>
      </c>
      <c r="B25" s="171" t="str">
        <f>'Tariffs 2018'!D19</f>
        <v>Envestra Murray Valley</v>
      </c>
      <c r="C25" s="174">
        <f>'Tariffs 2018'!E19</f>
        <v>41640</v>
      </c>
      <c r="D25" s="175">
        <f>60*'Tariffs 2018'!H19/100</f>
        <v>45.12</v>
      </c>
      <c r="E25" s="175">
        <f>IF($C$5&gt;='Tariffs 2018'!J19,('Tariffs 2018'!J19*'Tariffs 2018'!O19/100),($C$5*'Tariffs 2018'!O19/100))</f>
        <v>143.19999999999999</v>
      </c>
      <c r="F25" s="175">
        <f>IF($C$5&lt;'Tariffs 2018'!J19,0,IF(($C$5-'Tariffs 2018'!J19)&lt;='Tariffs 2018'!K19,(($C$5-'Tariffs 2018'!J19)*'Tariffs 2018'!P19/100),(('Tariffs 2018'!K19-'Tariffs 2018'!J19)*'Tariffs 2018'!P19/100)))</f>
        <v>0</v>
      </c>
      <c r="G25" s="175">
        <f>IF($C$5&lt;'Tariffs 2018'!K19,0,IF(($C$5-'Tariffs 2018'!K19)&lt;='Tariffs 2018'!L19,(($C$5-'Tariffs 2018'!K19)*'Tariffs 2018'!Q19/100),(('Tariffs 2018'!L19-'Tariffs 2018'!K19)*'Tariffs 2018'!Q19/100)))</f>
        <v>0</v>
      </c>
      <c r="H25" s="175">
        <v>0</v>
      </c>
      <c r="I25" s="175">
        <v>0</v>
      </c>
      <c r="J25" s="175">
        <f>IF(($C$5&lt;'Tariffs 2018'!N19),(0),($C$5-'Tariffs 2018'!N19)*'Tariffs 2018'!R19/100)</f>
        <v>0</v>
      </c>
      <c r="K25" s="175">
        <f t="shared" si="10"/>
        <v>188.32</v>
      </c>
      <c r="L25" s="199">
        <f t="shared" si="11"/>
        <v>1129.92</v>
      </c>
      <c r="M25" s="176">
        <f t="shared" si="12"/>
        <v>1242.9120000000003</v>
      </c>
      <c r="N25" s="203"/>
      <c r="O25" s="203"/>
      <c r="P25" s="203"/>
      <c r="Q25" s="203"/>
      <c r="R25" s="203"/>
      <c r="S25" s="203"/>
      <c r="T25" s="203"/>
      <c r="U25" s="203"/>
      <c r="V25" s="203"/>
      <c r="W25" s="203"/>
    </row>
    <row r="26" spans="1:23" ht="25" customHeight="1" x14ac:dyDescent="0.3">
      <c r="A26" s="173" t="str">
        <f>'Tariffs 2018'!F20</f>
        <v>Origin Energy</v>
      </c>
      <c r="B26" s="171" t="str">
        <f>'Tariffs 2018'!D20</f>
        <v>Envestra Murray Valley</v>
      </c>
      <c r="C26" s="174">
        <f>'Tariffs 2018'!E20</f>
        <v>41820</v>
      </c>
      <c r="D26" s="175">
        <f>60*'Tariffs 2018'!H20/100</f>
        <v>37.073999999999998</v>
      </c>
      <c r="E26" s="175">
        <f>IF($C$5&gt;='Tariffs 2018'!J20,('Tariffs 2018'!J20*'Tariffs 2018'!O20/100),($C$5*'Tariffs 2018'!O20/100))</f>
        <v>51.314999999999998</v>
      </c>
      <c r="F26" s="175">
        <f>IF($C$5&lt;'Tariffs 2018'!J20,0,IF(($C$5-'Tariffs 2018'!J20)&lt;='Tariffs 2018'!K20,(($C$5-'Tariffs 2018'!J20)*'Tariffs 2018'!P20/100),(('Tariffs 2018'!K20-'Tariffs 2018'!J20)*'Tariffs 2018'!P20/100)))</f>
        <v>67.444999999999993</v>
      </c>
      <c r="G26" s="175">
        <f>IF($C$5&lt;'Tariffs 2018'!K20,0,IF(($C$5-'Tariffs 2018'!K20)&lt;='Tariffs 2018'!L20,(($C$5-'Tariffs 2018'!K20)*'Tariffs 2018'!Q20/100),(('Tariffs 2018'!L20-'Tariffs 2018'!K20)*'Tariffs 2018'!Q20/100)))</f>
        <v>23.712</v>
      </c>
      <c r="H26" s="175">
        <v>0</v>
      </c>
      <c r="I26" s="175">
        <v>0</v>
      </c>
      <c r="J26" s="175">
        <f>IF(($C$5&lt;'Tariffs 2018'!N20),(0),($C$5-'Tariffs 2018'!N20)*'Tariffs 2018'!R20/100)</f>
        <v>0</v>
      </c>
      <c r="K26" s="175">
        <f t="shared" si="10"/>
        <v>179.54599999999999</v>
      </c>
      <c r="L26" s="199">
        <f t="shared" si="11"/>
        <v>1077.2759999999998</v>
      </c>
      <c r="M26" s="176">
        <f t="shared" si="12"/>
        <v>1185.0036</v>
      </c>
      <c r="N26" s="203"/>
      <c r="O26" s="203"/>
      <c r="P26" s="203"/>
      <c r="Q26" s="203"/>
      <c r="R26" s="203"/>
      <c r="S26" s="203"/>
      <c r="T26" s="203"/>
      <c r="U26" s="203"/>
      <c r="V26" s="203"/>
      <c r="W26" s="203"/>
    </row>
    <row r="27" spans="1:23" ht="25" customHeight="1" thickBot="1" x14ac:dyDescent="0.35">
      <c r="A27" s="215" t="str">
        <f>'Tariffs 2018'!F21</f>
        <v>AGL</v>
      </c>
      <c r="B27" s="216" t="str">
        <f>'Tariffs 2018'!D21</f>
        <v>Envestra Murray Valley</v>
      </c>
      <c r="C27" s="217">
        <f>'Tariffs 2018'!E21</f>
        <v>41822</v>
      </c>
      <c r="D27" s="218">
        <f>60*'Tariffs 2018'!H21/100</f>
        <v>42.6</v>
      </c>
      <c r="E27" s="218">
        <f>IF($C$5&gt;='Tariffs 2018'!J21,('Tariffs 2018'!J21*'Tariffs 2018'!O21/100),($C$5*'Tariffs 2018'!O21/100))</f>
        <v>55.44</v>
      </c>
      <c r="F27" s="218">
        <f>IF($C$5&lt;'Tariffs 2018'!J21,0,IF(($C$5-'Tariffs 2018'!J21)&lt;='Tariffs 2018'!K21,(($C$5-'Tariffs 2018'!J21)*'Tariffs 2018'!P21/100),(('Tariffs 2018'!K21-'Tariffs 2018'!J21)*'Tariffs 2018'!P21/100)))</f>
        <v>71.91</v>
      </c>
      <c r="G27" s="218">
        <f>IF($C$5&lt;'Tariffs 2018'!K21,0,IF(($C$5-'Tariffs 2018'!K21)&lt;='Tariffs 2018'!L21,(($C$5-'Tariffs 2018'!K21)*'Tariffs 2018'!Q21/100),(('Tariffs 2018'!L21-'Tariffs 2018'!K21)*'Tariffs 2018'!Q21/100)))</f>
        <v>25.375999999999998</v>
      </c>
      <c r="H27" s="218">
        <v>0</v>
      </c>
      <c r="I27" s="218">
        <v>0</v>
      </c>
      <c r="J27" s="218">
        <f>IF(($C$5&lt;'Tariffs 2018'!N21),(0),($C$5-'Tariffs 2018'!N21)*'Tariffs 2018'!R21/100)</f>
        <v>0</v>
      </c>
      <c r="K27" s="218">
        <f t="shared" si="10"/>
        <v>195.32599999999999</v>
      </c>
      <c r="L27" s="219">
        <f t="shared" si="11"/>
        <v>1171.9559999999999</v>
      </c>
      <c r="M27" s="220">
        <f t="shared" si="12"/>
        <v>1289.1515999999999</v>
      </c>
      <c r="N27" s="203"/>
      <c r="O27" s="203"/>
      <c r="P27" s="203"/>
      <c r="Q27" s="203"/>
      <c r="R27" s="203"/>
      <c r="S27" s="203"/>
      <c r="T27" s="203"/>
      <c r="U27" s="203"/>
      <c r="V27" s="203"/>
      <c r="W27" s="203"/>
    </row>
    <row r="28" spans="1:23" ht="25" customHeight="1" thickTop="1" x14ac:dyDescent="0.3">
      <c r="A28" s="173" t="str">
        <f>'Tariffs 2018'!F22</f>
        <v>Origin Energy</v>
      </c>
      <c r="B28" s="171" t="str">
        <f>'Tariffs 2018'!D22</f>
        <v>Envestra Cooma</v>
      </c>
      <c r="C28" s="174">
        <f>'Tariffs 2018'!E22</f>
        <v>41820</v>
      </c>
      <c r="D28" s="175">
        <f>60*'Tariffs 2018'!H22/100</f>
        <v>42.251999999999995</v>
      </c>
      <c r="E28" s="175">
        <f>$C$5*'Tariffs 2018'!O22/100</f>
        <v>103.6</v>
      </c>
      <c r="F28" s="175">
        <f>IF($C$5&lt;'Tariffs 2018'!J22,0,IF(($C$5-'Tariffs 2018'!J22)&lt;='Tariffs 2018'!K22,(($C$5-'Tariffs 2018'!J22)*'Tariffs 2018'!P22/100),(('Tariffs 2018'!K22-'Tariffs 2018'!J22)*'Tariffs 2018'!P22/100)))</f>
        <v>0</v>
      </c>
      <c r="G28" s="175">
        <f>IF($C$5&lt;'Tariffs 2018'!K22,0,IF(($C$5-'Tariffs 2018'!K22)&lt;='Tariffs 2018'!L22,(($C$5-'Tariffs 2018'!K22)*'Tariffs 2018'!Q22/100),(('Tariffs 2018'!L22-'Tariffs 2018'!K22)*'Tariffs 2018'!Q22/100)))</f>
        <v>0</v>
      </c>
      <c r="H28" s="175">
        <v>0</v>
      </c>
      <c r="I28" s="175">
        <v>0</v>
      </c>
      <c r="J28" s="175">
        <f>IF(($C$5&lt;'Tariffs 2018'!N22),(0),($C$5-'Tariffs 2018'!N22)*'Tariffs 2018'!R22/100)</f>
        <v>0</v>
      </c>
      <c r="K28" s="175">
        <f t="shared" si="10"/>
        <v>145.85199999999998</v>
      </c>
      <c r="L28" s="199">
        <f t="shared" si="11"/>
        <v>875.11199999999985</v>
      </c>
      <c r="M28" s="176">
        <f t="shared" si="12"/>
        <v>962.62319999999988</v>
      </c>
      <c r="N28" s="203"/>
      <c r="O28" s="203"/>
      <c r="P28" s="203"/>
      <c r="Q28" s="203"/>
      <c r="R28" s="203"/>
      <c r="S28" s="203"/>
      <c r="T28" s="203"/>
      <c r="U28" s="203"/>
      <c r="V28" s="203"/>
      <c r="W28" s="203"/>
    </row>
    <row r="29" spans="1:23" ht="25" customHeight="1" thickBot="1" x14ac:dyDescent="0.35">
      <c r="A29" s="215" t="str">
        <f>'Tariffs 2018'!F23</f>
        <v>Red Energy</v>
      </c>
      <c r="B29" s="216" t="str">
        <f>'Tariffs 2018'!D23</f>
        <v>Envestra Cooma</v>
      </c>
      <c r="C29" s="217">
        <f>'Tariffs 2018'!E23</f>
        <v>41879</v>
      </c>
      <c r="D29" s="218">
        <f>60*'Tariffs 2018'!H23/100</f>
        <v>43.566000000000003</v>
      </c>
      <c r="E29" s="218">
        <f>$C$5*'Tariffs 2018'!O23/100</f>
        <v>106.8</v>
      </c>
      <c r="F29" s="218">
        <f>IF($C$5&lt;'Tariffs 2018'!J23,0,IF(($C$5-'Tariffs 2018'!J23)&lt;='Tariffs 2018'!K23,(($C$5-'Tariffs 2018'!J23)*'Tariffs 2018'!P23/100),(('Tariffs 2018'!K23-'Tariffs 2018'!J23)*'Tariffs 2018'!P23/100)))</f>
        <v>0</v>
      </c>
      <c r="G29" s="218">
        <f>IF($C$5&lt;'Tariffs 2018'!K23,0,IF(($C$5-'Tariffs 2018'!K23)&lt;='Tariffs 2018'!L23,(($C$5-'Tariffs 2018'!K23)*'Tariffs 2018'!Q23/100),(('Tariffs 2018'!L23-'Tariffs 2018'!K23)*'Tariffs 2018'!Q23/100)))</f>
        <v>0</v>
      </c>
      <c r="H29" s="218">
        <v>0</v>
      </c>
      <c r="I29" s="218">
        <v>0</v>
      </c>
      <c r="J29" s="218">
        <f>IF(($C$5&lt;'Tariffs 2018'!N23),(0),($C$5-'Tariffs 2018'!N23)*'Tariffs 2018'!R23/100)</f>
        <v>0</v>
      </c>
      <c r="K29" s="218">
        <f t="shared" si="10"/>
        <v>150.36599999999999</v>
      </c>
      <c r="L29" s="219">
        <f t="shared" si="11"/>
        <v>902.19599999999991</v>
      </c>
      <c r="M29" s="220">
        <f t="shared" si="12"/>
        <v>992.41560000000004</v>
      </c>
    </row>
    <row r="30" spans="1:23" ht="25" customHeight="1" thickTop="1" x14ac:dyDescent="0.3">
      <c r="A30" s="173" t="str">
        <f>'Tariffs 2018'!F24</f>
        <v>Origin Energy</v>
      </c>
      <c r="B30" s="171" t="str">
        <f>'Tariffs 2018'!D24</f>
        <v>Envestra Temora</v>
      </c>
      <c r="C30" s="174">
        <f>'Tariffs 2018'!E24</f>
        <v>41820</v>
      </c>
      <c r="D30" s="175">
        <f>60*'Tariffs 2018'!H24/100</f>
        <v>45.186000000000007</v>
      </c>
      <c r="E30" s="175">
        <f>$C$5*'Tariffs 2018'!O24/100</f>
        <v>105.2</v>
      </c>
      <c r="F30" s="175">
        <f>IF($C$5&lt;'Tariffs 2018'!J24,0,IF(($C$5-'Tariffs 2018'!J24)&lt;='Tariffs 2018'!K24,(($C$5-'Tariffs 2018'!J24)*'Tariffs 2018'!P24/100),(('Tariffs 2018'!K24-'Tariffs 2018'!J24)*'Tariffs 2018'!P24/100)))</f>
        <v>0</v>
      </c>
      <c r="G30" s="175">
        <f>IF($C$5&lt;'Tariffs 2018'!K24,0,IF(($C$5-'Tariffs 2018'!K24)&lt;='Tariffs 2018'!L24,(($C$5-'Tariffs 2018'!K24)*'Tariffs 2018'!Q24/100),(('Tariffs 2018'!L24-'Tariffs 2018'!K24)*'Tariffs 2018'!Q24/100)))</f>
        <v>0</v>
      </c>
      <c r="H30" s="175">
        <v>0</v>
      </c>
      <c r="I30" s="175">
        <v>0</v>
      </c>
      <c r="J30" s="175">
        <f>IF(($C$5&lt;'Tariffs 2018'!N24),(0),($C$5-'Tariffs 2018'!N24)*'Tariffs 2018'!R24/100)</f>
        <v>0</v>
      </c>
      <c r="K30" s="175">
        <f t="shared" si="10"/>
        <v>150.38600000000002</v>
      </c>
      <c r="L30" s="199">
        <f t="shared" si="11"/>
        <v>902.31600000000014</v>
      </c>
      <c r="M30" s="176">
        <f t="shared" si="12"/>
        <v>992.54760000000022</v>
      </c>
    </row>
    <row r="31" spans="1:23" ht="25" customHeight="1" thickBot="1" x14ac:dyDescent="0.35">
      <c r="A31" s="215" t="str">
        <f>'Tariffs 2018'!F25</f>
        <v>AGL</v>
      </c>
      <c r="B31" s="216" t="str">
        <f>'Tariffs 2018'!D25</f>
        <v>Envestra Temora</v>
      </c>
      <c r="C31" s="217">
        <f>'Tariffs 2018'!E25</f>
        <v>41822</v>
      </c>
      <c r="D31" s="218">
        <f>60*'Tariffs 2018'!H25/100</f>
        <v>51</v>
      </c>
      <c r="E31" s="218">
        <f>$C$5*'Tariffs 2018'!O25/100</f>
        <v>114</v>
      </c>
      <c r="F31" s="218">
        <f>IF($C$5&lt;'Tariffs 2018'!J25,0,IF(($C$5-'Tariffs 2018'!J25)&lt;='Tariffs 2018'!K25,(($C$5-'Tariffs 2018'!J25)*'Tariffs 2018'!P25/100),(('Tariffs 2018'!K25-'Tariffs 2018'!J25)*'Tariffs 2018'!P25/100)))</f>
        <v>0</v>
      </c>
      <c r="G31" s="218">
        <f>IF($C$5&lt;'Tariffs 2018'!K25,0,IF(($C$5-'Tariffs 2018'!K25)&lt;='Tariffs 2018'!L25,(($C$5-'Tariffs 2018'!K25)*'Tariffs 2018'!Q25/100),(('Tariffs 2018'!L25-'Tariffs 2018'!K25)*'Tariffs 2018'!Q25/100)))</f>
        <v>0</v>
      </c>
      <c r="H31" s="218">
        <v>0</v>
      </c>
      <c r="I31" s="218">
        <v>0</v>
      </c>
      <c r="J31" s="218">
        <f>IF(($C$5&lt;'Tariffs 2018'!N25),(0),($C$5-'Tariffs 2018'!N25)*'Tariffs 2018'!R25/100)</f>
        <v>0</v>
      </c>
      <c r="K31" s="218">
        <f>SUM(D31:J31)</f>
        <v>165</v>
      </c>
      <c r="L31" s="219">
        <f>K31*6</f>
        <v>990</v>
      </c>
      <c r="M31" s="220">
        <f t="shared" si="12"/>
        <v>1089</v>
      </c>
    </row>
    <row r="32" spans="1:23" ht="25" customHeight="1" thickTop="1" x14ac:dyDescent="0.3">
      <c r="A32" s="173" t="str">
        <f>'Tariffs 2018'!F26</f>
        <v>Origin Energy</v>
      </c>
      <c r="B32" s="171" t="str">
        <f>'Tariffs 2018'!D26</f>
        <v>Envestra Tumut</v>
      </c>
      <c r="C32" s="174">
        <f>'Tariffs 2018'!E26</f>
        <v>41820</v>
      </c>
      <c r="D32" s="175">
        <f>60*'Tariffs 2018'!H26/100</f>
        <v>48.311999999999998</v>
      </c>
      <c r="E32" s="175">
        <f>$C$5*'Tariffs 2018'!O26/100</f>
        <v>108</v>
      </c>
      <c r="F32" s="175">
        <f>IF($C$5&lt;'Tariffs 2018'!J26,0,IF(($C$5-'Tariffs 2018'!J26)&lt;='Tariffs 2018'!K26,(($C$5-'Tariffs 2018'!J26)*'Tariffs 2018'!P26/100),(('Tariffs 2018'!K26-'Tariffs 2018'!J26)*'Tariffs 2018'!P26/100)))</f>
        <v>0</v>
      </c>
      <c r="G32" s="175">
        <f>IF($C$5&lt;'Tariffs 2018'!K26,0,IF(($C$5-'Tariffs 2018'!K26)&lt;='Tariffs 2018'!L26,(($C$5-'Tariffs 2018'!K26)*'Tariffs 2018'!Q26/100),(('Tariffs 2018'!L26-'Tariffs 2018'!K26)*'Tariffs 2018'!Q26/100)))</f>
        <v>0</v>
      </c>
      <c r="H32" s="175">
        <v>0</v>
      </c>
      <c r="I32" s="175">
        <v>0</v>
      </c>
      <c r="J32" s="175">
        <f>IF(($C$5&lt;'Tariffs 2018'!N26),(0),($C$5-'Tariffs 2018'!N26)*'Tariffs 2018'!R26/100)</f>
        <v>0</v>
      </c>
      <c r="K32" s="175">
        <f t="shared" ref="K32:K36" si="13">SUM(D32:J32)</f>
        <v>156.31200000000001</v>
      </c>
      <c r="L32" s="199">
        <f t="shared" si="11"/>
        <v>937.87200000000007</v>
      </c>
      <c r="M32" s="176">
        <f t="shared" ref="M32:M36" si="14">L32*1.1</f>
        <v>1031.6592000000001</v>
      </c>
    </row>
    <row r="33" spans="1:13" ht="25" customHeight="1" thickBot="1" x14ac:dyDescent="0.35">
      <c r="A33" s="215" t="str">
        <f>'Tariffs 2018'!F27</f>
        <v>Red Energy</v>
      </c>
      <c r="B33" s="216" t="str">
        <f>'Tariffs 2018'!D27</f>
        <v>Envestra Tumut</v>
      </c>
      <c r="C33" s="217">
        <f>'Tariffs 2018'!E27</f>
        <v>41879</v>
      </c>
      <c r="D33" s="218">
        <f>60*'Tariffs 2018'!H27/100</f>
        <v>49.811999999999998</v>
      </c>
      <c r="E33" s="218">
        <f>$C$5*'Tariffs 2018'!O27/100</f>
        <v>111.2</v>
      </c>
      <c r="F33" s="218">
        <f>IF($C$5&lt;'Tariffs 2018'!J27,0,IF(($C$5-'Tariffs 2018'!J27)&lt;='Tariffs 2018'!K27,(($C$5-'Tariffs 2018'!J27)*'Tariffs 2018'!P27/100),(('Tariffs 2018'!K27-'Tariffs 2018'!J27)*'Tariffs 2018'!P27/100)))</f>
        <v>0</v>
      </c>
      <c r="G33" s="218">
        <f>IF($C$5&lt;'Tariffs 2018'!K27,0,IF(($C$5-'Tariffs 2018'!K27)&lt;='Tariffs 2018'!L27,(($C$5-'Tariffs 2018'!K27)*'Tariffs 2018'!Q27/100),(('Tariffs 2018'!L27-'Tariffs 2018'!K27)*'Tariffs 2018'!Q27/100)))</f>
        <v>0</v>
      </c>
      <c r="H33" s="218">
        <v>0</v>
      </c>
      <c r="I33" s="218">
        <v>0</v>
      </c>
      <c r="J33" s="218">
        <f>IF(($C$5&lt;'Tariffs 2018'!N27),(0),($C$5-'Tariffs 2018'!N27)*'Tariffs 2018'!R27/100)</f>
        <v>0</v>
      </c>
      <c r="K33" s="218">
        <f t="shared" si="13"/>
        <v>161.012</v>
      </c>
      <c r="L33" s="219">
        <f t="shared" si="11"/>
        <v>966.072</v>
      </c>
      <c r="M33" s="220">
        <f t="shared" si="14"/>
        <v>1062.6792</v>
      </c>
    </row>
    <row r="34" spans="1:13" ht="25" customHeight="1" thickTop="1" x14ac:dyDescent="0.3">
      <c r="A34" s="173" t="str">
        <f>'Tariffs 2018'!F28</f>
        <v>Origin Energy</v>
      </c>
      <c r="B34" s="171" t="str">
        <f>'Tariffs 2018'!D28</f>
        <v>Envestra Wagga Wagga</v>
      </c>
      <c r="C34" s="174">
        <f>'Tariffs 2018'!E28</f>
        <v>41820</v>
      </c>
      <c r="D34" s="175">
        <f>60*'Tariffs 2018'!H28/100</f>
        <v>51.281999999999996</v>
      </c>
      <c r="E34" s="175">
        <f>$C$5*'Tariffs 2018'!O28/100</f>
        <v>87.2</v>
      </c>
      <c r="F34" s="175">
        <f>IF($C$5&lt;'Tariffs 2018'!J28,0,IF(($C$5-'Tariffs 2018'!J28)&lt;='Tariffs 2018'!K28,(($C$5-'Tariffs 2018'!J28)*'Tariffs 2018'!P28/100),(('Tariffs 2018'!K28-'Tariffs 2018'!J28)*'Tariffs 2018'!P28/100)))</f>
        <v>0</v>
      </c>
      <c r="G34" s="175">
        <f>IF($C$5&lt;'Tariffs 2018'!K28,0,IF(($C$5-'Tariffs 2018'!K28)&lt;='Tariffs 2018'!L28,(($C$5-'Tariffs 2018'!K28)*'Tariffs 2018'!Q28/100),(('Tariffs 2018'!L28-'Tariffs 2018'!K28)*'Tariffs 2018'!Q28/100)))</f>
        <v>0</v>
      </c>
      <c r="H34" s="175">
        <v>0</v>
      </c>
      <c r="I34" s="175">
        <v>0</v>
      </c>
      <c r="J34" s="175">
        <f>IF(($C$5&lt;'Tariffs 2018'!N28),(0),($C$5-'Tariffs 2018'!N28)*'Tariffs 2018'!R28/100)</f>
        <v>0</v>
      </c>
      <c r="K34" s="175">
        <f t="shared" si="13"/>
        <v>138.482</v>
      </c>
      <c r="L34" s="199">
        <f t="shared" si="11"/>
        <v>830.89200000000005</v>
      </c>
      <c r="M34" s="176">
        <f t="shared" si="14"/>
        <v>913.98120000000017</v>
      </c>
    </row>
    <row r="35" spans="1:13" ht="25" customHeight="1" thickBot="1" x14ac:dyDescent="0.35">
      <c r="A35" s="215" t="str">
        <f>'Tariffs 2018'!F29</f>
        <v>AGL</v>
      </c>
      <c r="B35" s="216" t="str">
        <f>'Tariffs 2018'!D29</f>
        <v>Envestra Wagga Wagga</v>
      </c>
      <c r="C35" s="217">
        <f>'Tariffs 2018'!E29</f>
        <v>41822</v>
      </c>
      <c r="D35" s="218">
        <f>60*'Tariffs 2018'!H29/100</f>
        <v>57.6</v>
      </c>
      <c r="E35" s="218">
        <f>$C$5*'Tariffs 2018'!O29/100</f>
        <v>93.6</v>
      </c>
      <c r="F35" s="218">
        <f>IF($C$5&lt;'Tariffs 2018'!J29,0,IF(($C$5-'Tariffs 2018'!J29)&lt;='Tariffs 2018'!K29,(($C$5-'Tariffs 2018'!J29)*'Tariffs 2018'!P29/100),(('Tariffs 2018'!K29-'Tariffs 2018'!J29)*'Tariffs 2018'!P29/100)))</f>
        <v>0</v>
      </c>
      <c r="G35" s="218">
        <f>IF($C$5&lt;'Tariffs 2018'!K29,0,IF(($C$5-'Tariffs 2018'!K29)&lt;='Tariffs 2018'!L29,(($C$5-'Tariffs 2018'!K29)*'Tariffs 2018'!Q29/100),(('Tariffs 2018'!L29-'Tariffs 2018'!K29)*'Tariffs 2018'!Q29/100)))</f>
        <v>0</v>
      </c>
      <c r="H35" s="218">
        <v>0</v>
      </c>
      <c r="I35" s="218">
        <v>0</v>
      </c>
      <c r="J35" s="218">
        <f>IF(($C$5&lt;'Tariffs 2018'!N29),(0),($C$5-'Tariffs 2018'!N29)*'Tariffs 2018'!R29/100)</f>
        <v>0</v>
      </c>
      <c r="K35" s="218">
        <f t="shared" si="13"/>
        <v>151.19999999999999</v>
      </c>
      <c r="L35" s="219">
        <f t="shared" si="11"/>
        <v>907.19999999999993</v>
      </c>
      <c r="M35" s="220">
        <f t="shared" si="14"/>
        <v>997.92</v>
      </c>
    </row>
    <row r="36" spans="1:13" ht="25" customHeight="1" thickTop="1" thickBot="1" x14ac:dyDescent="0.35">
      <c r="A36" s="182" t="str">
        <f>'Tariffs 2018'!F30</f>
        <v>Origin Energy</v>
      </c>
      <c r="B36" s="183" t="str">
        <f>'Tariffs 2018'!D30</f>
        <v>Central Ranges Tamworth</v>
      </c>
      <c r="C36" s="184">
        <f>'Tariffs 2018'!E30</f>
        <v>41820</v>
      </c>
      <c r="D36" s="185">
        <f>60*'Tariffs 2018'!H30/100</f>
        <v>38.406000000000006</v>
      </c>
      <c r="E36" s="185">
        <f>$C$5*'Tariffs 2018'!O30/100</f>
        <v>154</v>
      </c>
      <c r="F36" s="185">
        <f>IF($C$5&lt;'Tariffs 2018'!J30,0,IF(($C$5-'Tariffs 2018'!J30)&lt;='Tariffs 2018'!K30,(($C$5-'Tariffs 2018'!J30)*'Tariffs 2018'!P30/100),(('Tariffs 2018'!K30-'Tariffs 2018'!J30)*'Tariffs 2018'!P30/100)))</f>
        <v>0</v>
      </c>
      <c r="G36" s="185">
        <f>IF($C$5&lt;'Tariffs 2018'!K30,0,IF(($C$5-'Tariffs 2018'!K30)&lt;='Tariffs 2018'!L30,(($C$5-'Tariffs 2018'!K30)*'Tariffs 2018'!Q30/100),(('Tariffs 2018'!L30-'Tariffs 2018'!K30)*'Tariffs 2018'!Q30/100)))</f>
        <v>0</v>
      </c>
      <c r="H36" s="185">
        <v>0</v>
      </c>
      <c r="I36" s="185">
        <v>0</v>
      </c>
      <c r="J36" s="185">
        <f>IF(($C$5&lt;'Tariffs 2018'!N30),(0),($C$5-'Tariffs 2018'!N30)*'Tariffs 2018'!R30/100)</f>
        <v>0</v>
      </c>
      <c r="K36" s="185">
        <f t="shared" si="13"/>
        <v>192.40600000000001</v>
      </c>
      <c r="L36" s="227">
        <f t="shared" si="11"/>
        <v>1154.4360000000001</v>
      </c>
      <c r="M36" s="186">
        <f t="shared" si="14"/>
        <v>1269.8796000000002</v>
      </c>
    </row>
    <row r="37" spans="1:13" ht="25" customHeight="1" x14ac:dyDescent="0.3"/>
  </sheetData>
  <sheetProtection algorithmName="SHA-512" hashValue="KdsUEc5DTr3FPB41DiUay3VBrXk0NDey8IESfXr2UGNK01sbUwWM+9kHZeRRuz2doWTznbzAmqN9yfjBEj9PCQ==" saltValue="/XH2G6d5iiWEg+uRdED/Pw==" spinCount="100000" sheet="1" objects="1" scenarios="1"/>
  <pageMargins left="0.75" right="0.75" top="1" bottom="1" header="0.5" footer="0.5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5"/>
  <dimension ref="A1:FS194"/>
  <sheetViews>
    <sheetView workbookViewId="0">
      <selection activeCell="E19" sqref="E19"/>
    </sheetView>
  </sheetViews>
  <sheetFormatPr defaultColWidth="10.84375" defaultRowHeight="13.5" x14ac:dyDescent="0.3"/>
  <cols>
    <col min="1" max="1" width="20.15234375" style="32" customWidth="1"/>
    <col min="2" max="2" width="23.15234375" style="32" bestFit="1" customWidth="1"/>
    <col min="3" max="3" width="12.4609375" style="32" customWidth="1"/>
    <col min="4" max="11" width="12.15234375" style="32" customWidth="1"/>
    <col min="12" max="12" width="12.15234375" style="32" hidden="1" customWidth="1"/>
    <col min="13" max="13" width="12.15234375" style="32" customWidth="1"/>
    <col min="14" max="17" width="12.15234375" style="197" customWidth="1"/>
    <col min="18" max="19" width="10.69140625" style="197" customWidth="1"/>
    <col min="20" max="23" width="12.15234375" style="197" customWidth="1"/>
    <col min="24" max="175" width="10.84375" style="197"/>
    <col min="176" max="16384" width="10.84375" style="32"/>
  </cols>
  <sheetData>
    <row r="1" spans="1:175" s="197" customFormat="1" ht="14" x14ac:dyDescent="0.3">
      <c r="A1" s="196" t="s">
        <v>321</v>
      </c>
      <c r="B1" s="196"/>
      <c r="C1" s="196"/>
      <c r="D1" s="196"/>
      <c r="E1" s="196"/>
      <c r="F1" s="196"/>
      <c r="G1" s="196"/>
      <c r="H1" s="196"/>
      <c r="I1" s="196"/>
      <c r="J1" s="196"/>
      <c r="K1" s="196"/>
      <c r="L1" s="196"/>
      <c r="M1" s="196"/>
      <c r="N1" s="196"/>
      <c r="O1" s="196"/>
      <c r="P1" s="196"/>
      <c r="Q1" s="196"/>
      <c r="R1" s="196"/>
      <c r="S1" s="196"/>
      <c r="T1" s="196"/>
      <c r="U1" s="196"/>
      <c r="V1" s="196"/>
      <c r="W1" s="196"/>
    </row>
    <row r="2" spans="1:175" s="197" customFormat="1" ht="14" x14ac:dyDescent="0.3">
      <c r="A2" s="198" t="s">
        <v>198</v>
      </c>
      <c r="B2" s="198"/>
      <c r="C2" s="196"/>
      <c r="D2" s="196"/>
      <c r="E2" s="196"/>
      <c r="F2" s="196"/>
      <c r="G2" s="196"/>
      <c r="H2" s="196"/>
      <c r="I2" s="196"/>
      <c r="J2" s="196"/>
      <c r="K2" s="196"/>
      <c r="L2" s="196"/>
      <c r="M2" s="196"/>
      <c r="N2" s="196"/>
      <c r="O2" s="196"/>
      <c r="P2" s="196"/>
      <c r="Q2" s="196"/>
      <c r="R2" s="196"/>
      <c r="S2" s="196"/>
      <c r="T2" s="196"/>
      <c r="U2" s="196"/>
      <c r="V2" s="196"/>
      <c r="W2" s="196"/>
    </row>
    <row r="3" spans="1:175" s="197" customFormat="1" ht="14.5" thickBot="1" x14ac:dyDescent="0.35">
      <c r="A3" s="196"/>
      <c r="B3" s="196"/>
      <c r="C3" s="196"/>
      <c r="D3" s="196"/>
      <c r="E3" s="196"/>
      <c r="F3" s="196"/>
      <c r="G3" s="196"/>
      <c r="H3" s="196"/>
      <c r="I3" s="196"/>
      <c r="J3" s="196"/>
      <c r="K3" s="196"/>
      <c r="L3" s="196"/>
      <c r="M3" s="196"/>
      <c r="N3" s="196"/>
      <c r="O3" s="196"/>
      <c r="P3" s="196"/>
      <c r="Q3" s="196"/>
      <c r="R3" s="196"/>
      <c r="S3" s="196"/>
      <c r="T3" s="196"/>
      <c r="U3" s="196"/>
      <c r="V3" s="196"/>
      <c r="W3" s="196"/>
    </row>
    <row r="4" spans="1:175" ht="14" x14ac:dyDescent="0.3">
      <c r="A4" s="166" t="s">
        <v>199</v>
      </c>
      <c r="B4" s="167"/>
      <c r="C4" s="168"/>
      <c r="D4" s="168"/>
      <c r="E4" s="168"/>
      <c r="F4" s="168"/>
      <c r="G4" s="168"/>
      <c r="H4" s="168"/>
      <c r="I4" s="168"/>
      <c r="J4" s="168"/>
      <c r="K4" s="168"/>
      <c r="L4" s="168"/>
      <c r="M4" s="169"/>
      <c r="N4" s="196"/>
      <c r="O4" s="196"/>
      <c r="P4" s="196"/>
      <c r="Q4" s="196"/>
      <c r="R4" s="196"/>
      <c r="S4" s="196"/>
      <c r="T4" s="196"/>
      <c r="U4" s="196"/>
      <c r="V4" s="196"/>
      <c r="W4" s="196"/>
    </row>
    <row r="5" spans="1:175" ht="14" x14ac:dyDescent="0.3">
      <c r="A5" s="170" t="s">
        <v>378</v>
      </c>
      <c r="B5" s="96"/>
      <c r="C5" s="187">
        <v>4000</v>
      </c>
      <c r="D5" s="171"/>
      <c r="E5" s="96"/>
      <c r="F5" s="96"/>
      <c r="G5" s="96"/>
      <c r="H5" s="96"/>
      <c r="I5" s="96"/>
      <c r="J5" s="96"/>
      <c r="K5" s="96"/>
      <c r="L5" s="96"/>
      <c r="M5" s="172"/>
      <c r="N5" s="196"/>
      <c r="O5" s="196"/>
      <c r="P5" s="196"/>
      <c r="Q5" s="196"/>
      <c r="R5" s="196"/>
      <c r="S5" s="196"/>
      <c r="T5" s="196"/>
      <c r="U5" s="196"/>
      <c r="V5" s="196"/>
      <c r="W5" s="196"/>
    </row>
    <row r="6" spans="1:175" ht="14" x14ac:dyDescent="0.3">
      <c r="A6" s="170"/>
      <c r="B6" s="96"/>
      <c r="C6" s="96"/>
      <c r="D6" s="96"/>
      <c r="E6" s="96"/>
      <c r="F6" s="96"/>
      <c r="G6" s="96"/>
      <c r="H6" s="96"/>
      <c r="I6" s="96"/>
      <c r="J6" s="96"/>
      <c r="K6" s="96"/>
      <c r="L6" s="96"/>
      <c r="M6" s="172"/>
      <c r="N6" s="196"/>
      <c r="O6" s="196"/>
      <c r="P6" s="196"/>
      <c r="Q6" s="196"/>
      <c r="R6" s="196"/>
      <c r="S6" s="196"/>
      <c r="T6" s="196"/>
      <c r="U6" s="196"/>
      <c r="V6" s="196"/>
      <c r="W6" s="196"/>
    </row>
    <row r="7" spans="1:175" ht="28" x14ac:dyDescent="0.3">
      <c r="A7" s="265" t="s">
        <v>239</v>
      </c>
      <c r="B7" s="266" t="s">
        <v>200</v>
      </c>
      <c r="C7" s="266" t="s">
        <v>192</v>
      </c>
      <c r="D7" s="266" t="s">
        <v>196</v>
      </c>
      <c r="E7" s="266" t="s">
        <v>201</v>
      </c>
      <c r="F7" s="266" t="s">
        <v>202</v>
      </c>
      <c r="G7" s="266" t="s">
        <v>193</v>
      </c>
      <c r="H7" s="266" t="s">
        <v>194</v>
      </c>
      <c r="I7" s="266" t="s">
        <v>195</v>
      </c>
      <c r="J7" s="266" t="s">
        <v>203</v>
      </c>
      <c r="K7" s="266" t="s">
        <v>204</v>
      </c>
      <c r="L7" s="267" t="s">
        <v>197</v>
      </c>
      <c r="M7" s="268" t="s">
        <v>324</v>
      </c>
      <c r="N7" s="196"/>
      <c r="O7" s="196"/>
      <c r="P7" s="196"/>
      <c r="Q7" s="196"/>
      <c r="R7" s="196"/>
      <c r="S7" s="196"/>
      <c r="T7" s="196"/>
      <c r="U7" s="196"/>
      <c r="V7" s="196"/>
      <c r="W7" s="196"/>
    </row>
    <row r="8" spans="1:175" ht="25" customHeight="1" x14ac:dyDescent="0.3">
      <c r="A8" s="173" t="str">
        <f>'Tariffs 2017'!F2</f>
        <v>AGL</v>
      </c>
      <c r="B8" s="171" t="str">
        <f>'Tariffs 2017'!D2</f>
        <v>Jemena</v>
      </c>
      <c r="C8" s="174">
        <f>'Tariffs 2017'!E2</f>
        <v>41457</v>
      </c>
      <c r="D8" s="175">
        <f>60*'Tariffs 2017'!H2/100</f>
        <v>38.4</v>
      </c>
      <c r="E8" s="175">
        <f>C5*'Tariffs 2017'!O2/100</f>
        <v>112</v>
      </c>
      <c r="F8" s="175">
        <v>0</v>
      </c>
      <c r="G8" s="175">
        <v>0</v>
      </c>
      <c r="H8" s="175">
        <v>0</v>
      </c>
      <c r="I8" s="175">
        <v>0</v>
      </c>
      <c r="J8" s="175">
        <v>0</v>
      </c>
      <c r="K8" s="175">
        <f>SUM(D8:J8)</f>
        <v>150.4</v>
      </c>
      <c r="L8" s="199">
        <f>K8*6</f>
        <v>902.40000000000009</v>
      </c>
      <c r="M8" s="176">
        <f>L8*1.1</f>
        <v>992.64000000000021</v>
      </c>
      <c r="N8" s="196"/>
      <c r="O8" s="196"/>
      <c r="P8" s="196"/>
      <c r="Q8" s="196"/>
      <c r="R8" s="196"/>
      <c r="S8" s="196"/>
      <c r="T8" s="196"/>
      <c r="U8" s="196"/>
      <c r="V8" s="196"/>
      <c r="W8" s="196"/>
    </row>
    <row r="9" spans="1:175" ht="25" customHeight="1" x14ac:dyDescent="0.3">
      <c r="A9" s="173" t="str">
        <f>'Tariffs 2017'!F3</f>
        <v>Covau</v>
      </c>
      <c r="B9" s="171" t="str">
        <f>'Tariffs 2017'!D3</f>
        <v>Jemena</v>
      </c>
      <c r="C9" s="174">
        <f>'Tariffs 2017'!E3</f>
        <v>41455</v>
      </c>
      <c r="D9" s="175">
        <f>60*'Tariffs 2017'!H3/100</f>
        <v>37.799999999999997</v>
      </c>
      <c r="E9" s="175">
        <f>IF($C$5&gt;='Tariffs 2017'!J3,('Tariffs 2017'!J3*'Tariffs 2017'!O3/100),($C$5*'Tariffs 2017'!O3/100))</f>
        <v>45.96</v>
      </c>
      <c r="F9" s="175">
        <f>IF($C$5&lt;'Tariffs 2017'!J3,0,IF(($C$5-'Tariffs 2017'!J3)&lt;='Tariffs 2017'!K3,(($C$5-'Tariffs 2017'!J3)*'Tariffs 2017'!P3/100),(('Tariffs 2017'!K3-'Tariffs 2017'!J3)*'Tariffs 2017'!P3/100)))</f>
        <v>29.4</v>
      </c>
      <c r="G9" s="175">
        <f>IF($C$5&lt;'Tariffs 2017'!K3,0,IF(($C$5-'Tariffs 2017'!K3)&lt;='Tariffs 2017'!L3,(($C$5-'Tariffs 2017'!K3)*'Tariffs 2017'!Q3/100),(('Tariffs 2017'!L3-'Tariffs 2017'!K3)*'Tariffs 2017'!Q3/100)))</f>
        <v>36.96</v>
      </c>
      <c r="H9" s="175">
        <f>IF($C$5&lt;'Tariffs 2017'!L3,0,IF(($C$5-'Tariffs 2017'!L3)&lt;='Tariffs 2017'!M3,(($C$5-'Tariffs 2017'!L3)*'Tariffs 2017'!R3/100),(('Tariffs 2017'!M3-'Tariffs 2017'!L3)*'Tariffs 2017'!R3/100)))</f>
        <v>0</v>
      </c>
      <c r="I9" s="175">
        <f>IF($C$5&lt;'Tariffs 2017'!M3,0,IF(($C$5-'Tariffs 2017'!M3)&lt;='Tariffs 2017'!N3,(($C$5-'Tariffs 2017'!M3)*'Tariffs 2017'!S3/100),(('Tariffs 2017'!N3-'Tariffs 2017'!M3)*'Tariffs 2017'!S3/100)))</f>
        <v>0</v>
      </c>
      <c r="J9" s="175">
        <f>IF(($C$5&lt;'Tariffs 2017'!N3),(0),($C$5-'Tariffs 2017'!N3)*'Tariffs 2017'!T3/100)</f>
        <v>0</v>
      </c>
      <c r="K9" s="175">
        <f t="shared" ref="K9:K27" si="0">SUM(D9:J9)</f>
        <v>150.12</v>
      </c>
      <c r="L9" s="199">
        <f t="shared" ref="L9:L27" si="1">K9*6</f>
        <v>900.72</v>
      </c>
      <c r="M9" s="176">
        <f t="shared" ref="M9:M27" si="2">L9*1.1</f>
        <v>990.79200000000014</v>
      </c>
      <c r="N9" s="196"/>
      <c r="O9" s="196"/>
      <c r="P9" s="196"/>
      <c r="Q9" s="196"/>
      <c r="R9" s="196"/>
      <c r="S9" s="196"/>
      <c r="T9" s="196"/>
      <c r="U9" s="196"/>
      <c r="V9" s="196"/>
      <c r="W9" s="196"/>
    </row>
    <row r="10" spans="1:175" ht="25" customHeight="1" x14ac:dyDescent="0.3">
      <c r="A10" s="173" t="str">
        <f>'Tariffs 2017'!F4</f>
        <v>Dodo Power &amp; Gas</v>
      </c>
      <c r="B10" s="171" t="str">
        <f>'Tariffs 2017'!D4</f>
        <v>Jemena</v>
      </c>
      <c r="C10" s="174">
        <f>'Tariffs 2017'!E4</f>
        <v>41486</v>
      </c>
      <c r="D10" s="175">
        <f>60*'Tariffs 2017'!H4/100</f>
        <v>35.58</v>
      </c>
      <c r="E10" s="175">
        <f>IF($C$5&gt;='Tariffs 2017'!J4,('Tariffs 2017'!J4*'Tariffs 2017'!O4/100),($C$5*'Tariffs 2017'!O4/100))</f>
        <v>52.68</v>
      </c>
      <c r="F10" s="175">
        <f>IF($C$5&lt;'Tariffs 2017'!J4,0,IF(($C$5-'Tariffs 2017'!J4)&lt;='Tariffs 2017'!K4,(($C$5-'Tariffs 2017'!J4)*'Tariffs 2017'!P4/100),(('Tariffs 2017'!K4-'Tariffs 2017'!J4)*'Tariffs 2017'!P4/100)))</f>
        <v>30</v>
      </c>
      <c r="G10" s="175">
        <f>IF($C$5&lt;'Tariffs 2017'!K4,0,IF(($C$5-'Tariffs 2017'!K4)&lt;='Tariffs 2017'!L4,(($C$5-'Tariffs 2017'!K4)*'Tariffs 2017'!Q4/100),(('Tariffs 2017'!L4-'Tariffs 2017'!K4)*'Tariffs 2017'!Q4/100)))</f>
        <v>40</v>
      </c>
      <c r="H10" s="175">
        <v>0</v>
      </c>
      <c r="I10" s="175">
        <v>0</v>
      </c>
      <c r="J10" s="175">
        <f>IF(($C$5&lt;'Tariffs 2017'!N4),(0),($C$5-'Tariffs 2017'!N4)*'Tariffs 2017'!R4/100)</f>
        <v>0</v>
      </c>
      <c r="K10" s="175">
        <f t="shared" si="0"/>
        <v>158.26</v>
      </c>
      <c r="L10" s="199">
        <f t="shared" si="1"/>
        <v>949.56</v>
      </c>
      <c r="M10" s="176">
        <f t="shared" si="2"/>
        <v>1044.5160000000001</v>
      </c>
      <c r="N10" s="196"/>
      <c r="O10" s="196"/>
      <c r="P10" s="196"/>
      <c r="Q10" s="196"/>
      <c r="R10" s="196"/>
      <c r="S10" s="196"/>
      <c r="T10" s="196"/>
      <c r="U10" s="196"/>
      <c r="V10" s="196"/>
      <c r="W10" s="196"/>
    </row>
    <row r="11" spans="1:175" ht="25" customHeight="1" x14ac:dyDescent="0.3">
      <c r="A11" s="173" t="str">
        <f>'Tariffs 2017'!F5</f>
        <v>EnergyAustralia</v>
      </c>
      <c r="B11" s="171" t="str">
        <f>'Tariffs 2017'!D5</f>
        <v>Jemena</v>
      </c>
      <c r="C11" s="174">
        <f>'Tariffs 2017'!E5</f>
        <v>41467</v>
      </c>
      <c r="D11" s="175">
        <f>60*'Tariffs 2017'!H5/100</f>
        <v>35.58</v>
      </c>
      <c r="E11" s="175">
        <f>IF($C$5&gt;='Tariffs 2017'!J5,('Tariffs 2017'!J5*'Tariffs 2017'!O5/100),($C$5*'Tariffs 2017'!O5/100))</f>
        <v>48.84</v>
      </c>
      <c r="F11" s="175">
        <f>IF($C$5&lt;'Tariffs 2017'!J5,0,IF(($C$5-'Tariffs 2017'!J5)&lt;='Tariffs 2017'!K5,(($C$5-'Tariffs 2017'!J5)*'Tariffs 2017'!P5/100),(('Tariffs 2017'!K5-'Tariffs 2017'!J5)*'Tariffs 2017'!P5/100)))</f>
        <v>32.640000000000008</v>
      </c>
      <c r="G11" s="175">
        <f>IF($C$5&lt;'Tariffs 2017'!K5,0,IF(($C$5-'Tariffs 2017'!K5)&lt;='Tariffs 2017'!L5,(($C$5-'Tariffs 2017'!K5)*'Tariffs 2017'!Q5/100),(('Tariffs 2017'!L5-'Tariffs 2017'!K5)*'Tariffs 2017'!Q5/100)))</f>
        <v>41.6</v>
      </c>
      <c r="H11" s="175">
        <v>0</v>
      </c>
      <c r="I11" s="175">
        <v>0</v>
      </c>
      <c r="J11" s="175">
        <f>IF(($C$5&lt;'Tariffs 2017'!N5),(0),($C$5-'Tariffs 2017'!N5)*'Tariffs 2017'!R5/100)</f>
        <v>0</v>
      </c>
      <c r="K11" s="175">
        <f t="shared" si="0"/>
        <v>158.66</v>
      </c>
      <c r="L11" s="199">
        <f t="shared" si="1"/>
        <v>951.96</v>
      </c>
      <c r="M11" s="176">
        <f t="shared" si="2"/>
        <v>1047.1560000000002</v>
      </c>
      <c r="N11" s="196"/>
      <c r="O11" s="196"/>
      <c r="P11" s="196"/>
      <c r="Q11" s="196"/>
      <c r="R11" s="196"/>
      <c r="S11" s="196"/>
      <c r="T11" s="196"/>
      <c r="U11" s="196"/>
      <c r="V11" s="196"/>
      <c r="W11" s="196"/>
    </row>
    <row r="12" spans="1:175" ht="25" customHeight="1" x14ac:dyDescent="0.3">
      <c r="A12" s="173" t="str">
        <f>'Tariffs 2017'!F6</f>
        <v>Origin Energy</v>
      </c>
      <c r="B12" s="171" t="str">
        <f>'Tariffs 2017'!D6</f>
        <v>Jemena</v>
      </c>
      <c r="C12" s="174">
        <f>'Tariffs 2017'!E6</f>
        <v>41455</v>
      </c>
      <c r="D12" s="175">
        <f>60*'Tariffs 2017'!H6/100</f>
        <v>37.673999999999999</v>
      </c>
      <c r="E12" s="175">
        <f>IF($C$5&gt;='Tariffs 2017'!J6,('Tariffs 2017'!J6*'Tariffs 2017'!O6/100),($C$5*'Tariffs 2017'!O6/100))</f>
        <v>44.4</v>
      </c>
      <c r="F12" s="175">
        <f>IF($C$5&lt;'Tariffs 2017'!J6,0,IF(($C$5-'Tariffs 2017'!J6)&lt;='Tariffs 2017'!K6,(($C$5-'Tariffs 2017'!J6)*'Tariffs 2017'!P6/100),(('Tariffs 2017'!K6-'Tariffs 2017'!J6)*'Tariffs 2017'!P6/100)))</f>
        <v>30</v>
      </c>
      <c r="G12" s="175">
        <f>IF($C$5&lt;'Tariffs 2017'!K6,0,IF(($C$5-'Tariffs 2017'!K6)&lt;='Tariffs 2017'!L6,(($C$5-'Tariffs 2017'!K6)*'Tariffs 2017'!Q6/100),(('Tariffs 2017'!L6-'Tariffs 2017'!K6)*'Tariffs 2017'!Q6/100)))</f>
        <v>38.4</v>
      </c>
      <c r="H12" s="175">
        <v>0</v>
      </c>
      <c r="I12" s="175">
        <v>0</v>
      </c>
      <c r="J12" s="175">
        <f>IF(($C$5&lt;'Tariffs 2017'!N6),(0),($C$5-'Tariffs 2017'!N6)*'Tariffs 2017'!R6/100)</f>
        <v>0</v>
      </c>
      <c r="K12" s="175">
        <f t="shared" si="0"/>
        <v>150.47399999999999</v>
      </c>
      <c r="L12" s="199">
        <f t="shared" si="1"/>
        <v>902.84399999999994</v>
      </c>
      <c r="M12" s="176">
        <f t="shared" si="2"/>
        <v>993.12840000000006</v>
      </c>
      <c r="N12" s="196"/>
      <c r="O12" s="196"/>
      <c r="P12" s="196"/>
      <c r="Q12" s="196"/>
      <c r="R12" s="196"/>
      <c r="S12" s="196"/>
      <c r="T12" s="196"/>
      <c r="U12" s="196"/>
      <c r="V12" s="196"/>
      <c r="W12" s="196"/>
    </row>
    <row r="13" spans="1:175" s="54" customFormat="1" ht="25" customHeight="1" x14ac:dyDescent="0.3">
      <c r="A13" s="173" t="str">
        <f>'Tariffs 2017'!F7</f>
        <v>Red Energy</v>
      </c>
      <c r="B13" s="171" t="str">
        <f>'Tariffs 2017'!D7</f>
        <v>Jemena</v>
      </c>
      <c r="C13" s="174">
        <f>'Tariffs 2017'!E7</f>
        <v>41479</v>
      </c>
      <c r="D13" s="175">
        <f>60*'Tariffs 2017'!H7/100</f>
        <v>35.033999999999999</v>
      </c>
      <c r="E13" s="175">
        <f>IF($C$5&gt;='Tariffs 2017'!J7,('Tariffs 2017'!J7*'Tariffs 2017'!O7/100),($C$5*'Tariffs 2017'!O7/100))</f>
        <v>47.52</v>
      </c>
      <c r="F13" s="175">
        <f>IF($C$5&lt;'Tariffs 2017'!J7,0,IF(($C$5-'Tariffs 2017'!J7)&lt;='Tariffs 2017'!K7,(($C$5-'Tariffs 2017'!J7)*'Tariffs 2017'!P7/100),(('Tariffs 2017'!K7-'Tariffs 2017'!J7)*'Tariffs 2017'!P7/100)))</f>
        <v>32.4</v>
      </c>
      <c r="G13" s="175">
        <f>IF($C$5&lt;'Tariffs 2017'!K7,0,IF(($C$5-'Tariffs 2017'!K7)&lt;='Tariffs 2017'!L7,(($C$5-'Tariffs 2017'!K7)*'Tariffs 2017'!Q7/100),(('Tariffs 2017'!L7-'Tariffs 2017'!K7)*'Tariffs 2017'!Q7/100)))</f>
        <v>39.840000000000003</v>
      </c>
      <c r="H13" s="175">
        <v>0</v>
      </c>
      <c r="I13" s="175">
        <v>0</v>
      </c>
      <c r="J13" s="175">
        <f>IF(($C$5&lt;'Tariffs 2017'!N7),(0),($C$5-'Tariffs 2017'!N7)*'Tariffs 2017'!R7/100)</f>
        <v>0</v>
      </c>
      <c r="K13" s="175">
        <f t="shared" ref="K13" si="3">SUM(D13:J13)</f>
        <v>154.79400000000001</v>
      </c>
      <c r="L13" s="199">
        <f t="shared" ref="L13" si="4">K13*6</f>
        <v>928.76400000000012</v>
      </c>
      <c r="M13" s="176">
        <f t="shared" ref="M13" si="5">L13*1.1</f>
        <v>1021.6404000000002</v>
      </c>
      <c r="N13" s="196"/>
      <c r="O13" s="196"/>
      <c r="P13" s="196"/>
      <c r="Q13" s="196"/>
      <c r="R13" s="196"/>
      <c r="S13" s="196"/>
      <c r="T13" s="196"/>
      <c r="U13" s="196"/>
      <c r="V13" s="196"/>
      <c r="W13" s="196"/>
      <c r="X13" s="197"/>
      <c r="Y13" s="197"/>
      <c r="Z13" s="197"/>
      <c r="AA13" s="197"/>
      <c r="AB13" s="197"/>
      <c r="AC13" s="197"/>
      <c r="AD13" s="197"/>
      <c r="AE13" s="197"/>
      <c r="AF13" s="197"/>
      <c r="AG13" s="197"/>
      <c r="AH13" s="197"/>
      <c r="AI13" s="197"/>
      <c r="AJ13" s="197"/>
      <c r="AK13" s="197"/>
      <c r="AL13" s="197"/>
      <c r="AM13" s="197"/>
      <c r="AN13" s="197"/>
      <c r="AO13" s="197"/>
      <c r="AP13" s="197"/>
      <c r="AQ13" s="197"/>
      <c r="AR13" s="197"/>
      <c r="AS13" s="197"/>
      <c r="AT13" s="197"/>
      <c r="AU13" s="197"/>
      <c r="AV13" s="197"/>
      <c r="AW13" s="197"/>
      <c r="AX13" s="197"/>
      <c r="AY13" s="197"/>
      <c r="AZ13" s="197"/>
      <c r="BA13" s="197"/>
      <c r="BB13" s="197"/>
      <c r="BC13" s="197"/>
      <c r="BD13" s="197"/>
      <c r="BE13" s="197"/>
      <c r="BF13" s="197"/>
      <c r="BG13" s="197"/>
      <c r="BH13" s="197"/>
      <c r="BI13" s="197"/>
      <c r="BJ13" s="197"/>
      <c r="BK13" s="197"/>
      <c r="BL13" s="197"/>
      <c r="BM13" s="197"/>
      <c r="BN13" s="197"/>
      <c r="BO13" s="197"/>
      <c r="BP13" s="197"/>
      <c r="BQ13" s="197"/>
      <c r="BR13" s="197"/>
      <c r="BS13" s="197"/>
      <c r="BT13" s="197"/>
      <c r="BU13" s="197"/>
      <c r="BV13" s="197"/>
      <c r="BW13" s="197"/>
      <c r="BX13" s="197"/>
      <c r="BY13" s="197"/>
      <c r="BZ13" s="197"/>
      <c r="CA13" s="197"/>
      <c r="CB13" s="197"/>
      <c r="CC13" s="197"/>
      <c r="CD13" s="197"/>
      <c r="CE13" s="197"/>
      <c r="CF13" s="197"/>
      <c r="CG13" s="197"/>
      <c r="CH13" s="197"/>
      <c r="CI13" s="197"/>
      <c r="CJ13" s="197"/>
      <c r="CK13" s="197"/>
      <c r="CL13" s="197"/>
      <c r="CM13" s="197"/>
      <c r="CN13" s="197"/>
      <c r="CO13" s="197"/>
      <c r="CP13" s="197"/>
      <c r="CQ13" s="197"/>
      <c r="CR13" s="197"/>
      <c r="CS13" s="197"/>
      <c r="CT13" s="197"/>
      <c r="CU13" s="197"/>
      <c r="CV13" s="197"/>
      <c r="CW13" s="197"/>
      <c r="CX13" s="197"/>
      <c r="CY13" s="197"/>
      <c r="CZ13" s="197"/>
      <c r="DA13" s="197"/>
      <c r="DB13" s="197"/>
      <c r="DC13" s="197"/>
      <c r="DD13" s="197"/>
      <c r="DE13" s="197"/>
      <c r="DF13" s="197"/>
      <c r="DG13" s="197"/>
      <c r="DH13" s="197"/>
      <c r="DI13" s="197"/>
      <c r="DJ13" s="197"/>
      <c r="DK13" s="197"/>
      <c r="DL13" s="197"/>
      <c r="DM13" s="197"/>
      <c r="DN13" s="197"/>
      <c r="DO13" s="197"/>
      <c r="DP13" s="197"/>
      <c r="DQ13" s="197"/>
      <c r="DR13" s="197"/>
      <c r="DS13" s="197"/>
      <c r="DT13" s="197"/>
      <c r="DU13" s="197"/>
      <c r="DV13" s="197"/>
      <c r="DW13" s="197"/>
      <c r="DX13" s="197"/>
      <c r="DY13" s="197"/>
      <c r="DZ13" s="197"/>
      <c r="EA13" s="197"/>
      <c r="EB13" s="197"/>
      <c r="EC13" s="197"/>
      <c r="ED13" s="197"/>
      <c r="EE13" s="197"/>
      <c r="EF13" s="197"/>
      <c r="EG13" s="197"/>
      <c r="EH13" s="197"/>
      <c r="EI13" s="197"/>
      <c r="EJ13" s="197"/>
      <c r="EK13" s="197"/>
      <c r="EL13" s="197"/>
      <c r="EM13" s="197"/>
      <c r="EN13" s="197"/>
      <c r="EO13" s="197"/>
      <c r="EP13" s="197"/>
      <c r="EQ13" s="197"/>
      <c r="ER13" s="197"/>
      <c r="ES13" s="197"/>
      <c r="ET13" s="197"/>
      <c r="EU13" s="197"/>
      <c r="EV13" s="197"/>
      <c r="EW13" s="197"/>
      <c r="EX13" s="197"/>
      <c r="EY13" s="197"/>
      <c r="EZ13" s="197"/>
      <c r="FA13" s="197"/>
      <c r="FB13" s="197"/>
      <c r="FC13" s="197"/>
      <c r="FD13" s="197"/>
      <c r="FE13" s="197"/>
      <c r="FF13" s="197"/>
      <c r="FG13" s="197"/>
      <c r="FH13" s="197"/>
      <c r="FI13" s="197"/>
      <c r="FJ13" s="197"/>
      <c r="FK13" s="197"/>
      <c r="FL13" s="197"/>
      <c r="FM13" s="197"/>
      <c r="FN13" s="197"/>
      <c r="FO13" s="197"/>
      <c r="FP13" s="197"/>
      <c r="FQ13" s="197"/>
      <c r="FR13" s="197"/>
      <c r="FS13" s="197"/>
    </row>
    <row r="14" spans="1:175" ht="25" customHeight="1" x14ac:dyDescent="0.3">
      <c r="A14" s="173" t="str">
        <f>'Tariffs 2017'!F7</f>
        <v>Red Energy</v>
      </c>
      <c r="B14" s="171" t="str">
        <f>'Tariffs 2017'!D7</f>
        <v>Jemena</v>
      </c>
      <c r="C14" s="174">
        <f>'Tariffs 2017'!E7</f>
        <v>41479</v>
      </c>
      <c r="D14" s="175">
        <f>60*'Tariffs 2017'!H7/100</f>
        <v>35.033999999999999</v>
      </c>
      <c r="E14" s="175">
        <f>IF($C$5&gt;='Tariffs 2017'!J8,('Tariffs 2017'!J8*'Tariffs 2017'!O8/100),($C$5*'Tariffs 2017'!O8/100))</f>
        <v>44.963999999999999</v>
      </c>
      <c r="F14" s="175">
        <f>IF($C$5&lt;'Tariffs 2017'!J8,0,IF(($C$5-'Tariffs 2017'!J8)&lt;='Tariffs 2017'!K8,(($C$5-'Tariffs 2017'!J8)*'Tariffs 2017'!P8/100),(('Tariffs 2017'!K8-'Tariffs 2017'!J8)*'Tariffs 2017'!P8/100)))</f>
        <v>30.78</v>
      </c>
      <c r="G14" s="175">
        <f>IF($C$5&lt;'Tariffs 2017'!K8,0,IF(($C$5-'Tariffs 2017'!K8)&lt;='Tariffs 2017'!L8,(($C$5-'Tariffs 2017'!K8)*'Tariffs 2017'!Q8/100),(('Tariffs 2017'!L8-'Tariffs 2017'!K8)*'Tariffs 2017'!Q8/100)))</f>
        <v>39.872</v>
      </c>
      <c r="H14" s="175">
        <v>0</v>
      </c>
      <c r="I14" s="175">
        <v>0</v>
      </c>
      <c r="J14" s="175">
        <f>IF(($C$5&lt;'Tariffs 2017'!N8),(0),($C$5-'Tariffs 2017'!N8)*'Tariffs 2017'!R8/100)</f>
        <v>0</v>
      </c>
      <c r="K14" s="175">
        <f t="shared" si="0"/>
        <v>150.64999999999998</v>
      </c>
      <c r="L14" s="199">
        <f t="shared" si="1"/>
        <v>903.89999999999986</v>
      </c>
      <c r="M14" s="176">
        <f t="shared" si="2"/>
        <v>994.29</v>
      </c>
      <c r="N14" s="196"/>
      <c r="O14" s="196"/>
      <c r="P14" s="196"/>
      <c r="Q14" s="196"/>
      <c r="R14" s="196"/>
      <c r="S14" s="196"/>
      <c r="T14" s="196"/>
      <c r="U14" s="196"/>
      <c r="V14" s="196"/>
      <c r="W14" s="196"/>
    </row>
    <row r="15" spans="1:175" s="195" customFormat="1" ht="15" customHeight="1" x14ac:dyDescent="0.3">
      <c r="A15" s="193"/>
      <c r="B15" s="190"/>
      <c r="C15" s="191"/>
      <c r="D15" s="192"/>
      <c r="E15" s="192"/>
      <c r="F15" s="192"/>
      <c r="G15" s="192"/>
      <c r="H15" s="192"/>
      <c r="I15" s="192"/>
      <c r="J15" s="192"/>
      <c r="K15" s="192"/>
      <c r="L15" s="190"/>
      <c r="M15" s="194"/>
      <c r="N15" s="196"/>
      <c r="O15" s="196"/>
      <c r="P15" s="196"/>
      <c r="Q15" s="196"/>
      <c r="R15" s="196"/>
      <c r="S15" s="196"/>
      <c r="T15" s="196"/>
      <c r="U15" s="196"/>
      <c r="V15" s="196"/>
      <c r="W15" s="196"/>
      <c r="X15" s="197"/>
      <c r="Y15" s="197"/>
      <c r="Z15" s="197"/>
      <c r="AA15" s="197"/>
      <c r="AB15" s="197"/>
      <c r="AC15" s="197"/>
      <c r="AD15" s="197"/>
      <c r="AE15" s="197"/>
      <c r="AF15" s="197"/>
      <c r="AG15" s="197"/>
      <c r="AH15" s="197"/>
      <c r="AI15" s="197"/>
      <c r="AJ15" s="197"/>
      <c r="AK15" s="197"/>
      <c r="AL15" s="197"/>
      <c r="AM15" s="197"/>
      <c r="AN15" s="197"/>
      <c r="AO15" s="197"/>
      <c r="AP15" s="197"/>
      <c r="AQ15" s="197"/>
      <c r="AR15" s="197"/>
      <c r="AS15" s="197"/>
      <c r="AT15" s="197"/>
      <c r="AU15" s="197"/>
      <c r="AV15" s="197"/>
      <c r="AW15" s="197"/>
      <c r="AX15" s="197"/>
      <c r="AY15" s="197"/>
      <c r="AZ15" s="197"/>
      <c r="BA15" s="197"/>
      <c r="BB15" s="197"/>
      <c r="BC15" s="197"/>
      <c r="BD15" s="197"/>
      <c r="BE15" s="197"/>
      <c r="BF15" s="197"/>
      <c r="BG15" s="197"/>
      <c r="BH15" s="197"/>
      <c r="BI15" s="197"/>
      <c r="BJ15" s="197"/>
      <c r="BK15" s="197"/>
      <c r="BL15" s="197"/>
      <c r="BM15" s="197"/>
      <c r="BN15" s="197"/>
      <c r="BO15" s="197"/>
      <c r="BP15" s="197"/>
      <c r="BQ15" s="197"/>
      <c r="BR15" s="197"/>
      <c r="BS15" s="197"/>
      <c r="BT15" s="197"/>
      <c r="BU15" s="197"/>
      <c r="BV15" s="197"/>
      <c r="BW15" s="197"/>
      <c r="BX15" s="197"/>
      <c r="BY15" s="197"/>
      <c r="BZ15" s="197"/>
      <c r="CA15" s="197"/>
      <c r="CB15" s="197"/>
      <c r="CC15" s="197"/>
      <c r="CD15" s="197"/>
      <c r="CE15" s="197"/>
      <c r="CF15" s="197"/>
      <c r="CG15" s="197"/>
      <c r="CH15" s="197"/>
      <c r="CI15" s="197"/>
      <c r="CJ15" s="197"/>
      <c r="CK15" s="197"/>
      <c r="CL15" s="197"/>
      <c r="CM15" s="197"/>
      <c r="CN15" s="197"/>
      <c r="CO15" s="197"/>
      <c r="CP15" s="197"/>
      <c r="CQ15" s="197"/>
      <c r="CR15" s="197"/>
      <c r="CS15" s="197"/>
      <c r="CT15" s="197"/>
      <c r="CU15" s="197"/>
      <c r="CV15" s="197"/>
      <c r="CW15" s="197"/>
      <c r="CX15" s="197"/>
      <c r="CY15" s="197"/>
      <c r="CZ15" s="197"/>
      <c r="DA15" s="197"/>
      <c r="DB15" s="197"/>
      <c r="DC15" s="197"/>
      <c r="DD15" s="197"/>
      <c r="DE15" s="197"/>
      <c r="DF15" s="197"/>
      <c r="DG15" s="197"/>
      <c r="DH15" s="197"/>
      <c r="DI15" s="197"/>
      <c r="DJ15" s="197"/>
      <c r="DK15" s="197"/>
      <c r="DL15" s="197"/>
      <c r="DM15" s="197"/>
      <c r="DN15" s="197"/>
      <c r="DO15" s="197"/>
      <c r="DP15" s="197"/>
      <c r="DQ15" s="197"/>
      <c r="DR15" s="197"/>
      <c r="DS15" s="197"/>
      <c r="DT15" s="197"/>
      <c r="DU15" s="197"/>
      <c r="DV15" s="197"/>
      <c r="DW15" s="197"/>
      <c r="DX15" s="197"/>
      <c r="DY15" s="197"/>
      <c r="DZ15" s="197"/>
      <c r="EA15" s="197"/>
      <c r="EB15" s="197"/>
      <c r="EC15" s="197"/>
      <c r="ED15" s="197"/>
      <c r="EE15" s="197"/>
      <c r="EF15" s="197"/>
      <c r="EG15" s="197"/>
      <c r="EH15" s="197"/>
      <c r="EI15" s="197"/>
      <c r="EJ15" s="197"/>
      <c r="EK15" s="197"/>
      <c r="EL15" s="197"/>
      <c r="EM15" s="197"/>
      <c r="EN15" s="197"/>
      <c r="EO15" s="197"/>
      <c r="EP15" s="197"/>
      <c r="EQ15" s="197"/>
      <c r="ER15" s="197"/>
      <c r="ES15" s="197"/>
      <c r="ET15" s="197"/>
      <c r="EU15" s="197"/>
      <c r="EV15" s="197"/>
      <c r="EW15" s="197"/>
      <c r="EX15" s="197"/>
      <c r="EY15" s="197"/>
      <c r="EZ15" s="197"/>
      <c r="FA15" s="197"/>
      <c r="FB15" s="197"/>
      <c r="FC15" s="197"/>
      <c r="FD15" s="197"/>
      <c r="FE15" s="197"/>
      <c r="FF15" s="197"/>
      <c r="FG15" s="197"/>
      <c r="FH15" s="197"/>
      <c r="FI15" s="197"/>
      <c r="FJ15" s="197"/>
      <c r="FK15" s="197"/>
      <c r="FL15" s="197"/>
      <c r="FM15" s="197"/>
      <c r="FN15" s="197"/>
      <c r="FO15" s="197"/>
      <c r="FP15" s="197"/>
      <c r="FQ15" s="197"/>
      <c r="FR15" s="197"/>
      <c r="FS15" s="197"/>
    </row>
    <row r="16" spans="1:175" ht="25" customHeight="1" x14ac:dyDescent="0.3">
      <c r="A16" s="173" t="str">
        <f>'Tariffs 2017'!F8</f>
        <v>ActewAGL</v>
      </c>
      <c r="B16" s="171" t="str">
        <f>'Tariffs 2017'!D8</f>
        <v>ActewAGL Boorowa</v>
      </c>
      <c r="C16" s="174">
        <f>'Tariffs 2017'!E8</f>
        <v>41455</v>
      </c>
      <c r="D16" s="175">
        <f>60*'Tariffs 2017'!H8/100</f>
        <v>39.840000000000003</v>
      </c>
      <c r="E16" s="175">
        <f>IF($C$5&gt;='Tariffs 2017'!J8,('Tariffs 2017'!J8*'Tariffs 2017'!O8/100),($C$5*'Tariffs 2017'!O8/100))</f>
        <v>44.963999999999999</v>
      </c>
      <c r="F16" s="175">
        <f>IF($C$5&lt;'Tariffs 2017'!J8,0,IF(($C$5-'Tariffs 2017'!J8)&lt;='Tariffs 2017'!K8,(($C$5-'Tariffs 2017'!J8)*'Tariffs 2017'!P8/100),(('Tariffs 2017'!K8-'Tariffs 2017'!J8)*'Tariffs 2017'!P8/100)))</f>
        <v>30.78</v>
      </c>
      <c r="G16" s="175">
        <f>IF($C$5&lt;'Tariffs 2017'!K8,0,IF(($C$5-'Tariffs 2017'!K8)&lt;='Tariffs 2017'!L8,(($C$5-'Tariffs 2017'!K8)*'Tariffs 2017'!Q8/100),(('Tariffs 2017'!L8-'Tariffs 2017'!K8)*'Tariffs 2017'!Q8/100)))</f>
        <v>39.872</v>
      </c>
      <c r="H16" s="175">
        <v>0</v>
      </c>
      <c r="I16" s="175">
        <v>0</v>
      </c>
      <c r="J16" s="175">
        <f>IF(($C$5&lt;'Tariffs 2017'!N8),(0),($C$5-'Tariffs 2017'!N8)*'Tariffs 2017'!R8/100)</f>
        <v>0</v>
      </c>
      <c r="K16" s="175">
        <f t="shared" si="0"/>
        <v>155.45600000000002</v>
      </c>
      <c r="L16" s="171">
        <f t="shared" si="1"/>
        <v>932.7360000000001</v>
      </c>
      <c r="M16" s="176">
        <f t="shared" si="2"/>
        <v>1026.0096000000001</v>
      </c>
      <c r="N16" s="196"/>
      <c r="O16" s="196"/>
      <c r="P16" s="196"/>
      <c r="Q16" s="196"/>
      <c r="R16" s="196"/>
      <c r="S16" s="196"/>
      <c r="T16" s="196"/>
      <c r="U16" s="196"/>
      <c r="V16" s="196"/>
      <c r="W16" s="196"/>
    </row>
    <row r="17" spans="1:175" ht="25" customHeight="1" x14ac:dyDescent="0.3">
      <c r="A17" s="173" t="str">
        <f>'Tariffs 2017'!F9</f>
        <v>EnergyAustralia</v>
      </c>
      <c r="B17" s="171" t="str">
        <f>'Tariffs 2017'!D9</f>
        <v>ActewAGL Boorowa</v>
      </c>
      <c r="C17" s="174">
        <f>'Tariffs 2017'!E9</f>
        <v>41467</v>
      </c>
      <c r="D17" s="175">
        <f>60*'Tariffs 2017'!H9/100</f>
        <v>35.58</v>
      </c>
      <c r="E17" s="175">
        <f>IF($C$5&gt;='Tariffs 2017'!J9,('Tariffs 2017'!J9*'Tariffs 2017'!O9/100),($C$5*'Tariffs 2017'!O9/100))</f>
        <v>48.84</v>
      </c>
      <c r="F17" s="175">
        <f>IF($C$5&lt;'Tariffs 2017'!J9,0,IF(($C$5-'Tariffs 2017'!J9)&lt;='Tariffs 2017'!K9,(($C$5-'Tariffs 2017'!J9)*'Tariffs 2017'!P9/100),(('Tariffs 2017'!K9-'Tariffs 2017'!J9)*'Tariffs 2017'!P9/100)))</f>
        <v>32.640000000000008</v>
      </c>
      <c r="G17" s="175">
        <f>IF($C$5&lt;'Tariffs 2017'!K9,0,IF(($C$5-'Tariffs 2017'!K9)&lt;='Tariffs 2017'!L9,(($C$5-'Tariffs 2017'!K9)*'Tariffs 2017'!Q9/100),(('Tariffs 2017'!L9-'Tariffs 2017'!K9)*'Tariffs 2017'!Q9/100)))</f>
        <v>41.6</v>
      </c>
      <c r="H17" s="175">
        <v>0</v>
      </c>
      <c r="I17" s="175">
        <v>0</v>
      </c>
      <c r="J17" s="175">
        <f>IF(($C$5&lt;'Tariffs 2017'!N9),(0),($C$5-'Tariffs 2017'!N9)*'Tariffs 2017'!R9/100)</f>
        <v>0</v>
      </c>
      <c r="K17" s="175">
        <f t="shared" si="0"/>
        <v>158.66</v>
      </c>
      <c r="L17" s="171">
        <f t="shared" si="1"/>
        <v>951.96</v>
      </c>
      <c r="M17" s="176">
        <f t="shared" si="2"/>
        <v>1047.1560000000002</v>
      </c>
      <c r="N17" s="196"/>
      <c r="O17" s="196"/>
      <c r="P17" s="196"/>
      <c r="Q17" s="196"/>
      <c r="R17" s="196"/>
      <c r="S17" s="196"/>
      <c r="T17" s="196"/>
      <c r="U17" s="196"/>
      <c r="V17" s="196"/>
      <c r="W17" s="196"/>
    </row>
    <row r="18" spans="1:175" ht="15" customHeight="1" x14ac:dyDescent="0.3">
      <c r="A18" s="193"/>
      <c r="B18" s="190"/>
      <c r="C18" s="191"/>
      <c r="D18" s="192"/>
      <c r="E18" s="192"/>
      <c r="F18" s="192"/>
      <c r="G18" s="192"/>
      <c r="H18" s="192"/>
      <c r="I18" s="192"/>
      <c r="J18" s="192"/>
      <c r="K18" s="192"/>
      <c r="L18" s="190"/>
      <c r="M18" s="194"/>
      <c r="N18" s="196"/>
      <c r="O18" s="196"/>
      <c r="P18" s="196"/>
      <c r="Q18" s="196"/>
      <c r="R18" s="196"/>
      <c r="S18" s="196"/>
      <c r="T18" s="196"/>
      <c r="U18" s="196"/>
      <c r="V18" s="196"/>
      <c r="W18" s="196"/>
    </row>
    <row r="19" spans="1:175" ht="25" customHeight="1" x14ac:dyDescent="0.3">
      <c r="A19" s="173" t="str">
        <f>'Tariffs 2017'!F10</f>
        <v>ActewAGL</v>
      </c>
      <c r="B19" s="171" t="str">
        <f>'Tariffs 2017'!D10</f>
        <v>ActewAGL Queanbeyan</v>
      </c>
      <c r="C19" s="174">
        <f>'Tariffs 2017'!E10</f>
        <v>41455</v>
      </c>
      <c r="D19" s="175">
        <f>60*'Tariffs 2017'!H10/100</f>
        <v>44.94</v>
      </c>
      <c r="E19" s="175">
        <f>IF($C$5&gt;='Tariffs 2017'!J10,('Tariffs 2017'!J10*'Tariffs 2017'!O10/100),($C$5*'Tariffs 2017'!O10/100))</f>
        <v>72.45</v>
      </c>
      <c r="F19" s="175">
        <f>IF($C$5&lt;'Tariffs 2017'!J10,0,IF(($C$5-'Tariffs 2017'!J10)&lt;='Tariffs 2017'!K10,(($C$5-'Tariffs 2017'!J10)*'Tariffs 2017'!P10/100),(('Tariffs 2017'!K10-'Tariffs 2017'!J10)*'Tariffs 2017'!P10/100)))</f>
        <v>36.405000000000001</v>
      </c>
      <c r="G19" s="175">
        <f>IF($C$5&lt;'Tariffs 2017'!K10,0,IF(($C$5-'Tariffs 2017'!K10)&lt;='Tariffs 2017'!L10,(($C$5-'Tariffs 2017'!K10)*'Tariffs 2017'!Q10/100),(('Tariffs 2017'!L10-'Tariffs 2017'!K10)*'Tariffs 2017'!Q10/100)))</f>
        <v>0</v>
      </c>
      <c r="H19" s="175">
        <v>0</v>
      </c>
      <c r="I19" s="175">
        <v>0</v>
      </c>
      <c r="J19" s="175">
        <f>IF(($C$5&lt;'Tariffs 2017'!N10),(0),($C$5-'Tariffs 2017'!N10)*'Tariffs 2017'!R10/100)</f>
        <v>0</v>
      </c>
      <c r="K19" s="175">
        <f t="shared" ref="K19:K20" si="6">SUM(D19:J19)</f>
        <v>153.79500000000002</v>
      </c>
      <c r="L19" s="171">
        <f t="shared" ref="L19:L20" si="7">K19*6</f>
        <v>922.7700000000001</v>
      </c>
      <c r="M19" s="176">
        <f t="shared" ref="M19:M20" si="8">L19*1.1</f>
        <v>1015.0470000000001</v>
      </c>
      <c r="N19" s="196"/>
      <c r="O19" s="196"/>
      <c r="P19" s="196"/>
      <c r="Q19" s="196"/>
      <c r="R19" s="196"/>
      <c r="S19" s="196"/>
      <c r="T19" s="196"/>
      <c r="U19" s="196"/>
      <c r="V19" s="196"/>
      <c r="W19" s="196"/>
    </row>
    <row r="20" spans="1:175" s="195" customFormat="1" ht="25" customHeight="1" x14ac:dyDescent="0.3">
      <c r="A20" s="173" t="str">
        <f>'Tariffs 2017'!F11</f>
        <v>EnergyAustralia</v>
      </c>
      <c r="B20" s="171" t="str">
        <f>'Tariffs 2017'!D11</f>
        <v>ActewAGL Queanbeyan</v>
      </c>
      <c r="C20" s="174">
        <f>'Tariffs 2017'!E11</f>
        <v>41467</v>
      </c>
      <c r="D20" s="175">
        <f>60*'Tariffs 2017'!H11/100</f>
        <v>43.2</v>
      </c>
      <c r="E20" s="175">
        <f>IF($C$5&gt;='Tariffs 2017'!J11,('Tariffs 2017'!J11*'Tariffs 2017'!O11/100),($C$5*'Tariffs 2017'!O11/100))</f>
        <v>74.750000000000014</v>
      </c>
      <c r="F20" s="175">
        <f>IF($C$5&lt;'Tariffs 2017'!J11,0,IF(($C$5-'Tariffs 2017'!J11)&lt;='Tariffs 2017'!K11,(($C$5-'Tariffs 2017'!J11)*'Tariffs 2017'!P11/100),(('Tariffs 2017'!K11-'Tariffs 2017'!J11)*'Tariffs 2017'!P11/100)))</f>
        <v>40.800000000000004</v>
      </c>
      <c r="G20" s="175">
        <f>IF($C$5&lt;'Tariffs 2017'!K11,0,IF(($C$5-'Tariffs 2017'!K11)&lt;='Tariffs 2017'!L11,(($C$5-'Tariffs 2017'!K11)*'Tariffs 2017'!Q11/100),(('Tariffs 2017'!L11-'Tariffs 2017'!K11)*'Tariffs 2017'!Q11/100)))</f>
        <v>0</v>
      </c>
      <c r="H20" s="175">
        <v>0</v>
      </c>
      <c r="I20" s="175">
        <v>0</v>
      </c>
      <c r="J20" s="175">
        <f>IF(($C$5&lt;'Tariffs 2017'!N11),(0),($C$5-'Tariffs 2017'!N11)*'Tariffs 2017'!R11/100)</f>
        <v>0</v>
      </c>
      <c r="K20" s="175">
        <f t="shared" si="6"/>
        <v>158.75000000000003</v>
      </c>
      <c r="L20" s="171">
        <f t="shared" si="7"/>
        <v>952.50000000000023</v>
      </c>
      <c r="M20" s="176">
        <f t="shared" si="8"/>
        <v>1047.7500000000002</v>
      </c>
      <c r="N20" s="196"/>
      <c r="O20" s="196"/>
      <c r="P20" s="196"/>
      <c r="Q20" s="196"/>
      <c r="R20" s="196"/>
      <c r="S20" s="196"/>
      <c r="T20" s="196"/>
      <c r="U20" s="196"/>
      <c r="V20" s="196"/>
      <c r="W20" s="196"/>
      <c r="X20" s="197"/>
      <c r="Y20" s="197"/>
      <c r="Z20" s="197"/>
      <c r="AA20" s="197"/>
      <c r="AB20" s="197"/>
      <c r="AC20" s="197"/>
      <c r="AD20" s="197"/>
      <c r="AE20" s="197"/>
      <c r="AF20" s="197"/>
      <c r="AG20" s="197"/>
      <c r="AH20" s="197"/>
      <c r="AI20" s="197"/>
      <c r="AJ20" s="197"/>
      <c r="AK20" s="197"/>
      <c r="AL20" s="197"/>
      <c r="AM20" s="197"/>
      <c r="AN20" s="197"/>
      <c r="AO20" s="197"/>
      <c r="AP20" s="197"/>
      <c r="AQ20" s="197"/>
      <c r="AR20" s="197"/>
      <c r="AS20" s="197"/>
      <c r="AT20" s="197"/>
      <c r="AU20" s="197"/>
      <c r="AV20" s="197"/>
      <c r="AW20" s="197"/>
      <c r="AX20" s="197"/>
      <c r="AY20" s="197"/>
      <c r="AZ20" s="197"/>
      <c r="BA20" s="197"/>
      <c r="BB20" s="197"/>
      <c r="BC20" s="197"/>
      <c r="BD20" s="197"/>
      <c r="BE20" s="197"/>
      <c r="BF20" s="197"/>
      <c r="BG20" s="197"/>
      <c r="BH20" s="197"/>
      <c r="BI20" s="197"/>
      <c r="BJ20" s="197"/>
      <c r="BK20" s="197"/>
      <c r="BL20" s="197"/>
      <c r="BM20" s="197"/>
      <c r="BN20" s="197"/>
      <c r="BO20" s="197"/>
      <c r="BP20" s="197"/>
      <c r="BQ20" s="197"/>
      <c r="BR20" s="197"/>
      <c r="BS20" s="197"/>
      <c r="BT20" s="197"/>
      <c r="BU20" s="197"/>
      <c r="BV20" s="197"/>
      <c r="BW20" s="197"/>
      <c r="BX20" s="197"/>
      <c r="BY20" s="197"/>
      <c r="BZ20" s="197"/>
      <c r="CA20" s="197"/>
      <c r="CB20" s="197"/>
      <c r="CC20" s="197"/>
      <c r="CD20" s="197"/>
      <c r="CE20" s="197"/>
      <c r="CF20" s="197"/>
      <c r="CG20" s="197"/>
      <c r="CH20" s="197"/>
      <c r="CI20" s="197"/>
      <c r="CJ20" s="197"/>
      <c r="CK20" s="197"/>
      <c r="CL20" s="197"/>
      <c r="CM20" s="197"/>
      <c r="CN20" s="197"/>
      <c r="CO20" s="197"/>
      <c r="CP20" s="197"/>
      <c r="CQ20" s="197"/>
      <c r="CR20" s="197"/>
      <c r="CS20" s="197"/>
      <c r="CT20" s="197"/>
      <c r="CU20" s="197"/>
      <c r="CV20" s="197"/>
      <c r="CW20" s="197"/>
      <c r="CX20" s="197"/>
      <c r="CY20" s="197"/>
      <c r="CZ20" s="197"/>
      <c r="DA20" s="197"/>
      <c r="DB20" s="197"/>
      <c r="DC20" s="197"/>
      <c r="DD20" s="197"/>
      <c r="DE20" s="197"/>
      <c r="DF20" s="197"/>
      <c r="DG20" s="197"/>
      <c r="DH20" s="197"/>
      <c r="DI20" s="197"/>
      <c r="DJ20" s="197"/>
      <c r="DK20" s="197"/>
      <c r="DL20" s="197"/>
      <c r="DM20" s="197"/>
      <c r="DN20" s="197"/>
      <c r="DO20" s="197"/>
      <c r="DP20" s="197"/>
      <c r="DQ20" s="197"/>
      <c r="DR20" s="197"/>
      <c r="DS20" s="197"/>
      <c r="DT20" s="197"/>
      <c r="DU20" s="197"/>
      <c r="DV20" s="197"/>
      <c r="DW20" s="197"/>
      <c r="DX20" s="197"/>
      <c r="DY20" s="197"/>
      <c r="DZ20" s="197"/>
      <c r="EA20" s="197"/>
      <c r="EB20" s="197"/>
      <c r="EC20" s="197"/>
      <c r="ED20" s="197"/>
      <c r="EE20" s="197"/>
      <c r="EF20" s="197"/>
      <c r="EG20" s="197"/>
      <c r="EH20" s="197"/>
      <c r="EI20" s="197"/>
      <c r="EJ20" s="197"/>
      <c r="EK20" s="197"/>
      <c r="EL20" s="197"/>
      <c r="EM20" s="197"/>
      <c r="EN20" s="197"/>
      <c r="EO20" s="197"/>
      <c r="EP20" s="197"/>
      <c r="EQ20" s="197"/>
      <c r="ER20" s="197"/>
      <c r="ES20" s="197"/>
      <c r="ET20" s="197"/>
      <c r="EU20" s="197"/>
      <c r="EV20" s="197"/>
      <c r="EW20" s="197"/>
      <c r="EX20" s="197"/>
      <c r="EY20" s="197"/>
      <c r="EZ20" s="197"/>
      <c r="FA20" s="197"/>
      <c r="FB20" s="197"/>
      <c r="FC20" s="197"/>
      <c r="FD20" s="197"/>
      <c r="FE20" s="197"/>
      <c r="FF20" s="197"/>
      <c r="FG20" s="197"/>
      <c r="FH20" s="197"/>
      <c r="FI20" s="197"/>
      <c r="FJ20" s="197"/>
      <c r="FK20" s="197"/>
      <c r="FL20" s="197"/>
      <c r="FM20" s="197"/>
      <c r="FN20" s="197"/>
      <c r="FO20" s="197"/>
      <c r="FP20" s="197"/>
      <c r="FQ20" s="197"/>
      <c r="FR20" s="197"/>
      <c r="FS20" s="197"/>
    </row>
    <row r="21" spans="1:175" s="195" customFormat="1" ht="15" customHeight="1" x14ac:dyDescent="0.3">
      <c r="A21" s="193"/>
      <c r="B21" s="190"/>
      <c r="C21" s="191"/>
      <c r="D21" s="192"/>
      <c r="E21" s="192"/>
      <c r="F21" s="192"/>
      <c r="G21" s="192"/>
      <c r="H21" s="192"/>
      <c r="I21" s="192"/>
      <c r="J21" s="192"/>
      <c r="K21" s="192"/>
      <c r="L21" s="190"/>
      <c r="M21" s="194"/>
      <c r="N21" s="196"/>
      <c r="O21" s="196"/>
      <c r="P21" s="196"/>
      <c r="Q21" s="196"/>
      <c r="R21" s="196"/>
      <c r="S21" s="196"/>
      <c r="T21" s="196"/>
      <c r="U21" s="196"/>
      <c r="V21" s="196"/>
      <c r="W21" s="196"/>
      <c r="X21" s="197"/>
      <c r="Y21" s="197"/>
      <c r="Z21" s="197"/>
      <c r="AA21" s="197"/>
      <c r="AB21" s="197"/>
      <c r="AC21" s="197"/>
      <c r="AD21" s="197"/>
      <c r="AE21" s="197"/>
      <c r="AF21" s="197"/>
      <c r="AG21" s="197"/>
      <c r="AH21" s="197"/>
      <c r="AI21" s="197"/>
      <c r="AJ21" s="197"/>
      <c r="AK21" s="197"/>
      <c r="AL21" s="197"/>
      <c r="AM21" s="197"/>
      <c r="AN21" s="197"/>
      <c r="AO21" s="197"/>
      <c r="AP21" s="197"/>
      <c r="AQ21" s="197"/>
      <c r="AR21" s="197"/>
      <c r="AS21" s="197"/>
      <c r="AT21" s="197"/>
      <c r="AU21" s="197"/>
      <c r="AV21" s="197"/>
      <c r="AW21" s="197"/>
      <c r="AX21" s="197"/>
      <c r="AY21" s="197"/>
      <c r="AZ21" s="197"/>
      <c r="BA21" s="197"/>
      <c r="BB21" s="197"/>
      <c r="BC21" s="197"/>
      <c r="BD21" s="197"/>
      <c r="BE21" s="197"/>
      <c r="BF21" s="197"/>
      <c r="BG21" s="197"/>
      <c r="BH21" s="197"/>
      <c r="BI21" s="197"/>
      <c r="BJ21" s="197"/>
      <c r="BK21" s="197"/>
      <c r="BL21" s="197"/>
      <c r="BM21" s="197"/>
      <c r="BN21" s="197"/>
      <c r="BO21" s="197"/>
      <c r="BP21" s="197"/>
      <c r="BQ21" s="197"/>
      <c r="BR21" s="197"/>
      <c r="BS21" s="197"/>
      <c r="BT21" s="197"/>
      <c r="BU21" s="197"/>
      <c r="BV21" s="197"/>
      <c r="BW21" s="197"/>
      <c r="BX21" s="197"/>
      <c r="BY21" s="197"/>
      <c r="BZ21" s="197"/>
      <c r="CA21" s="197"/>
      <c r="CB21" s="197"/>
      <c r="CC21" s="197"/>
      <c r="CD21" s="197"/>
      <c r="CE21" s="197"/>
      <c r="CF21" s="197"/>
      <c r="CG21" s="197"/>
      <c r="CH21" s="197"/>
      <c r="CI21" s="197"/>
      <c r="CJ21" s="197"/>
      <c r="CK21" s="197"/>
      <c r="CL21" s="197"/>
      <c r="CM21" s="197"/>
      <c r="CN21" s="197"/>
      <c r="CO21" s="197"/>
      <c r="CP21" s="197"/>
      <c r="CQ21" s="197"/>
      <c r="CR21" s="197"/>
      <c r="CS21" s="197"/>
      <c r="CT21" s="197"/>
      <c r="CU21" s="197"/>
      <c r="CV21" s="197"/>
      <c r="CW21" s="197"/>
      <c r="CX21" s="197"/>
      <c r="CY21" s="197"/>
      <c r="CZ21" s="197"/>
      <c r="DA21" s="197"/>
      <c r="DB21" s="197"/>
      <c r="DC21" s="197"/>
      <c r="DD21" s="197"/>
      <c r="DE21" s="197"/>
      <c r="DF21" s="197"/>
      <c r="DG21" s="197"/>
      <c r="DH21" s="197"/>
      <c r="DI21" s="197"/>
      <c r="DJ21" s="197"/>
      <c r="DK21" s="197"/>
      <c r="DL21" s="197"/>
      <c r="DM21" s="197"/>
      <c r="DN21" s="197"/>
      <c r="DO21" s="197"/>
      <c r="DP21" s="197"/>
      <c r="DQ21" s="197"/>
      <c r="DR21" s="197"/>
      <c r="DS21" s="197"/>
      <c r="DT21" s="197"/>
      <c r="DU21" s="197"/>
      <c r="DV21" s="197"/>
      <c r="DW21" s="197"/>
      <c r="DX21" s="197"/>
      <c r="DY21" s="197"/>
      <c r="DZ21" s="197"/>
      <c r="EA21" s="197"/>
      <c r="EB21" s="197"/>
      <c r="EC21" s="197"/>
      <c r="ED21" s="197"/>
      <c r="EE21" s="197"/>
      <c r="EF21" s="197"/>
      <c r="EG21" s="197"/>
      <c r="EH21" s="197"/>
      <c r="EI21" s="197"/>
      <c r="EJ21" s="197"/>
      <c r="EK21" s="197"/>
      <c r="EL21" s="197"/>
      <c r="EM21" s="197"/>
      <c r="EN21" s="197"/>
      <c r="EO21" s="197"/>
      <c r="EP21" s="197"/>
      <c r="EQ21" s="197"/>
      <c r="ER21" s="197"/>
      <c r="ES21" s="197"/>
      <c r="ET21" s="197"/>
      <c r="EU21" s="197"/>
      <c r="EV21" s="197"/>
      <c r="EW21" s="197"/>
      <c r="EX21" s="197"/>
      <c r="EY21" s="197"/>
      <c r="EZ21" s="197"/>
      <c r="FA21" s="197"/>
      <c r="FB21" s="197"/>
      <c r="FC21" s="197"/>
      <c r="FD21" s="197"/>
      <c r="FE21" s="197"/>
      <c r="FF21" s="197"/>
      <c r="FG21" s="197"/>
      <c r="FH21" s="197"/>
      <c r="FI21" s="197"/>
      <c r="FJ21" s="197"/>
      <c r="FK21" s="197"/>
      <c r="FL21" s="197"/>
      <c r="FM21" s="197"/>
      <c r="FN21" s="197"/>
      <c r="FO21" s="197"/>
      <c r="FP21" s="197"/>
      <c r="FQ21" s="197"/>
      <c r="FR21" s="197"/>
      <c r="FS21" s="197"/>
    </row>
    <row r="22" spans="1:175" s="195" customFormat="1" ht="25" customHeight="1" x14ac:dyDescent="0.3">
      <c r="A22" s="173" t="str">
        <f>'Tariffs 2017'!F12</f>
        <v>ActewAGL</v>
      </c>
      <c r="B22" s="171" t="str">
        <f>'Tariffs 2017'!D12</f>
        <v>ActewAGL Shoalhaven</v>
      </c>
      <c r="C22" s="174">
        <f>'Tariffs 2017'!E12</f>
        <v>41455</v>
      </c>
      <c r="D22" s="175">
        <f>60*'Tariffs 2017'!H12/100</f>
        <v>48.695999999999998</v>
      </c>
      <c r="E22" s="200">
        <f>C5*'Tariffs 2017'!O12/100</f>
        <v>107.52</v>
      </c>
      <c r="F22" s="200">
        <v>0</v>
      </c>
      <c r="G22" s="200">
        <v>0</v>
      </c>
      <c r="H22" s="200">
        <v>0</v>
      </c>
      <c r="I22" s="200">
        <v>0</v>
      </c>
      <c r="J22" s="200">
        <v>0</v>
      </c>
      <c r="K22" s="175">
        <f t="shared" ref="K22" si="9">SUM(D22:J22)</f>
        <v>156.21600000000001</v>
      </c>
      <c r="L22" s="171">
        <f t="shared" ref="L22" si="10">K22*6</f>
        <v>937.29600000000005</v>
      </c>
      <c r="M22" s="176">
        <f t="shared" ref="M22" si="11">L22*1.1</f>
        <v>1031.0256000000002</v>
      </c>
      <c r="N22" s="196"/>
      <c r="O22" s="196"/>
      <c r="P22" s="196"/>
      <c r="Q22" s="196"/>
      <c r="R22" s="196"/>
      <c r="S22" s="196"/>
      <c r="T22" s="196"/>
      <c r="U22" s="196"/>
      <c r="V22" s="196"/>
      <c r="W22" s="196"/>
      <c r="X22" s="197"/>
      <c r="Y22" s="197"/>
      <c r="Z22" s="197"/>
      <c r="AA22" s="197"/>
      <c r="AB22" s="197"/>
      <c r="AC22" s="197"/>
      <c r="AD22" s="197"/>
      <c r="AE22" s="197"/>
      <c r="AF22" s="197"/>
      <c r="AG22" s="197"/>
      <c r="AH22" s="197"/>
      <c r="AI22" s="197"/>
      <c r="AJ22" s="197"/>
      <c r="AK22" s="197"/>
      <c r="AL22" s="197"/>
      <c r="AM22" s="197"/>
      <c r="AN22" s="197"/>
      <c r="AO22" s="197"/>
      <c r="AP22" s="197"/>
      <c r="AQ22" s="197"/>
      <c r="AR22" s="197"/>
      <c r="AS22" s="197"/>
      <c r="AT22" s="197"/>
      <c r="AU22" s="197"/>
      <c r="AV22" s="197"/>
      <c r="AW22" s="197"/>
      <c r="AX22" s="197"/>
      <c r="AY22" s="197"/>
      <c r="AZ22" s="197"/>
      <c r="BA22" s="197"/>
      <c r="BB22" s="197"/>
      <c r="BC22" s="197"/>
      <c r="BD22" s="197"/>
      <c r="BE22" s="197"/>
      <c r="BF22" s="197"/>
      <c r="BG22" s="197"/>
      <c r="BH22" s="197"/>
      <c r="BI22" s="197"/>
      <c r="BJ22" s="197"/>
      <c r="BK22" s="197"/>
      <c r="BL22" s="197"/>
      <c r="BM22" s="197"/>
      <c r="BN22" s="197"/>
      <c r="BO22" s="197"/>
      <c r="BP22" s="197"/>
      <c r="BQ22" s="197"/>
      <c r="BR22" s="197"/>
      <c r="BS22" s="197"/>
      <c r="BT22" s="197"/>
      <c r="BU22" s="197"/>
      <c r="BV22" s="197"/>
      <c r="BW22" s="197"/>
      <c r="BX22" s="197"/>
      <c r="BY22" s="197"/>
      <c r="BZ22" s="197"/>
      <c r="CA22" s="197"/>
      <c r="CB22" s="197"/>
      <c r="CC22" s="197"/>
      <c r="CD22" s="197"/>
      <c r="CE22" s="197"/>
      <c r="CF22" s="197"/>
      <c r="CG22" s="197"/>
      <c r="CH22" s="197"/>
      <c r="CI22" s="197"/>
      <c r="CJ22" s="197"/>
      <c r="CK22" s="197"/>
      <c r="CL22" s="197"/>
      <c r="CM22" s="197"/>
      <c r="CN22" s="197"/>
      <c r="CO22" s="197"/>
      <c r="CP22" s="197"/>
      <c r="CQ22" s="197"/>
      <c r="CR22" s="197"/>
      <c r="CS22" s="197"/>
      <c r="CT22" s="197"/>
      <c r="CU22" s="197"/>
      <c r="CV22" s="197"/>
      <c r="CW22" s="197"/>
      <c r="CX22" s="197"/>
      <c r="CY22" s="197"/>
      <c r="CZ22" s="197"/>
      <c r="DA22" s="197"/>
      <c r="DB22" s="197"/>
      <c r="DC22" s="197"/>
      <c r="DD22" s="197"/>
      <c r="DE22" s="197"/>
      <c r="DF22" s="197"/>
      <c r="DG22" s="197"/>
      <c r="DH22" s="197"/>
      <c r="DI22" s="197"/>
      <c r="DJ22" s="197"/>
      <c r="DK22" s="197"/>
      <c r="DL22" s="197"/>
      <c r="DM22" s="197"/>
      <c r="DN22" s="197"/>
      <c r="DO22" s="197"/>
      <c r="DP22" s="197"/>
      <c r="DQ22" s="197"/>
      <c r="DR22" s="197"/>
      <c r="DS22" s="197"/>
      <c r="DT22" s="197"/>
      <c r="DU22" s="197"/>
      <c r="DV22" s="197"/>
      <c r="DW22" s="197"/>
      <c r="DX22" s="197"/>
      <c r="DY22" s="197"/>
      <c r="DZ22" s="197"/>
      <c r="EA22" s="197"/>
      <c r="EB22" s="197"/>
      <c r="EC22" s="197"/>
      <c r="ED22" s="197"/>
      <c r="EE22" s="197"/>
      <c r="EF22" s="197"/>
      <c r="EG22" s="197"/>
      <c r="EH22" s="197"/>
      <c r="EI22" s="197"/>
      <c r="EJ22" s="197"/>
      <c r="EK22" s="197"/>
      <c r="EL22" s="197"/>
      <c r="EM22" s="197"/>
      <c r="EN22" s="197"/>
      <c r="EO22" s="197"/>
      <c r="EP22" s="197"/>
      <c r="EQ22" s="197"/>
      <c r="ER22" s="197"/>
      <c r="ES22" s="197"/>
      <c r="ET22" s="197"/>
      <c r="EU22" s="197"/>
      <c r="EV22" s="197"/>
      <c r="EW22" s="197"/>
      <c r="EX22" s="197"/>
      <c r="EY22" s="197"/>
      <c r="EZ22" s="197"/>
      <c r="FA22" s="197"/>
      <c r="FB22" s="197"/>
      <c r="FC22" s="197"/>
      <c r="FD22" s="197"/>
      <c r="FE22" s="197"/>
      <c r="FF22" s="197"/>
      <c r="FG22" s="197"/>
      <c r="FH22" s="197"/>
      <c r="FI22" s="197"/>
      <c r="FJ22" s="197"/>
      <c r="FK22" s="197"/>
      <c r="FL22" s="197"/>
      <c r="FM22" s="197"/>
      <c r="FN22" s="197"/>
      <c r="FO22" s="197"/>
      <c r="FP22" s="197"/>
      <c r="FQ22" s="197"/>
      <c r="FR22" s="197"/>
      <c r="FS22" s="197"/>
    </row>
    <row r="23" spans="1:175" s="195" customFormat="1" ht="15" customHeight="1" x14ac:dyDescent="0.3">
      <c r="A23" s="193"/>
      <c r="B23" s="190"/>
      <c r="C23" s="191"/>
      <c r="D23" s="192"/>
      <c r="E23" s="192"/>
      <c r="F23" s="192"/>
      <c r="G23" s="192"/>
      <c r="H23" s="192"/>
      <c r="I23" s="192"/>
      <c r="J23" s="192"/>
      <c r="K23" s="192"/>
      <c r="L23" s="190"/>
      <c r="M23" s="194"/>
      <c r="N23" s="196"/>
      <c r="O23" s="196"/>
      <c r="P23" s="196"/>
      <c r="Q23" s="196"/>
      <c r="R23" s="196"/>
      <c r="S23" s="196"/>
      <c r="T23" s="196"/>
      <c r="U23" s="196"/>
      <c r="V23" s="196"/>
      <c r="W23" s="196"/>
      <c r="X23" s="197"/>
      <c r="Y23" s="197"/>
      <c r="Z23" s="197"/>
      <c r="AA23" s="197"/>
      <c r="AB23" s="197"/>
      <c r="AC23" s="197"/>
      <c r="AD23" s="197"/>
      <c r="AE23" s="197"/>
      <c r="AF23" s="197"/>
      <c r="AG23" s="197"/>
      <c r="AH23" s="197"/>
      <c r="AI23" s="197"/>
      <c r="AJ23" s="197"/>
      <c r="AK23" s="197"/>
      <c r="AL23" s="197"/>
      <c r="AM23" s="197"/>
      <c r="AN23" s="197"/>
      <c r="AO23" s="197"/>
      <c r="AP23" s="197"/>
      <c r="AQ23" s="197"/>
      <c r="AR23" s="197"/>
      <c r="AS23" s="197"/>
      <c r="AT23" s="197"/>
      <c r="AU23" s="197"/>
      <c r="AV23" s="197"/>
      <c r="AW23" s="197"/>
      <c r="AX23" s="197"/>
      <c r="AY23" s="197"/>
      <c r="AZ23" s="197"/>
      <c r="BA23" s="197"/>
      <c r="BB23" s="197"/>
      <c r="BC23" s="197"/>
      <c r="BD23" s="197"/>
      <c r="BE23" s="197"/>
      <c r="BF23" s="197"/>
      <c r="BG23" s="197"/>
      <c r="BH23" s="197"/>
      <c r="BI23" s="197"/>
      <c r="BJ23" s="197"/>
      <c r="BK23" s="197"/>
      <c r="BL23" s="197"/>
      <c r="BM23" s="197"/>
      <c r="BN23" s="197"/>
      <c r="BO23" s="197"/>
      <c r="BP23" s="197"/>
      <c r="BQ23" s="197"/>
      <c r="BR23" s="197"/>
      <c r="BS23" s="197"/>
      <c r="BT23" s="197"/>
      <c r="BU23" s="197"/>
      <c r="BV23" s="197"/>
      <c r="BW23" s="197"/>
      <c r="BX23" s="197"/>
      <c r="BY23" s="197"/>
      <c r="BZ23" s="197"/>
      <c r="CA23" s="197"/>
      <c r="CB23" s="197"/>
      <c r="CC23" s="197"/>
      <c r="CD23" s="197"/>
      <c r="CE23" s="197"/>
      <c r="CF23" s="197"/>
      <c r="CG23" s="197"/>
      <c r="CH23" s="197"/>
      <c r="CI23" s="197"/>
      <c r="CJ23" s="197"/>
      <c r="CK23" s="197"/>
      <c r="CL23" s="197"/>
      <c r="CM23" s="197"/>
      <c r="CN23" s="197"/>
      <c r="CO23" s="197"/>
      <c r="CP23" s="197"/>
      <c r="CQ23" s="197"/>
      <c r="CR23" s="197"/>
      <c r="CS23" s="197"/>
      <c r="CT23" s="197"/>
      <c r="CU23" s="197"/>
      <c r="CV23" s="197"/>
      <c r="CW23" s="197"/>
      <c r="CX23" s="197"/>
      <c r="CY23" s="197"/>
      <c r="CZ23" s="197"/>
      <c r="DA23" s="197"/>
      <c r="DB23" s="197"/>
      <c r="DC23" s="197"/>
      <c r="DD23" s="197"/>
      <c r="DE23" s="197"/>
      <c r="DF23" s="197"/>
      <c r="DG23" s="197"/>
      <c r="DH23" s="197"/>
      <c r="DI23" s="197"/>
      <c r="DJ23" s="197"/>
      <c r="DK23" s="197"/>
      <c r="DL23" s="197"/>
      <c r="DM23" s="197"/>
      <c r="DN23" s="197"/>
      <c r="DO23" s="197"/>
      <c r="DP23" s="197"/>
      <c r="DQ23" s="197"/>
      <c r="DR23" s="197"/>
      <c r="DS23" s="197"/>
      <c r="DT23" s="197"/>
      <c r="DU23" s="197"/>
      <c r="DV23" s="197"/>
      <c r="DW23" s="197"/>
      <c r="DX23" s="197"/>
      <c r="DY23" s="197"/>
      <c r="DZ23" s="197"/>
      <c r="EA23" s="197"/>
      <c r="EB23" s="197"/>
      <c r="EC23" s="197"/>
      <c r="ED23" s="197"/>
      <c r="EE23" s="197"/>
      <c r="EF23" s="197"/>
      <c r="EG23" s="197"/>
      <c r="EH23" s="197"/>
      <c r="EI23" s="197"/>
      <c r="EJ23" s="197"/>
      <c r="EK23" s="197"/>
      <c r="EL23" s="197"/>
      <c r="EM23" s="197"/>
      <c r="EN23" s="197"/>
      <c r="EO23" s="197"/>
      <c r="EP23" s="197"/>
      <c r="EQ23" s="197"/>
      <c r="ER23" s="197"/>
      <c r="ES23" s="197"/>
      <c r="ET23" s="197"/>
      <c r="EU23" s="197"/>
      <c r="EV23" s="197"/>
      <c r="EW23" s="197"/>
      <c r="EX23" s="197"/>
      <c r="EY23" s="197"/>
      <c r="EZ23" s="197"/>
      <c r="FA23" s="197"/>
      <c r="FB23" s="197"/>
      <c r="FC23" s="197"/>
      <c r="FD23" s="197"/>
      <c r="FE23" s="197"/>
      <c r="FF23" s="197"/>
      <c r="FG23" s="197"/>
      <c r="FH23" s="197"/>
      <c r="FI23" s="197"/>
      <c r="FJ23" s="197"/>
      <c r="FK23" s="197"/>
      <c r="FL23" s="197"/>
      <c r="FM23" s="197"/>
      <c r="FN23" s="197"/>
      <c r="FO23" s="197"/>
      <c r="FP23" s="197"/>
      <c r="FQ23" s="197"/>
      <c r="FR23" s="197"/>
      <c r="FS23" s="197"/>
    </row>
    <row r="24" spans="1:175" ht="25" customHeight="1" x14ac:dyDescent="0.3">
      <c r="A24" s="173" t="str">
        <f>'Tariffs 2017'!F13</f>
        <v>EnergyAustralia</v>
      </c>
      <c r="B24" s="171" t="str">
        <f>'Tariffs 2017'!D13</f>
        <v>Envestra Albury</v>
      </c>
      <c r="C24" s="174">
        <f>'Tariffs 2017'!E13</f>
        <v>41467</v>
      </c>
      <c r="D24" s="175">
        <f>60*'Tariffs 2017'!H13/100</f>
        <v>46.98</v>
      </c>
      <c r="E24" s="175">
        <f>IF($C$5&gt;='Tariffs 2017'!J13,('Tariffs 2017'!J13*'Tariffs 2017'!O13/100),($C$5*'Tariffs 2017'!O13/100))</f>
        <v>98.4</v>
      </c>
      <c r="F24" s="175">
        <f>IF($C$5&lt;'Tariffs 2017'!J13,0,IF(($C$5-'Tariffs 2017'!J13)&lt;='Tariffs 2017'!K13,(($C$5-'Tariffs 2017'!J13)*'Tariffs 2017'!P13/100),(('Tariffs 2017'!K13-'Tariffs 2017'!J13)*'Tariffs 2017'!P13/100)))</f>
        <v>0</v>
      </c>
      <c r="G24" s="175">
        <f>IF($C$5&lt;'Tariffs 2017'!K13,0,IF(($C$5-'Tariffs 2017'!K13)&lt;='Tariffs 2017'!L13,(($C$5-'Tariffs 2017'!K13)*'Tariffs 2017'!Q13/100),(('Tariffs 2017'!L13-'Tariffs 2017'!K13)*'Tariffs 2017'!Q13/100)))</f>
        <v>0</v>
      </c>
      <c r="H24" s="175">
        <v>0</v>
      </c>
      <c r="I24" s="175">
        <v>0</v>
      </c>
      <c r="J24" s="175">
        <f>IF(($C$5&lt;'Tariffs 2017'!N13),(0),($C$5-'Tariffs 2017'!N13)*'Tariffs 2017'!R13/100)</f>
        <v>0</v>
      </c>
      <c r="K24" s="175">
        <f t="shared" si="0"/>
        <v>145.38</v>
      </c>
      <c r="L24" s="171">
        <f t="shared" si="1"/>
        <v>872.28</v>
      </c>
      <c r="M24" s="176">
        <f t="shared" si="2"/>
        <v>959.50800000000004</v>
      </c>
      <c r="N24" s="196"/>
      <c r="O24" s="196"/>
      <c r="P24" s="196"/>
      <c r="Q24" s="196"/>
      <c r="R24" s="196"/>
      <c r="S24" s="196"/>
      <c r="T24" s="196"/>
      <c r="U24" s="196"/>
      <c r="V24" s="196"/>
      <c r="W24" s="196"/>
    </row>
    <row r="25" spans="1:175" ht="25" customHeight="1" x14ac:dyDescent="0.3">
      <c r="A25" s="173" t="str">
        <f>'Tariffs 2017'!F14</f>
        <v>Origin Energy</v>
      </c>
      <c r="B25" s="171" t="str">
        <f>'Tariffs 2017'!D14</f>
        <v>Envestra Albury</v>
      </c>
      <c r="C25" s="174">
        <f>'Tariffs 2017'!E14</f>
        <v>41455</v>
      </c>
      <c r="D25" s="175">
        <f>60*'Tariffs 2017'!H14/100</f>
        <v>33.42</v>
      </c>
      <c r="E25" s="175">
        <f>IF($C$5&gt;='Tariffs 2017'!J14,('Tariffs 2017'!J14*'Tariffs 2017'!O14/100),($C$5*'Tariffs 2017'!O14/100))</f>
        <v>35.145000000000003</v>
      </c>
      <c r="F25" s="175">
        <f>IF($C$5&lt;'Tariffs 2017'!J14,0,IF(($C$5-'Tariffs 2017'!J14)&lt;='Tariffs 2017'!K14,(($C$5-'Tariffs 2017'!J14)*'Tariffs 2017'!P14/100),(('Tariffs 2017'!K14-'Tariffs 2017'!J14)*'Tariffs 2017'!P14/100)))</f>
        <v>44.884999999999998</v>
      </c>
      <c r="G25" s="175">
        <f>IF($C$5&lt;'Tariffs 2017'!K14,0,IF(($C$5-'Tariffs 2017'!K14)&lt;='Tariffs 2017'!L14,(($C$5-'Tariffs 2017'!K14)*'Tariffs 2017'!Q14/100),(('Tariffs 2017'!L14-'Tariffs 2017'!K14)*'Tariffs 2017'!Q14/100)))</f>
        <v>18.512</v>
      </c>
      <c r="H25" s="175">
        <v>0</v>
      </c>
      <c r="I25" s="175">
        <v>0</v>
      </c>
      <c r="J25" s="175">
        <f>IF(($C$5&lt;'Tariffs 2017'!N14),(0),($C$5-'Tariffs 2017'!N14)*'Tariffs 2017'!R14/100)</f>
        <v>0</v>
      </c>
      <c r="K25" s="175">
        <f t="shared" si="0"/>
        <v>131.96199999999999</v>
      </c>
      <c r="L25" s="171">
        <f t="shared" si="1"/>
        <v>791.77199999999993</v>
      </c>
      <c r="M25" s="176">
        <f t="shared" si="2"/>
        <v>870.94920000000002</v>
      </c>
      <c r="N25" s="196"/>
      <c r="O25" s="196"/>
      <c r="P25" s="196"/>
      <c r="Q25" s="196"/>
      <c r="R25" s="196"/>
      <c r="S25" s="196"/>
      <c r="T25" s="196"/>
      <c r="U25" s="196"/>
      <c r="V25" s="196"/>
      <c r="W25" s="196"/>
    </row>
    <row r="26" spans="1:175" s="195" customFormat="1" ht="15" customHeight="1" x14ac:dyDescent="0.3">
      <c r="A26" s="193"/>
      <c r="B26" s="190"/>
      <c r="C26" s="191"/>
      <c r="D26" s="192"/>
      <c r="E26" s="192"/>
      <c r="F26" s="192"/>
      <c r="G26" s="192"/>
      <c r="H26" s="192"/>
      <c r="I26" s="192"/>
      <c r="J26" s="192"/>
      <c r="K26" s="192"/>
      <c r="L26" s="190"/>
      <c r="M26" s="194"/>
      <c r="N26" s="196"/>
      <c r="O26" s="196"/>
      <c r="P26" s="196"/>
      <c r="Q26" s="196"/>
      <c r="R26" s="196"/>
      <c r="S26" s="196"/>
      <c r="T26" s="196"/>
      <c r="U26" s="196"/>
      <c r="V26" s="196"/>
      <c r="W26" s="196"/>
      <c r="X26" s="197"/>
      <c r="Y26" s="197"/>
      <c r="Z26" s="197"/>
      <c r="AA26" s="197"/>
      <c r="AB26" s="197"/>
      <c r="AC26" s="197"/>
      <c r="AD26" s="197"/>
      <c r="AE26" s="197"/>
      <c r="AF26" s="197"/>
      <c r="AG26" s="197"/>
      <c r="AH26" s="197"/>
      <c r="AI26" s="197"/>
      <c r="AJ26" s="197"/>
      <c r="AK26" s="197"/>
      <c r="AL26" s="197"/>
      <c r="AM26" s="197"/>
      <c r="AN26" s="197"/>
      <c r="AO26" s="197"/>
      <c r="AP26" s="197"/>
      <c r="AQ26" s="197"/>
      <c r="AR26" s="197"/>
      <c r="AS26" s="197"/>
      <c r="AT26" s="197"/>
      <c r="AU26" s="197"/>
      <c r="AV26" s="197"/>
      <c r="AW26" s="197"/>
      <c r="AX26" s="197"/>
      <c r="AY26" s="197"/>
      <c r="AZ26" s="197"/>
      <c r="BA26" s="197"/>
      <c r="BB26" s="197"/>
      <c r="BC26" s="197"/>
      <c r="BD26" s="197"/>
      <c r="BE26" s="197"/>
      <c r="BF26" s="197"/>
      <c r="BG26" s="197"/>
      <c r="BH26" s="197"/>
      <c r="BI26" s="197"/>
      <c r="BJ26" s="197"/>
      <c r="BK26" s="197"/>
      <c r="BL26" s="197"/>
      <c r="BM26" s="197"/>
      <c r="BN26" s="197"/>
      <c r="BO26" s="197"/>
      <c r="BP26" s="197"/>
      <c r="BQ26" s="197"/>
      <c r="BR26" s="197"/>
      <c r="BS26" s="197"/>
      <c r="BT26" s="197"/>
      <c r="BU26" s="197"/>
      <c r="BV26" s="197"/>
      <c r="BW26" s="197"/>
      <c r="BX26" s="197"/>
      <c r="BY26" s="197"/>
      <c r="BZ26" s="197"/>
      <c r="CA26" s="197"/>
      <c r="CB26" s="197"/>
      <c r="CC26" s="197"/>
      <c r="CD26" s="197"/>
      <c r="CE26" s="197"/>
      <c r="CF26" s="197"/>
      <c r="CG26" s="197"/>
      <c r="CH26" s="197"/>
      <c r="CI26" s="197"/>
      <c r="CJ26" s="197"/>
      <c r="CK26" s="197"/>
      <c r="CL26" s="197"/>
      <c r="CM26" s="197"/>
      <c r="CN26" s="197"/>
      <c r="CO26" s="197"/>
      <c r="CP26" s="197"/>
      <c r="CQ26" s="197"/>
      <c r="CR26" s="197"/>
      <c r="CS26" s="197"/>
      <c r="CT26" s="197"/>
      <c r="CU26" s="197"/>
      <c r="CV26" s="197"/>
      <c r="CW26" s="197"/>
      <c r="CX26" s="197"/>
      <c r="CY26" s="197"/>
      <c r="CZ26" s="197"/>
      <c r="DA26" s="197"/>
      <c r="DB26" s="197"/>
      <c r="DC26" s="197"/>
      <c r="DD26" s="197"/>
      <c r="DE26" s="197"/>
      <c r="DF26" s="197"/>
      <c r="DG26" s="197"/>
      <c r="DH26" s="197"/>
      <c r="DI26" s="197"/>
      <c r="DJ26" s="197"/>
      <c r="DK26" s="197"/>
      <c r="DL26" s="197"/>
      <c r="DM26" s="197"/>
      <c r="DN26" s="197"/>
      <c r="DO26" s="197"/>
      <c r="DP26" s="197"/>
      <c r="DQ26" s="197"/>
      <c r="DR26" s="197"/>
      <c r="DS26" s="197"/>
      <c r="DT26" s="197"/>
      <c r="DU26" s="197"/>
      <c r="DV26" s="197"/>
      <c r="DW26" s="197"/>
      <c r="DX26" s="197"/>
      <c r="DY26" s="197"/>
      <c r="DZ26" s="197"/>
      <c r="EA26" s="197"/>
      <c r="EB26" s="197"/>
      <c r="EC26" s="197"/>
      <c r="ED26" s="197"/>
      <c r="EE26" s="197"/>
      <c r="EF26" s="197"/>
      <c r="EG26" s="197"/>
      <c r="EH26" s="197"/>
      <c r="EI26" s="197"/>
      <c r="EJ26" s="197"/>
      <c r="EK26" s="197"/>
      <c r="EL26" s="197"/>
      <c r="EM26" s="197"/>
      <c r="EN26" s="197"/>
      <c r="EO26" s="197"/>
      <c r="EP26" s="197"/>
      <c r="EQ26" s="197"/>
      <c r="ER26" s="197"/>
      <c r="ES26" s="197"/>
      <c r="ET26" s="197"/>
      <c r="EU26" s="197"/>
      <c r="EV26" s="197"/>
      <c r="EW26" s="197"/>
      <c r="EX26" s="197"/>
      <c r="EY26" s="197"/>
      <c r="EZ26" s="197"/>
      <c r="FA26" s="197"/>
      <c r="FB26" s="197"/>
      <c r="FC26" s="197"/>
      <c r="FD26" s="197"/>
      <c r="FE26" s="197"/>
      <c r="FF26" s="197"/>
      <c r="FG26" s="197"/>
      <c r="FH26" s="197"/>
      <c r="FI26" s="197"/>
      <c r="FJ26" s="197"/>
      <c r="FK26" s="197"/>
      <c r="FL26" s="197"/>
      <c r="FM26" s="197"/>
      <c r="FN26" s="197"/>
      <c r="FO26" s="197"/>
      <c r="FP26" s="197"/>
      <c r="FQ26" s="197"/>
      <c r="FR26" s="197"/>
      <c r="FS26" s="197"/>
    </row>
    <row r="27" spans="1:175" ht="25" customHeight="1" x14ac:dyDescent="0.3">
      <c r="A27" s="173" t="str">
        <f>'Tariffs 2017'!F15</f>
        <v>EnergyAustralia</v>
      </c>
      <c r="B27" s="171" t="str">
        <f>'Tariffs 2017'!D15</f>
        <v>Envestra Murray Valley</v>
      </c>
      <c r="C27" s="174">
        <f>'Tariffs 2017'!E15</f>
        <v>41467</v>
      </c>
      <c r="D27" s="175">
        <f>60*'Tariffs 2017'!H15/100</f>
        <v>45.12</v>
      </c>
      <c r="E27" s="175">
        <f>IF($C$5&gt;='Tariffs 2017'!J15,('Tariffs 2017'!J15*'Tariffs 2017'!O15/100),($C$5*'Tariffs 2017'!O15/100))</f>
        <v>143.19999999999999</v>
      </c>
      <c r="F27" s="175">
        <f>IF($C$5&lt;'Tariffs 2017'!J15,0,IF(($C$5-'Tariffs 2017'!J15)&lt;='Tariffs 2017'!K15,(($C$5-'Tariffs 2017'!J15)*'Tariffs 2017'!P15/100),(('Tariffs 2017'!K15-'Tariffs 2017'!J15)*'Tariffs 2017'!P15/100)))</f>
        <v>0</v>
      </c>
      <c r="G27" s="175">
        <f>IF($C$5&lt;'Tariffs 2017'!K15,0,IF(($C$5-'Tariffs 2017'!K15)&lt;='Tariffs 2017'!L15,(($C$5-'Tariffs 2017'!K15)*'Tariffs 2017'!Q15/100),(('Tariffs 2017'!L15-'Tariffs 2017'!K15)*'Tariffs 2017'!Q15/100)))</f>
        <v>0</v>
      </c>
      <c r="H27" s="175">
        <v>0</v>
      </c>
      <c r="I27" s="175">
        <v>0</v>
      </c>
      <c r="J27" s="175">
        <f>IF(($C$5&lt;'Tariffs 2017'!N15),(0),($C$5-'Tariffs 2017'!N15)*'Tariffs 2017'!R15/100)</f>
        <v>0</v>
      </c>
      <c r="K27" s="175">
        <f t="shared" si="0"/>
        <v>188.32</v>
      </c>
      <c r="L27" s="171">
        <f t="shared" si="1"/>
        <v>1129.92</v>
      </c>
      <c r="M27" s="176">
        <f t="shared" si="2"/>
        <v>1242.9120000000003</v>
      </c>
      <c r="N27" s="196"/>
      <c r="O27" s="196"/>
      <c r="P27" s="196"/>
      <c r="Q27" s="196"/>
      <c r="R27" s="196"/>
      <c r="S27" s="196"/>
      <c r="T27" s="196"/>
      <c r="U27" s="196"/>
      <c r="V27" s="196"/>
      <c r="W27" s="196"/>
    </row>
    <row r="28" spans="1:175" s="164" customFormat="1" ht="25" customHeight="1" x14ac:dyDescent="0.3">
      <c r="A28" s="173" t="str">
        <f>'Tariffs 2017'!F16</f>
        <v>Origin Energy</v>
      </c>
      <c r="B28" s="171" t="str">
        <f>'Tariffs 2017'!D16</f>
        <v>Envestra Murray Valley</v>
      </c>
      <c r="C28" s="174">
        <f>'Tariffs 2017'!E16</f>
        <v>41455</v>
      </c>
      <c r="D28" s="175">
        <f>60*'Tariffs 2017'!H16/100</f>
        <v>38.4</v>
      </c>
      <c r="E28" s="175">
        <f>IF($C$5&gt;='Tariffs 2017'!J16,('Tariffs 2017'!J16*'Tariffs 2017'!O16/100),($C$5*'Tariffs 2017'!O16/100))</f>
        <v>49.005000000000003</v>
      </c>
      <c r="F28" s="175">
        <f>IF($C$5&lt;'Tariffs 2017'!J16,0,IF(($C$5-'Tariffs 2017'!J16)&lt;='Tariffs 2017'!K16,(($C$5-'Tariffs 2017'!J16)*'Tariffs 2017'!P16/100),(('Tariffs 2017'!K16-'Tariffs 2017'!J16)*'Tariffs 2017'!P16/100)))</f>
        <v>65.329999999999984</v>
      </c>
      <c r="G28" s="175">
        <f>IF($C$5&lt;'Tariffs 2017'!K16,0,IF(($C$5-'Tariffs 2017'!K16)&lt;='Tariffs 2017'!L16,(($C$5-'Tariffs 2017'!K16)*'Tariffs 2017'!Q16/100),(('Tariffs 2017'!L16-'Tariffs 2017'!K16)*'Tariffs 2017'!Q16/100)))</f>
        <v>22.776</v>
      </c>
      <c r="H28" s="175">
        <v>0</v>
      </c>
      <c r="I28" s="175">
        <v>0</v>
      </c>
      <c r="J28" s="175">
        <f>IF(($C$5&lt;'Tariffs 2017'!N16),(0),($C$5-'Tariffs 2017'!N16)*'Tariffs 2017'!R16/100)</f>
        <v>0</v>
      </c>
      <c r="K28" s="175">
        <f t="shared" ref="K28:K40" si="12">SUM(D28:J28)</f>
        <v>175.511</v>
      </c>
      <c r="L28" s="171">
        <f t="shared" ref="L28:L40" si="13">K28*6</f>
        <v>1053.066</v>
      </c>
      <c r="M28" s="176">
        <f t="shared" ref="M28:M40" si="14">L28*1.1</f>
        <v>1158.3726000000001</v>
      </c>
      <c r="N28" s="196"/>
      <c r="O28" s="196"/>
      <c r="P28" s="196"/>
      <c r="Q28" s="196"/>
      <c r="R28" s="196"/>
      <c r="S28" s="196"/>
      <c r="T28" s="196"/>
      <c r="U28" s="196"/>
      <c r="V28" s="196"/>
      <c r="W28" s="196"/>
      <c r="X28" s="197"/>
      <c r="Y28" s="197"/>
      <c r="Z28" s="197"/>
      <c r="AA28" s="197"/>
      <c r="AB28" s="197"/>
      <c r="AC28" s="197"/>
      <c r="AD28" s="197"/>
      <c r="AE28" s="197"/>
      <c r="AF28" s="197"/>
      <c r="AG28" s="197"/>
      <c r="AH28" s="197"/>
      <c r="AI28" s="197"/>
      <c r="AJ28" s="197"/>
      <c r="AK28" s="197"/>
      <c r="AL28" s="197"/>
      <c r="AM28" s="197"/>
      <c r="AN28" s="197"/>
      <c r="AO28" s="197"/>
      <c r="AP28" s="197"/>
      <c r="AQ28" s="197"/>
      <c r="AR28" s="197"/>
      <c r="AS28" s="197"/>
      <c r="AT28" s="197"/>
      <c r="AU28" s="197"/>
      <c r="AV28" s="197"/>
      <c r="AW28" s="197"/>
      <c r="AX28" s="197"/>
      <c r="AY28" s="197"/>
      <c r="AZ28" s="197"/>
      <c r="BA28" s="197"/>
      <c r="BB28" s="197"/>
      <c r="BC28" s="197"/>
      <c r="BD28" s="197"/>
      <c r="BE28" s="197"/>
      <c r="BF28" s="197"/>
      <c r="BG28" s="197"/>
      <c r="BH28" s="197"/>
      <c r="BI28" s="197"/>
      <c r="BJ28" s="197"/>
      <c r="BK28" s="197"/>
      <c r="BL28" s="197"/>
      <c r="BM28" s="197"/>
      <c r="BN28" s="197"/>
      <c r="BO28" s="197"/>
      <c r="BP28" s="197"/>
      <c r="BQ28" s="197"/>
      <c r="BR28" s="197"/>
      <c r="BS28" s="197"/>
      <c r="BT28" s="197"/>
      <c r="BU28" s="197"/>
      <c r="BV28" s="197"/>
      <c r="BW28" s="197"/>
      <c r="BX28" s="197"/>
      <c r="BY28" s="197"/>
      <c r="BZ28" s="197"/>
      <c r="CA28" s="197"/>
      <c r="CB28" s="197"/>
      <c r="CC28" s="197"/>
      <c r="CD28" s="197"/>
      <c r="CE28" s="197"/>
      <c r="CF28" s="197"/>
      <c r="CG28" s="197"/>
      <c r="CH28" s="197"/>
      <c r="CI28" s="197"/>
      <c r="CJ28" s="197"/>
      <c r="CK28" s="197"/>
      <c r="CL28" s="197"/>
      <c r="CM28" s="197"/>
      <c r="CN28" s="197"/>
      <c r="CO28" s="197"/>
      <c r="CP28" s="197"/>
      <c r="CQ28" s="197"/>
      <c r="CR28" s="197"/>
      <c r="CS28" s="197"/>
      <c r="CT28" s="197"/>
      <c r="CU28" s="197"/>
      <c r="CV28" s="197"/>
      <c r="CW28" s="197"/>
      <c r="CX28" s="197"/>
      <c r="CY28" s="197"/>
      <c r="CZ28" s="197"/>
      <c r="DA28" s="197"/>
      <c r="DB28" s="197"/>
      <c r="DC28" s="197"/>
      <c r="DD28" s="197"/>
      <c r="DE28" s="197"/>
      <c r="DF28" s="197"/>
      <c r="DG28" s="197"/>
      <c r="DH28" s="197"/>
      <c r="DI28" s="197"/>
      <c r="DJ28" s="197"/>
      <c r="DK28" s="197"/>
      <c r="DL28" s="197"/>
      <c r="DM28" s="197"/>
      <c r="DN28" s="197"/>
      <c r="DO28" s="197"/>
      <c r="DP28" s="197"/>
      <c r="DQ28" s="197"/>
      <c r="DR28" s="197"/>
      <c r="DS28" s="197"/>
      <c r="DT28" s="197"/>
      <c r="DU28" s="197"/>
      <c r="DV28" s="197"/>
      <c r="DW28" s="197"/>
      <c r="DX28" s="197"/>
      <c r="DY28" s="197"/>
      <c r="DZ28" s="197"/>
      <c r="EA28" s="197"/>
      <c r="EB28" s="197"/>
      <c r="EC28" s="197"/>
      <c r="ED28" s="197"/>
      <c r="EE28" s="197"/>
      <c r="EF28" s="197"/>
      <c r="EG28" s="197"/>
      <c r="EH28" s="197"/>
      <c r="EI28" s="197"/>
      <c r="EJ28" s="197"/>
      <c r="EK28" s="197"/>
      <c r="EL28" s="197"/>
      <c r="EM28" s="197"/>
      <c r="EN28" s="197"/>
      <c r="EO28" s="197"/>
      <c r="EP28" s="197"/>
      <c r="EQ28" s="197"/>
      <c r="ER28" s="197"/>
      <c r="ES28" s="197"/>
      <c r="ET28" s="197"/>
      <c r="EU28" s="197"/>
      <c r="EV28" s="197"/>
      <c r="EW28" s="197"/>
      <c r="EX28" s="197"/>
      <c r="EY28" s="197"/>
      <c r="EZ28" s="197"/>
      <c r="FA28" s="197"/>
      <c r="FB28" s="197"/>
      <c r="FC28" s="197"/>
      <c r="FD28" s="197"/>
      <c r="FE28" s="197"/>
      <c r="FF28" s="197"/>
      <c r="FG28" s="197"/>
      <c r="FH28" s="197"/>
      <c r="FI28" s="197"/>
      <c r="FJ28" s="197"/>
      <c r="FK28" s="197"/>
      <c r="FL28" s="197"/>
      <c r="FM28" s="197"/>
      <c r="FN28" s="197"/>
      <c r="FO28" s="197"/>
      <c r="FP28" s="197"/>
      <c r="FQ28" s="197"/>
      <c r="FR28" s="197"/>
      <c r="FS28" s="197"/>
    </row>
    <row r="29" spans="1:175" s="195" customFormat="1" ht="15" customHeight="1" x14ac:dyDescent="0.3">
      <c r="A29" s="193"/>
      <c r="B29" s="190"/>
      <c r="C29" s="191"/>
      <c r="D29" s="192"/>
      <c r="E29" s="192"/>
      <c r="F29" s="192"/>
      <c r="G29" s="192"/>
      <c r="H29" s="192"/>
      <c r="I29" s="192"/>
      <c r="J29" s="192"/>
      <c r="K29" s="192"/>
      <c r="L29" s="190"/>
      <c r="M29" s="194"/>
      <c r="N29" s="196"/>
      <c r="O29" s="196"/>
      <c r="P29" s="196"/>
      <c r="Q29" s="196"/>
      <c r="R29" s="196"/>
      <c r="S29" s="196"/>
      <c r="T29" s="196"/>
      <c r="U29" s="196"/>
      <c r="V29" s="196"/>
      <c r="W29" s="196"/>
      <c r="X29" s="197"/>
      <c r="Y29" s="197"/>
      <c r="Z29" s="197"/>
      <c r="AA29" s="197"/>
      <c r="AB29" s="197"/>
      <c r="AC29" s="197"/>
      <c r="AD29" s="197"/>
      <c r="AE29" s="197"/>
      <c r="AF29" s="197"/>
      <c r="AG29" s="197"/>
      <c r="AH29" s="197"/>
      <c r="AI29" s="197"/>
      <c r="AJ29" s="197"/>
      <c r="AK29" s="197"/>
      <c r="AL29" s="197"/>
      <c r="AM29" s="197"/>
      <c r="AN29" s="197"/>
      <c r="AO29" s="197"/>
      <c r="AP29" s="197"/>
      <c r="AQ29" s="197"/>
      <c r="AR29" s="197"/>
      <c r="AS29" s="197"/>
      <c r="AT29" s="197"/>
      <c r="AU29" s="197"/>
      <c r="AV29" s="197"/>
      <c r="AW29" s="197"/>
      <c r="AX29" s="197"/>
      <c r="AY29" s="197"/>
      <c r="AZ29" s="197"/>
      <c r="BA29" s="197"/>
      <c r="BB29" s="197"/>
      <c r="BC29" s="197"/>
      <c r="BD29" s="197"/>
      <c r="BE29" s="197"/>
      <c r="BF29" s="197"/>
      <c r="BG29" s="197"/>
      <c r="BH29" s="197"/>
      <c r="BI29" s="197"/>
      <c r="BJ29" s="197"/>
      <c r="BK29" s="197"/>
      <c r="BL29" s="197"/>
      <c r="BM29" s="197"/>
      <c r="BN29" s="197"/>
      <c r="BO29" s="197"/>
      <c r="BP29" s="197"/>
      <c r="BQ29" s="197"/>
      <c r="BR29" s="197"/>
      <c r="BS29" s="197"/>
      <c r="BT29" s="197"/>
      <c r="BU29" s="197"/>
      <c r="BV29" s="197"/>
      <c r="BW29" s="197"/>
      <c r="BX29" s="197"/>
      <c r="BY29" s="197"/>
      <c r="BZ29" s="197"/>
      <c r="CA29" s="197"/>
      <c r="CB29" s="197"/>
      <c r="CC29" s="197"/>
      <c r="CD29" s="197"/>
      <c r="CE29" s="197"/>
      <c r="CF29" s="197"/>
      <c r="CG29" s="197"/>
      <c r="CH29" s="197"/>
      <c r="CI29" s="197"/>
      <c r="CJ29" s="197"/>
      <c r="CK29" s="197"/>
      <c r="CL29" s="197"/>
      <c r="CM29" s="197"/>
      <c r="CN29" s="197"/>
      <c r="CO29" s="197"/>
      <c r="CP29" s="197"/>
      <c r="CQ29" s="197"/>
      <c r="CR29" s="197"/>
      <c r="CS29" s="197"/>
      <c r="CT29" s="197"/>
      <c r="CU29" s="197"/>
      <c r="CV29" s="197"/>
      <c r="CW29" s="197"/>
      <c r="CX29" s="197"/>
      <c r="CY29" s="197"/>
      <c r="CZ29" s="197"/>
      <c r="DA29" s="197"/>
      <c r="DB29" s="197"/>
      <c r="DC29" s="197"/>
      <c r="DD29" s="197"/>
      <c r="DE29" s="197"/>
      <c r="DF29" s="197"/>
      <c r="DG29" s="197"/>
      <c r="DH29" s="197"/>
      <c r="DI29" s="197"/>
      <c r="DJ29" s="197"/>
      <c r="DK29" s="197"/>
      <c r="DL29" s="197"/>
      <c r="DM29" s="197"/>
      <c r="DN29" s="197"/>
      <c r="DO29" s="197"/>
      <c r="DP29" s="197"/>
      <c r="DQ29" s="197"/>
      <c r="DR29" s="197"/>
      <c r="DS29" s="197"/>
      <c r="DT29" s="197"/>
      <c r="DU29" s="197"/>
      <c r="DV29" s="197"/>
      <c r="DW29" s="197"/>
      <c r="DX29" s="197"/>
      <c r="DY29" s="197"/>
      <c r="DZ29" s="197"/>
      <c r="EA29" s="197"/>
      <c r="EB29" s="197"/>
      <c r="EC29" s="197"/>
      <c r="ED29" s="197"/>
      <c r="EE29" s="197"/>
      <c r="EF29" s="197"/>
      <c r="EG29" s="197"/>
      <c r="EH29" s="197"/>
      <c r="EI29" s="197"/>
      <c r="EJ29" s="197"/>
      <c r="EK29" s="197"/>
      <c r="EL29" s="197"/>
      <c r="EM29" s="197"/>
      <c r="EN29" s="197"/>
      <c r="EO29" s="197"/>
      <c r="EP29" s="197"/>
      <c r="EQ29" s="197"/>
      <c r="ER29" s="197"/>
      <c r="ES29" s="197"/>
      <c r="ET29" s="197"/>
      <c r="EU29" s="197"/>
      <c r="EV29" s="197"/>
      <c r="EW29" s="197"/>
      <c r="EX29" s="197"/>
      <c r="EY29" s="197"/>
      <c r="EZ29" s="197"/>
      <c r="FA29" s="197"/>
      <c r="FB29" s="197"/>
      <c r="FC29" s="197"/>
      <c r="FD29" s="197"/>
      <c r="FE29" s="197"/>
      <c r="FF29" s="197"/>
      <c r="FG29" s="197"/>
      <c r="FH29" s="197"/>
      <c r="FI29" s="197"/>
      <c r="FJ29" s="197"/>
      <c r="FK29" s="197"/>
      <c r="FL29" s="197"/>
      <c r="FM29" s="197"/>
      <c r="FN29" s="197"/>
      <c r="FO29" s="197"/>
      <c r="FP29" s="197"/>
      <c r="FQ29" s="197"/>
      <c r="FR29" s="197"/>
      <c r="FS29" s="197"/>
    </row>
    <row r="30" spans="1:175" s="164" customFormat="1" ht="25" customHeight="1" x14ac:dyDescent="0.3">
      <c r="A30" s="173" t="str">
        <f>'Tariffs 2017'!F17</f>
        <v>Origin Energy</v>
      </c>
      <c r="B30" s="171" t="str">
        <f>'Tariffs 2017'!D17</f>
        <v>Envestra Cooma</v>
      </c>
      <c r="C30" s="174">
        <f>'Tariffs 2017'!E17</f>
        <v>41455</v>
      </c>
      <c r="D30" s="175">
        <f>60*'Tariffs 2017'!H17/100</f>
        <v>43.566000000000003</v>
      </c>
      <c r="E30" s="175">
        <f>$C$5*'Tariffs 2017'!O17/100</f>
        <v>106.8</v>
      </c>
      <c r="F30" s="175">
        <v>0</v>
      </c>
      <c r="G30" s="175">
        <v>0</v>
      </c>
      <c r="H30" s="175">
        <v>0</v>
      </c>
      <c r="I30" s="175">
        <v>0</v>
      </c>
      <c r="J30" s="175">
        <v>0</v>
      </c>
      <c r="K30" s="175">
        <f t="shared" si="12"/>
        <v>150.36599999999999</v>
      </c>
      <c r="L30" s="171">
        <f t="shared" si="13"/>
        <v>902.19599999999991</v>
      </c>
      <c r="M30" s="176">
        <f t="shared" si="14"/>
        <v>992.41560000000004</v>
      </c>
      <c r="N30" s="197"/>
      <c r="O30" s="197"/>
      <c r="P30" s="197"/>
      <c r="Q30" s="197"/>
      <c r="R30" s="197"/>
      <c r="S30" s="197"/>
      <c r="T30" s="197"/>
      <c r="U30" s="197"/>
      <c r="V30" s="197"/>
      <c r="W30" s="197"/>
      <c r="X30" s="197"/>
      <c r="Y30" s="197"/>
      <c r="Z30" s="197"/>
      <c r="AA30" s="197"/>
      <c r="AB30" s="197"/>
      <c r="AC30" s="197"/>
      <c r="AD30" s="197"/>
      <c r="AE30" s="197"/>
      <c r="AF30" s="197"/>
      <c r="AG30" s="197"/>
      <c r="AH30" s="197"/>
      <c r="AI30" s="197"/>
      <c r="AJ30" s="197"/>
      <c r="AK30" s="197"/>
      <c r="AL30" s="197"/>
      <c r="AM30" s="197"/>
      <c r="AN30" s="197"/>
      <c r="AO30" s="197"/>
      <c r="AP30" s="197"/>
      <c r="AQ30" s="197"/>
      <c r="AR30" s="197"/>
      <c r="AS30" s="197"/>
      <c r="AT30" s="197"/>
      <c r="AU30" s="197"/>
      <c r="AV30" s="197"/>
      <c r="AW30" s="197"/>
      <c r="AX30" s="197"/>
      <c r="AY30" s="197"/>
      <c r="AZ30" s="197"/>
      <c r="BA30" s="197"/>
      <c r="BB30" s="197"/>
      <c r="BC30" s="197"/>
      <c r="BD30" s="197"/>
      <c r="BE30" s="197"/>
      <c r="BF30" s="197"/>
      <c r="BG30" s="197"/>
      <c r="BH30" s="197"/>
      <c r="BI30" s="197"/>
      <c r="BJ30" s="197"/>
      <c r="BK30" s="197"/>
      <c r="BL30" s="197"/>
      <c r="BM30" s="197"/>
      <c r="BN30" s="197"/>
      <c r="BO30" s="197"/>
      <c r="BP30" s="197"/>
      <c r="BQ30" s="197"/>
      <c r="BR30" s="197"/>
      <c r="BS30" s="197"/>
      <c r="BT30" s="197"/>
      <c r="BU30" s="197"/>
      <c r="BV30" s="197"/>
      <c r="BW30" s="197"/>
      <c r="BX30" s="197"/>
      <c r="BY30" s="197"/>
      <c r="BZ30" s="197"/>
      <c r="CA30" s="197"/>
      <c r="CB30" s="197"/>
      <c r="CC30" s="197"/>
      <c r="CD30" s="197"/>
      <c r="CE30" s="197"/>
      <c r="CF30" s="197"/>
      <c r="CG30" s="197"/>
      <c r="CH30" s="197"/>
      <c r="CI30" s="197"/>
      <c r="CJ30" s="197"/>
      <c r="CK30" s="197"/>
      <c r="CL30" s="197"/>
      <c r="CM30" s="197"/>
      <c r="CN30" s="197"/>
      <c r="CO30" s="197"/>
      <c r="CP30" s="197"/>
      <c r="CQ30" s="197"/>
      <c r="CR30" s="197"/>
      <c r="CS30" s="197"/>
      <c r="CT30" s="197"/>
      <c r="CU30" s="197"/>
      <c r="CV30" s="197"/>
      <c r="CW30" s="197"/>
      <c r="CX30" s="197"/>
      <c r="CY30" s="197"/>
      <c r="CZ30" s="197"/>
      <c r="DA30" s="197"/>
      <c r="DB30" s="197"/>
      <c r="DC30" s="197"/>
      <c r="DD30" s="197"/>
      <c r="DE30" s="197"/>
      <c r="DF30" s="197"/>
      <c r="DG30" s="197"/>
      <c r="DH30" s="197"/>
      <c r="DI30" s="197"/>
      <c r="DJ30" s="197"/>
      <c r="DK30" s="197"/>
      <c r="DL30" s="197"/>
      <c r="DM30" s="197"/>
      <c r="DN30" s="197"/>
      <c r="DO30" s="197"/>
      <c r="DP30" s="197"/>
      <c r="DQ30" s="197"/>
      <c r="DR30" s="197"/>
      <c r="DS30" s="197"/>
      <c r="DT30" s="197"/>
      <c r="DU30" s="197"/>
      <c r="DV30" s="197"/>
      <c r="DW30" s="197"/>
      <c r="DX30" s="197"/>
      <c r="DY30" s="197"/>
      <c r="DZ30" s="197"/>
      <c r="EA30" s="197"/>
      <c r="EB30" s="197"/>
      <c r="EC30" s="197"/>
      <c r="ED30" s="197"/>
      <c r="EE30" s="197"/>
      <c r="EF30" s="197"/>
      <c r="EG30" s="197"/>
      <c r="EH30" s="197"/>
      <c r="EI30" s="197"/>
      <c r="EJ30" s="197"/>
      <c r="EK30" s="197"/>
      <c r="EL30" s="197"/>
      <c r="EM30" s="197"/>
      <c r="EN30" s="197"/>
      <c r="EO30" s="197"/>
      <c r="EP30" s="197"/>
      <c r="EQ30" s="197"/>
      <c r="ER30" s="197"/>
      <c r="ES30" s="197"/>
      <c r="ET30" s="197"/>
      <c r="EU30" s="197"/>
      <c r="EV30" s="197"/>
      <c r="EW30" s="197"/>
      <c r="EX30" s="197"/>
      <c r="EY30" s="197"/>
      <c r="EZ30" s="197"/>
      <c r="FA30" s="197"/>
      <c r="FB30" s="197"/>
      <c r="FC30" s="197"/>
      <c r="FD30" s="197"/>
      <c r="FE30" s="197"/>
      <c r="FF30" s="197"/>
      <c r="FG30" s="197"/>
      <c r="FH30" s="197"/>
      <c r="FI30" s="197"/>
      <c r="FJ30" s="197"/>
      <c r="FK30" s="197"/>
      <c r="FL30" s="197"/>
      <c r="FM30" s="197"/>
      <c r="FN30" s="197"/>
      <c r="FO30" s="197"/>
      <c r="FP30" s="197"/>
      <c r="FQ30" s="197"/>
      <c r="FR30" s="197"/>
      <c r="FS30" s="197"/>
    </row>
    <row r="31" spans="1:175" s="164" customFormat="1" ht="25" customHeight="1" x14ac:dyDescent="0.3">
      <c r="A31" s="173" t="str">
        <f>'Tariffs 2017'!F18</f>
        <v>Red Energy</v>
      </c>
      <c r="B31" s="171" t="str">
        <f>'Tariffs 2017'!D18</f>
        <v>Envestra Cooma</v>
      </c>
      <c r="C31" s="174">
        <f>'Tariffs 2017'!E18</f>
        <v>41479</v>
      </c>
      <c r="D31" s="175">
        <f>60*'Tariffs 2017'!H18/100</f>
        <v>43.566000000000003</v>
      </c>
      <c r="E31" s="175">
        <f>$C$5*'Tariffs 2017'!O18/100</f>
        <v>106.8</v>
      </c>
      <c r="F31" s="175">
        <v>0</v>
      </c>
      <c r="G31" s="175">
        <v>0</v>
      </c>
      <c r="H31" s="175">
        <v>0</v>
      </c>
      <c r="I31" s="175">
        <v>0</v>
      </c>
      <c r="J31" s="175">
        <v>0</v>
      </c>
      <c r="K31" s="175">
        <f t="shared" si="12"/>
        <v>150.36599999999999</v>
      </c>
      <c r="L31" s="171">
        <f t="shared" si="13"/>
        <v>902.19599999999991</v>
      </c>
      <c r="M31" s="176">
        <f t="shared" si="14"/>
        <v>992.41560000000004</v>
      </c>
      <c r="N31" s="197"/>
      <c r="O31" s="197"/>
      <c r="P31" s="197"/>
      <c r="Q31" s="197"/>
      <c r="R31" s="197"/>
      <c r="S31" s="197"/>
      <c r="T31" s="197"/>
      <c r="U31" s="197"/>
      <c r="V31" s="197"/>
      <c r="W31" s="197"/>
      <c r="X31" s="197"/>
      <c r="Y31" s="197"/>
      <c r="Z31" s="197"/>
      <c r="AA31" s="197"/>
      <c r="AB31" s="197"/>
      <c r="AC31" s="197"/>
      <c r="AD31" s="197"/>
      <c r="AE31" s="197"/>
      <c r="AF31" s="197"/>
      <c r="AG31" s="197"/>
      <c r="AH31" s="197"/>
      <c r="AI31" s="197"/>
      <c r="AJ31" s="197"/>
      <c r="AK31" s="197"/>
      <c r="AL31" s="197"/>
      <c r="AM31" s="197"/>
      <c r="AN31" s="197"/>
      <c r="AO31" s="197"/>
      <c r="AP31" s="197"/>
      <c r="AQ31" s="197"/>
      <c r="AR31" s="197"/>
      <c r="AS31" s="197"/>
      <c r="AT31" s="197"/>
      <c r="AU31" s="197"/>
      <c r="AV31" s="197"/>
      <c r="AW31" s="197"/>
      <c r="AX31" s="197"/>
      <c r="AY31" s="197"/>
      <c r="AZ31" s="197"/>
      <c r="BA31" s="197"/>
      <c r="BB31" s="197"/>
      <c r="BC31" s="197"/>
      <c r="BD31" s="197"/>
      <c r="BE31" s="197"/>
      <c r="BF31" s="197"/>
      <c r="BG31" s="197"/>
      <c r="BH31" s="197"/>
      <c r="BI31" s="197"/>
      <c r="BJ31" s="197"/>
      <c r="BK31" s="197"/>
      <c r="BL31" s="197"/>
      <c r="BM31" s="197"/>
      <c r="BN31" s="197"/>
      <c r="BO31" s="197"/>
      <c r="BP31" s="197"/>
      <c r="BQ31" s="197"/>
      <c r="BR31" s="197"/>
      <c r="BS31" s="197"/>
      <c r="BT31" s="197"/>
      <c r="BU31" s="197"/>
      <c r="BV31" s="197"/>
      <c r="BW31" s="197"/>
      <c r="BX31" s="197"/>
      <c r="BY31" s="197"/>
      <c r="BZ31" s="197"/>
      <c r="CA31" s="197"/>
      <c r="CB31" s="197"/>
      <c r="CC31" s="197"/>
      <c r="CD31" s="197"/>
      <c r="CE31" s="197"/>
      <c r="CF31" s="197"/>
      <c r="CG31" s="197"/>
      <c r="CH31" s="197"/>
      <c r="CI31" s="197"/>
      <c r="CJ31" s="197"/>
      <c r="CK31" s="197"/>
      <c r="CL31" s="197"/>
      <c r="CM31" s="197"/>
      <c r="CN31" s="197"/>
      <c r="CO31" s="197"/>
      <c r="CP31" s="197"/>
      <c r="CQ31" s="197"/>
      <c r="CR31" s="197"/>
      <c r="CS31" s="197"/>
      <c r="CT31" s="197"/>
      <c r="CU31" s="197"/>
      <c r="CV31" s="197"/>
      <c r="CW31" s="197"/>
      <c r="CX31" s="197"/>
      <c r="CY31" s="197"/>
      <c r="CZ31" s="197"/>
      <c r="DA31" s="197"/>
      <c r="DB31" s="197"/>
      <c r="DC31" s="197"/>
      <c r="DD31" s="197"/>
      <c r="DE31" s="197"/>
      <c r="DF31" s="197"/>
      <c r="DG31" s="197"/>
      <c r="DH31" s="197"/>
      <c r="DI31" s="197"/>
      <c r="DJ31" s="197"/>
      <c r="DK31" s="197"/>
      <c r="DL31" s="197"/>
      <c r="DM31" s="197"/>
      <c r="DN31" s="197"/>
      <c r="DO31" s="197"/>
      <c r="DP31" s="197"/>
      <c r="DQ31" s="197"/>
      <c r="DR31" s="197"/>
      <c r="DS31" s="197"/>
      <c r="DT31" s="197"/>
      <c r="DU31" s="197"/>
      <c r="DV31" s="197"/>
      <c r="DW31" s="197"/>
      <c r="DX31" s="197"/>
      <c r="DY31" s="197"/>
      <c r="DZ31" s="197"/>
      <c r="EA31" s="197"/>
      <c r="EB31" s="197"/>
      <c r="EC31" s="197"/>
      <c r="ED31" s="197"/>
      <c r="EE31" s="197"/>
      <c r="EF31" s="197"/>
      <c r="EG31" s="197"/>
      <c r="EH31" s="197"/>
      <c r="EI31" s="197"/>
      <c r="EJ31" s="197"/>
      <c r="EK31" s="197"/>
      <c r="EL31" s="197"/>
      <c r="EM31" s="197"/>
      <c r="EN31" s="197"/>
      <c r="EO31" s="197"/>
      <c r="EP31" s="197"/>
      <c r="EQ31" s="197"/>
      <c r="ER31" s="197"/>
      <c r="ES31" s="197"/>
      <c r="ET31" s="197"/>
      <c r="EU31" s="197"/>
      <c r="EV31" s="197"/>
      <c r="EW31" s="197"/>
      <c r="EX31" s="197"/>
      <c r="EY31" s="197"/>
      <c r="EZ31" s="197"/>
      <c r="FA31" s="197"/>
      <c r="FB31" s="197"/>
      <c r="FC31" s="197"/>
      <c r="FD31" s="197"/>
      <c r="FE31" s="197"/>
      <c r="FF31" s="197"/>
      <c r="FG31" s="197"/>
      <c r="FH31" s="197"/>
      <c r="FI31" s="197"/>
      <c r="FJ31" s="197"/>
      <c r="FK31" s="197"/>
      <c r="FL31" s="197"/>
      <c r="FM31" s="197"/>
      <c r="FN31" s="197"/>
      <c r="FO31" s="197"/>
      <c r="FP31" s="197"/>
      <c r="FQ31" s="197"/>
      <c r="FR31" s="197"/>
      <c r="FS31" s="197"/>
    </row>
    <row r="32" spans="1:175" s="195" customFormat="1" ht="15" customHeight="1" x14ac:dyDescent="0.3">
      <c r="A32" s="193"/>
      <c r="B32" s="190"/>
      <c r="C32" s="191"/>
      <c r="D32" s="192"/>
      <c r="E32" s="192"/>
      <c r="F32" s="192"/>
      <c r="G32" s="192"/>
      <c r="H32" s="192"/>
      <c r="I32" s="192"/>
      <c r="J32" s="192"/>
      <c r="K32" s="192"/>
      <c r="L32" s="190"/>
      <c r="M32" s="194"/>
      <c r="N32" s="197"/>
      <c r="O32" s="197"/>
      <c r="P32" s="197"/>
      <c r="Q32" s="197"/>
      <c r="R32" s="197"/>
      <c r="S32" s="197"/>
      <c r="T32" s="197"/>
      <c r="U32" s="197"/>
      <c r="V32" s="197"/>
      <c r="W32" s="197"/>
      <c r="X32" s="197"/>
      <c r="Y32" s="197"/>
      <c r="Z32" s="197"/>
      <c r="AA32" s="197"/>
      <c r="AB32" s="197"/>
      <c r="AC32" s="197"/>
      <c r="AD32" s="197"/>
      <c r="AE32" s="197"/>
      <c r="AF32" s="197"/>
      <c r="AG32" s="197"/>
      <c r="AH32" s="197"/>
      <c r="AI32" s="197"/>
      <c r="AJ32" s="197"/>
      <c r="AK32" s="197"/>
      <c r="AL32" s="197"/>
      <c r="AM32" s="197"/>
      <c r="AN32" s="197"/>
      <c r="AO32" s="197"/>
      <c r="AP32" s="197"/>
      <c r="AQ32" s="197"/>
      <c r="AR32" s="197"/>
      <c r="AS32" s="197"/>
      <c r="AT32" s="197"/>
      <c r="AU32" s="197"/>
      <c r="AV32" s="197"/>
      <c r="AW32" s="197"/>
      <c r="AX32" s="197"/>
      <c r="AY32" s="197"/>
      <c r="AZ32" s="197"/>
      <c r="BA32" s="197"/>
      <c r="BB32" s="197"/>
      <c r="BC32" s="197"/>
      <c r="BD32" s="197"/>
      <c r="BE32" s="197"/>
      <c r="BF32" s="197"/>
      <c r="BG32" s="197"/>
      <c r="BH32" s="197"/>
      <c r="BI32" s="197"/>
      <c r="BJ32" s="197"/>
      <c r="BK32" s="197"/>
      <c r="BL32" s="197"/>
      <c r="BM32" s="197"/>
      <c r="BN32" s="197"/>
      <c r="BO32" s="197"/>
      <c r="BP32" s="197"/>
      <c r="BQ32" s="197"/>
      <c r="BR32" s="197"/>
      <c r="BS32" s="197"/>
      <c r="BT32" s="197"/>
      <c r="BU32" s="197"/>
      <c r="BV32" s="197"/>
      <c r="BW32" s="197"/>
      <c r="BX32" s="197"/>
      <c r="BY32" s="197"/>
      <c r="BZ32" s="197"/>
      <c r="CA32" s="197"/>
      <c r="CB32" s="197"/>
      <c r="CC32" s="197"/>
      <c r="CD32" s="197"/>
      <c r="CE32" s="197"/>
      <c r="CF32" s="197"/>
      <c r="CG32" s="197"/>
      <c r="CH32" s="197"/>
      <c r="CI32" s="197"/>
      <c r="CJ32" s="197"/>
      <c r="CK32" s="197"/>
      <c r="CL32" s="197"/>
      <c r="CM32" s="197"/>
      <c r="CN32" s="197"/>
      <c r="CO32" s="197"/>
      <c r="CP32" s="197"/>
      <c r="CQ32" s="197"/>
      <c r="CR32" s="197"/>
      <c r="CS32" s="197"/>
      <c r="CT32" s="197"/>
      <c r="CU32" s="197"/>
      <c r="CV32" s="197"/>
      <c r="CW32" s="197"/>
      <c r="CX32" s="197"/>
      <c r="CY32" s="197"/>
      <c r="CZ32" s="197"/>
      <c r="DA32" s="197"/>
      <c r="DB32" s="197"/>
      <c r="DC32" s="197"/>
      <c r="DD32" s="197"/>
      <c r="DE32" s="197"/>
      <c r="DF32" s="197"/>
      <c r="DG32" s="197"/>
      <c r="DH32" s="197"/>
      <c r="DI32" s="197"/>
      <c r="DJ32" s="197"/>
      <c r="DK32" s="197"/>
      <c r="DL32" s="197"/>
      <c r="DM32" s="197"/>
      <c r="DN32" s="197"/>
      <c r="DO32" s="197"/>
      <c r="DP32" s="197"/>
      <c r="DQ32" s="197"/>
      <c r="DR32" s="197"/>
      <c r="DS32" s="197"/>
      <c r="DT32" s="197"/>
      <c r="DU32" s="197"/>
      <c r="DV32" s="197"/>
      <c r="DW32" s="197"/>
      <c r="DX32" s="197"/>
      <c r="DY32" s="197"/>
      <c r="DZ32" s="197"/>
      <c r="EA32" s="197"/>
      <c r="EB32" s="197"/>
      <c r="EC32" s="197"/>
      <c r="ED32" s="197"/>
      <c r="EE32" s="197"/>
      <c r="EF32" s="197"/>
      <c r="EG32" s="197"/>
      <c r="EH32" s="197"/>
      <c r="EI32" s="197"/>
      <c r="EJ32" s="197"/>
      <c r="EK32" s="197"/>
      <c r="EL32" s="197"/>
      <c r="EM32" s="197"/>
      <c r="EN32" s="197"/>
      <c r="EO32" s="197"/>
      <c r="EP32" s="197"/>
      <c r="EQ32" s="197"/>
      <c r="ER32" s="197"/>
      <c r="ES32" s="197"/>
      <c r="ET32" s="197"/>
      <c r="EU32" s="197"/>
      <c r="EV32" s="197"/>
      <c r="EW32" s="197"/>
      <c r="EX32" s="197"/>
      <c r="EY32" s="197"/>
      <c r="EZ32" s="197"/>
      <c r="FA32" s="197"/>
      <c r="FB32" s="197"/>
      <c r="FC32" s="197"/>
      <c r="FD32" s="197"/>
      <c r="FE32" s="197"/>
      <c r="FF32" s="197"/>
      <c r="FG32" s="197"/>
      <c r="FH32" s="197"/>
      <c r="FI32" s="197"/>
      <c r="FJ32" s="197"/>
      <c r="FK32" s="197"/>
      <c r="FL32" s="197"/>
      <c r="FM32" s="197"/>
      <c r="FN32" s="197"/>
      <c r="FO32" s="197"/>
      <c r="FP32" s="197"/>
      <c r="FQ32" s="197"/>
      <c r="FR32" s="197"/>
      <c r="FS32" s="197"/>
    </row>
    <row r="33" spans="1:175" s="164" customFormat="1" ht="25" customHeight="1" x14ac:dyDescent="0.3">
      <c r="A33" s="173" t="str">
        <f>'Tariffs 2017'!F19</f>
        <v>Origin Energy</v>
      </c>
      <c r="B33" s="171" t="str">
        <f>'Tariffs 2017'!D19</f>
        <v>Envestra Temora</v>
      </c>
      <c r="C33" s="174">
        <f>'Tariffs 2017'!E19</f>
        <v>41455</v>
      </c>
      <c r="D33" s="175">
        <f>60*'Tariffs 2017'!H19/100</f>
        <v>46.59</v>
      </c>
      <c r="E33" s="175">
        <f>$C$5*'Tariffs 2017'!O19/100</f>
        <v>108.4</v>
      </c>
      <c r="F33" s="175">
        <v>0</v>
      </c>
      <c r="G33" s="175">
        <v>0</v>
      </c>
      <c r="H33" s="175">
        <v>0</v>
      </c>
      <c r="I33" s="175">
        <v>0</v>
      </c>
      <c r="J33" s="175">
        <v>0</v>
      </c>
      <c r="K33" s="175">
        <f t="shared" si="12"/>
        <v>154.99</v>
      </c>
      <c r="L33" s="171">
        <f t="shared" si="13"/>
        <v>929.94</v>
      </c>
      <c r="M33" s="176">
        <f t="shared" si="14"/>
        <v>1022.9340000000002</v>
      </c>
      <c r="N33" s="197"/>
      <c r="O33" s="197"/>
      <c r="P33" s="197"/>
      <c r="Q33" s="197"/>
      <c r="R33" s="197"/>
      <c r="S33" s="197"/>
      <c r="T33" s="197"/>
      <c r="U33" s="197"/>
      <c r="V33" s="197"/>
      <c r="W33" s="197"/>
      <c r="X33" s="197"/>
      <c r="Y33" s="197"/>
      <c r="Z33" s="197"/>
      <c r="AA33" s="197"/>
      <c r="AB33" s="197"/>
      <c r="AC33" s="197"/>
      <c r="AD33" s="197"/>
      <c r="AE33" s="197"/>
      <c r="AF33" s="197"/>
      <c r="AG33" s="197"/>
      <c r="AH33" s="197"/>
      <c r="AI33" s="197"/>
      <c r="AJ33" s="197"/>
      <c r="AK33" s="197"/>
      <c r="AL33" s="197"/>
      <c r="AM33" s="197"/>
      <c r="AN33" s="197"/>
      <c r="AO33" s="197"/>
      <c r="AP33" s="197"/>
      <c r="AQ33" s="197"/>
      <c r="AR33" s="197"/>
      <c r="AS33" s="197"/>
      <c r="AT33" s="197"/>
      <c r="AU33" s="197"/>
      <c r="AV33" s="197"/>
      <c r="AW33" s="197"/>
      <c r="AX33" s="197"/>
      <c r="AY33" s="197"/>
      <c r="AZ33" s="197"/>
      <c r="BA33" s="197"/>
      <c r="BB33" s="197"/>
      <c r="BC33" s="197"/>
      <c r="BD33" s="197"/>
      <c r="BE33" s="197"/>
      <c r="BF33" s="197"/>
      <c r="BG33" s="197"/>
      <c r="BH33" s="197"/>
      <c r="BI33" s="197"/>
      <c r="BJ33" s="197"/>
      <c r="BK33" s="197"/>
      <c r="BL33" s="197"/>
      <c r="BM33" s="197"/>
      <c r="BN33" s="197"/>
      <c r="BO33" s="197"/>
      <c r="BP33" s="197"/>
      <c r="BQ33" s="197"/>
      <c r="BR33" s="197"/>
      <c r="BS33" s="197"/>
      <c r="BT33" s="197"/>
      <c r="BU33" s="197"/>
      <c r="BV33" s="197"/>
      <c r="BW33" s="197"/>
      <c r="BX33" s="197"/>
      <c r="BY33" s="197"/>
      <c r="BZ33" s="197"/>
      <c r="CA33" s="197"/>
      <c r="CB33" s="197"/>
      <c r="CC33" s="197"/>
      <c r="CD33" s="197"/>
      <c r="CE33" s="197"/>
      <c r="CF33" s="197"/>
      <c r="CG33" s="197"/>
      <c r="CH33" s="197"/>
      <c r="CI33" s="197"/>
      <c r="CJ33" s="197"/>
      <c r="CK33" s="197"/>
      <c r="CL33" s="197"/>
      <c r="CM33" s="197"/>
      <c r="CN33" s="197"/>
      <c r="CO33" s="197"/>
      <c r="CP33" s="197"/>
      <c r="CQ33" s="197"/>
      <c r="CR33" s="197"/>
      <c r="CS33" s="197"/>
      <c r="CT33" s="197"/>
      <c r="CU33" s="197"/>
      <c r="CV33" s="197"/>
      <c r="CW33" s="197"/>
      <c r="CX33" s="197"/>
      <c r="CY33" s="197"/>
      <c r="CZ33" s="197"/>
      <c r="DA33" s="197"/>
      <c r="DB33" s="197"/>
      <c r="DC33" s="197"/>
      <c r="DD33" s="197"/>
      <c r="DE33" s="197"/>
      <c r="DF33" s="197"/>
      <c r="DG33" s="197"/>
      <c r="DH33" s="197"/>
      <c r="DI33" s="197"/>
      <c r="DJ33" s="197"/>
      <c r="DK33" s="197"/>
      <c r="DL33" s="197"/>
      <c r="DM33" s="197"/>
      <c r="DN33" s="197"/>
      <c r="DO33" s="197"/>
      <c r="DP33" s="197"/>
      <c r="DQ33" s="197"/>
      <c r="DR33" s="197"/>
      <c r="DS33" s="197"/>
      <c r="DT33" s="197"/>
      <c r="DU33" s="197"/>
      <c r="DV33" s="197"/>
      <c r="DW33" s="197"/>
      <c r="DX33" s="197"/>
      <c r="DY33" s="197"/>
      <c r="DZ33" s="197"/>
      <c r="EA33" s="197"/>
      <c r="EB33" s="197"/>
      <c r="EC33" s="197"/>
      <c r="ED33" s="197"/>
      <c r="EE33" s="197"/>
      <c r="EF33" s="197"/>
      <c r="EG33" s="197"/>
      <c r="EH33" s="197"/>
      <c r="EI33" s="197"/>
      <c r="EJ33" s="197"/>
      <c r="EK33" s="197"/>
      <c r="EL33" s="197"/>
      <c r="EM33" s="197"/>
      <c r="EN33" s="197"/>
      <c r="EO33" s="197"/>
      <c r="EP33" s="197"/>
      <c r="EQ33" s="197"/>
      <c r="ER33" s="197"/>
      <c r="ES33" s="197"/>
      <c r="ET33" s="197"/>
      <c r="EU33" s="197"/>
      <c r="EV33" s="197"/>
      <c r="EW33" s="197"/>
      <c r="EX33" s="197"/>
      <c r="EY33" s="197"/>
      <c r="EZ33" s="197"/>
      <c r="FA33" s="197"/>
      <c r="FB33" s="197"/>
      <c r="FC33" s="197"/>
      <c r="FD33" s="197"/>
      <c r="FE33" s="197"/>
      <c r="FF33" s="197"/>
      <c r="FG33" s="197"/>
      <c r="FH33" s="197"/>
      <c r="FI33" s="197"/>
      <c r="FJ33" s="197"/>
      <c r="FK33" s="197"/>
      <c r="FL33" s="197"/>
      <c r="FM33" s="197"/>
      <c r="FN33" s="197"/>
      <c r="FO33" s="197"/>
      <c r="FP33" s="197"/>
      <c r="FQ33" s="197"/>
      <c r="FR33" s="197"/>
      <c r="FS33" s="197"/>
    </row>
    <row r="34" spans="1:175" s="195" customFormat="1" ht="15" customHeight="1" x14ac:dyDescent="0.3">
      <c r="A34" s="193"/>
      <c r="B34" s="190"/>
      <c r="C34" s="191"/>
      <c r="D34" s="192"/>
      <c r="E34" s="192"/>
      <c r="F34" s="192"/>
      <c r="G34" s="192"/>
      <c r="H34" s="192"/>
      <c r="I34" s="192"/>
      <c r="J34" s="192"/>
      <c r="K34" s="192"/>
      <c r="L34" s="190"/>
      <c r="M34" s="194"/>
      <c r="N34" s="197"/>
      <c r="O34" s="197"/>
      <c r="P34" s="197"/>
      <c r="Q34" s="197"/>
      <c r="R34" s="197"/>
      <c r="S34" s="197"/>
      <c r="T34" s="197"/>
      <c r="U34" s="197"/>
      <c r="V34" s="197"/>
      <c r="W34" s="197"/>
      <c r="X34" s="197"/>
      <c r="Y34" s="197"/>
      <c r="Z34" s="197"/>
      <c r="AA34" s="197"/>
      <c r="AB34" s="197"/>
      <c r="AC34" s="197"/>
      <c r="AD34" s="197"/>
      <c r="AE34" s="197"/>
      <c r="AF34" s="197"/>
      <c r="AG34" s="197"/>
      <c r="AH34" s="197"/>
      <c r="AI34" s="197"/>
      <c r="AJ34" s="197"/>
      <c r="AK34" s="197"/>
      <c r="AL34" s="197"/>
      <c r="AM34" s="197"/>
      <c r="AN34" s="197"/>
      <c r="AO34" s="197"/>
      <c r="AP34" s="197"/>
      <c r="AQ34" s="197"/>
      <c r="AR34" s="197"/>
      <c r="AS34" s="197"/>
      <c r="AT34" s="197"/>
      <c r="AU34" s="197"/>
      <c r="AV34" s="197"/>
      <c r="AW34" s="197"/>
      <c r="AX34" s="197"/>
      <c r="AY34" s="197"/>
      <c r="AZ34" s="197"/>
      <c r="BA34" s="197"/>
      <c r="BB34" s="197"/>
      <c r="BC34" s="197"/>
      <c r="BD34" s="197"/>
      <c r="BE34" s="197"/>
      <c r="BF34" s="197"/>
      <c r="BG34" s="197"/>
      <c r="BH34" s="197"/>
      <c r="BI34" s="197"/>
      <c r="BJ34" s="197"/>
      <c r="BK34" s="197"/>
      <c r="BL34" s="197"/>
      <c r="BM34" s="197"/>
      <c r="BN34" s="197"/>
      <c r="BO34" s="197"/>
      <c r="BP34" s="197"/>
      <c r="BQ34" s="197"/>
      <c r="BR34" s="197"/>
      <c r="BS34" s="197"/>
      <c r="BT34" s="197"/>
      <c r="BU34" s="197"/>
      <c r="BV34" s="197"/>
      <c r="BW34" s="197"/>
      <c r="BX34" s="197"/>
      <c r="BY34" s="197"/>
      <c r="BZ34" s="197"/>
      <c r="CA34" s="197"/>
      <c r="CB34" s="197"/>
      <c r="CC34" s="197"/>
      <c r="CD34" s="197"/>
      <c r="CE34" s="197"/>
      <c r="CF34" s="197"/>
      <c r="CG34" s="197"/>
      <c r="CH34" s="197"/>
      <c r="CI34" s="197"/>
      <c r="CJ34" s="197"/>
      <c r="CK34" s="197"/>
      <c r="CL34" s="197"/>
      <c r="CM34" s="197"/>
      <c r="CN34" s="197"/>
      <c r="CO34" s="197"/>
      <c r="CP34" s="197"/>
      <c r="CQ34" s="197"/>
      <c r="CR34" s="197"/>
      <c r="CS34" s="197"/>
      <c r="CT34" s="197"/>
      <c r="CU34" s="197"/>
      <c r="CV34" s="197"/>
      <c r="CW34" s="197"/>
      <c r="CX34" s="197"/>
      <c r="CY34" s="197"/>
      <c r="CZ34" s="197"/>
      <c r="DA34" s="197"/>
      <c r="DB34" s="197"/>
      <c r="DC34" s="197"/>
      <c r="DD34" s="197"/>
      <c r="DE34" s="197"/>
      <c r="DF34" s="197"/>
      <c r="DG34" s="197"/>
      <c r="DH34" s="197"/>
      <c r="DI34" s="197"/>
      <c r="DJ34" s="197"/>
      <c r="DK34" s="197"/>
      <c r="DL34" s="197"/>
      <c r="DM34" s="197"/>
      <c r="DN34" s="197"/>
      <c r="DO34" s="197"/>
      <c r="DP34" s="197"/>
      <c r="DQ34" s="197"/>
      <c r="DR34" s="197"/>
      <c r="DS34" s="197"/>
      <c r="DT34" s="197"/>
      <c r="DU34" s="197"/>
      <c r="DV34" s="197"/>
      <c r="DW34" s="197"/>
      <c r="DX34" s="197"/>
      <c r="DY34" s="197"/>
      <c r="DZ34" s="197"/>
      <c r="EA34" s="197"/>
      <c r="EB34" s="197"/>
      <c r="EC34" s="197"/>
      <c r="ED34" s="197"/>
      <c r="EE34" s="197"/>
      <c r="EF34" s="197"/>
      <c r="EG34" s="197"/>
      <c r="EH34" s="197"/>
      <c r="EI34" s="197"/>
      <c r="EJ34" s="197"/>
      <c r="EK34" s="197"/>
      <c r="EL34" s="197"/>
      <c r="EM34" s="197"/>
      <c r="EN34" s="197"/>
      <c r="EO34" s="197"/>
      <c r="EP34" s="197"/>
      <c r="EQ34" s="197"/>
      <c r="ER34" s="197"/>
      <c r="ES34" s="197"/>
      <c r="ET34" s="197"/>
      <c r="EU34" s="197"/>
      <c r="EV34" s="197"/>
      <c r="EW34" s="197"/>
      <c r="EX34" s="197"/>
      <c r="EY34" s="197"/>
      <c r="EZ34" s="197"/>
      <c r="FA34" s="197"/>
      <c r="FB34" s="197"/>
      <c r="FC34" s="197"/>
      <c r="FD34" s="197"/>
      <c r="FE34" s="197"/>
      <c r="FF34" s="197"/>
      <c r="FG34" s="197"/>
      <c r="FH34" s="197"/>
      <c r="FI34" s="197"/>
      <c r="FJ34" s="197"/>
      <c r="FK34" s="197"/>
      <c r="FL34" s="197"/>
      <c r="FM34" s="197"/>
      <c r="FN34" s="197"/>
      <c r="FO34" s="197"/>
      <c r="FP34" s="197"/>
      <c r="FQ34" s="197"/>
      <c r="FR34" s="197"/>
      <c r="FS34" s="197"/>
    </row>
    <row r="35" spans="1:175" s="164" customFormat="1" ht="25" customHeight="1" x14ac:dyDescent="0.3">
      <c r="A35" s="173" t="str">
        <f>'Tariffs 2017'!F20</f>
        <v>Origin Energy</v>
      </c>
      <c r="B35" s="171" t="str">
        <f>'Tariffs 2017'!D20</f>
        <v>Envestra Tumut</v>
      </c>
      <c r="C35" s="174">
        <f>'Tariffs 2017'!E20</f>
        <v>41455</v>
      </c>
      <c r="D35" s="175">
        <f>60*'Tariffs 2017'!H20/100</f>
        <v>49.811999999999998</v>
      </c>
      <c r="E35" s="175">
        <f>$C$5*'Tariffs 2017'!O20/100</f>
        <v>111.2</v>
      </c>
      <c r="F35" s="175">
        <v>0</v>
      </c>
      <c r="G35" s="175">
        <v>0</v>
      </c>
      <c r="H35" s="175">
        <v>0</v>
      </c>
      <c r="I35" s="175">
        <v>0</v>
      </c>
      <c r="J35" s="175">
        <v>0</v>
      </c>
      <c r="K35" s="175">
        <f t="shared" si="12"/>
        <v>161.012</v>
      </c>
      <c r="L35" s="171">
        <f t="shared" si="13"/>
        <v>966.072</v>
      </c>
      <c r="M35" s="176">
        <f t="shared" si="14"/>
        <v>1062.6792</v>
      </c>
      <c r="N35" s="197"/>
      <c r="O35" s="197"/>
      <c r="P35" s="197"/>
      <c r="Q35" s="197"/>
      <c r="R35" s="197"/>
      <c r="S35" s="197"/>
      <c r="T35" s="197"/>
      <c r="U35" s="197"/>
      <c r="V35" s="197"/>
      <c r="W35" s="197"/>
      <c r="X35" s="197"/>
      <c r="Y35" s="197"/>
      <c r="Z35" s="197"/>
      <c r="AA35" s="197"/>
      <c r="AB35" s="197"/>
      <c r="AC35" s="197"/>
      <c r="AD35" s="197"/>
      <c r="AE35" s="197"/>
      <c r="AF35" s="197"/>
      <c r="AG35" s="197"/>
      <c r="AH35" s="197"/>
      <c r="AI35" s="197"/>
      <c r="AJ35" s="197"/>
      <c r="AK35" s="197"/>
      <c r="AL35" s="197"/>
      <c r="AM35" s="197"/>
      <c r="AN35" s="197"/>
      <c r="AO35" s="197"/>
      <c r="AP35" s="197"/>
      <c r="AQ35" s="197"/>
      <c r="AR35" s="197"/>
      <c r="AS35" s="197"/>
      <c r="AT35" s="197"/>
      <c r="AU35" s="197"/>
      <c r="AV35" s="197"/>
      <c r="AW35" s="197"/>
      <c r="AX35" s="197"/>
      <c r="AY35" s="197"/>
      <c r="AZ35" s="197"/>
      <c r="BA35" s="197"/>
      <c r="BB35" s="197"/>
      <c r="BC35" s="197"/>
      <c r="BD35" s="197"/>
      <c r="BE35" s="197"/>
      <c r="BF35" s="197"/>
      <c r="BG35" s="197"/>
      <c r="BH35" s="197"/>
      <c r="BI35" s="197"/>
      <c r="BJ35" s="197"/>
      <c r="BK35" s="197"/>
      <c r="BL35" s="197"/>
      <c r="BM35" s="197"/>
      <c r="BN35" s="197"/>
      <c r="BO35" s="197"/>
      <c r="BP35" s="197"/>
      <c r="BQ35" s="197"/>
      <c r="BR35" s="197"/>
      <c r="BS35" s="197"/>
      <c r="BT35" s="197"/>
      <c r="BU35" s="197"/>
      <c r="BV35" s="197"/>
      <c r="BW35" s="197"/>
      <c r="BX35" s="197"/>
      <c r="BY35" s="197"/>
      <c r="BZ35" s="197"/>
      <c r="CA35" s="197"/>
      <c r="CB35" s="197"/>
      <c r="CC35" s="197"/>
      <c r="CD35" s="197"/>
      <c r="CE35" s="197"/>
      <c r="CF35" s="197"/>
      <c r="CG35" s="197"/>
      <c r="CH35" s="197"/>
      <c r="CI35" s="197"/>
      <c r="CJ35" s="197"/>
      <c r="CK35" s="197"/>
      <c r="CL35" s="197"/>
      <c r="CM35" s="197"/>
      <c r="CN35" s="197"/>
      <c r="CO35" s="197"/>
      <c r="CP35" s="197"/>
      <c r="CQ35" s="197"/>
      <c r="CR35" s="197"/>
      <c r="CS35" s="197"/>
      <c r="CT35" s="197"/>
      <c r="CU35" s="197"/>
      <c r="CV35" s="197"/>
      <c r="CW35" s="197"/>
      <c r="CX35" s="197"/>
      <c r="CY35" s="197"/>
      <c r="CZ35" s="197"/>
      <c r="DA35" s="197"/>
      <c r="DB35" s="197"/>
      <c r="DC35" s="197"/>
      <c r="DD35" s="197"/>
      <c r="DE35" s="197"/>
      <c r="DF35" s="197"/>
      <c r="DG35" s="197"/>
      <c r="DH35" s="197"/>
      <c r="DI35" s="197"/>
      <c r="DJ35" s="197"/>
      <c r="DK35" s="197"/>
      <c r="DL35" s="197"/>
      <c r="DM35" s="197"/>
      <c r="DN35" s="197"/>
      <c r="DO35" s="197"/>
      <c r="DP35" s="197"/>
      <c r="DQ35" s="197"/>
      <c r="DR35" s="197"/>
      <c r="DS35" s="197"/>
      <c r="DT35" s="197"/>
      <c r="DU35" s="197"/>
      <c r="DV35" s="197"/>
      <c r="DW35" s="197"/>
      <c r="DX35" s="197"/>
      <c r="DY35" s="197"/>
      <c r="DZ35" s="197"/>
      <c r="EA35" s="197"/>
      <c r="EB35" s="197"/>
      <c r="EC35" s="197"/>
      <c r="ED35" s="197"/>
      <c r="EE35" s="197"/>
      <c r="EF35" s="197"/>
      <c r="EG35" s="197"/>
      <c r="EH35" s="197"/>
      <c r="EI35" s="197"/>
      <c r="EJ35" s="197"/>
      <c r="EK35" s="197"/>
      <c r="EL35" s="197"/>
      <c r="EM35" s="197"/>
      <c r="EN35" s="197"/>
      <c r="EO35" s="197"/>
      <c r="EP35" s="197"/>
      <c r="EQ35" s="197"/>
      <c r="ER35" s="197"/>
      <c r="ES35" s="197"/>
      <c r="ET35" s="197"/>
      <c r="EU35" s="197"/>
      <c r="EV35" s="197"/>
      <c r="EW35" s="197"/>
      <c r="EX35" s="197"/>
      <c r="EY35" s="197"/>
      <c r="EZ35" s="197"/>
      <c r="FA35" s="197"/>
      <c r="FB35" s="197"/>
      <c r="FC35" s="197"/>
      <c r="FD35" s="197"/>
      <c r="FE35" s="197"/>
      <c r="FF35" s="197"/>
      <c r="FG35" s="197"/>
      <c r="FH35" s="197"/>
      <c r="FI35" s="197"/>
      <c r="FJ35" s="197"/>
      <c r="FK35" s="197"/>
      <c r="FL35" s="197"/>
      <c r="FM35" s="197"/>
      <c r="FN35" s="197"/>
      <c r="FO35" s="197"/>
      <c r="FP35" s="197"/>
      <c r="FQ35" s="197"/>
      <c r="FR35" s="197"/>
      <c r="FS35" s="197"/>
    </row>
    <row r="36" spans="1:175" s="164" customFormat="1" ht="25" customHeight="1" x14ac:dyDescent="0.3">
      <c r="A36" s="173" t="str">
        <f>'Tariffs 2017'!F21</f>
        <v>Red Energy</v>
      </c>
      <c r="B36" s="171" t="str">
        <f>'Tariffs 2017'!D21</f>
        <v>Envestra Tumut</v>
      </c>
      <c r="C36" s="174">
        <f>'Tariffs 2017'!E21</f>
        <v>41479</v>
      </c>
      <c r="D36" s="175">
        <f>60*'Tariffs 2017'!H21/100</f>
        <v>49.811999999999998</v>
      </c>
      <c r="E36" s="175">
        <f>$C$5*'Tariffs 2017'!O21/100</f>
        <v>111.2</v>
      </c>
      <c r="F36" s="175">
        <v>0</v>
      </c>
      <c r="G36" s="175">
        <v>0</v>
      </c>
      <c r="H36" s="175">
        <v>0</v>
      </c>
      <c r="I36" s="175">
        <v>0</v>
      </c>
      <c r="J36" s="175">
        <v>0</v>
      </c>
      <c r="K36" s="175">
        <f t="shared" si="12"/>
        <v>161.012</v>
      </c>
      <c r="L36" s="171">
        <f t="shared" si="13"/>
        <v>966.072</v>
      </c>
      <c r="M36" s="176">
        <f t="shared" si="14"/>
        <v>1062.6792</v>
      </c>
      <c r="N36" s="197"/>
      <c r="O36" s="197"/>
      <c r="P36" s="197"/>
      <c r="Q36" s="197"/>
      <c r="R36" s="197"/>
      <c r="S36" s="197"/>
      <c r="T36" s="197"/>
      <c r="U36" s="197"/>
      <c r="V36" s="197"/>
      <c r="W36" s="197"/>
      <c r="X36" s="197"/>
      <c r="Y36" s="197"/>
      <c r="Z36" s="197"/>
      <c r="AA36" s="197"/>
      <c r="AB36" s="197"/>
      <c r="AC36" s="197"/>
      <c r="AD36" s="197"/>
      <c r="AE36" s="197"/>
      <c r="AF36" s="197"/>
      <c r="AG36" s="197"/>
      <c r="AH36" s="197"/>
      <c r="AI36" s="197"/>
      <c r="AJ36" s="197"/>
      <c r="AK36" s="197"/>
      <c r="AL36" s="197"/>
      <c r="AM36" s="197"/>
      <c r="AN36" s="197"/>
      <c r="AO36" s="197"/>
      <c r="AP36" s="197"/>
      <c r="AQ36" s="197"/>
      <c r="AR36" s="197"/>
      <c r="AS36" s="197"/>
      <c r="AT36" s="197"/>
      <c r="AU36" s="197"/>
      <c r="AV36" s="197"/>
      <c r="AW36" s="197"/>
      <c r="AX36" s="197"/>
      <c r="AY36" s="197"/>
      <c r="AZ36" s="197"/>
      <c r="BA36" s="197"/>
      <c r="BB36" s="197"/>
      <c r="BC36" s="197"/>
      <c r="BD36" s="197"/>
      <c r="BE36" s="197"/>
      <c r="BF36" s="197"/>
      <c r="BG36" s="197"/>
      <c r="BH36" s="197"/>
      <c r="BI36" s="197"/>
      <c r="BJ36" s="197"/>
      <c r="BK36" s="197"/>
      <c r="BL36" s="197"/>
      <c r="BM36" s="197"/>
      <c r="BN36" s="197"/>
      <c r="BO36" s="197"/>
      <c r="BP36" s="197"/>
      <c r="BQ36" s="197"/>
      <c r="BR36" s="197"/>
      <c r="BS36" s="197"/>
      <c r="BT36" s="197"/>
      <c r="BU36" s="197"/>
      <c r="BV36" s="197"/>
      <c r="BW36" s="197"/>
      <c r="BX36" s="197"/>
      <c r="BY36" s="197"/>
      <c r="BZ36" s="197"/>
      <c r="CA36" s="197"/>
      <c r="CB36" s="197"/>
      <c r="CC36" s="197"/>
      <c r="CD36" s="197"/>
      <c r="CE36" s="197"/>
      <c r="CF36" s="197"/>
      <c r="CG36" s="197"/>
      <c r="CH36" s="197"/>
      <c r="CI36" s="197"/>
      <c r="CJ36" s="197"/>
      <c r="CK36" s="197"/>
      <c r="CL36" s="197"/>
      <c r="CM36" s="197"/>
      <c r="CN36" s="197"/>
      <c r="CO36" s="197"/>
      <c r="CP36" s="197"/>
      <c r="CQ36" s="197"/>
      <c r="CR36" s="197"/>
      <c r="CS36" s="197"/>
      <c r="CT36" s="197"/>
      <c r="CU36" s="197"/>
      <c r="CV36" s="197"/>
      <c r="CW36" s="197"/>
      <c r="CX36" s="197"/>
      <c r="CY36" s="197"/>
      <c r="CZ36" s="197"/>
      <c r="DA36" s="197"/>
      <c r="DB36" s="197"/>
      <c r="DC36" s="197"/>
      <c r="DD36" s="197"/>
      <c r="DE36" s="197"/>
      <c r="DF36" s="197"/>
      <c r="DG36" s="197"/>
      <c r="DH36" s="197"/>
      <c r="DI36" s="197"/>
      <c r="DJ36" s="197"/>
      <c r="DK36" s="197"/>
      <c r="DL36" s="197"/>
      <c r="DM36" s="197"/>
      <c r="DN36" s="197"/>
      <c r="DO36" s="197"/>
      <c r="DP36" s="197"/>
      <c r="DQ36" s="197"/>
      <c r="DR36" s="197"/>
      <c r="DS36" s="197"/>
      <c r="DT36" s="197"/>
      <c r="DU36" s="197"/>
      <c r="DV36" s="197"/>
      <c r="DW36" s="197"/>
      <c r="DX36" s="197"/>
      <c r="DY36" s="197"/>
      <c r="DZ36" s="197"/>
      <c r="EA36" s="197"/>
      <c r="EB36" s="197"/>
      <c r="EC36" s="197"/>
      <c r="ED36" s="197"/>
      <c r="EE36" s="197"/>
      <c r="EF36" s="197"/>
      <c r="EG36" s="197"/>
      <c r="EH36" s="197"/>
      <c r="EI36" s="197"/>
      <c r="EJ36" s="197"/>
      <c r="EK36" s="197"/>
      <c r="EL36" s="197"/>
      <c r="EM36" s="197"/>
      <c r="EN36" s="197"/>
      <c r="EO36" s="197"/>
      <c r="EP36" s="197"/>
      <c r="EQ36" s="197"/>
      <c r="ER36" s="197"/>
      <c r="ES36" s="197"/>
      <c r="ET36" s="197"/>
      <c r="EU36" s="197"/>
      <c r="EV36" s="197"/>
      <c r="EW36" s="197"/>
      <c r="EX36" s="197"/>
      <c r="EY36" s="197"/>
      <c r="EZ36" s="197"/>
      <c r="FA36" s="197"/>
      <c r="FB36" s="197"/>
      <c r="FC36" s="197"/>
      <c r="FD36" s="197"/>
      <c r="FE36" s="197"/>
      <c r="FF36" s="197"/>
      <c r="FG36" s="197"/>
      <c r="FH36" s="197"/>
      <c r="FI36" s="197"/>
      <c r="FJ36" s="197"/>
      <c r="FK36" s="197"/>
      <c r="FL36" s="197"/>
      <c r="FM36" s="197"/>
      <c r="FN36" s="197"/>
      <c r="FO36" s="197"/>
      <c r="FP36" s="197"/>
      <c r="FQ36" s="197"/>
      <c r="FR36" s="197"/>
      <c r="FS36" s="197"/>
    </row>
    <row r="37" spans="1:175" s="195" customFormat="1" ht="15" customHeight="1" x14ac:dyDescent="0.3">
      <c r="A37" s="193"/>
      <c r="B37" s="190"/>
      <c r="C37" s="191"/>
      <c r="D37" s="192"/>
      <c r="E37" s="192"/>
      <c r="F37" s="192"/>
      <c r="G37" s="192"/>
      <c r="H37" s="192"/>
      <c r="I37" s="192"/>
      <c r="J37" s="192"/>
      <c r="K37" s="192"/>
      <c r="L37" s="190"/>
      <c r="M37" s="194"/>
      <c r="N37" s="197"/>
      <c r="O37" s="197"/>
      <c r="P37" s="197"/>
      <c r="Q37" s="197"/>
      <c r="R37" s="197"/>
      <c r="S37" s="197"/>
      <c r="T37" s="197"/>
      <c r="U37" s="197"/>
      <c r="V37" s="197"/>
      <c r="W37" s="197"/>
      <c r="X37" s="197"/>
      <c r="Y37" s="197"/>
      <c r="Z37" s="197"/>
      <c r="AA37" s="197"/>
      <c r="AB37" s="197"/>
      <c r="AC37" s="197"/>
      <c r="AD37" s="197"/>
      <c r="AE37" s="197"/>
      <c r="AF37" s="197"/>
      <c r="AG37" s="197"/>
      <c r="AH37" s="197"/>
      <c r="AI37" s="197"/>
      <c r="AJ37" s="197"/>
      <c r="AK37" s="197"/>
      <c r="AL37" s="197"/>
      <c r="AM37" s="197"/>
      <c r="AN37" s="197"/>
      <c r="AO37" s="197"/>
      <c r="AP37" s="197"/>
      <c r="AQ37" s="197"/>
      <c r="AR37" s="197"/>
      <c r="AS37" s="197"/>
      <c r="AT37" s="197"/>
      <c r="AU37" s="197"/>
      <c r="AV37" s="197"/>
      <c r="AW37" s="197"/>
      <c r="AX37" s="197"/>
      <c r="AY37" s="197"/>
      <c r="AZ37" s="197"/>
      <c r="BA37" s="197"/>
      <c r="BB37" s="197"/>
      <c r="BC37" s="197"/>
      <c r="BD37" s="197"/>
      <c r="BE37" s="197"/>
      <c r="BF37" s="197"/>
      <c r="BG37" s="197"/>
      <c r="BH37" s="197"/>
      <c r="BI37" s="197"/>
      <c r="BJ37" s="197"/>
      <c r="BK37" s="197"/>
      <c r="BL37" s="197"/>
      <c r="BM37" s="197"/>
      <c r="BN37" s="197"/>
      <c r="BO37" s="197"/>
      <c r="BP37" s="197"/>
      <c r="BQ37" s="197"/>
      <c r="BR37" s="197"/>
      <c r="BS37" s="197"/>
      <c r="BT37" s="197"/>
      <c r="BU37" s="197"/>
      <c r="BV37" s="197"/>
      <c r="BW37" s="197"/>
      <c r="BX37" s="197"/>
      <c r="BY37" s="197"/>
      <c r="BZ37" s="197"/>
      <c r="CA37" s="197"/>
      <c r="CB37" s="197"/>
      <c r="CC37" s="197"/>
      <c r="CD37" s="197"/>
      <c r="CE37" s="197"/>
      <c r="CF37" s="197"/>
      <c r="CG37" s="197"/>
      <c r="CH37" s="197"/>
      <c r="CI37" s="197"/>
      <c r="CJ37" s="197"/>
      <c r="CK37" s="197"/>
      <c r="CL37" s="197"/>
      <c r="CM37" s="197"/>
      <c r="CN37" s="197"/>
      <c r="CO37" s="197"/>
      <c r="CP37" s="197"/>
      <c r="CQ37" s="197"/>
      <c r="CR37" s="197"/>
      <c r="CS37" s="197"/>
      <c r="CT37" s="197"/>
      <c r="CU37" s="197"/>
      <c r="CV37" s="197"/>
      <c r="CW37" s="197"/>
      <c r="CX37" s="197"/>
      <c r="CY37" s="197"/>
      <c r="CZ37" s="197"/>
      <c r="DA37" s="197"/>
      <c r="DB37" s="197"/>
      <c r="DC37" s="197"/>
      <c r="DD37" s="197"/>
      <c r="DE37" s="197"/>
      <c r="DF37" s="197"/>
      <c r="DG37" s="197"/>
      <c r="DH37" s="197"/>
      <c r="DI37" s="197"/>
      <c r="DJ37" s="197"/>
      <c r="DK37" s="197"/>
      <c r="DL37" s="197"/>
      <c r="DM37" s="197"/>
      <c r="DN37" s="197"/>
      <c r="DO37" s="197"/>
      <c r="DP37" s="197"/>
      <c r="DQ37" s="197"/>
      <c r="DR37" s="197"/>
      <c r="DS37" s="197"/>
      <c r="DT37" s="197"/>
      <c r="DU37" s="197"/>
      <c r="DV37" s="197"/>
      <c r="DW37" s="197"/>
      <c r="DX37" s="197"/>
      <c r="DY37" s="197"/>
      <c r="DZ37" s="197"/>
      <c r="EA37" s="197"/>
      <c r="EB37" s="197"/>
      <c r="EC37" s="197"/>
      <c r="ED37" s="197"/>
      <c r="EE37" s="197"/>
      <c r="EF37" s="197"/>
      <c r="EG37" s="197"/>
      <c r="EH37" s="197"/>
      <c r="EI37" s="197"/>
      <c r="EJ37" s="197"/>
      <c r="EK37" s="197"/>
      <c r="EL37" s="197"/>
      <c r="EM37" s="197"/>
      <c r="EN37" s="197"/>
      <c r="EO37" s="197"/>
      <c r="EP37" s="197"/>
      <c r="EQ37" s="197"/>
      <c r="ER37" s="197"/>
      <c r="ES37" s="197"/>
      <c r="ET37" s="197"/>
      <c r="EU37" s="197"/>
      <c r="EV37" s="197"/>
      <c r="EW37" s="197"/>
      <c r="EX37" s="197"/>
      <c r="EY37" s="197"/>
      <c r="EZ37" s="197"/>
      <c r="FA37" s="197"/>
      <c r="FB37" s="197"/>
      <c r="FC37" s="197"/>
      <c r="FD37" s="197"/>
      <c r="FE37" s="197"/>
      <c r="FF37" s="197"/>
      <c r="FG37" s="197"/>
      <c r="FH37" s="197"/>
      <c r="FI37" s="197"/>
      <c r="FJ37" s="197"/>
      <c r="FK37" s="197"/>
      <c r="FL37" s="197"/>
      <c r="FM37" s="197"/>
      <c r="FN37" s="197"/>
      <c r="FO37" s="197"/>
      <c r="FP37" s="197"/>
      <c r="FQ37" s="197"/>
      <c r="FR37" s="197"/>
      <c r="FS37" s="197"/>
    </row>
    <row r="38" spans="1:175" s="164" customFormat="1" ht="25" customHeight="1" x14ac:dyDescent="0.3">
      <c r="A38" s="173" t="str">
        <f>'Tariffs 2017'!F22</f>
        <v>Origin Energy</v>
      </c>
      <c r="B38" s="171" t="str">
        <f>'Tariffs 2017'!D22</f>
        <v>Envestra Wagga Wagga</v>
      </c>
      <c r="C38" s="174">
        <f>'Tariffs 2017'!E22</f>
        <v>41455</v>
      </c>
      <c r="D38" s="175">
        <f>60*'Tariffs 2017'!H22/100</f>
        <v>52.872000000000007</v>
      </c>
      <c r="E38" s="175">
        <f>$C$5*'Tariffs 2017'!O22/100</f>
        <v>90</v>
      </c>
      <c r="F38" s="175">
        <v>0</v>
      </c>
      <c r="G38" s="175">
        <v>0</v>
      </c>
      <c r="H38" s="175">
        <v>0</v>
      </c>
      <c r="I38" s="175">
        <v>0</v>
      </c>
      <c r="J38" s="175">
        <v>0</v>
      </c>
      <c r="K38" s="175">
        <f t="shared" si="12"/>
        <v>142.87200000000001</v>
      </c>
      <c r="L38" s="171">
        <f t="shared" si="13"/>
        <v>857.23200000000008</v>
      </c>
      <c r="M38" s="176">
        <f t="shared" si="14"/>
        <v>942.95520000000022</v>
      </c>
      <c r="N38" s="197"/>
      <c r="O38" s="197"/>
      <c r="P38" s="197"/>
      <c r="Q38" s="197"/>
      <c r="R38" s="197"/>
      <c r="S38" s="197"/>
      <c r="T38" s="197"/>
      <c r="U38" s="197"/>
      <c r="V38" s="197"/>
      <c r="W38" s="197"/>
      <c r="X38" s="197"/>
      <c r="Y38" s="197"/>
      <c r="Z38" s="197"/>
      <c r="AA38" s="197"/>
      <c r="AB38" s="197"/>
      <c r="AC38" s="197"/>
      <c r="AD38" s="197"/>
      <c r="AE38" s="197"/>
      <c r="AF38" s="197"/>
      <c r="AG38" s="197"/>
      <c r="AH38" s="197"/>
      <c r="AI38" s="197"/>
      <c r="AJ38" s="197"/>
      <c r="AK38" s="197"/>
      <c r="AL38" s="197"/>
      <c r="AM38" s="197"/>
      <c r="AN38" s="197"/>
      <c r="AO38" s="197"/>
      <c r="AP38" s="197"/>
      <c r="AQ38" s="197"/>
      <c r="AR38" s="197"/>
      <c r="AS38" s="197"/>
      <c r="AT38" s="197"/>
      <c r="AU38" s="197"/>
      <c r="AV38" s="197"/>
      <c r="AW38" s="197"/>
      <c r="AX38" s="197"/>
      <c r="AY38" s="197"/>
      <c r="AZ38" s="197"/>
      <c r="BA38" s="197"/>
      <c r="BB38" s="197"/>
      <c r="BC38" s="197"/>
      <c r="BD38" s="197"/>
      <c r="BE38" s="197"/>
      <c r="BF38" s="197"/>
      <c r="BG38" s="197"/>
      <c r="BH38" s="197"/>
      <c r="BI38" s="197"/>
      <c r="BJ38" s="197"/>
      <c r="BK38" s="197"/>
      <c r="BL38" s="197"/>
      <c r="BM38" s="197"/>
      <c r="BN38" s="197"/>
      <c r="BO38" s="197"/>
      <c r="BP38" s="197"/>
      <c r="BQ38" s="197"/>
      <c r="BR38" s="197"/>
      <c r="BS38" s="197"/>
      <c r="BT38" s="197"/>
      <c r="BU38" s="197"/>
      <c r="BV38" s="197"/>
      <c r="BW38" s="197"/>
      <c r="BX38" s="197"/>
      <c r="BY38" s="197"/>
      <c r="BZ38" s="197"/>
      <c r="CA38" s="197"/>
      <c r="CB38" s="197"/>
      <c r="CC38" s="197"/>
      <c r="CD38" s="197"/>
      <c r="CE38" s="197"/>
      <c r="CF38" s="197"/>
      <c r="CG38" s="197"/>
      <c r="CH38" s="197"/>
      <c r="CI38" s="197"/>
      <c r="CJ38" s="197"/>
      <c r="CK38" s="197"/>
      <c r="CL38" s="197"/>
      <c r="CM38" s="197"/>
      <c r="CN38" s="197"/>
      <c r="CO38" s="197"/>
      <c r="CP38" s="197"/>
      <c r="CQ38" s="197"/>
      <c r="CR38" s="197"/>
      <c r="CS38" s="197"/>
      <c r="CT38" s="197"/>
      <c r="CU38" s="197"/>
      <c r="CV38" s="197"/>
      <c r="CW38" s="197"/>
      <c r="CX38" s="197"/>
      <c r="CY38" s="197"/>
      <c r="CZ38" s="197"/>
      <c r="DA38" s="197"/>
      <c r="DB38" s="197"/>
      <c r="DC38" s="197"/>
      <c r="DD38" s="197"/>
      <c r="DE38" s="197"/>
      <c r="DF38" s="197"/>
      <c r="DG38" s="197"/>
      <c r="DH38" s="197"/>
      <c r="DI38" s="197"/>
      <c r="DJ38" s="197"/>
      <c r="DK38" s="197"/>
      <c r="DL38" s="197"/>
      <c r="DM38" s="197"/>
      <c r="DN38" s="197"/>
      <c r="DO38" s="197"/>
      <c r="DP38" s="197"/>
      <c r="DQ38" s="197"/>
      <c r="DR38" s="197"/>
      <c r="DS38" s="197"/>
      <c r="DT38" s="197"/>
      <c r="DU38" s="197"/>
      <c r="DV38" s="197"/>
      <c r="DW38" s="197"/>
      <c r="DX38" s="197"/>
      <c r="DY38" s="197"/>
      <c r="DZ38" s="197"/>
      <c r="EA38" s="197"/>
      <c r="EB38" s="197"/>
      <c r="EC38" s="197"/>
      <c r="ED38" s="197"/>
      <c r="EE38" s="197"/>
      <c r="EF38" s="197"/>
      <c r="EG38" s="197"/>
      <c r="EH38" s="197"/>
      <c r="EI38" s="197"/>
      <c r="EJ38" s="197"/>
      <c r="EK38" s="197"/>
      <c r="EL38" s="197"/>
      <c r="EM38" s="197"/>
      <c r="EN38" s="197"/>
      <c r="EO38" s="197"/>
      <c r="EP38" s="197"/>
      <c r="EQ38" s="197"/>
      <c r="ER38" s="197"/>
      <c r="ES38" s="197"/>
      <c r="ET38" s="197"/>
      <c r="EU38" s="197"/>
      <c r="EV38" s="197"/>
      <c r="EW38" s="197"/>
      <c r="EX38" s="197"/>
      <c r="EY38" s="197"/>
      <c r="EZ38" s="197"/>
      <c r="FA38" s="197"/>
      <c r="FB38" s="197"/>
      <c r="FC38" s="197"/>
      <c r="FD38" s="197"/>
      <c r="FE38" s="197"/>
      <c r="FF38" s="197"/>
      <c r="FG38" s="197"/>
      <c r="FH38" s="197"/>
      <c r="FI38" s="197"/>
      <c r="FJ38" s="197"/>
      <c r="FK38" s="197"/>
      <c r="FL38" s="197"/>
      <c r="FM38" s="197"/>
      <c r="FN38" s="197"/>
      <c r="FO38" s="197"/>
      <c r="FP38" s="197"/>
      <c r="FQ38" s="197"/>
      <c r="FR38" s="197"/>
      <c r="FS38" s="197"/>
    </row>
    <row r="39" spans="1:175" s="195" customFormat="1" ht="15" customHeight="1" x14ac:dyDescent="0.3">
      <c r="A39" s="193"/>
      <c r="B39" s="190"/>
      <c r="C39" s="191"/>
      <c r="D39" s="192"/>
      <c r="E39" s="192"/>
      <c r="F39" s="192"/>
      <c r="G39" s="192"/>
      <c r="H39" s="192"/>
      <c r="I39" s="192"/>
      <c r="J39" s="192"/>
      <c r="K39" s="192"/>
      <c r="L39" s="190"/>
      <c r="M39" s="194"/>
      <c r="N39" s="197"/>
      <c r="O39" s="197"/>
      <c r="P39" s="197"/>
      <c r="Q39" s="197"/>
      <c r="R39" s="197"/>
      <c r="S39" s="197"/>
      <c r="T39" s="197"/>
      <c r="U39" s="197"/>
      <c r="V39" s="197"/>
      <c r="W39" s="197"/>
      <c r="X39" s="197"/>
      <c r="Y39" s="197"/>
      <c r="Z39" s="197"/>
      <c r="AA39" s="197"/>
      <c r="AB39" s="197"/>
      <c r="AC39" s="197"/>
      <c r="AD39" s="197"/>
      <c r="AE39" s="197"/>
      <c r="AF39" s="197"/>
      <c r="AG39" s="197"/>
      <c r="AH39" s="197"/>
      <c r="AI39" s="197"/>
      <c r="AJ39" s="197"/>
      <c r="AK39" s="197"/>
      <c r="AL39" s="197"/>
      <c r="AM39" s="197"/>
      <c r="AN39" s="197"/>
      <c r="AO39" s="197"/>
      <c r="AP39" s="197"/>
      <c r="AQ39" s="197"/>
      <c r="AR39" s="197"/>
      <c r="AS39" s="197"/>
      <c r="AT39" s="197"/>
      <c r="AU39" s="197"/>
      <c r="AV39" s="197"/>
      <c r="AW39" s="197"/>
      <c r="AX39" s="197"/>
      <c r="AY39" s="197"/>
      <c r="AZ39" s="197"/>
      <c r="BA39" s="197"/>
      <c r="BB39" s="197"/>
      <c r="BC39" s="197"/>
      <c r="BD39" s="197"/>
      <c r="BE39" s="197"/>
      <c r="BF39" s="197"/>
      <c r="BG39" s="197"/>
      <c r="BH39" s="197"/>
      <c r="BI39" s="197"/>
      <c r="BJ39" s="197"/>
      <c r="BK39" s="197"/>
      <c r="BL39" s="197"/>
      <c r="BM39" s="197"/>
      <c r="BN39" s="197"/>
      <c r="BO39" s="197"/>
      <c r="BP39" s="197"/>
      <c r="BQ39" s="197"/>
      <c r="BR39" s="197"/>
      <c r="BS39" s="197"/>
      <c r="BT39" s="197"/>
      <c r="BU39" s="197"/>
      <c r="BV39" s="197"/>
      <c r="BW39" s="197"/>
      <c r="BX39" s="197"/>
      <c r="BY39" s="197"/>
      <c r="BZ39" s="197"/>
      <c r="CA39" s="197"/>
      <c r="CB39" s="197"/>
      <c r="CC39" s="197"/>
      <c r="CD39" s="197"/>
      <c r="CE39" s="197"/>
      <c r="CF39" s="197"/>
      <c r="CG39" s="197"/>
      <c r="CH39" s="197"/>
      <c r="CI39" s="197"/>
      <c r="CJ39" s="197"/>
      <c r="CK39" s="197"/>
      <c r="CL39" s="197"/>
      <c r="CM39" s="197"/>
      <c r="CN39" s="197"/>
      <c r="CO39" s="197"/>
      <c r="CP39" s="197"/>
      <c r="CQ39" s="197"/>
      <c r="CR39" s="197"/>
      <c r="CS39" s="197"/>
      <c r="CT39" s="197"/>
      <c r="CU39" s="197"/>
      <c r="CV39" s="197"/>
      <c r="CW39" s="197"/>
      <c r="CX39" s="197"/>
      <c r="CY39" s="197"/>
      <c r="CZ39" s="197"/>
      <c r="DA39" s="197"/>
      <c r="DB39" s="197"/>
      <c r="DC39" s="197"/>
      <c r="DD39" s="197"/>
      <c r="DE39" s="197"/>
      <c r="DF39" s="197"/>
      <c r="DG39" s="197"/>
      <c r="DH39" s="197"/>
      <c r="DI39" s="197"/>
      <c r="DJ39" s="197"/>
      <c r="DK39" s="197"/>
      <c r="DL39" s="197"/>
      <c r="DM39" s="197"/>
      <c r="DN39" s="197"/>
      <c r="DO39" s="197"/>
      <c r="DP39" s="197"/>
      <c r="DQ39" s="197"/>
      <c r="DR39" s="197"/>
      <c r="DS39" s="197"/>
      <c r="DT39" s="197"/>
      <c r="DU39" s="197"/>
      <c r="DV39" s="197"/>
      <c r="DW39" s="197"/>
      <c r="DX39" s="197"/>
      <c r="DY39" s="197"/>
      <c r="DZ39" s="197"/>
      <c r="EA39" s="197"/>
      <c r="EB39" s="197"/>
      <c r="EC39" s="197"/>
      <c r="ED39" s="197"/>
      <c r="EE39" s="197"/>
      <c r="EF39" s="197"/>
      <c r="EG39" s="197"/>
      <c r="EH39" s="197"/>
      <c r="EI39" s="197"/>
      <c r="EJ39" s="197"/>
      <c r="EK39" s="197"/>
      <c r="EL39" s="197"/>
      <c r="EM39" s="197"/>
      <c r="EN39" s="197"/>
      <c r="EO39" s="197"/>
      <c r="EP39" s="197"/>
      <c r="EQ39" s="197"/>
      <c r="ER39" s="197"/>
      <c r="ES39" s="197"/>
      <c r="ET39" s="197"/>
      <c r="EU39" s="197"/>
      <c r="EV39" s="197"/>
      <c r="EW39" s="197"/>
      <c r="EX39" s="197"/>
      <c r="EY39" s="197"/>
      <c r="EZ39" s="197"/>
      <c r="FA39" s="197"/>
      <c r="FB39" s="197"/>
      <c r="FC39" s="197"/>
      <c r="FD39" s="197"/>
      <c r="FE39" s="197"/>
      <c r="FF39" s="197"/>
      <c r="FG39" s="197"/>
      <c r="FH39" s="197"/>
      <c r="FI39" s="197"/>
      <c r="FJ39" s="197"/>
      <c r="FK39" s="197"/>
      <c r="FL39" s="197"/>
      <c r="FM39" s="197"/>
      <c r="FN39" s="197"/>
      <c r="FO39" s="197"/>
      <c r="FP39" s="197"/>
      <c r="FQ39" s="197"/>
      <c r="FR39" s="197"/>
      <c r="FS39" s="197"/>
    </row>
    <row r="40" spans="1:175" s="164" customFormat="1" ht="25" customHeight="1" thickBot="1" x14ac:dyDescent="0.35">
      <c r="A40" s="182" t="str">
        <f>'Tariffs 2017'!F23</f>
        <v>Origin Energy</v>
      </c>
      <c r="B40" s="183" t="str">
        <f>'Tariffs 2017'!D23</f>
        <v>Central Ranges Tamworth</v>
      </c>
      <c r="C40" s="184">
        <f>'Tariffs 2017'!E23</f>
        <v>41455</v>
      </c>
      <c r="D40" s="185">
        <f>60*'Tariffs 2017'!H23/100</f>
        <v>39.6</v>
      </c>
      <c r="E40" s="185">
        <f>$C$5*'Tariffs 2017'!O23/100</f>
        <v>158.80000000000001</v>
      </c>
      <c r="F40" s="185">
        <v>0</v>
      </c>
      <c r="G40" s="185">
        <v>0</v>
      </c>
      <c r="H40" s="185">
        <v>0</v>
      </c>
      <c r="I40" s="185">
        <v>0</v>
      </c>
      <c r="J40" s="185">
        <v>0</v>
      </c>
      <c r="K40" s="185">
        <f t="shared" si="12"/>
        <v>198.4</v>
      </c>
      <c r="L40" s="183">
        <f t="shared" si="13"/>
        <v>1190.4000000000001</v>
      </c>
      <c r="M40" s="186">
        <f t="shared" si="14"/>
        <v>1309.4400000000003</v>
      </c>
      <c r="N40" s="197"/>
      <c r="O40" s="197"/>
      <c r="P40" s="197"/>
      <c r="Q40" s="197"/>
      <c r="R40" s="197"/>
      <c r="S40" s="197"/>
      <c r="T40" s="197"/>
      <c r="U40" s="197"/>
      <c r="V40" s="197"/>
      <c r="W40" s="197"/>
      <c r="X40" s="197"/>
      <c r="Y40" s="197"/>
      <c r="Z40" s="197"/>
      <c r="AA40" s="197"/>
      <c r="AB40" s="197"/>
      <c r="AC40" s="197"/>
      <c r="AD40" s="197"/>
      <c r="AE40" s="197"/>
      <c r="AF40" s="197"/>
      <c r="AG40" s="197"/>
      <c r="AH40" s="197"/>
      <c r="AI40" s="197"/>
      <c r="AJ40" s="197"/>
      <c r="AK40" s="197"/>
      <c r="AL40" s="197"/>
      <c r="AM40" s="197"/>
      <c r="AN40" s="197"/>
      <c r="AO40" s="197"/>
      <c r="AP40" s="197"/>
      <c r="AQ40" s="197"/>
      <c r="AR40" s="197"/>
      <c r="AS40" s="197"/>
      <c r="AT40" s="197"/>
      <c r="AU40" s="197"/>
      <c r="AV40" s="197"/>
      <c r="AW40" s="197"/>
      <c r="AX40" s="197"/>
      <c r="AY40" s="197"/>
      <c r="AZ40" s="197"/>
      <c r="BA40" s="197"/>
      <c r="BB40" s="197"/>
      <c r="BC40" s="197"/>
      <c r="BD40" s="197"/>
      <c r="BE40" s="197"/>
      <c r="BF40" s="197"/>
      <c r="BG40" s="197"/>
      <c r="BH40" s="197"/>
      <c r="BI40" s="197"/>
      <c r="BJ40" s="197"/>
      <c r="BK40" s="197"/>
      <c r="BL40" s="197"/>
      <c r="BM40" s="197"/>
      <c r="BN40" s="197"/>
      <c r="BO40" s="197"/>
      <c r="BP40" s="197"/>
      <c r="BQ40" s="197"/>
      <c r="BR40" s="197"/>
      <c r="BS40" s="197"/>
      <c r="BT40" s="197"/>
      <c r="BU40" s="197"/>
      <c r="BV40" s="197"/>
      <c r="BW40" s="197"/>
      <c r="BX40" s="197"/>
      <c r="BY40" s="197"/>
      <c r="BZ40" s="197"/>
      <c r="CA40" s="197"/>
      <c r="CB40" s="197"/>
      <c r="CC40" s="197"/>
      <c r="CD40" s="197"/>
      <c r="CE40" s="197"/>
      <c r="CF40" s="197"/>
      <c r="CG40" s="197"/>
      <c r="CH40" s="197"/>
      <c r="CI40" s="197"/>
      <c r="CJ40" s="197"/>
      <c r="CK40" s="197"/>
      <c r="CL40" s="197"/>
      <c r="CM40" s="197"/>
      <c r="CN40" s="197"/>
      <c r="CO40" s="197"/>
      <c r="CP40" s="197"/>
      <c r="CQ40" s="197"/>
      <c r="CR40" s="197"/>
      <c r="CS40" s="197"/>
      <c r="CT40" s="197"/>
      <c r="CU40" s="197"/>
      <c r="CV40" s="197"/>
      <c r="CW40" s="197"/>
      <c r="CX40" s="197"/>
      <c r="CY40" s="197"/>
      <c r="CZ40" s="197"/>
      <c r="DA40" s="197"/>
      <c r="DB40" s="197"/>
      <c r="DC40" s="197"/>
      <c r="DD40" s="197"/>
      <c r="DE40" s="197"/>
      <c r="DF40" s="197"/>
      <c r="DG40" s="197"/>
      <c r="DH40" s="197"/>
      <c r="DI40" s="197"/>
      <c r="DJ40" s="197"/>
      <c r="DK40" s="197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  <c r="DV40" s="197"/>
      <c r="DW40" s="197"/>
      <c r="DX40" s="197"/>
      <c r="DY40" s="197"/>
      <c r="DZ40" s="197"/>
      <c r="EA40" s="197"/>
      <c r="EB40" s="197"/>
      <c r="EC40" s="197"/>
      <c r="ED40" s="197"/>
      <c r="EE40" s="197"/>
      <c r="EF40" s="197"/>
      <c r="EG40" s="197"/>
      <c r="EH40" s="197"/>
      <c r="EI40" s="197"/>
      <c r="EJ40" s="197"/>
      <c r="EK40" s="197"/>
      <c r="EL40" s="197"/>
      <c r="EM40" s="197"/>
      <c r="EN40" s="197"/>
      <c r="EO40" s="197"/>
      <c r="EP40" s="197"/>
      <c r="EQ40" s="197"/>
      <c r="ER40" s="197"/>
      <c r="ES40" s="197"/>
      <c r="ET40" s="197"/>
      <c r="EU40" s="197"/>
      <c r="EV40" s="197"/>
      <c r="EW40" s="197"/>
      <c r="EX40" s="197"/>
      <c r="EY40" s="197"/>
      <c r="EZ40" s="197"/>
      <c r="FA40" s="197"/>
      <c r="FB40" s="197"/>
      <c r="FC40" s="197"/>
      <c r="FD40" s="197"/>
      <c r="FE40" s="197"/>
      <c r="FF40" s="197"/>
      <c r="FG40" s="197"/>
      <c r="FH40" s="197"/>
      <c r="FI40" s="197"/>
      <c r="FJ40" s="197"/>
      <c r="FK40" s="197"/>
      <c r="FL40" s="197"/>
      <c r="FM40" s="197"/>
      <c r="FN40" s="197"/>
      <c r="FO40" s="197"/>
      <c r="FP40" s="197"/>
      <c r="FQ40" s="197"/>
      <c r="FR40" s="197"/>
      <c r="FS40" s="197"/>
    </row>
    <row r="41" spans="1:175" s="197" customFormat="1" x14ac:dyDescent="0.3"/>
    <row r="42" spans="1:175" s="197" customFormat="1" x14ac:dyDescent="0.3"/>
    <row r="43" spans="1:175" s="197" customFormat="1" x14ac:dyDescent="0.3"/>
    <row r="44" spans="1:175" s="197" customFormat="1" x14ac:dyDescent="0.3"/>
    <row r="45" spans="1:175" s="197" customFormat="1" x14ac:dyDescent="0.3"/>
    <row r="46" spans="1:175" s="197" customFormat="1" x14ac:dyDescent="0.3"/>
    <row r="47" spans="1:175" s="197" customFormat="1" x14ac:dyDescent="0.3"/>
    <row r="48" spans="1:175" s="197" customFormat="1" x14ac:dyDescent="0.3"/>
    <row r="49" s="197" customFormat="1" x14ac:dyDescent="0.3"/>
    <row r="50" s="197" customFormat="1" x14ac:dyDescent="0.3"/>
    <row r="51" s="197" customFormat="1" x14ac:dyDescent="0.3"/>
    <row r="52" s="197" customFormat="1" x14ac:dyDescent="0.3"/>
    <row r="53" s="197" customFormat="1" x14ac:dyDescent="0.3"/>
    <row r="54" s="197" customFormat="1" x14ac:dyDescent="0.3"/>
    <row r="55" s="197" customFormat="1" x14ac:dyDescent="0.3"/>
    <row r="56" s="197" customFormat="1" x14ac:dyDescent="0.3"/>
    <row r="57" s="197" customFormat="1" x14ac:dyDescent="0.3"/>
    <row r="58" s="197" customFormat="1" x14ac:dyDescent="0.3"/>
    <row r="59" s="197" customFormat="1" x14ac:dyDescent="0.3"/>
    <row r="60" s="197" customFormat="1" x14ac:dyDescent="0.3"/>
    <row r="61" s="197" customFormat="1" x14ac:dyDescent="0.3"/>
    <row r="62" s="197" customFormat="1" x14ac:dyDescent="0.3"/>
    <row r="63" s="197" customFormat="1" x14ac:dyDescent="0.3"/>
    <row r="64" s="197" customFormat="1" x14ac:dyDescent="0.3"/>
    <row r="65" s="197" customFormat="1" x14ac:dyDescent="0.3"/>
    <row r="66" s="197" customFormat="1" x14ac:dyDescent="0.3"/>
    <row r="67" s="197" customFormat="1" x14ac:dyDescent="0.3"/>
    <row r="68" s="197" customFormat="1" x14ac:dyDescent="0.3"/>
    <row r="69" s="197" customFormat="1" x14ac:dyDescent="0.3"/>
    <row r="70" s="197" customFormat="1" x14ac:dyDescent="0.3"/>
    <row r="71" s="197" customFormat="1" x14ac:dyDescent="0.3"/>
    <row r="72" s="197" customFormat="1" x14ac:dyDescent="0.3"/>
    <row r="73" s="197" customFormat="1" x14ac:dyDescent="0.3"/>
    <row r="74" s="197" customFormat="1" x14ac:dyDescent="0.3"/>
    <row r="75" s="197" customFormat="1" x14ac:dyDescent="0.3"/>
    <row r="76" s="197" customFormat="1" x14ac:dyDescent="0.3"/>
    <row r="77" s="197" customFormat="1" x14ac:dyDescent="0.3"/>
    <row r="78" s="197" customFormat="1" x14ac:dyDescent="0.3"/>
    <row r="79" s="197" customFormat="1" x14ac:dyDescent="0.3"/>
    <row r="80" s="197" customFormat="1" x14ac:dyDescent="0.3"/>
    <row r="81" s="197" customFormat="1" x14ac:dyDescent="0.3"/>
    <row r="82" s="197" customFormat="1" x14ac:dyDescent="0.3"/>
    <row r="83" s="197" customFormat="1" x14ac:dyDescent="0.3"/>
    <row r="84" s="197" customFormat="1" x14ac:dyDescent="0.3"/>
    <row r="85" s="197" customFormat="1" x14ac:dyDescent="0.3"/>
    <row r="86" s="197" customFormat="1" x14ac:dyDescent="0.3"/>
    <row r="87" s="197" customFormat="1" x14ac:dyDescent="0.3"/>
    <row r="88" s="197" customFormat="1" x14ac:dyDescent="0.3"/>
    <row r="89" s="197" customFormat="1" x14ac:dyDescent="0.3"/>
    <row r="90" s="197" customFormat="1" x14ac:dyDescent="0.3"/>
    <row r="91" s="197" customFormat="1" x14ac:dyDescent="0.3"/>
    <row r="92" s="197" customFormat="1" x14ac:dyDescent="0.3"/>
    <row r="93" s="197" customFormat="1" x14ac:dyDescent="0.3"/>
    <row r="94" s="197" customFormat="1" x14ac:dyDescent="0.3"/>
    <row r="95" s="197" customFormat="1" x14ac:dyDescent="0.3"/>
    <row r="96" s="197" customFormat="1" x14ac:dyDescent="0.3"/>
    <row r="97" s="197" customFormat="1" x14ac:dyDescent="0.3"/>
    <row r="98" s="197" customFormat="1" x14ac:dyDescent="0.3"/>
    <row r="99" s="197" customFormat="1" x14ac:dyDescent="0.3"/>
    <row r="100" s="197" customFormat="1" x14ac:dyDescent="0.3"/>
    <row r="101" s="197" customFormat="1" x14ac:dyDescent="0.3"/>
    <row r="102" s="197" customFormat="1" x14ac:dyDescent="0.3"/>
    <row r="103" s="197" customFormat="1" x14ac:dyDescent="0.3"/>
    <row r="104" s="197" customFormat="1" x14ac:dyDescent="0.3"/>
    <row r="105" s="197" customFormat="1" x14ac:dyDescent="0.3"/>
    <row r="106" s="197" customFormat="1" x14ac:dyDescent="0.3"/>
    <row r="107" s="197" customFormat="1" x14ac:dyDescent="0.3"/>
    <row r="108" s="197" customFormat="1" x14ac:dyDescent="0.3"/>
    <row r="109" s="197" customFormat="1" x14ac:dyDescent="0.3"/>
    <row r="110" s="197" customFormat="1" x14ac:dyDescent="0.3"/>
    <row r="111" s="197" customFormat="1" x14ac:dyDescent="0.3"/>
    <row r="112" s="197" customFormat="1" x14ac:dyDescent="0.3"/>
    <row r="113" s="197" customFormat="1" x14ac:dyDescent="0.3"/>
    <row r="114" s="197" customFormat="1" x14ac:dyDescent="0.3"/>
    <row r="115" s="197" customFormat="1" x14ac:dyDescent="0.3"/>
    <row r="116" s="197" customFormat="1" x14ac:dyDescent="0.3"/>
    <row r="117" s="197" customFormat="1" x14ac:dyDescent="0.3"/>
    <row r="118" s="197" customFormat="1" x14ac:dyDescent="0.3"/>
    <row r="119" s="197" customFormat="1" x14ac:dyDescent="0.3"/>
    <row r="120" s="197" customFormat="1" x14ac:dyDescent="0.3"/>
    <row r="121" s="197" customFormat="1" x14ac:dyDescent="0.3"/>
    <row r="122" s="197" customFormat="1" x14ac:dyDescent="0.3"/>
    <row r="123" s="197" customFormat="1" x14ac:dyDescent="0.3"/>
    <row r="124" s="197" customFormat="1" x14ac:dyDescent="0.3"/>
    <row r="125" s="197" customFormat="1" x14ac:dyDescent="0.3"/>
    <row r="126" s="197" customFormat="1" x14ac:dyDescent="0.3"/>
    <row r="127" s="197" customFormat="1" x14ac:dyDescent="0.3"/>
    <row r="128" s="197" customFormat="1" x14ac:dyDescent="0.3"/>
    <row r="129" s="197" customFormat="1" x14ac:dyDescent="0.3"/>
    <row r="130" s="197" customFormat="1" x14ac:dyDescent="0.3"/>
    <row r="131" s="197" customFormat="1" x14ac:dyDescent="0.3"/>
    <row r="132" s="197" customFormat="1" x14ac:dyDescent="0.3"/>
    <row r="133" s="197" customFormat="1" x14ac:dyDescent="0.3"/>
    <row r="134" s="197" customFormat="1" x14ac:dyDescent="0.3"/>
    <row r="135" s="197" customFormat="1" x14ac:dyDescent="0.3"/>
    <row r="136" s="197" customFormat="1" x14ac:dyDescent="0.3"/>
    <row r="137" s="197" customFormat="1" x14ac:dyDescent="0.3"/>
    <row r="138" s="197" customFormat="1" x14ac:dyDescent="0.3"/>
    <row r="139" s="197" customFormat="1" x14ac:dyDescent="0.3"/>
    <row r="140" s="197" customFormat="1" x14ac:dyDescent="0.3"/>
    <row r="141" s="197" customFormat="1" x14ac:dyDescent="0.3"/>
    <row r="142" s="197" customFormat="1" x14ac:dyDescent="0.3"/>
    <row r="143" s="197" customFormat="1" x14ac:dyDescent="0.3"/>
    <row r="144" s="197" customFormat="1" x14ac:dyDescent="0.3"/>
    <row r="145" s="197" customFormat="1" x14ac:dyDescent="0.3"/>
    <row r="146" s="197" customFormat="1" x14ac:dyDescent="0.3"/>
    <row r="147" s="197" customFormat="1" x14ac:dyDescent="0.3"/>
    <row r="148" s="197" customFormat="1" x14ac:dyDescent="0.3"/>
    <row r="149" s="197" customFormat="1" x14ac:dyDescent="0.3"/>
    <row r="150" s="197" customFormat="1" x14ac:dyDescent="0.3"/>
    <row r="151" s="197" customFormat="1" x14ac:dyDescent="0.3"/>
    <row r="152" s="197" customFormat="1" x14ac:dyDescent="0.3"/>
    <row r="153" s="197" customFormat="1" x14ac:dyDescent="0.3"/>
    <row r="154" s="197" customFormat="1" x14ac:dyDescent="0.3"/>
    <row r="155" s="197" customFormat="1" x14ac:dyDescent="0.3"/>
    <row r="156" s="197" customFormat="1" x14ac:dyDescent="0.3"/>
    <row r="157" s="197" customFormat="1" x14ac:dyDescent="0.3"/>
    <row r="158" s="197" customFormat="1" x14ac:dyDescent="0.3"/>
    <row r="159" s="197" customFormat="1" x14ac:dyDescent="0.3"/>
    <row r="160" s="197" customFormat="1" x14ac:dyDescent="0.3"/>
    <row r="161" s="197" customFormat="1" x14ac:dyDescent="0.3"/>
    <row r="162" s="197" customFormat="1" x14ac:dyDescent="0.3"/>
    <row r="163" s="197" customFormat="1" x14ac:dyDescent="0.3"/>
    <row r="164" s="197" customFormat="1" x14ac:dyDescent="0.3"/>
    <row r="165" s="197" customFormat="1" x14ac:dyDescent="0.3"/>
    <row r="166" s="197" customFormat="1" x14ac:dyDescent="0.3"/>
    <row r="167" s="197" customFormat="1" x14ac:dyDescent="0.3"/>
    <row r="168" s="197" customFormat="1" x14ac:dyDescent="0.3"/>
    <row r="169" s="197" customFormat="1" x14ac:dyDescent="0.3"/>
    <row r="170" s="197" customFormat="1" x14ac:dyDescent="0.3"/>
    <row r="171" s="197" customFormat="1" x14ac:dyDescent="0.3"/>
    <row r="172" s="197" customFormat="1" x14ac:dyDescent="0.3"/>
    <row r="173" s="197" customFormat="1" x14ac:dyDescent="0.3"/>
    <row r="174" s="197" customFormat="1" x14ac:dyDescent="0.3"/>
    <row r="175" s="197" customFormat="1" x14ac:dyDescent="0.3"/>
    <row r="176" s="197" customFormat="1" x14ac:dyDescent="0.3"/>
    <row r="177" s="197" customFormat="1" x14ac:dyDescent="0.3"/>
    <row r="178" s="197" customFormat="1" x14ac:dyDescent="0.3"/>
    <row r="179" s="197" customFormat="1" x14ac:dyDescent="0.3"/>
    <row r="180" s="197" customFormat="1" x14ac:dyDescent="0.3"/>
    <row r="181" s="197" customFormat="1" x14ac:dyDescent="0.3"/>
    <row r="182" s="197" customFormat="1" x14ac:dyDescent="0.3"/>
    <row r="183" s="197" customFormat="1" x14ac:dyDescent="0.3"/>
    <row r="184" s="197" customFormat="1" x14ac:dyDescent="0.3"/>
    <row r="185" s="197" customFormat="1" x14ac:dyDescent="0.3"/>
    <row r="186" s="197" customFormat="1" x14ac:dyDescent="0.3"/>
    <row r="187" s="197" customFormat="1" x14ac:dyDescent="0.3"/>
    <row r="188" s="197" customFormat="1" x14ac:dyDescent="0.3"/>
    <row r="189" s="197" customFormat="1" x14ac:dyDescent="0.3"/>
    <row r="190" s="197" customFormat="1" x14ac:dyDescent="0.3"/>
    <row r="191" s="197" customFormat="1" x14ac:dyDescent="0.3"/>
    <row r="192" s="197" customFormat="1" x14ac:dyDescent="0.3"/>
    <row r="193" s="197" customFormat="1" x14ac:dyDescent="0.3"/>
    <row r="194" s="197" customFormat="1" x14ac:dyDescent="0.3"/>
  </sheetData>
  <sheetProtection algorithmName="SHA-512" hashValue="82IMXqVm2rnUTNaAtaWs567plsn3w2v/bJMEVa5sr52zv6QM2D/S/3PJY/QdDgrNQec/5dw5gsdnTmUKT0yTNg==" saltValue="5oVazbFOt+T6/f9BscYLBQ==" spinCount="100000" sheet="1" objects="1" scenarios="1"/>
  <pageMargins left="0.75" right="0.75" top="1" bottom="1" header="0.5" footer="0.5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6"/>
  <dimension ref="A1:BI98"/>
  <sheetViews>
    <sheetView workbookViewId="0">
      <selection activeCell="A7" sqref="A7:M7"/>
    </sheetView>
  </sheetViews>
  <sheetFormatPr defaultColWidth="10.84375" defaultRowHeight="13.5" x14ac:dyDescent="0.3"/>
  <cols>
    <col min="1" max="1" width="13" style="32" customWidth="1"/>
    <col min="2" max="2" width="23.15234375" style="32" bestFit="1" customWidth="1"/>
    <col min="3" max="3" width="12.4609375" style="32" customWidth="1"/>
    <col min="4" max="11" width="12.15234375" style="32" customWidth="1"/>
    <col min="12" max="12" width="12.15234375" style="32" hidden="1" customWidth="1"/>
    <col min="13" max="13" width="12.15234375" style="32" customWidth="1"/>
    <col min="14" max="17" width="12.15234375" style="164" customWidth="1"/>
    <col min="18" max="19" width="10.69140625" style="164" customWidth="1"/>
    <col min="20" max="23" width="12.15234375" style="164" customWidth="1"/>
    <col min="24" max="61" width="10.84375" style="164"/>
    <col min="62" max="16384" width="10.84375" style="32"/>
  </cols>
  <sheetData>
    <row r="1" spans="1:61" ht="14" x14ac:dyDescent="0.3">
      <c r="A1" s="163" t="s">
        <v>191</v>
      </c>
      <c r="B1" s="163"/>
      <c r="C1" s="163"/>
      <c r="D1" s="163"/>
      <c r="E1" s="163"/>
      <c r="F1" s="163"/>
      <c r="G1" s="163"/>
      <c r="H1" s="163"/>
      <c r="I1" s="163"/>
      <c r="J1" s="163"/>
      <c r="K1" s="163"/>
      <c r="L1" s="163"/>
      <c r="M1" s="163"/>
      <c r="N1" s="163"/>
      <c r="O1" s="163"/>
      <c r="P1" s="163"/>
      <c r="Q1" s="163"/>
      <c r="R1" s="163"/>
      <c r="S1" s="163"/>
      <c r="T1" s="163"/>
      <c r="U1" s="163"/>
      <c r="V1" s="163"/>
      <c r="W1" s="163"/>
    </row>
    <row r="2" spans="1:61" ht="14" x14ac:dyDescent="0.3">
      <c r="A2" s="165" t="s">
        <v>198</v>
      </c>
      <c r="B2" s="165"/>
      <c r="C2" s="163"/>
      <c r="D2" s="163"/>
      <c r="E2" s="163"/>
      <c r="F2" s="163"/>
      <c r="G2" s="163"/>
      <c r="H2" s="163"/>
      <c r="I2" s="163"/>
      <c r="J2" s="163"/>
      <c r="K2" s="163"/>
      <c r="L2" s="163"/>
      <c r="M2" s="163"/>
      <c r="N2" s="163"/>
      <c r="O2" s="163"/>
      <c r="P2" s="163"/>
      <c r="Q2" s="163"/>
      <c r="R2" s="163"/>
      <c r="S2" s="163"/>
      <c r="T2" s="163"/>
      <c r="U2" s="163"/>
      <c r="V2" s="163"/>
      <c r="W2" s="163"/>
    </row>
    <row r="3" spans="1:61" ht="14.5" thickBot="1" x14ac:dyDescent="0.35">
      <c r="A3" s="163"/>
      <c r="B3" s="163"/>
      <c r="C3" s="163"/>
      <c r="D3" s="163"/>
      <c r="E3" s="163"/>
      <c r="F3" s="163"/>
      <c r="G3" s="163"/>
      <c r="H3" s="163"/>
      <c r="I3" s="163"/>
      <c r="J3" s="163"/>
      <c r="K3" s="163"/>
      <c r="L3" s="163"/>
      <c r="M3" s="163"/>
      <c r="N3" s="163"/>
      <c r="O3" s="163"/>
      <c r="P3" s="163"/>
      <c r="Q3" s="163"/>
      <c r="R3" s="163"/>
      <c r="S3" s="163"/>
      <c r="T3" s="163"/>
      <c r="U3" s="163"/>
      <c r="V3" s="163"/>
      <c r="W3" s="163"/>
    </row>
    <row r="4" spans="1:61" ht="14" x14ac:dyDescent="0.3">
      <c r="A4" s="166" t="s">
        <v>199</v>
      </c>
      <c r="B4" s="167"/>
      <c r="C4" s="168"/>
      <c r="D4" s="168"/>
      <c r="E4" s="168"/>
      <c r="F4" s="168"/>
      <c r="G4" s="168"/>
      <c r="H4" s="168"/>
      <c r="I4" s="168"/>
      <c r="J4" s="168"/>
      <c r="K4" s="168"/>
      <c r="L4" s="168"/>
      <c r="M4" s="169"/>
      <c r="N4" s="163"/>
      <c r="O4" s="163"/>
      <c r="P4" s="163"/>
      <c r="Q4" s="163"/>
      <c r="R4" s="163"/>
      <c r="S4" s="163"/>
      <c r="T4" s="163"/>
      <c r="U4" s="163"/>
      <c r="V4" s="163"/>
      <c r="W4" s="163"/>
    </row>
    <row r="5" spans="1:61" ht="14" x14ac:dyDescent="0.3">
      <c r="A5" s="170" t="s">
        <v>378</v>
      </c>
      <c r="B5" s="96"/>
      <c r="C5" s="187">
        <v>4000</v>
      </c>
      <c r="D5" s="171"/>
      <c r="E5" s="96"/>
      <c r="F5" s="96"/>
      <c r="G5" s="96"/>
      <c r="H5" s="96"/>
      <c r="I5" s="96"/>
      <c r="J5" s="96"/>
      <c r="K5" s="96"/>
      <c r="L5" s="96"/>
      <c r="M5" s="172"/>
      <c r="N5" s="163"/>
      <c r="O5" s="163"/>
      <c r="P5" s="163"/>
      <c r="Q5" s="163"/>
      <c r="R5" s="163"/>
      <c r="S5" s="163"/>
      <c r="T5" s="163"/>
      <c r="U5" s="163"/>
      <c r="V5" s="163"/>
      <c r="W5" s="163"/>
    </row>
    <row r="6" spans="1:61" ht="14" x14ac:dyDescent="0.3">
      <c r="A6" s="170"/>
      <c r="B6" s="96"/>
      <c r="C6" s="96"/>
      <c r="D6" s="96"/>
      <c r="E6" s="96"/>
      <c r="F6" s="96"/>
      <c r="G6" s="96"/>
      <c r="H6" s="96"/>
      <c r="I6" s="96"/>
      <c r="J6" s="96"/>
      <c r="K6" s="96"/>
      <c r="L6" s="96"/>
      <c r="M6" s="172"/>
      <c r="N6" s="163"/>
      <c r="O6" s="163"/>
      <c r="P6" s="163"/>
      <c r="Q6" s="163"/>
      <c r="R6" s="163"/>
      <c r="S6" s="163"/>
      <c r="T6" s="163"/>
      <c r="U6" s="163"/>
      <c r="V6" s="163"/>
      <c r="W6" s="163"/>
    </row>
    <row r="7" spans="1:61" ht="28" x14ac:dyDescent="0.3">
      <c r="A7" s="265" t="s">
        <v>239</v>
      </c>
      <c r="B7" s="266" t="s">
        <v>200</v>
      </c>
      <c r="C7" s="266" t="s">
        <v>192</v>
      </c>
      <c r="D7" s="266" t="s">
        <v>196</v>
      </c>
      <c r="E7" s="266" t="s">
        <v>201</v>
      </c>
      <c r="F7" s="266" t="s">
        <v>202</v>
      </c>
      <c r="G7" s="266" t="s">
        <v>193</v>
      </c>
      <c r="H7" s="266" t="s">
        <v>194</v>
      </c>
      <c r="I7" s="266" t="s">
        <v>195</v>
      </c>
      <c r="J7" s="266" t="s">
        <v>203</v>
      </c>
      <c r="K7" s="266" t="s">
        <v>204</v>
      </c>
      <c r="L7" s="267" t="s">
        <v>197</v>
      </c>
      <c r="M7" s="268" t="s">
        <v>324</v>
      </c>
      <c r="N7" s="163"/>
      <c r="O7" s="163"/>
      <c r="P7" s="163"/>
      <c r="Q7" s="163"/>
      <c r="R7" s="163"/>
      <c r="S7" s="163"/>
      <c r="T7" s="163"/>
      <c r="U7" s="163"/>
      <c r="V7" s="163"/>
      <c r="W7" s="163"/>
    </row>
    <row r="8" spans="1:61" ht="23" customHeight="1" x14ac:dyDescent="0.3">
      <c r="A8" s="173" t="str">
        <f>'Tariffs 2016'!F2</f>
        <v>AGL</v>
      </c>
      <c r="B8" s="171" t="str">
        <f>'Tariffs 2016'!D2</f>
        <v>Jemena</v>
      </c>
      <c r="C8" s="174">
        <f>'Tariffs 2016'!E2</f>
        <v>41090</v>
      </c>
      <c r="D8" s="175">
        <f>60*'Tariffs 2016'!H2/100</f>
        <v>32.729999999999997</v>
      </c>
      <c r="E8" s="175">
        <f>IF($C$5&gt;='Tariffs 2016'!J2,('Tariffs 2016'!J2*'Tariffs 2016'!O2/100),($C$5*'Tariffs 2016'!O2/100))</f>
        <v>42.395999999999994</v>
      </c>
      <c r="F8" s="175">
        <f>IF($C$5&lt;'Tariffs 2016'!J2,0,IF(($C$5-'Tariffs 2016'!J2)&lt;='Tariffs 2016'!K2,(($C$5-'Tariffs 2016'!J2)*'Tariffs 2016'!P2/100),(('Tariffs 2016'!K2-'Tariffs 2016'!J2)*'Tariffs 2016'!P2/100)))</f>
        <v>28.26</v>
      </c>
      <c r="G8" s="175">
        <f>IF($C$5&lt;'Tariffs 2016'!K2,0,IF(($C$5-'Tariffs 2016'!K2)&lt;='Tariffs 2016'!L2,(($C$5-'Tariffs 2016'!K2)*'Tariffs 2016'!Q2/100),(('Tariffs 2016'!L2-'Tariffs 2016'!K2)*'Tariffs 2016'!Q2/100)))</f>
        <v>34.847999999999999</v>
      </c>
      <c r="H8" s="175">
        <f>IF($C$5&lt;'Tariffs 2016'!L2,0,IF(($C$5-'Tariffs 2016'!L2)&lt;='Tariffs 2016'!M2,(($C$5-'Tariffs 2016'!L2)*'Tariffs 2016'!R2/100),(('Tariffs 2016'!M2-'Tariffs 2016'!L2)*'Tariffs 2016'!R2/100)))</f>
        <v>0</v>
      </c>
      <c r="I8" s="175">
        <f>IF($C$5&lt;'Tariffs 2016'!M2,0,IF(($C$5-'Tariffs 2016'!M2)&lt;='Tariffs 2016'!N2,(($C$5-'Tariffs 2016'!M2)*'Tariffs 2016'!S2/100),(('Tariffs 2016'!N2-'Tariffs 2016'!M2)*'Tariffs 2016'!S2/100)))</f>
        <v>0</v>
      </c>
      <c r="J8" s="175">
        <f>IF(($C$5&lt;'Tariffs 2016'!N2),(0),($C$5-'Tariffs 2016'!N2)*'Tariffs 2016'!T2/100)</f>
        <v>0</v>
      </c>
      <c r="K8" s="175">
        <f>SUM(D8:J8)</f>
        <v>138.23399999999998</v>
      </c>
      <c r="L8" s="199">
        <f>K8*6</f>
        <v>829.40399999999988</v>
      </c>
      <c r="M8" s="176">
        <f>L8*1.1</f>
        <v>912.34439999999995</v>
      </c>
      <c r="N8" s="163"/>
      <c r="O8" s="163"/>
      <c r="P8" s="163"/>
      <c r="Q8" s="163"/>
      <c r="R8" s="163"/>
      <c r="S8" s="163"/>
      <c r="T8" s="163"/>
      <c r="U8" s="163"/>
      <c r="V8" s="163"/>
      <c r="W8" s="163"/>
    </row>
    <row r="9" spans="1:61" ht="23" customHeight="1" x14ac:dyDescent="0.3">
      <c r="A9" s="173" t="str">
        <f>'Tariffs 2016'!F3</f>
        <v>ActewAGL</v>
      </c>
      <c r="B9" s="171" t="str">
        <f>'Tariffs 2016'!D3</f>
        <v>ActewAGL Boorowa</v>
      </c>
      <c r="C9" s="174">
        <f>'Tariffs 2016'!E3</f>
        <v>41090</v>
      </c>
      <c r="D9" s="175">
        <f>60*'Tariffs 2016'!H3/100</f>
        <v>33.552</v>
      </c>
      <c r="E9" s="175">
        <f>IF($C$5&gt;='Tariffs 2016'!J3,('Tariffs 2016'!J3*'Tariffs 2016'!O3/100),($C$5*'Tariffs 2016'!O3/100))</f>
        <v>39.276000000000003</v>
      </c>
      <c r="F9" s="175">
        <f>IF($C$5&lt;'Tariffs 2016'!J3,0,IF(($C$5-'Tariffs 2016'!J3)&lt;='Tariffs 2016'!K3,(($C$5-'Tariffs 2016'!J3)*'Tariffs 2016'!P3/100),(('Tariffs 2016'!K3-'Tariffs 2016'!J3)*'Tariffs 2016'!P3/100)))</f>
        <v>28.140000000000004</v>
      </c>
      <c r="G9" s="175">
        <f>IF($C$5&lt;'Tariffs 2016'!K3,0,IF(($C$5-'Tariffs 2016'!K3)&lt;='Tariffs 2016'!L3,(($C$5-'Tariffs 2016'!K3)*'Tariffs 2016'!Q3/100),(('Tariffs 2016'!L3-'Tariffs 2016'!K3)*'Tariffs 2016'!Q3/100)))</f>
        <v>36.576000000000001</v>
      </c>
      <c r="H9" s="175">
        <f>IF($C$5&lt;'Tariffs 2016'!L3,0,IF(($C$5-'Tariffs 2016'!L3)&lt;='Tariffs 2016'!M3,(($C$5-'Tariffs 2016'!L3)*'Tariffs 2016'!R3/100),(('Tariffs 2016'!M3-'Tariffs 2016'!L3)*'Tariffs 2016'!R3/100)))</f>
        <v>0</v>
      </c>
      <c r="I9" s="175">
        <f>IF($C$5&lt;'Tariffs 2016'!M3,0,IF(($C$5-'Tariffs 2016'!M3)&lt;='Tariffs 2016'!N3,(($C$5-'Tariffs 2016'!M3)*'Tariffs 2016'!S3/100),(('Tariffs 2016'!N3-'Tariffs 2016'!M3)*'Tariffs 2016'!S3/100)))</f>
        <v>0</v>
      </c>
      <c r="J9" s="175">
        <f>IF(($C$5&lt;'Tariffs 2016'!N3),(0),($C$5-'Tariffs 2016'!N3)*'Tariffs 2016'!T3/100)</f>
        <v>0</v>
      </c>
      <c r="K9" s="175">
        <f t="shared" ref="K9:K24" si="0">SUM(D9:J9)</f>
        <v>137.54400000000001</v>
      </c>
      <c r="L9" s="199">
        <f t="shared" ref="L9:L24" si="1">K9*6</f>
        <v>825.26400000000012</v>
      </c>
      <c r="M9" s="176">
        <f t="shared" ref="M9:M24" si="2">L9*1.1</f>
        <v>907.7904000000002</v>
      </c>
      <c r="N9" s="163"/>
      <c r="O9" s="163"/>
      <c r="P9" s="163"/>
      <c r="Q9" s="163"/>
      <c r="R9" s="163"/>
      <c r="S9" s="163"/>
      <c r="T9" s="163"/>
      <c r="U9" s="163"/>
      <c r="V9" s="163"/>
      <c r="W9" s="163"/>
    </row>
    <row r="10" spans="1:61" ht="23" customHeight="1" x14ac:dyDescent="0.3">
      <c r="A10" s="173" t="str">
        <f>'Tariffs 2016'!F4</f>
        <v>ActewAGL</v>
      </c>
      <c r="B10" s="171" t="str">
        <f>'Tariffs 2016'!D4</f>
        <v xml:space="preserve">ActewAGL Queanbeyan </v>
      </c>
      <c r="C10" s="174">
        <f>'Tariffs 2016'!E4</f>
        <v>41090</v>
      </c>
      <c r="D10" s="175">
        <f>60*'Tariffs 2016'!H4/100</f>
        <v>38.052</v>
      </c>
      <c r="E10" s="175">
        <f>IF($C$5&gt;='Tariffs 2016'!J4,('Tariffs 2016'!J4*'Tariffs 2016'!O4/100),($C$5*'Tariffs 2016'!O4/100))</f>
        <v>61.625</v>
      </c>
      <c r="F10" s="175">
        <f>IF($C$5&lt;'Tariffs 2016'!J4,0,IF(($C$5-'Tariffs 2016'!J4)&lt;='Tariffs 2016'!K4,(($C$5-'Tariffs 2016'!J4)*'Tariffs 2016'!P4/100),(('Tariffs 2016'!K4-'Tariffs 2016'!J4)*'Tariffs 2016'!P4/100)))</f>
        <v>31.14</v>
      </c>
      <c r="G10" s="175">
        <f>IF($C$5&lt;'Tariffs 2016'!K4,0,IF(($C$5-'Tariffs 2016'!K4)&lt;='Tariffs 2016'!L4,(($C$5-'Tariffs 2016'!K4)*'Tariffs 2016'!Q4/100),(('Tariffs 2016'!L4-'Tariffs 2016'!K4)*'Tariffs 2016'!Q4/100)))</f>
        <v>0</v>
      </c>
      <c r="H10" s="175">
        <v>0</v>
      </c>
      <c r="I10" s="175">
        <v>0</v>
      </c>
      <c r="J10" s="175">
        <f>IF(($C$5&lt;'Tariffs 2016'!N4),(0),($C$5-'Tariffs 2016'!N4)*'Tariffs 2016'!R4/100)</f>
        <v>0</v>
      </c>
      <c r="K10" s="175">
        <f t="shared" ref="K10:K11" si="3">SUM(D10:J10)</f>
        <v>130.81700000000001</v>
      </c>
      <c r="L10" s="199">
        <f t="shared" ref="L10:L11" si="4">K10*6</f>
        <v>784.90200000000004</v>
      </c>
      <c r="M10" s="176">
        <f t="shared" ref="M10:M11" si="5">L10*1.1</f>
        <v>863.39220000000012</v>
      </c>
      <c r="N10" s="163"/>
      <c r="O10" s="163"/>
      <c r="P10" s="163"/>
      <c r="Q10" s="163"/>
      <c r="R10" s="163"/>
      <c r="S10" s="163"/>
      <c r="T10" s="163"/>
      <c r="U10" s="163"/>
      <c r="V10" s="163"/>
      <c r="W10" s="163"/>
    </row>
    <row r="11" spans="1:61" ht="23" customHeight="1" x14ac:dyDescent="0.3">
      <c r="A11" s="173" t="str">
        <f>'Tariffs 2016'!F5</f>
        <v>ActewAGL</v>
      </c>
      <c r="B11" s="171" t="str">
        <f>'Tariffs 2016'!D5</f>
        <v>ActewAGL Shoalhaven</v>
      </c>
      <c r="C11" s="174">
        <f>'Tariffs 2016'!E5</f>
        <v>41090</v>
      </c>
      <c r="D11" s="175">
        <f>60*'Tariffs 2016'!H5/100</f>
        <v>39.875999999999998</v>
      </c>
      <c r="E11" s="175">
        <f>C5*'Tariffs 2016'!O5/100</f>
        <v>95.96</v>
      </c>
      <c r="F11" s="175">
        <v>0</v>
      </c>
      <c r="G11" s="175">
        <v>0</v>
      </c>
      <c r="H11" s="175">
        <v>0</v>
      </c>
      <c r="I11" s="175">
        <v>0</v>
      </c>
      <c r="J11" s="175">
        <v>0</v>
      </c>
      <c r="K11" s="175">
        <f t="shared" si="3"/>
        <v>135.83599999999998</v>
      </c>
      <c r="L11" s="199">
        <f t="shared" si="4"/>
        <v>815.01599999999985</v>
      </c>
      <c r="M11" s="176">
        <f t="shared" si="5"/>
        <v>896.5175999999999</v>
      </c>
      <c r="N11" s="163"/>
      <c r="O11" s="163"/>
      <c r="P11" s="163"/>
      <c r="Q11" s="163"/>
      <c r="R11" s="163"/>
      <c r="S11" s="163"/>
      <c r="T11" s="163"/>
      <c r="U11" s="163"/>
      <c r="V11" s="163"/>
      <c r="W11" s="163"/>
    </row>
    <row r="12" spans="1:61" ht="23" customHeight="1" x14ac:dyDescent="0.3">
      <c r="A12" s="173" t="str">
        <f>'Tariffs 2016'!F6</f>
        <v>Origin Energy</v>
      </c>
      <c r="B12" s="171" t="str">
        <f>'Tariffs 2016'!D6</f>
        <v>Envestra Albury</v>
      </c>
      <c r="C12" s="174">
        <f>'Tariffs 2016'!E6</f>
        <v>41090</v>
      </c>
      <c r="D12" s="175">
        <f>60*'Tariffs 2016'!H6/100</f>
        <v>33.6</v>
      </c>
      <c r="E12" s="175">
        <f>IF($C$5&gt;='Tariffs 2016'!J6,('Tariffs 2016'!J6*'Tariffs 2016'!O6/100),($C$5*'Tariffs 2016'!O6/100))</f>
        <v>32.01</v>
      </c>
      <c r="F12" s="175">
        <f>IF($C$5&lt;'Tariffs 2016'!J6,0,IF(($C$5-'Tariffs 2016'!J6)&lt;='Tariffs 2016'!K6,(('Tariffs 2016'!K6-'Tariffs 2016'!J6)*'Tariffs 2016'!P6/100),(($C$5-'Tariffs 2016'!J6)*'Tariffs 2016'!P6/100)))</f>
        <v>23.055999999999997</v>
      </c>
      <c r="G12" s="175">
        <f>IF($C$5&lt;'Tariffs 2016'!K6,0,IF(($C$5-'Tariffs 2016'!K6)&lt;='Tariffs 2016'!L6,(($C$5-'Tariffs 2016'!K6)*'Tariffs 2016'!Q6/100),(('Tariffs 2016'!L6-'Tariffs 2016'!K6)*'Tariffs 2016'!Q6/100)))</f>
        <v>16.848000000000003</v>
      </c>
      <c r="H12" s="175">
        <f>IF($C$5&lt;'Tariffs 2016'!L6,0,IF(($C$5-'Tariffs 2016'!L6)&lt;='Tariffs 2016'!M6,(($C$5-'Tariffs 2016'!L6)*'Tariffs 2016'!R6/100),(('Tariffs 2016'!M6-'Tariffs 2016'!L6)*'Tariffs 2016'!R6/100)))</f>
        <v>0</v>
      </c>
      <c r="I12" s="175">
        <f>IF($C$5&lt;'Tariffs 2016'!M6,0,IF(($C$5-'Tariffs 2016'!M6)&lt;='Tariffs 2016'!N6,(($C$5-'Tariffs 2016'!M6)*'Tariffs 2016'!S6/100),(('Tariffs 2016'!N6-'Tariffs 2016'!M6)*'Tariffs 2016'!S6/100)))</f>
        <v>0</v>
      </c>
      <c r="J12" s="175">
        <f>IF(($C$5&lt;'Tariffs 2016'!N6),(0),($C$5-'Tariffs 2016'!N6)*'Tariffs 2016'!T6/100)</f>
        <v>0</v>
      </c>
      <c r="K12" s="175">
        <f t="shared" si="0"/>
        <v>105.514</v>
      </c>
      <c r="L12" s="199">
        <f t="shared" si="1"/>
        <v>633.08399999999995</v>
      </c>
      <c r="M12" s="176">
        <f t="shared" si="2"/>
        <v>696.39239999999995</v>
      </c>
      <c r="N12" s="163"/>
      <c r="O12" s="163"/>
      <c r="P12" s="163"/>
      <c r="Q12" s="163"/>
      <c r="R12" s="163"/>
      <c r="S12" s="163"/>
      <c r="T12" s="163"/>
      <c r="U12" s="163"/>
      <c r="V12" s="163"/>
      <c r="W12" s="163"/>
    </row>
    <row r="13" spans="1:61" s="54" customFormat="1" ht="14" x14ac:dyDescent="0.3">
      <c r="A13" s="177"/>
      <c r="B13" s="178"/>
      <c r="C13" s="179"/>
      <c r="D13" s="180"/>
      <c r="E13" s="180"/>
      <c r="F13" s="180"/>
      <c r="G13" s="180"/>
      <c r="H13" s="180"/>
      <c r="I13" s="180"/>
      <c r="J13" s="180"/>
      <c r="K13" s="180"/>
      <c r="L13" s="178"/>
      <c r="M13" s="181"/>
      <c r="N13" s="163"/>
      <c r="O13" s="163"/>
      <c r="P13" s="163"/>
      <c r="Q13" s="163"/>
      <c r="R13" s="163"/>
      <c r="S13" s="163"/>
      <c r="T13" s="163"/>
      <c r="U13" s="163"/>
      <c r="V13" s="163"/>
      <c r="W13" s="163"/>
      <c r="X13" s="164"/>
      <c r="Y13" s="164"/>
      <c r="Z13" s="164"/>
      <c r="AA13" s="164"/>
      <c r="AB13" s="164"/>
      <c r="AC13" s="164"/>
      <c r="AD13" s="164"/>
      <c r="AE13" s="164"/>
      <c r="AF13" s="164"/>
      <c r="AG13" s="164"/>
      <c r="AH13" s="164"/>
      <c r="AI13" s="164"/>
      <c r="AJ13" s="164"/>
      <c r="AK13" s="164"/>
      <c r="AL13" s="164"/>
      <c r="AM13" s="164"/>
      <c r="AN13" s="164"/>
      <c r="AO13" s="164"/>
      <c r="AP13" s="164"/>
      <c r="AQ13" s="164"/>
      <c r="AR13" s="164"/>
      <c r="AS13" s="164"/>
      <c r="AT13" s="164"/>
      <c r="AU13" s="164"/>
      <c r="AV13" s="164"/>
      <c r="AW13" s="164"/>
      <c r="AX13" s="164"/>
      <c r="AY13" s="164"/>
      <c r="AZ13" s="164"/>
      <c r="BA13" s="164"/>
      <c r="BB13" s="164"/>
      <c r="BC13" s="164"/>
      <c r="BD13" s="164"/>
      <c r="BE13" s="164"/>
      <c r="BF13" s="164"/>
      <c r="BG13" s="164"/>
      <c r="BH13" s="164"/>
      <c r="BI13" s="164"/>
    </row>
    <row r="14" spans="1:61" ht="23" customHeight="1" x14ac:dyDescent="0.3">
      <c r="A14" s="173" t="str">
        <f>'Tariffs 2016'!F7</f>
        <v>Origin Energy</v>
      </c>
      <c r="B14" s="171" t="str">
        <f>'Tariffs 2016'!D7</f>
        <v>Envestra Murray Valley</v>
      </c>
      <c r="C14" s="174">
        <f>'Tariffs 2016'!E7</f>
        <v>41090</v>
      </c>
      <c r="D14" s="175">
        <f>60*'Tariffs 2016'!H7/100</f>
        <v>38.4</v>
      </c>
      <c r="E14" s="175">
        <f>IF($C$5&gt;='Tariffs 2016'!J7,('Tariffs 2016'!J7*'Tariffs 2016'!O7/100),($C$5*'Tariffs 2016'!O7/100))</f>
        <v>49.005000000000003</v>
      </c>
      <c r="F14" s="175">
        <f>IF($C$5&lt;'Tariffs 2016'!J7,0,IF(($C$5-'Tariffs 2016'!J7)&lt;='Tariffs 2016'!K7,(('Tariffs 2016'!K7-'Tariffs 2016'!J7)*'Tariffs 2016'!P7/100),(($C$5-'Tariffs 2016'!J7)*'Tariffs 2016'!P7/100)))</f>
        <v>36.417999999999999</v>
      </c>
      <c r="G14" s="175">
        <f>IF($C$5&lt;'Tariffs 2016'!K7,0,IF(($C$5-'Tariffs 2016'!K7)&lt;='Tariffs 2016'!L7,(($C$5-'Tariffs 2016'!K7)*'Tariffs 2016'!Q7/100),(('Tariffs 2016'!L7-'Tariffs 2016'!K7)*'Tariffs 2016'!Q7/100)))</f>
        <v>22.776</v>
      </c>
      <c r="H14" s="175">
        <f>IF($C$5&lt;'Tariffs 2016'!L7,0,IF(($C$5-'Tariffs 2016'!L7)&lt;='Tariffs 2016'!M7,(($C$5-'Tariffs 2016'!L7)*'Tariffs 2016'!R7/100),(('Tariffs 2016'!M7-'Tariffs 2016'!L7)*'Tariffs 2016'!R7/100)))</f>
        <v>0</v>
      </c>
      <c r="I14" s="175">
        <f>IF($C$5&lt;'Tariffs 2016'!M7,0,IF(($C$5-'Tariffs 2016'!M7)&lt;='Tariffs 2016'!N7,(($C$5-'Tariffs 2016'!M7)*'Tariffs 2016'!S7/100),(('Tariffs 2016'!N7-'Tariffs 2016'!M7)*'Tariffs 2016'!S7/100)))</f>
        <v>0</v>
      </c>
      <c r="J14" s="175">
        <f>IF(($C$5&lt;'Tariffs 2016'!N7),(0),($C$5-'Tariffs 2016'!N7)*'Tariffs 2016'!T7/100)</f>
        <v>0</v>
      </c>
      <c r="K14" s="175">
        <f t="shared" si="0"/>
        <v>146.59900000000002</v>
      </c>
      <c r="L14" s="171">
        <f t="shared" si="1"/>
        <v>879.59400000000005</v>
      </c>
      <c r="M14" s="176">
        <f t="shared" si="2"/>
        <v>967.55340000000012</v>
      </c>
      <c r="N14" s="163"/>
      <c r="O14" s="163"/>
      <c r="P14" s="163"/>
      <c r="Q14" s="163"/>
      <c r="R14" s="163"/>
      <c r="S14" s="163"/>
      <c r="T14" s="163"/>
      <c r="U14" s="163"/>
      <c r="V14" s="163"/>
      <c r="W14" s="163"/>
    </row>
    <row r="15" spans="1:61" s="54" customFormat="1" ht="14" x14ac:dyDescent="0.3">
      <c r="A15" s="177"/>
      <c r="B15" s="178"/>
      <c r="C15" s="179"/>
      <c r="D15" s="180"/>
      <c r="E15" s="180"/>
      <c r="F15" s="180"/>
      <c r="G15" s="180"/>
      <c r="H15" s="180"/>
      <c r="I15" s="180"/>
      <c r="J15" s="180"/>
      <c r="K15" s="180"/>
      <c r="L15" s="178"/>
      <c r="M15" s="181"/>
      <c r="N15" s="163"/>
      <c r="O15" s="163"/>
      <c r="P15" s="163"/>
      <c r="Q15" s="163"/>
      <c r="R15" s="163"/>
      <c r="S15" s="163"/>
      <c r="T15" s="163"/>
      <c r="U15" s="163"/>
      <c r="V15" s="163"/>
      <c r="W15" s="163"/>
      <c r="X15" s="164"/>
      <c r="Y15" s="164"/>
      <c r="Z15" s="164"/>
      <c r="AA15" s="164"/>
      <c r="AB15" s="164"/>
      <c r="AC15" s="164"/>
      <c r="AD15" s="164"/>
      <c r="AE15" s="164"/>
      <c r="AF15" s="164"/>
      <c r="AG15" s="164"/>
      <c r="AH15" s="164"/>
      <c r="AI15" s="164"/>
      <c r="AJ15" s="164"/>
      <c r="AK15" s="164"/>
      <c r="AL15" s="164"/>
      <c r="AM15" s="164"/>
      <c r="AN15" s="164"/>
      <c r="AO15" s="164"/>
      <c r="AP15" s="164"/>
      <c r="AQ15" s="164"/>
      <c r="AR15" s="164"/>
      <c r="AS15" s="164"/>
      <c r="AT15" s="164"/>
      <c r="AU15" s="164"/>
      <c r="AV15" s="164"/>
      <c r="AW15" s="164"/>
      <c r="AX15" s="164"/>
      <c r="AY15" s="164"/>
      <c r="AZ15" s="164"/>
      <c r="BA15" s="164"/>
      <c r="BB15" s="164"/>
      <c r="BC15" s="164"/>
      <c r="BD15" s="164"/>
      <c r="BE15" s="164"/>
      <c r="BF15" s="164"/>
      <c r="BG15" s="164"/>
      <c r="BH15" s="164"/>
      <c r="BI15" s="164"/>
    </row>
    <row r="16" spans="1:61" ht="23" customHeight="1" x14ac:dyDescent="0.3">
      <c r="A16" s="173" t="str">
        <f>'Tariffs 2016'!F8</f>
        <v>Origin Energy</v>
      </c>
      <c r="B16" s="171" t="str">
        <f>'Tariffs 2016'!D8</f>
        <v>Envestra Cooma</v>
      </c>
      <c r="C16" s="174">
        <f>'Tariffs 2016'!E8</f>
        <v>41090</v>
      </c>
      <c r="D16" s="175">
        <f>60*'Tariffs 2016'!H8/100</f>
        <v>43.2</v>
      </c>
      <c r="E16" s="175">
        <f>$C$5*'Tariffs 2016'!O8/100</f>
        <v>100</v>
      </c>
      <c r="F16" s="175">
        <v>0</v>
      </c>
      <c r="G16" s="175">
        <v>0</v>
      </c>
      <c r="H16" s="175">
        <v>0</v>
      </c>
      <c r="I16" s="175">
        <v>0</v>
      </c>
      <c r="J16" s="175">
        <v>0</v>
      </c>
      <c r="K16" s="175">
        <f t="shared" si="0"/>
        <v>143.19999999999999</v>
      </c>
      <c r="L16" s="171">
        <f t="shared" si="1"/>
        <v>859.19999999999993</v>
      </c>
      <c r="M16" s="176">
        <f t="shared" si="2"/>
        <v>945.12</v>
      </c>
      <c r="N16" s="163"/>
      <c r="O16" s="163"/>
      <c r="P16" s="163"/>
      <c r="Q16" s="163"/>
      <c r="R16" s="163"/>
      <c r="S16" s="163"/>
      <c r="T16" s="163"/>
      <c r="U16" s="163"/>
      <c r="V16" s="163"/>
      <c r="W16" s="163"/>
    </row>
    <row r="17" spans="1:61" s="54" customFormat="1" ht="14" x14ac:dyDescent="0.3">
      <c r="A17" s="177"/>
      <c r="B17" s="178"/>
      <c r="C17" s="179"/>
      <c r="D17" s="180"/>
      <c r="E17" s="180"/>
      <c r="F17" s="180"/>
      <c r="G17" s="180"/>
      <c r="H17" s="180"/>
      <c r="I17" s="180"/>
      <c r="J17" s="180"/>
      <c r="K17" s="180"/>
      <c r="L17" s="178"/>
      <c r="M17" s="181"/>
      <c r="N17" s="163"/>
      <c r="O17" s="163"/>
      <c r="P17" s="163"/>
      <c r="Q17" s="163"/>
      <c r="R17" s="163"/>
      <c r="S17" s="163"/>
      <c r="T17" s="163"/>
      <c r="U17" s="163"/>
      <c r="V17" s="163"/>
      <c r="W17" s="163"/>
      <c r="X17" s="164"/>
      <c r="Y17" s="164"/>
      <c r="Z17" s="164"/>
      <c r="AA17" s="164"/>
      <c r="AB17" s="164"/>
      <c r="AC17" s="164"/>
      <c r="AD17" s="164"/>
      <c r="AE17" s="164"/>
      <c r="AF17" s="164"/>
      <c r="AG17" s="164"/>
      <c r="AH17" s="164"/>
      <c r="AI17" s="164"/>
      <c r="AJ17" s="164"/>
      <c r="AK17" s="164"/>
      <c r="AL17" s="164"/>
      <c r="AM17" s="164"/>
      <c r="AN17" s="164"/>
      <c r="AO17" s="164"/>
      <c r="AP17" s="164"/>
      <c r="AQ17" s="164"/>
      <c r="AR17" s="164"/>
      <c r="AS17" s="164"/>
      <c r="AT17" s="164"/>
      <c r="AU17" s="164"/>
      <c r="AV17" s="164"/>
      <c r="AW17" s="164"/>
      <c r="AX17" s="164"/>
      <c r="AY17" s="164"/>
      <c r="AZ17" s="164"/>
      <c r="BA17" s="164"/>
      <c r="BB17" s="164"/>
      <c r="BC17" s="164"/>
      <c r="BD17" s="164"/>
      <c r="BE17" s="164"/>
      <c r="BF17" s="164"/>
      <c r="BG17" s="164"/>
      <c r="BH17" s="164"/>
      <c r="BI17" s="164"/>
    </row>
    <row r="18" spans="1:61" ht="23" customHeight="1" x14ac:dyDescent="0.3">
      <c r="A18" s="173" t="str">
        <f>'Tariffs 2016'!F9</f>
        <v>Origin Energy</v>
      </c>
      <c r="B18" s="171" t="str">
        <f>'Tariffs 2016'!D9</f>
        <v>Envestra Temora</v>
      </c>
      <c r="C18" s="174">
        <f>'Tariffs 2016'!E9</f>
        <v>41090</v>
      </c>
      <c r="D18" s="175">
        <f>60*'Tariffs 2016'!H9/100</f>
        <v>46.2</v>
      </c>
      <c r="E18" s="175">
        <f>$C$5*'Tariffs 2016'!O9/100</f>
        <v>101.2</v>
      </c>
      <c r="F18" s="175">
        <v>0</v>
      </c>
      <c r="G18" s="175">
        <v>0</v>
      </c>
      <c r="H18" s="175">
        <v>0</v>
      </c>
      <c r="I18" s="175">
        <v>0</v>
      </c>
      <c r="J18" s="175">
        <v>0</v>
      </c>
      <c r="K18" s="175">
        <f t="shared" si="0"/>
        <v>147.4</v>
      </c>
      <c r="L18" s="171">
        <f t="shared" si="1"/>
        <v>884.40000000000009</v>
      </c>
      <c r="M18" s="176">
        <f t="shared" si="2"/>
        <v>972.84000000000015</v>
      </c>
      <c r="N18" s="163"/>
      <c r="O18" s="163"/>
      <c r="P18" s="163"/>
      <c r="Q18" s="163"/>
      <c r="R18" s="163"/>
      <c r="S18" s="163"/>
      <c r="T18" s="163"/>
      <c r="U18" s="163"/>
      <c r="V18" s="163"/>
      <c r="W18" s="163"/>
    </row>
    <row r="19" spans="1:61" s="54" customFormat="1" ht="14" x14ac:dyDescent="0.3">
      <c r="A19" s="177"/>
      <c r="B19" s="178"/>
      <c r="C19" s="179"/>
      <c r="D19" s="180"/>
      <c r="E19" s="180"/>
      <c r="F19" s="180"/>
      <c r="G19" s="180"/>
      <c r="H19" s="180"/>
      <c r="I19" s="180"/>
      <c r="J19" s="180"/>
      <c r="K19" s="180"/>
      <c r="L19" s="178"/>
      <c r="M19" s="181"/>
      <c r="N19" s="163"/>
      <c r="O19" s="163"/>
      <c r="P19" s="163"/>
      <c r="Q19" s="163"/>
      <c r="R19" s="163"/>
      <c r="S19" s="163"/>
      <c r="T19" s="163"/>
      <c r="U19" s="163"/>
      <c r="V19" s="163"/>
      <c r="W19" s="163"/>
      <c r="X19" s="164"/>
      <c r="Y19" s="164"/>
      <c r="Z19" s="164"/>
      <c r="AA19" s="164"/>
      <c r="AB19" s="164"/>
      <c r="AC19" s="164"/>
      <c r="AD19" s="164"/>
      <c r="AE19" s="164"/>
      <c r="AF19" s="164"/>
      <c r="AG19" s="164"/>
      <c r="AH19" s="164"/>
      <c r="AI19" s="164"/>
      <c r="AJ19" s="164"/>
      <c r="AK19" s="164"/>
      <c r="AL19" s="164"/>
      <c r="AM19" s="164"/>
      <c r="AN19" s="164"/>
      <c r="AO19" s="164"/>
      <c r="AP19" s="164"/>
      <c r="AQ19" s="164"/>
      <c r="AR19" s="164"/>
      <c r="AS19" s="164"/>
      <c r="AT19" s="164"/>
      <c r="AU19" s="164"/>
      <c r="AV19" s="164"/>
      <c r="AW19" s="164"/>
      <c r="AX19" s="164"/>
      <c r="AY19" s="164"/>
      <c r="AZ19" s="164"/>
      <c r="BA19" s="164"/>
      <c r="BB19" s="164"/>
      <c r="BC19" s="164"/>
      <c r="BD19" s="164"/>
      <c r="BE19" s="164"/>
      <c r="BF19" s="164"/>
      <c r="BG19" s="164"/>
      <c r="BH19" s="164"/>
      <c r="BI19" s="164"/>
    </row>
    <row r="20" spans="1:61" ht="23" customHeight="1" x14ac:dyDescent="0.3">
      <c r="A20" s="173" t="str">
        <f>'Tariffs 2016'!F10</f>
        <v>Origin Energy</v>
      </c>
      <c r="B20" s="171" t="str">
        <f>'Tariffs 2016'!D10</f>
        <v>Envestra Tumut</v>
      </c>
      <c r="C20" s="174">
        <f>'Tariffs 2016'!E10</f>
        <v>41090</v>
      </c>
      <c r="D20" s="175">
        <f>60*'Tariffs 2016'!H10/100</f>
        <v>49.2</v>
      </c>
      <c r="E20" s="175">
        <f>$C$5*'Tariffs 2016'!O10/100</f>
        <v>104.4</v>
      </c>
      <c r="F20" s="175">
        <v>0</v>
      </c>
      <c r="G20" s="175">
        <v>0</v>
      </c>
      <c r="H20" s="175">
        <v>0</v>
      </c>
      <c r="I20" s="175">
        <v>0</v>
      </c>
      <c r="J20" s="175">
        <v>0</v>
      </c>
      <c r="K20" s="175">
        <f t="shared" si="0"/>
        <v>153.60000000000002</v>
      </c>
      <c r="L20" s="171">
        <f t="shared" si="1"/>
        <v>921.60000000000014</v>
      </c>
      <c r="M20" s="176">
        <f t="shared" si="2"/>
        <v>1013.7600000000002</v>
      </c>
      <c r="N20" s="163"/>
      <c r="O20" s="163"/>
      <c r="P20" s="163"/>
      <c r="Q20" s="163"/>
      <c r="R20" s="163"/>
      <c r="S20" s="163"/>
      <c r="T20" s="163"/>
      <c r="U20" s="163"/>
      <c r="V20" s="163"/>
      <c r="W20" s="163"/>
    </row>
    <row r="21" spans="1:61" s="54" customFormat="1" ht="14" x14ac:dyDescent="0.3">
      <c r="A21" s="177"/>
      <c r="B21" s="178"/>
      <c r="C21" s="179"/>
      <c r="D21" s="180"/>
      <c r="E21" s="180"/>
      <c r="F21" s="180"/>
      <c r="G21" s="180"/>
      <c r="H21" s="180"/>
      <c r="I21" s="180"/>
      <c r="J21" s="180"/>
      <c r="K21" s="180"/>
      <c r="L21" s="178"/>
      <c r="M21" s="181"/>
      <c r="N21" s="163"/>
      <c r="O21" s="163"/>
      <c r="P21" s="163"/>
      <c r="Q21" s="163"/>
      <c r="R21" s="163"/>
      <c r="S21" s="163"/>
      <c r="T21" s="163"/>
      <c r="U21" s="163"/>
      <c r="V21" s="163"/>
      <c r="W21" s="163"/>
      <c r="X21" s="164"/>
      <c r="Y21" s="164"/>
      <c r="Z21" s="164"/>
      <c r="AA21" s="164"/>
      <c r="AB21" s="164"/>
      <c r="AC21" s="164"/>
      <c r="AD21" s="164"/>
      <c r="AE21" s="164"/>
      <c r="AF21" s="164"/>
      <c r="AG21" s="164"/>
      <c r="AH21" s="164"/>
      <c r="AI21" s="164"/>
      <c r="AJ21" s="164"/>
      <c r="AK21" s="164"/>
      <c r="AL21" s="164"/>
      <c r="AM21" s="164"/>
      <c r="AN21" s="164"/>
      <c r="AO21" s="164"/>
      <c r="AP21" s="164"/>
      <c r="AQ21" s="164"/>
      <c r="AR21" s="164"/>
      <c r="AS21" s="164"/>
      <c r="AT21" s="164"/>
      <c r="AU21" s="164"/>
      <c r="AV21" s="164"/>
      <c r="AW21" s="164"/>
      <c r="AX21" s="164"/>
      <c r="AY21" s="164"/>
      <c r="AZ21" s="164"/>
      <c r="BA21" s="164"/>
      <c r="BB21" s="164"/>
      <c r="BC21" s="164"/>
      <c r="BD21" s="164"/>
      <c r="BE21" s="164"/>
      <c r="BF21" s="164"/>
      <c r="BG21" s="164"/>
      <c r="BH21" s="164"/>
      <c r="BI21" s="164"/>
    </row>
    <row r="22" spans="1:61" ht="23" customHeight="1" x14ac:dyDescent="0.3">
      <c r="A22" s="173" t="str">
        <f>'Tariffs 2016'!F11</f>
        <v>Origin Energy</v>
      </c>
      <c r="B22" s="171" t="str">
        <f>'Tariffs 2016'!D11</f>
        <v>Envestra Wagga Wagga</v>
      </c>
      <c r="C22" s="174">
        <f>'Tariffs 2016'!E11</f>
        <v>41090</v>
      </c>
      <c r="D22" s="175">
        <f>60*'Tariffs 2016'!H11/100</f>
        <v>52.2</v>
      </c>
      <c r="E22" s="175">
        <f>$C$5*'Tariffs 2016'!O11/100</f>
        <v>83.2</v>
      </c>
      <c r="F22" s="175">
        <v>0</v>
      </c>
      <c r="G22" s="175">
        <v>0</v>
      </c>
      <c r="H22" s="175">
        <v>0</v>
      </c>
      <c r="I22" s="175">
        <v>0</v>
      </c>
      <c r="J22" s="175">
        <v>0</v>
      </c>
      <c r="K22" s="175">
        <f t="shared" si="0"/>
        <v>135.4</v>
      </c>
      <c r="L22" s="171">
        <f t="shared" si="1"/>
        <v>812.40000000000009</v>
      </c>
      <c r="M22" s="176">
        <f t="shared" si="2"/>
        <v>893.64000000000021</v>
      </c>
      <c r="N22" s="163"/>
      <c r="O22" s="163"/>
      <c r="P22" s="163"/>
      <c r="Q22" s="163"/>
      <c r="R22" s="163"/>
      <c r="S22" s="163"/>
      <c r="T22" s="163"/>
      <c r="U22" s="163"/>
      <c r="V22" s="163"/>
      <c r="W22" s="163"/>
    </row>
    <row r="23" spans="1:61" s="54" customFormat="1" ht="14" x14ac:dyDescent="0.3">
      <c r="A23" s="177"/>
      <c r="B23" s="178"/>
      <c r="C23" s="179"/>
      <c r="D23" s="180"/>
      <c r="E23" s="180"/>
      <c r="F23" s="180"/>
      <c r="G23" s="180"/>
      <c r="H23" s="180"/>
      <c r="I23" s="180"/>
      <c r="J23" s="180"/>
      <c r="K23" s="180"/>
      <c r="L23" s="178"/>
      <c r="M23" s="181"/>
      <c r="N23" s="163"/>
      <c r="O23" s="163"/>
      <c r="P23" s="163"/>
      <c r="Q23" s="163"/>
      <c r="R23" s="163"/>
      <c r="S23" s="163"/>
      <c r="T23" s="163"/>
      <c r="U23" s="163"/>
      <c r="V23" s="163"/>
      <c r="W23" s="163"/>
      <c r="X23" s="164"/>
      <c r="Y23" s="164"/>
      <c r="Z23" s="164"/>
      <c r="AA23" s="164"/>
      <c r="AB23" s="164"/>
      <c r="AC23" s="164"/>
      <c r="AD23" s="164"/>
      <c r="AE23" s="164"/>
      <c r="AF23" s="164"/>
      <c r="AG23" s="164"/>
      <c r="AH23" s="164"/>
      <c r="AI23" s="164"/>
      <c r="AJ23" s="164"/>
      <c r="AK23" s="164"/>
      <c r="AL23" s="164"/>
      <c r="AM23" s="164"/>
      <c r="AN23" s="164"/>
      <c r="AO23" s="164"/>
      <c r="AP23" s="164"/>
      <c r="AQ23" s="164"/>
      <c r="AR23" s="164"/>
      <c r="AS23" s="164"/>
      <c r="AT23" s="164"/>
      <c r="AU23" s="164"/>
      <c r="AV23" s="164"/>
      <c r="AW23" s="164"/>
      <c r="AX23" s="164"/>
      <c r="AY23" s="164"/>
      <c r="AZ23" s="164"/>
      <c r="BA23" s="164"/>
      <c r="BB23" s="164"/>
      <c r="BC23" s="164"/>
      <c r="BD23" s="164"/>
      <c r="BE23" s="164"/>
      <c r="BF23" s="164"/>
      <c r="BG23" s="164"/>
      <c r="BH23" s="164"/>
      <c r="BI23" s="164"/>
    </row>
    <row r="24" spans="1:61" ht="23" customHeight="1" thickBot="1" x14ac:dyDescent="0.35">
      <c r="A24" s="182" t="str">
        <f>'Tariffs 2016'!F12</f>
        <v>Origin Energy</v>
      </c>
      <c r="B24" s="183" t="str">
        <f>'Tariffs 2016'!D12</f>
        <v>Central Ranges Tamworth</v>
      </c>
      <c r="C24" s="184">
        <f>'Tariffs 2016'!E12</f>
        <v>41090</v>
      </c>
      <c r="D24" s="185">
        <f>60*'Tariffs 2016'!H12/100</f>
        <v>39.6</v>
      </c>
      <c r="E24" s="185">
        <f>$C$5*'Tariffs 2016'!O12/100</f>
        <v>152.4</v>
      </c>
      <c r="F24" s="185">
        <v>0</v>
      </c>
      <c r="G24" s="185">
        <v>0</v>
      </c>
      <c r="H24" s="185">
        <v>0</v>
      </c>
      <c r="I24" s="185">
        <v>0</v>
      </c>
      <c r="J24" s="185">
        <v>0</v>
      </c>
      <c r="K24" s="185">
        <f t="shared" si="0"/>
        <v>192</v>
      </c>
      <c r="L24" s="183">
        <f t="shared" si="1"/>
        <v>1152</v>
      </c>
      <c r="M24" s="186">
        <f t="shared" si="2"/>
        <v>1267.2</v>
      </c>
      <c r="N24" s="163"/>
      <c r="O24" s="163"/>
      <c r="P24" s="163"/>
      <c r="Q24" s="163"/>
      <c r="R24" s="163"/>
      <c r="S24" s="163"/>
      <c r="T24" s="163"/>
      <c r="U24" s="163"/>
      <c r="V24" s="163"/>
      <c r="W24" s="163"/>
    </row>
    <row r="25" spans="1:61" s="164" customFormat="1" ht="14" x14ac:dyDescent="0.3">
      <c r="N25" s="163"/>
      <c r="O25" s="163"/>
      <c r="P25" s="163"/>
      <c r="Q25" s="163"/>
      <c r="R25" s="163"/>
      <c r="S25" s="163"/>
      <c r="T25" s="163"/>
      <c r="U25" s="163"/>
      <c r="V25" s="163"/>
      <c r="W25" s="163"/>
    </row>
    <row r="26" spans="1:61" s="164" customFormat="1" x14ac:dyDescent="0.3"/>
    <row r="27" spans="1:61" s="164" customFormat="1" x14ac:dyDescent="0.3"/>
    <row r="28" spans="1:61" s="164" customFormat="1" x14ac:dyDescent="0.3"/>
    <row r="29" spans="1:61" s="164" customFormat="1" x14ac:dyDescent="0.3"/>
    <row r="30" spans="1:61" s="164" customFormat="1" x14ac:dyDescent="0.3"/>
    <row r="31" spans="1:61" s="164" customFormat="1" x14ac:dyDescent="0.3"/>
    <row r="32" spans="1:61" s="164" customFormat="1" x14ac:dyDescent="0.3"/>
    <row r="33" s="164" customFormat="1" x14ac:dyDescent="0.3"/>
    <row r="34" s="164" customFormat="1" x14ac:dyDescent="0.3"/>
    <row r="35" s="164" customFormat="1" x14ac:dyDescent="0.3"/>
    <row r="36" s="164" customFormat="1" x14ac:dyDescent="0.3"/>
    <row r="37" s="164" customFormat="1" x14ac:dyDescent="0.3"/>
    <row r="38" s="164" customFormat="1" x14ac:dyDescent="0.3"/>
    <row r="39" s="164" customFormat="1" x14ac:dyDescent="0.3"/>
    <row r="40" s="164" customFormat="1" x14ac:dyDescent="0.3"/>
    <row r="41" s="164" customFormat="1" x14ac:dyDescent="0.3"/>
    <row r="42" s="164" customFormat="1" x14ac:dyDescent="0.3"/>
    <row r="43" s="164" customFormat="1" x14ac:dyDescent="0.3"/>
    <row r="44" s="164" customFormat="1" x14ac:dyDescent="0.3"/>
    <row r="45" s="164" customFormat="1" x14ac:dyDescent="0.3"/>
    <row r="46" s="164" customFormat="1" x14ac:dyDescent="0.3"/>
    <row r="47" s="164" customFormat="1" x14ac:dyDescent="0.3"/>
    <row r="48" s="164" customFormat="1" x14ac:dyDescent="0.3"/>
    <row r="49" s="164" customFormat="1" x14ac:dyDescent="0.3"/>
    <row r="50" s="164" customFormat="1" x14ac:dyDescent="0.3"/>
    <row r="51" s="164" customFormat="1" x14ac:dyDescent="0.3"/>
    <row r="52" s="164" customFormat="1" x14ac:dyDescent="0.3"/>
    <row r="53" s="164" customFormat="1" x14ac:dyDescent="0.3"/>
    <row r="54" s="164" customFormat="1" x14ac:dyDescent="0.3"/>
    <row r="55" s="164" customFormat="1" x14ac:dyDescent="0.3"/>
    <row r="56" s="164" customFormat="1" x14ac:dyDescent="0.3"/>
    <row r="57" s="164" customFormat="1" x14ac:dyDescent="0.3"/>
    <row r="58" s="164" customFormat="1" x14ac:dyDescent="0.3"/>
    <row r="59" s="164" customFormat="1" x14ac:dyDescent="0.3"/>
    <row r="60" s="164" customFormat="1" x14ac:dyDescent="0.3"/>
    <row r="61" s="164" customFormat="1" x14ac:dyDescent="0.3"/>
    <row r="62" s="164" customFormat="1" x14ac:dyDescent="0.3"/>
    <row r="63" s="164" customFormat="1" x14ac:dyDescent="0.3"/>
    <row r="64" s="164" customFormat="1" x14ac:dyDescent="0.3"/>
    <row r="65" s="164" customFormat="1" x14ac:dyDescent="0.3"/>
    <row r="66" s="164" customFormat="1" x14ac:dyDescent="0.3"/>
    <row r="67" s="164" customFormat="1" x14ac:dyDescent="0.3"/>
    <row r="68" s="164" customFormat="1" x14ac:dyDescent="0.3"/>
    <row r="69" s="164" customFormat="1" x14ac:dyDescent="0.3"/>
    <row r="70" s="164" customFormat="1" x14ac:dyDescent="0.3"/>
    <row r="71" s="164" customFormat="1" x14ac:dyDescent="0.3"/>
    <row r="72" s="164" customFormat="1" x14ac:dyDescent="0.3"/>
    <row r="73" s="164" customFormat="1" x14ac:dyDescent="0.3"/>
    <row r="74" s="164" customFormat="1" x14ac:dyDescent="0.3"/>
    <row r="75" s="164" customFormat="1" x14ac:dyDescent="0.3"/>
    <row r="76" s="164" customFormat="1" x14ac:dyDescent="0.3"/>
    <row r="77" s="164" customFormat="1" x14ac:dyDescent="0.3"/>
    <row r="78" s="164" customFormat="1" x14ac:dyDescent="0.3"/>
    <row r="79" s="164" customFormat="1" x14ac:dyDescent="0.3"/>
    <row r="80" s="164" customFormat="1" x14ac:dyDescent="0.3"/>
    <row r="81" s="164" customFormat="1" x14ac:dyDescent="0.3"/>
    <row r="82" s="164" customFormat="1" x14ac:dyDescent="0.3"/>
    <row r="83" s="164" customFormat="1" x14ac:dyDescent="0.3"/>
    <row r="84" s="164" customFormat="1" x14ac:dyDescent="0.3"/>
    <row r="85" s="164" customFormat="1" x14ac:dyDescent="0.3"/>
    <row r="86" s="164" customFormat="1" x14ac:dyDescent="0.3"/>
    <row r="87" s="164" customFormat="1" x14ac:dyDescent="0.3"/>
    <row r="88" s="164" customFormat="1" x14ac:dyDescent="0.3"/>
    <row r="89" s="164" customFormat="1" x14ac:dyDescent="0.3"/>
    <row r="90" s="164" customFormat="1" x14ac:dyDescent="0.3"/>
    <row r="91" s="164" customFormat="1" x14ac:dyDescent="0.3"/>
    <row r="92" s="164" customFormat="1" x14ac:dyDescent="0.3"/>
    <row r="93" s="164" customFormat="1" x14ac:dyDescent="0.3"/>
    <row r="94" s="164" customFormat="1" x14ac:dyDescent="0.3"/>
    <row r="95" s="164" customFormat="1" x14ac:dyDescent="0.3"/>
    <row r="96" s="164" customFormat="1" x14ac:dyDescent="0.3"/>
    <row r="97" s="164" customFormat="1" x14ac:dyDescent="0.3"/>
    <row r="98" s="164" customFormat="1" x14ac:dyDescent="0.3"/>
  </sheetData>
  <sheetProtection algorithmName="SHA-512" hashValue="r4tgToRnYshdA7jYmdsCu4KzyjCcOTjrF5jcxsPHAw69b5QhNIDZrU4R5GyS5aSeMnwVKqimbF6cCRSmGOOF1g==" saltValue="1aKvWMl6yT60U3Y4QVUBQQ==" spinCount="100000" sheet="1" objects="1" scenarios="1"/>
  <phoneticPr fontId="6" type="noConversion"/>
  <pageMargins left="0.75" right="0.75" top="1" bottom="1" header="0.5" footer="0.5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7"/>
  <dimension ref="A1:K45"/>
  <sheetViews>
    <sheetView zoomScale="125" workbookViewId="0">
      <selection activeCell="B37" sqref="B37"/>
    </sheetView>
  </sheetViews>
  <sheetFormatPr defaultColWidth="10.84375" defaultRowHeight="13.5" x14ac:dyDescent="0.3"/>
  <cols>
    <col min="1" max="1" width="32.4609375" style="32" customWidth="1"/>
    <col min="2" max="9" width="10" style="32" customWidth="1"/>
    <col min="10" max="10" width="12.84375" style="32" customWidth="1"/>
    <col min="11" max="11" width="10" style="32" customWidth="1"/>
    <col min="12" max="16384" width="10.84375" style="32"/>
  </cols>
  <sheetData>
    <row r="1" spans="1:11" x14ac:dyDescent="0.3">
      <c r="A1" s="31" t="s">
        <v>45</v>
      </c>
    </row>
    <row r="2" spans="1:11" x14ac:dyDescent="0.3">
      <c r="A2" s="138"/>
      <c r="B2" s="138"/>
      <c r="C2" s="138"/>
      <c r="D2" s="138"/>
      <c r="E2" s="138"/>
      <c r="F2" s="138"/>
      <c r="G2" s="138"/>
      <c r="H2" s="138"/>
      <c r="I2" s="138"/>
      <c r="J2" s="138"/>
      <c r="K2" s="138"/>
    </row>
    <row r="3" spans="1:11" x14ac:dyDescent="0.3">
      <c r="A3" s="34" t="s">
        <v>46</v>
      </c>
    </row>
    <row r="4" spans="1:11" x14ac:dyDescent="0.3">
      <c r="G4" s="60"/>
      <c r="H4" s="60"/>
    </row>
    <row r="5" spans="1:11" x14ac:dyDescent="0.3">
      <c r="A5" s="35" t="s">
        <v>276</v>
      </c>
      <c r="B5" s="36" t="s">
        <v>378</v>
      </c>
      <c r="E5" s="51">
        <v>4000</v>
      </c>
    </row>
    <row r="6" spans="1:11" x14ac:dyDescent="0.3">
      <c r="B6" s="37" t="s">
        <v>146</v>
      </c>
      <c r="C6" s="37"/>
      <c r="D6" s="37"/>
      <c r="E6" s="37"/>
      <c r="F6" s="37"/>
      <c r="H6" s="37"/>
      <c r="I6" s="37"/>
      <c r="J6" s="37"/>
      <c r="K6" s="37"/>
    </row>
    <row r="8" spans="1:11" x14ac:dyDescent="0.3">
      <c r="A8" s="38" t="s">
        <v>18</v>
      </c>
      <c r="B8" s="39" t="s">
        <v>133</v>
      </c>
    </row>
    <row r="9" spans="1:11" x14ac:dyDescent="0.3">
      <c r="A9" s="40" t="s">
        <v>134</v>
      </c>
      <c r="B9" s="55">
        <f>IF($E5&gt;='Jul''15 AGL'!E7,('Jul''15 AGL'!E7*'Jul''15 AGL'!E11/100*1.1),($E5*'Jul''15 AGL'!E11/100*1.1))</f>
        <v>46.332000000000001</v>
      </c>
    </row>
    <row r="10" spans="1:11" x14ac:dyDescent="0.3">
      <c r="A10" s="40" t="s">
        <v>135</v>
      </c>
      <c r="B10" s="55">
        <f>IF($E5&lt;'Jul''15 AGL'!E7,0,IF($E5&lt;='Jul''15 AGL'!E8,($E5-'Jul''15 AGL'!E7)*('Jul''15 AGL'!E12/100*1.1),('Jul''15 AGL'!E8-'Jul''15 AGL'!E7)*('Jul''15 AGL'!E12/100*1.1)))</f>
        <v>30.940800000000003</v>
      </c>
    </row>
    <row r="11" spans="1:11" x14ac:dyDescent="0.3">
      <c r="A11" s="40" t="s">
        <v>140</v>
      </c>
      <c r="B11" s="55">
        <f>IF($E5&lt;'Jul''15 AGL'!E8,0,IF($E5&lt;='Jul''15 AGL'!E9,($E5-'Jul''15 AGL'!E8)*('Jul''15 AGL'!E13/100*1.1),('Jul''15 AGL'!E9-'Jul''15 AGL'!E8)*('Jul''15 AGL'!E13/100*1.1)))</f>
        <v>38.051200000000001</v>
      </c>
    </row>
    <row r="12" spans="1:11" x14ac:dyDescent="0.3">
      <c r="A12" s="40" t="s">
        <v>144</v>
      </c>
      <c r="B12" s="55">
        <f>IF($E5&lt;'Jul''15 AGL'!E9,0,IF($E5&lt;='Jul''15 AGL'!E10,($E5-'Jul''15 AGL'!E9)*('Jul''15 AGL'!E14/100*1.1),('Jul''15 AGL'!E10-'Jul''15 AGL'!E9)*('Jul''15 AGL'!E14/100*1.1)))</f>
        <v>0</v>
      </c>
    </row>
    <row r="13" spans="1:11" x14ac:dyDescent="0.3">
      <c r="A13" s="40" t="s">
        <v>35</v>
      </c>
      <c r="B13" s="55">
        <f>IF(($E5&gt;'Jul''13 AGL'!E10),($E5-'Jul''13 AGL'!E10)*'Jul''13 AGL'!E15/100*1.1,0)</f>
        <v>0</v>
      </c>
    </row>
    <row r="14" spans="1:11" x14ac:dyDescent="0.3">
      <c r="A14" s="32" t="s">
        <v>132</v>
      </c>
      <c r="B14" s="55">
        <f>'Jul''15 AGL'!E16*60/100*1.1</f>
        <v>35.646599999999999</v>
      </c>
    </row>
    <row r="15" spans="1:11" x14ac:dyDescent="0.3">
      <c r="A15" s="32" t="s">
        <v>116</v>
      </c>
      <c r="B15" s="55">
        <f>SUM(B9:B14)</f>
        <v>150.97060000000002</v>
      </c>
    </row>
    <row r="16" spans="1:11" x14ac:dyDescent="0.3">
      <c r="A16" s="43" t="s">
        <v>166</v>
      </c>
      <c r="B16" s="74">
        <f>B15*6</f>
        <v>905.82360000000017</v>
      </c>
      <c r="C16" s="44"/>
      <c r="D16" s="44"/>
      <c r="E16" s="44"/>
      <c r="F16" s="44"/>
      <c r="G16" s="44"/>
      <c r="H16" s="44"/>
      <c r="I16" s="44"/>
      <c r="J16" s="44"/>
      <c r="K16" s="44"/>
    </row>
    <row r="18" spans="1:11" x14ac:dyDescent="0.3">
      <c r="A18" s="38" t="s">
        <v>223</v>
      </c>
      <c r="B18" s="45" t="s">
        <v>72</v>
      </c>
      <c r="C18" s="46" t="s">
        <v>73</v>
      </c>
      <c r="D18" s="46" t="s">
        <v>74</v>
      </c>
      <c r="E18" s="46" t="s">
        <v>75</v>
      </c>
      <c r="F18" s="46" t="s">
        <v>76</v>
      </c>
      <c r="G18" s="46" t="s">
        <v>31</v>
      </c>
    </row>
    <row r="19" spans="1:11" x14ac:dyDescent="0.3">
      <c r="A19" s="40" t="s">
        <v>205</v>
      </c>
      <c r="B19" s="55">
        <f>$E5*'Jul''15 Country'!E7/100*1.1</f>
        <v>107.80000000000001</v>
      </c>
      <c r="C19" s="55">
        <f>$E5*'Jul''15 Country'!F7/100*1.1</f>
        <v>108.68</v>
      </c>
      <c r="D19" s="55">
        <f>$E5*'Jul''15 Country'!G7/100*1.1</f>
        <v>108.68</v>
      </c>
      <c r="E19" s="55">
        <f>$E5*'Jul''15 Country'!H7/100*1.1</f>
        <v>116.60000000000001</v>
      </c>
      <c r="F19" s="55">
        <f>$E5*'Jul''15 Country'!I7/100*1.1</f>
        <v>94.16</v>
      </c>
      <c r="G19" s="55">
        <f>$E5*'Jul''15 Country'!J7/100*1.1</f>
        <v>167.20000000000002</v>
      </c>
    </row>
    <row r="20" spans="1:11" x14ac:dyDescent="0.3">
      <c r="A20" s="32" t="s">
        <v>132</v>
      </c>
      <c r="B20" s="55">
        <f>'Jul''15 Country'!E8*60/100*1.1</f>
        <v>47.190000000000005</v>
      </c>
      <c r="C20" s="55">
        <f>'Jul''15 Country'!F8*60/100*1.1</f>
        <v>50.80680000000001</v>
      </c>
      <c r="D20" s="55">
        <f>'Jul''15 Country'!G8*60/100*1.1</f>
        <v>50.80680000000001</v>
      </c>
      <c r="E20" s="55">
        <f>'Jul''15 Country'!H8*60/100*1.1</f>
        <v>50.292000000000002</v>
      </c>
      <c r="F20" s="55">
        <f>'Jul''15 Country'!I8*60/100*1.1</f>
        <v>52.971600000000009</v>
      </c>
      <c r="G20" s="55">
        <f>'Jul''15 Country'!J8*60/100*1.1</f>
        <v>43.804200000000009</v>
      </c>
    </row>
    <row r="21" spans="1:11" x14ac:dyDescent="0.3">
      <c r="A21" s="32" t="s">
        <v>116</v>
      </c>
      <c r="B21" s="55">
        <f>SUM(B19:B20)</f>
        <v>154.99</v>
      </c>
      <c r="C21" s="55">
        <f t="shared" ref="C21:G21" si="0">SUM(C19:C20)</f>
        <v>159.48680000000002</v>
      </c>
      <c r="D21" s="55">
        <f t="shared" si="0"/>
        <v>159.48680000000002</v>
      </c>
      <c r="E21" s="55">
        <f t="shared" si="0"/>
        <v>166.892</v>
      </c>
      <c r="F21" s="55">
        <f t="shared" si="0"/>
        <v>147.13159999999999</v>
      </c>
      <c r="G21" s="55">
        <f t="shared" si="0"/>
        <v>211.00420000000003</v>
      </c>
    </row>
    <row r="22" spans="1:11" x14ac:dyDescent="0.3">
      <c r="A22" s="43" t="s">
        <v>166</v>
      </c>
      <c r="B22" s="74">
        <f>B21*6</f>
        <v>929.94</v>
      </c>
      <c r="C22" s="74">
        <f t="shared" ref="C22:G22" si="1">C21*6</f>
        <v>956.9208000000001</v>
      </c>
      <c r="D22" s="74">
        <f t="shared" si="1"/>
        <v>956.9208000000001</v>
      </c>
      <c r="E22" s="74">
        <f t="shared" si="1"/>
        <v>1001.352</v>
      </c>
      <c r="F22" s="74">
        <f t="shared" si="1"/>
        <v>882.78959999999995</v>
      </c>
      <c r="G22" s="74">
        <f t="shared" si="1"/>
        <v>1266.0252</v>
      </c>
      <c r="H22" s="44"/>
      <c r="I22" s="44"/>
      <c r="J22" s="44"/>
      <c r="K22" s="44"/>
    </row>
    <row r="24" spans="1:11" x14ac:dyDescent="0.3">
      <c r="A24" s="38" t="s">
        <v>124</v>
      </c>
      <c r="B24" s="47" t="s">
        <v>212</v>
      </c>
      <c r="C24" s="47" t="s">
        <v>1</v>
      </c>
      <c r="D24" s="47" t="s">
        <v>80</v>
      </c>
    </row>
    <row r="25" spans="1:11" x14ac:dyDescent="0.3">
      <c r="A25" s="32" t="s">
        <v>92</v>
      </c>
      <c r="B25" s="55">
        <f>IF($E5&lt;'Jul''15 Actew'!E7,('Bills Jul''15'!$E5*'Jul''15 Actew'!E11/100*1.1),('Jul''15 Actew'!E7*'Jul''15 Actew'!E11/100*1.1))</f>
        <v>43.322400000000002</v>
      </c>
      <c r="C25" s="55">
        <f>IF($E5&lt;'Jul''15 Actew'!F7,('Bills Jul''15'!$E5*'Jul''15 Actew'!F11/100*1.1),('Jul''15 Actew'!F7*'Jul''15 Actew'!F11/100*1.1))</f>
        <v>68.914999999999992</v>
      </c>
      <c r="D25" s="55">
        <f>E5*'Jul''15 Actew'!G11/100*1.1</f>
        <v>105.33600000000001</v>
      </c>
    </row>
    <row r="26" spans="1:11" x14ac:dyDescent="0.3">
      <c r="A26" s="40" t="s">
        <v>135</v>
      </c>
      <c r="B26" s="55">
        <f>IF($E5&lt;'Jul''15 Actew'!E7,0,IF($E5&lt;='Jul''15 Actew'!E8,($E5-'Jul''15 Actew'!E7)*('Jul''15 Actew'!E12/100*1.1),('Jul''15 Actew'!E8-'Jul''15 Actew'!E7)*('Jul''15 Actew'!E12/100*1.1)))</f>
        <v>31.099199999999996</v>
      </c>
      <c r="C26" s="55">
        <v>0</v>
      </c>
      <c r="D26" s="55">
        <v>0</v>
      </c>
    </row>
    <row r="27" spans="1:11" x14ac:dyDescent="0.3">
      <c r="A27" s="40" t="s">
        <v>140</v>
      </c>
      <c r="B27" s="55">
        <f>IF($E5&lt;'Jul''15 Actew'!E8,0,IF($E5&lt;='Jul''15 Actew'!E9,($E5-'Jul''15 Actew'!E8)*('Jul''15 Actew'!E13/100*1.1),('Jul''15 Actew'!E9-'Jul''15 Actew'!E8)*('Jul''15 Actew'!E13/100*1.1)))</f>
        <v>40.427199999999999</v>
      </c>
      <c r="C27" s="55">
        <v>0</v>
      </c>
      <c r="D27" s="55">
        <v>0</v>
      </c>
    </row>
    <row r="28" spans="1:11" x14ac:dyDescent="0.3">
      <c r="A28" s="40" t="s">
        <v>144</v>
      </c>
      <c r="B28" s="55">
        <f>IF($E5&lt;'Jul''15 Actew'!E9,0,IF($E5&lt;='Jul''15 Actew'!E10,($E5-'Jul''15 Actew'!E9)*('Jul''15 Actew'!E14/100*1.1),('Jul''15 Actew'!E10-'Jul''15 Actew'!E9)*('Jul''15 Actew'!E14/100*1.1)))</f>
        <v>0</v>
      </c>
      <c r="C28" s="55">
        <v>0</v>
      </c>
      <c r="D28" s="55">
        <v>0</v>
      </c>
    </row>
    <row r="29" spans="1:11" x14ac:dyDescent="0.3">
      <c r="A29" s="32" t="s">
        <v>94</v>
      </c>
      <c r="B29" s="55">
        <f>IF($E5&gt;'Jul''15 Actew'!E10,('Bills Jul''15'!$E5-'Jul''15 Actew'!E10)*'Jul''15 Actew'!E15/100*1.1,0)</f>
        <v>0</v>
      </c>
      <c r="C29" s="55">
        <f>IF($E5&gt;'Jul''15 Actew'!F7,('Bills Jul''15'!$E5-'Jul''15 Actew'!F7)*'Jul''15 Actew'!F15/100*1.1,0)</f>
        <v>37.850999999999999</v>
      </c>
      <c r="D29" s="55">
        <v>0</v>
      </c>
    </row>
    <row r="30" spans="1:11" x14ac:dyDescent="0.3">
      <c r="A30" s="32" t="s">
        <v>93</v>
      </c>
      <c r="B30" s="55">
        <f>'Jul''15 Actew'!E16*60/100*1.1</f>
        <v>36.907200000000003</v>
      </c>
      <c r="C30" s="55">
        <f>'Jul''15 Actew'!F16*60/100*1.1</f>
        <v>45.454200000000014</v>
      </c>
      <c r="D30" s="55">
        <f>'Jul''15 Actew'!G16*60/100*1.1</f>
        <v>43.804200000000009</v>
      </c>
    </row>
    <row r="31" spans="1:11" x14ac:dyDescent="0.3">
      <c r="A31" s="32" t="s">
        <v>218</v>
      </c>
      <c r="B31" s="55">
        <f>SUM(B25:B30)</f>
        <v>151.756</v>
      </c>
      <c r="C31" s="55">
        <f t="shared" ref="C31:D31" si="2">SUM(C25:C30)</f>
        <v>152.22020000000001</v>
      </c>
      <c r="D31" s="55">
        <f t="shared" si="2"/>
        <v>149.14020000000002</v>
      </c>
    </row>
    <row r="32" spans="1:11" x14ac:dyDescent="0.3">
      <c r="A32" s="43" t="s">
        <v>166</v>
      </c>
      <c r="B32" s="74">
        <f>B31*6</f>
        <v>910.53600000000006</v>
      </c>
      <c r="C32" s="74">
        <f t="shared" ref="C32:D32" si="3">C31*6</f>
        <v>913.32120000000009</v>
      </c>
      <c r="D32" s="74">
        <f t="shared" si="3"/>
        <v>894.84120000000007</v>
      </c>
      <c r="E32" s="44"/>
      <c r="F32" s="44"/>
      <c r="G32" s="44"/>
      <c r="H32" s="44"/>
      <c r="I32" s="44"/>
      <c r="J32" s="44"/>
      <c r="K32" s="44"/>
    </row>
    <row r="34" spans="1:11" x14ac:dyDescent="0.3">
      <c r="A34" s="38" t="s">
        <v>158</v>
      </c>
      <c r="B34" s="48" t="s">
        <v>32</v>
      </c>
      <c r="C34" s="45" t="s">
        <v>33</v>
      </c>
    </row>
    <row r="35" spans="1:11" x14ac:dyDescent="0.3">
      <c r="A35" s="40" t="s">
        <v>208</v>
      </c>
      <c r="B35" s="136">
        <f>IF($E5&gt;'Jul''15 Origin'!E9,('Jul''15 Origin'!E9*'Jul''15 Origin'!E12/100*1.1),('Bills Jul''15'!$E5*'Jul''15 Origin'!E12/100*1.1))</f>
        <v>35.029499999999999</v>
      </c>
      <c r="C35" s="136">
        <f>IF($E5&gt;'Jul''15 Origin'!F9,('Jul''15 Origin'!F9*'Jul''15 Origin'!F12/100*1.1),('Bills Jul''15'!$E5*'Jul''15 Origin'!F12/100*1.1))</f>
        <v>53.179500000000004</v>
      </c>
    </row>
    <row r="36" spans="1:11" x14ac:dyDescent="0.3">
      <c r="A36" s="40" t="s">
        <v>16</v>
      </c>
      <c r="B36" s="136">
        <f>IF($E5&lt;'Jul''15 Origin'!E9,0,IF($E5&lt;='Jul''15 Origin'!E10,($E5-'Jul''15 Origin'!E9)*('Jul''15 Origin'!E13/100*1.1),('Jul''15 Origin'!E10-'Jul''15 Origin'!E9)*('Jul''15 Origin'!E13/100*1.1)))</f>
        <v>25.361600000000003</v>
      </c>
      <c r="C36" s="136">
        <f>IF($E5&lt;'Jul''15 Origin'!F9,0,IF($E5&lt;='Jul''15 Origin'!F10,($E5-'Jul''15 Origin'!F9)*('Jul''15 Origin'!F13/100*1.1),('Jul''15 Origin'!F10-'Jul''15 Origin'!F9)*('Jul''15 Origin'!F13/100*1.1)))</f>
        <v>40.203900000000004</v>
      </c>
    </row>
    <row r="37" spans="1:11" x14ac:dyDescent="0.3">
      <c r="A37" s="40" t="s">
        <v>78</v>
      </c>
      <c r="B37" s="136">
        <f>IF($E5&gt;'Jul''15 Origin'!E10,('Bills Jul''15'!$E5-'Jul''15 Origin'!E10)*'Jul''15 Origin'!E15/100*1.1,0)</f>
        <v>18.647199999999998</v>
      </c>
      <c r="C37" s="136">
        <f>IF($E5&gt;'Jul''15 Origin'!F10,('Bills Jul''15'!$E5-'Jul''15 Origin'!F10)*'Jul''15 Origin'!F15/100*1.1,0)</f>
        <v>25.167999999999999</v>
      </c>
    </row>
    <row r="38" spans="1:11" x14ac:dyDescent="0.3">
      <c r="A38" s="40" t="s">
        <v>47</v>
      </c>
      <c r="B38" s="136">
        <f>IF($E5&gt;'Jul''15 Origin'!E9,'Jul''15 Origin'!E9*'Jul''15 Origin'!E16/100*1.1,'Bills Jul''15'!$E5*'Jul''15 Origin'!E16/100*1.1)</f>
        <v>35.029499999999999</v>
      </c>
      <c r="C38" s="136">
        <f>IF($E5&gt;'Jul''15 Origin'!F9,'Jul''15 Origin'!F9*'Jul''15 Origin'!F16/100*1.1,'Bills Jul''15'!$E5*'Jul''15 Origin'!F16/100*1.1)</f>
        <v>53.179500000000004</v>
      </c>
    </row>
    <row r="39" spans="1:11" x14ac:dyDescent="0.3">
      <c r="A39" s="40" t="s">
        <v>48</v>
      </c>
      <c r="B39" s="137">
        <f>IF($E5&lt;'Jul''15 Origin'!E9,0,IF($E5&lt;='Jul''15 Origin'!E10,($E5-'Jul''15 Origin'!E9)*('Jul''15 Origin'!E17/100*1.1),('Jul''15 Origin'!E10-'Jul''15 Origin'!E9)*('Jul''15 Origin'!E17/100*1.1)))</f>
        <v>25.361600000000003</v>
      </c>
      <c r="C39" s="137">
        <f>IF($E5&lt;'Jul''15 Origin'!F9,0,IF($E5&lt;='Jul''15 Origin'!F10,($E5-'Jul''15 Origin'!F9)*('Jul''15 Origin'!F17/100*1.1),('Jul''15 Origin'!F10-'Jul''15 Origin'!F9)*('Jul''15 Origin'!F17/100*1.1)))</f>
        <v>40.203900000000004</v>
      </c>
    </row>
    <row r="40" spans="1:11" x14ac:dyDescent="0.3">
      <c r="A40" s="40" t="s">
        <v>49</v>
      </c>
      <c r="B40" s="137">
        <f>IF($E5&gt;'Jul''15 Origin'!E10,($E5-'Jul''15 Origin'!E10)*'Jul''15 Origin'!E19/100*1.1,0)</f>
        <v>18.647199999999998</v>
      </c>
      <c r="C40" s="137">
        <f>IF($E5&gt;'Jul''15 Origin'!F10,($E5-'Jul''15 Origin'!F10)*'Jul''15 Origin'!F19/100*1.1,0)</f>
        <v>25.167999999999999</v>
      </c>
    </row>
    <row r="41" spans="1:11" x14ac:dyDescent="0.3">
      <c r="A41" s="32" t="s">
        <v>50</v>
      </c>
      <c r="B41" s="137">
        <f>'Jul''15 Origin'!E20*60/100*1.1</f>
        <v>36.300000000000004</v>
      </c>
      <c r="C41" s="137">
        <f>'Jul''15 Origin'!F20*60/100*1.1</f>
        <v>41.58</v>
      </c>
    </row>
    <row r="42" spans="1:11" x14ac:dyDescent="0.3">
      <c r="A42" s="32" t="s">
        <v>51</v>
      </c>
      <c r="B42" s="50" t="s">
        <v>52</v>
      </c>
      <c r="C42" s="50" t="s">
        <v>52</v>
      </c>
    </row>
    <row r="43" spans="1:11" x14ac:dyDescent="0.3">
      <c r="A43" s="43" t="s">
        <v>166</v>
      </c>
      <c r="B43" s="74">
        <f>(B35*2)+(B36*2)+(B37*2)+(B38*4)+(B39*4)+(B40*4)+(B41*6)</f>
        <v>692.02980000000002</v>
      </c>
      <c r="C43" s="74">
        <f>(C35*2)+(C36*2)+(C37*2)+(C38*4)+(C39*4)+(C40*4)+(C41*6)</f>
        <v>960.78840000000014</v>
      </c>
      <c r="D43" s="44"/>
      <c r="E43" s="44"/>
      <c r="F43" s="44"/>
      <c r="G43" s="44"/>
      <c r="H43" s="44"/>
      <c r="I43" s="44"/>
      <c r="J43" s="44"/>
      <c r="K43" s="44"/>
    </row>
    <row r="45" spans="1:11" x14ac:dyDescent="0.3">
      <c r="A45" s="138"/>
      <c r="B45" s="138"/>
      <c r="C45" s="138"/>
      <c r="D45" s="138"/>
      <c r="E45" s="138"/>
      <c r="F45" s="138"/>
      <c r="G45" s="138"/>
      <c r="H45" s="138"/>
      <c r="I45" s="138"/>
      <c r="J45" s="138"/>
      <c r="K45" s="138"/>
    </row>
  </sheetData>
  <sheetProtection algorithmName="SHA-512" hashValue="lBmIrtUotgEWA0sJ64GM3kPUUi7k/+9Y5g/wLYUWErId1kTLXcKbBhQ897vrgIc414oBJShoGoKYX7Jqbrfbng==" saltValue="NevTzvIqyzt3IgIc2UTPmw==" spinCount="100000" sheet="1" objects="1" scenarios="1"/>
  <phoneticPr fontId="6" type="noConversion"/>
  <pageMargins left="0.75" right="0.75" top="1" bottom="1" header="0.5" footer="0.5"/>
  <legacy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976C06AEFE68DA44B3582731E93C0ECA" ma:contentTypeVersion="15" ma:contentTypeDescription="Create a new document." ma:contentTypeScope="" ma:versionID="30ca38b1eff923f3368842b7c3ec4c70">
  <xsd:schema xmlns:xsd="http://www.w3.org/2001/XMLSchema" xmlns:xs="http://www.w3.org/2001/XMLSchema" xmlns:p="http://schemas.microsoft.com/office/2006/metadata/properties" xmlns:ns2="e946c23e-31c6-4ae6-bb23-d746b577e357" xmlns:ns3="d52e542d-780a-4ad3-81e5-efaa2ff47712" xmlns:ns4="73d85984-15f2-4ae1-928a-e67d5ef2c9c8" targetNamespace="http://schemas.microsoft.com/office/2006/metadata/properties" ma:root="true" ma:fieldsID="7d015c40a05cddf47453fe44a3ce9b64" ns2:_="" ns3:_="" ns4:_="">
    <xsd:import namespace="e946c23e-31c6-4ae6-bb23-d746b577e357"/>
    <xsd:import namespace="d52e542d-780a-4ad3-81e5-efaa2ff47712"/>
    <xsd:import namespace="73d85984-15f2-4ae1-928a-e67d5ef2c9c8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Location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4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946c23e-31c6-4ae6-bb23-d746b577e35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lcf76f155ced4ddcb4097134ff3c332f" ma:index="21" nillable="true" ma:taxonomy="true" ma:internalName="lcf76f155ced4ddcb4097134ff3c332f" ma:taxonomyFieldName="MediaServiceImageTags" ma:displayName="Image Tags" ma:readOnly="false" ma:fieldId="{5cf76f15-5ced-4ddc-b409-7134ff3c332f}" ma:taxonomyMulti="true" ma:sspId="351486fa-06af-4849-81d2-167f8f4bc901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52e542d-780a-4ad3-81e5-efaa2ff47712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3d85984-15f2-4ae1-928a-e67d5ef2c9c8" elementFormDefault="qualified">
    <xsd:import namespace="http://schemas.microsoft.com/office/2006/documentManagement/types"/>
    <xsd:import namespace="http://schemas.microsoft.com/office/infopath/2007/PartnerControls"/>
    <xsd:element name="TaxCatchAll" ma:index="22" nillable="true" ma:displayName="Taxonomy Catch All Column" ma:hidden="true" ma:list="{586c982e-a356-4c35-8f67-e15c6e843ba3}" ma:internalName="TaxCatchAll" ma:showField="CatchAllData" ma:web="d52e542d-780a-4ad3-81e5-efaa2ff47712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DFBED2B0-DD65-43AA-9A9C-C144858AF06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946c23e-31c6-4ae6-bb23-d746b577e357"/>
    <ds:schemaRef ds:uri="d52e542d-780a-4ad3-81e5-efaa2ff47712"/>
    <ds:schemaRef ds:uri="73d85984-15f2-4ae1-928a-e67d5ef2c9c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36CC56FC-78AF-4D00-85C9-7B652FFC612B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50</vt:i4>
      </vt:variant>
    </vt:vector>
  </HeadingPairs>
  <TitlesOfParts>
    <vt:vector size="50" baseType="lpstr">
      <vt:lpstr>Summary</vt:lpstr>
      <vt:lpstr>Bills Jul'22</vt:lpstr>
      <vt:lpstr>Bills Jul'21</vt:lpstr>
      <vt:lpstr>Bills Jul'20</vt:lpstr>
      <vt:lpstr>Bills Jul'19</vt:lpstr>
      <vt:lpstr>Bills Jul'18</vt:lpstr>
      <vt:lpstr>Bills Jul'17</vt:lpstr>
      <vt:lpstr>Bills Jul'16</vt:lpstr>
      <vt:lpstr>Bills Jul'15</vt:lpstr>
      <vt:lpstr>Bills Jul'14</vt:lpstr>
      <vt:lpstr>Bills Jul'13</vt:lpstr>
      <vt:lpstr>Bills Jul'12</vt:lpstr>
      <vt:lpstr>Bills Jul'11</vt:lpstr>
      <vt:lpstr>Bills Jul'10</vt:lpstr>
      <vt:lpstr>Bills Jul'09</vt:lpstr>
      <vt:lpstr>Tariffs 2022</vt:lpstr>
      <vt:lpstr>Tariffs 2021</vt:lpstr>
      <vt:lpstr>Tariffs 2020</vt:lpstr>
      <vt:lpstr>Tariffs 2019</vt:lpstr>
      <vt:lpstr>Tariffs 2018</vt:lpstr>
      <vt:lpstr>Tariffs 2017</vt:lpstr>
      <vt:lpstr>Tariffs 2016</vt:lpstr>
      <vt:lpstr>Jul'15 AGL</vt:lpstr>
      <vt:lpstr>Jul'15 Country</vt:lpstr>
      <vt:lpstr>Jul'15 Actew</vt:lpstr>
      <vt:lpstr>Jul'15 Origin</vt:lpstr>
      <vt:lpstr>Jul'14 AGL</vt:lpstr>
      <vt:lpstr>Jul'14 Country</vt:lpstr>
      <vt:lpstr>Jul'14 Actew</vt:lpstr>
      <vt:lpstr>Jul'14 Origin</vt:lpstr>
      <vt:lpstr>Jul'13 AGL</vt:lpstr>
      <vt:lpstr>Jul'13 Country</vt:lpstr>
      <vt:lpstr>Jul'13 Actew</vt:lpstr>
      <vt:lpstr>Jul'13 Origin</vt:lpstr>
      <vt:lpstr>Jul'12 AGL</vt:lpstr>
      <vt:lpstr>Jul'12 Country</vt:lpstr>
      <vt:lpstr>Jul'12 Actew</vt:lpstr>
      <vt:lpstr>Jul'12 Origin</vt:lpstr>
      <vt:lpstr>Jul'11 AGL</vt:lpstr>
      <vt:lpstr>Jul'11 Country</vt:lpstr>
      <vt:lpstr>Jul'11 Actew</vt:lpstr>
      <vt:lpstr>Jul'11 Origin</vt:lpstr>
      <vt:lpstr>Jul'10 AGL</vt:lpstr>
      <vt:lpstr>Jul'10 Country</vt:lpstr>
      <vt:lpstr>Jul'10 Actew</vt:lpstr>
      <vt:lpstr>Jul'10 Origin</vt:lpstr>
      <vt:lpstr>Jul'09 AGL</vt:lpstr>
      <vt:lpstr>Jul'09 Country</vt:lpstr>
      <vt:lpstr>Jul'09 Actew</vt:lpstr>
      <vt:lpstr>Jul'09 Origin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May Johnston</dc:creator>
  <cp:lastModifiedBy>Kathy Jiang</cp:lastModifiedBy>
  <dcterms:created xsi:type="dcterms:W3CDTF">2011-03-24T03:08:12Z</dcterms:created>
  <dcterms:modified xsi:type="dcterms:W3CDTF">2022-11-03T00:31:55Z</dcterms:modified>
</cp:coreProperties>
</file>