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5.xml" ContentType="application/vnd.openxmlformats-officedocument.spreadsheetml.comments+xml"/>
  <Override PartName="/xl/comments24.xml" ContentType="application/vnd.openxmlformats-officedocument.spreadsheetml.comments+xml"/>
  <Override PartName="/xl/comments23.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SA/SA Workbooks/Locked workbooks/"/>
    </mc:Choice>
  </mc:AlternateContent>
  <xr:revisionPtr revIDLastSave="0" documentId="13_ncr:1_{092A6BC2-5471-9643-903C-404AAD559FB6}" xr6:coauthVersionLast="47" xr6:coauthVersionMax="47" xr10:uidLastSave="{00000000-0000-0000-0000-000000000000}"/>
  <workbookProtection workbookAlgorithmName="SHA-512" workbookHashValue="EoKXcmLZzPm/GsOVWa+0IxJLfyTDzey9T9t1Du3XuT9VLy51sgakiC0bD9YYuSsKrw35Yz1ZqH/Gx9/TmIHE7w==" workbookSaltValue="Z+Qv5lPeGW++bl9bt/HznQ==" workbookSpinCount="100000" lockStructure="1"/>
  <bookViews>
    <workbookView xWindow="3060" yWindow="500" windowWidth="41740" windowHeight="22980" tabRatio="500" activeTab="1" xr2:uid="{00000000-000D-0000-FFFF-FFFF00000000}"/>
  </bookViews>
  <sheets>
    <sheet name="Summary" sheetId="1" r:id="rId1"/>
    <sheet name="Bills Jul'23" sheetId="38" r:id="rId2"/>
    <sheet name="Bills Jul'22" sheetId="35" r:id="rId3"/>
    <sheet name="Bills Jul'20" sheetId="33" r:id="rId4"/>
    <sheet name="Bills Jul'19" sheetId="31" r:id="rId5"/>
    <sheet name="Bills Jul'18" sheetId="29" r:id="rId6"/>
    <sheet name="Bills Jul'17" sheetId="27" r:id="rId7"/>
    <sheet name="Bills Jul'16" sheetId="25" r:id="rId8"/>
    <sheet name="Bills Jul'15" sheetId="22" r:id="rId9"/>
    <sheet name="Bills Jul'14" sheetId="20" r:id="rId10"/>
    <sheet name="Bills Jul'13" sheetId="16" r:id="rId11"/>
    <sheet name="Bills Jan'13" sheetId="17" r:id="rId12"/>
    <sheet name="Bills Jul'12" sheetId="2" r:id="rId13"/>
    <sheet name="Bills Jan'12" sheetId="10" r:id="rId14"/>
    <sheet name="Bills Jul'11" sheetId="3" r:id="rId15"/>
    <sheet name="Bills Jan'11" sheetId="11" r:id="rId16"/>
    <sheet name="Bills Jul'10" sheetId="4" r:id="rId17"/>
    <sheet name="Bills Jan'10" sheetId="12" r:id="rId18"/>
    <sheet name="Bills Jul'09" sheetId="5" r:id="rId19"/>
    <sheet name="Tariff Jul 2023" sheetId="37" state="hidden" r:id="rId20"/>
    <sheet name="Tariff Jul 2022" sheetId="36" state="hidden" r:id="rId21"/>
    <sheet name="Tariff Jul 2021" sheetId="34" state="hidden" r:id="rId22"/>
    <sheet name="Tariff Jul 2020" sheetId="32" state="hidden" r:id="rId23"/>
    <sheet name="Tariff Jul 2019" sheetId="30" state="hidden" r:id="rId24"/>
    <sheet name="Tariff Jul 2018" sheetId="28" state="hidden" r:id="rId25"/>
    <sheet name="Tariff Jul 2017" sheetId="26" state="hidden" r:id="rId26"/>
    <sheet name="Tariff Jul 2016" sheetId="24" state="hidden" r:id="rId27"/>
    <sheet name="Tariff Jul'15" sheetId="23" state="hidden" r:id="rId28"/>
    <sheet name="Tariff Jul'14" sheetId="21" state="hidden" r:id="rId29"/>
    <sheet name="Tariff Jul'13" sheetId="18" state="hidden" r:id="rId30"/>
    <sheet name="Tariff Jan'13" sheetId="19" state="hidden" r:id="rId31"/>
    <sheet name="Tariff Jul'12" sheetId="6" state="hidden" r:id="rId32"/>
    <sheet name="Tariff Jan'12" sheetId="13" state="hidden" r:id="rId33"/>
    <sheet name="Tariff Jul'11" sheetId="7" state="hidden" r:id="rId34"/>
    <sheet name="Tariff Jan'11" sheetId="14" state="hidden" r:id="rId35"/>
    <sheet name="Tariff Jul'10" sheetId="8" state="hidden" r:id="rId36"/>
    <sheet name="Tariff Jan'10" sheetId="15" state="hidden" r:id="rId37"/>
    <sheet name="Tariff Jul'09" sheetId="9" state="hidden" r:id="rId3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E45" i="37" l="1"/>
  <c r="A51" i="38" l="1"/>
  <c r="B51" i="38"/>
  <c r="C51" i="38"/>
  <c r="D51" i="38"/>
  <c r="H51" i="38"/>
  <c r="A52" i="38"/>
  <c r="B52" i="38"/>
  <c r="C52" i="38"/>
  <c r="D52" i="38"/>
  <c r="H52" i="38"/>
  <c r="J52" i="38"/>
  <c r="K52" i="38" s="1"/>
  <c r="L52" i="38" s="1"/>
  <c r="A53" i="38"/>
  <c r="B53" i="38"/>
  <c r="C53" i="38"/>
  <c r="D53" i="38"/>
  <c r="H53" i="38"/>
  <c r="A54" i="38"/>
  <c r="B54" i="38"/>
  <c r="C54" i="38"/>
  <c r="D54" i="38"/>
  <c r="H54" i="38"/>
  <c r="A24" i="38"/>
  <c r="B24" i="38"/>
  <c r="C24" i="38"/>
  <c r="D24" i="38"/>
  <c r="A25" i="38"/>
  <c r="B25" i="38"/>
  <c r="C25" i="38"/>
  <c r="D25" i="38"/>
  <c r="J25" i="38" s="1"/>
  <c r="K25" i="38" s="1"/>
  <c r="L25" i="38" s="1"/>
  <c r="A26" i="38"/>
  <c r="B26" i="38"/>
  <c r="C26" i="38"/>
  <c r="D26" i="38"/>
  <c r="A27" i="38"/>
  <c r="B27" i="38"/>
  <c r="C27" i="38"/>
  <c r="D27" i="38"/>
  <c r="H50" i="38"/>
  <c r="D50" i="38"/>
  <c r="C50" i="38"/>
  <c r="B50" i="38"/>
  <c r="A50" i="38"/>
  <c r="H49" i="38"/>
  <c r="D49" i="38"/>
  <c r="C49" i="38"/>
  <c r="B49" i="38"/>
  <c r="A49" i="38"/>
  <c r="H48" i="38"/>
  <c r="G48" i="38"/>
  <c r="D48" i="38"/>
  <c r="C48" i="38"/>
  <c r="B48" i="38"/>
  <c r="A48" i="38"/>
  <c r="H47" i="38"/>
  <c r="D47" i="38"/>
  <c r="C47" i="38"/>
  <c r="B47" i="38"/>
  <c r="A47" i="38"/>
  <c r="H46" i="38"/>
  <c r="D46" i="38"/>
  <c r="C46" i="38"/>
  <c r="B46" i="38"/>
  <c r="A46" i="38"/>
  <c r="H45" i="38"/>
  <c r="G45" i="38"/>
  <c r="D45" i="38"/>
  <c r="C45" i="38"/>
  <c r="B45" i="38"/>
  <c r="A45" i="38"/>
  <c r="H44" i="38"/>
  <c r="D44" i="38"/>
  <c r="C44" i="38"/>
  <c r="B44" i="38"/>
  <c r="A44" i="38"/>
  <c r="H43" i="38"/>
  <c r="G43" i="38"/>
  <c r="D43" i="38"/>
  <c r="C43" i="38"/>
  <c r="B43" i="38"/>
  <c r="A43" i="38"/>
  <c r="H42" i="38"/>
  <c r="D42" i="38"/>
  <c r="C42" i="38"/>
  <c r="B42" i="38"/>
  <c r="A42" i="38"/>
  <c r="H41" i="38"/>
  <c r="D41" i="38"/>
  <c r="C41" i="38"/>
  <c r="B41" i="38"/>
  <c r="A41" i="38"/>
  <c r="H40" i="38"/>
  <c r="D40" i="38"/>
  <c r="C40" i="38"/>
  <c r="B40" i="38"/>
  <c r="A40" i="38"/>
  <c r="H39" i="38"/>
  <c r="D39" i="38"/>
  <c r="C39" i="38"/>
  <c r="B39" i="38"/>
  <c r="A39" i="38"/>
  <c r="H38" i="38"/>
  <c r="G38" i="38"/>
  <c r="F38" i="38"/>
  <c r="E38" i="38"/>
  <c r="D38" i="38"/>
  <c r="C38" i="38"/>
  <c r="B38" i="38"/>
  <c r="A38" i="38"/>
  <c r="H37" i="38"/>
  <c r="D37" i="38"/>
  <c r="C37" i="38"/>
  <c r="B37" i="38"/>
  <c r="A37" i="38"/>
  <c r="H36" i="38"/>
  <c r="D36" i="38"/>
  <c r="C36" i="38"/>
  <c r="B36" i="38"/>
  <c r="A36" i="38"/>
  <c r="D23" i="38"/>
  <c r="C23" i="38"/>
  <c r="B23" i="38"/>
  <c r="A23" i="38"/>
  <c r="D22" i="38"/>
  <c r="C22" i="38"/>
  <c r="B22" i="38"/>
  <c r="A22" i="38"/>
  <c r="I21" i="38"/>
  <c r="D21" i="38"/>
  <c r="C21" i="38"/>
  <c r="B21" i="38"/>
  <c r="A21" i="38"/>
  <c r="D20" i="38"/>
  <c r="C20" i="38"/>
  <c r="B20" i="38"/>
  <c r="A20" i="38"/>
  <c r="I19" i="38"/>
  <c r="D19" i="38"/>
  <c r="C19" i="38"/>
  <c r="B19" i="38"/>
  <c r="A19" i="38"/>
  <c r="D18" i="38"/>
  <c r="C18" i="38"/>
  <c r="B18" i="38"/>
  <c r="A18" i="38"/>
  <c r="I17" i="38"/>
  <c r="D17" i="38"/>
  <c r="C17" i="38"/>
  <c r="B17" i="38"/>
  <c r="A17" i="38"/>
  <c r="D16" i="38"/>
  <c r="C16" i="38"/>
  <c r="B16" i="38"/>
  <c r="A16" i="38"/>
  <c r="I15" i="38"/>
  <c r="D15" i="38"/>
  <c r="C15" i="38"/>
  <c r="B15" i="38"/>
  <c r="A15" i="38"/>
  <c r="D14" i="38"/>
  <c r="C14" i="38"/>
  <c r="B14" i="38"/>
  <c r="A14" i="38"/>
  <c r="D13" i="38"/>
  <c r="C13" i="38"/>
  <c r="B13" i="38"/>
  <c r="A13" i="38"/>
  <c r="D12" i="38"/>
  <c r="C12" i="38"/>
  <c r="B12" i="38"/>
  <c r="A12" i="38"/>
  <c r="D11" i="38"/>
  <c r="C11" i="38"/>
  <c r="B11" i="38"/>
  <c r="A11" i="38"/>
  <c r="I10" i="38"/>
  <c r="F10" i="38"/>
  <c r="E10" i="38"/>
  <c r="D10" i="38"/>
  <c r="C10" i="38"/>
  <c r="B10" i="38"/>
  <c r="A10" i="38"/>
  <c r="D9" i="38"/>
  <c r="C9" i="38"/>
  <c r="B9" i="38"/>
  <c r="A9" i="38"/>
  <c r="D8" i="38"/>
  <c r="C8" i="38"/>
  <c r="B8" i="38"/>
  <c r="A8" i="38"/>
  <c r="J53" i="38" l="1"/>
  <c r="K53" i="38" s="1"/>
  <c r="L53" i="38" s="1"/>
  <c r="J24" i="38"/>
  <c r="K24" i="38" s="1"/>
  <c r="L24" i="38" s="1"/>
  <c r="J54" i="38"/>
  <c r="K54" i="38" s="1"/>
  <c r="L54" i="38" s="1"/>
  <c r="J26" i="38"/>
  <c r="K26" i="38" s="1"/>
  <c r="L26" i="38" s="1"/>
  <c r="J51" i="38"/>
  <c r="K51" i="38" s="1"/>
  <c r="L51" i="38" s="1"/>
  <c r="J50" i="38"/>
  <c r="K50" i="38" s="1"/>
  <c r="L50" i="38" s="1"/>
  <c r="J9" i="38"/>
  <c r="K9" i="38" s="1"/>
  <c r="L9" i="38" s="1"/>
  <c r="J27" i="38"/>
  <c r="K27" i="38" s="1"/>
  <c r="L27" i="38" s="1"/>
  <c r="J46" i="38"/>
  <c r="K46" i="38" s="1"/>
  <c r="L46" i="38" s="1"/>
  <c r="J19" i="38"/>
  <c r="K19" i="38" s="1"/>
  <c r="L19" i="38" s="1"/>
  <c r="J17" i="38"/>
  <c r="K17" i="38" s="1"/>
  <c r="L17" i="38" s="1"/>
  <c r="J23" i="38"/>
  <c r="K23" i="38" s="1"/>
  <c r="L23" i="38" s="1"/>
  <c r="J41" i="38"/>
  <c r="K41" i="38" s="1"/>
  <c r="L41" i="38" s="1"/>
  <c r="J40" i="38"/>
  <c r="K40" i="38" s="1"/>
  <c r="L40" i="38" s="1"/>
  <c r="J22" i="38"/>
  <c r="K22" i="38" s="1"/>
  <c r="L22" i="38" s="1"/>
  <c r="J21" i="38"/>
  <c r="K21" i="38" s="1"/>
  <c r="L21" i="38" s="1"/>
  <c r="J13" i="38"/>
  <c r="K13" i="38" s="1"/>
  <c r="L13" i="38" s="1"/>
  <c r="J11" i="38"/>
  <c r="K11" i="38" s="1"/>
  <c r="L11" i="38" s="1"/>
  <c r="J12" i="38"/>
  <c r="K12" i="38" s="1"/>
  <c r="L12" i="38" s="1"/>
  <c r="J14" i="38"/>
  <c r="K14" i="38" s="1"/>
  <c r="L14" i="38" s="1"/>
  <c r="J43" i="38"/>
  <c r="K43" i="38" s="1"/>
  <c r="L43" i="38" s="1"/>
  <c r="J45" i="38"/>
  <c r="K45" i="38" s="1"/>
  <c r="L45" i="38" s="1"/>
  <c r="J48" i="38"/>
  <c r="K48" i="38" s="1"/>
  <c r="L48" i="38" s="1"/>
  <c r="J37" i="38"/>
  <c r="K37" i="38" s="1"/>
  <c r="L37" i="38" s="1"/>
  <c r="J10" i="38"/>
  <c r="K10" i="38" s="1"/>
  <c r="L10" i="38" s="1"/>
  <c r="J36" i="38"/>
  <c r="K36" i="38" s="1"/>
  <c r="L36" i="38" s="1"/>
  <c r="J44" i="38"/>
  <c r="K44" i="38" s="1"/>
  <c r="L44" i="38" s="1"/>
  <c r="J47" i="38"/>
  <c r="K47" i="38" s="1"/>
  <c r="L47" i="38" s="1"/>
  <c r="J18" i="38"/>
  <c r="K18" i="38" s="1"/>
  <c r="L18" i="38" s="1"/>
  <c r="J38" i="38"/>
  <c r="K38" i="38" s="1"/>
  <c r="L38" i="38" s="1"/>
  <c r="J39" i="38"/>
  <c r="K39" i="38" s="1"/>
  <c r="L39" i="38" s="1"/>
  <c r="J49" i="38"/>
  <c r="K49" i="38" s="1"/>
  <c r="L49" i="38" s="1"/>
  <c r="J15" i="38"/>
  <c r="K15" i="38" s="1"/>
  <c r="L15" i="38" s="1"/>
  <c r="J42" i="38"/>
  <c r="K42" i="38" s="1"/>
  <c r="L42" i="38" s="1"/>
  <c r="J20" i="38"/>
  <c r="K20" i="38" s="1"/>
  <c r="L20" i="38" s="1"/>
  <c r="J8" i="38"/>
  <c r="K8" i="38" s="1"/>
  <c r="L8" i="38" s="1"/>
  <c r="J16" i="38"/>
  <c r="K16" i="38" s="1"/>
  <c r="L16" i="38" s="1"/>
  <c r="H50" i="35"/>
  <c r="D50" i="35"/>
  <c r="C50" i="35"/>
  <c r="B50" i="35"/>
  <c r="A50" i="35"/>
  <c r="H49" i="35"/>
  <c r="D49" i="35"/>
  <c r="C49" i="35"/>
  <c r="B49" i="35"/>
  <c r="A49" i="35"/>
  <c r="H48" i="35"/>
  <c r="D48" i="35"/>
  <c r="C48" i="35"/>
  <c r="J48" i="35" s="1"/>
  <c r="K48" i="35" s="1"/>
  <c r="L48" i="35" s="1"/>
  <c r="B48" i="35"/>
  <c r="A48" i="35"/>
  <c r="H47" i="35"/>
  <c r="G47" i="35"/>
  <c r="D47" i="35"/>
  <c r="C47" i="35"/>
  <c r="B47" i="35"/>
  <c r="A47" i="35"/>
  <c r="H46" i="35"/>
  <c r="D46" i="35"/>
  <c r="C46" i="35"/>
  <c r="B46" i="35"/>
  <c r="A46" i="35"/>
  <c r="H45" i="35"/>
  <c r="D45" i="35"/>
  <c r="C45" i="35"/>
  <c r="J45" i="35" s="1"/>
  <c r="K45" i="35" s="1"/>
  <c r="L45" i="35" s="1"/>
  <c r="B45" i="35"/>
  <c r="A45" i="35"/>
  <c r="H44" i="35"/>
  <c r="G44" i="35"/>
  <c r="D44" i="35"/>
  <c r="C44" i="35"/>
  <c r="B44" i="35"/>
  <c r="A44" i="35"/>
  <c r="H43" i="35"/>
  <c r="D43" i="35"/>
  <c r="C43" i="35"/>
  <c r="B43" i="35"/>
  <c r="A43" i="35"/>
  <c r="H42" i="35"/>
  <c r="D42" i="35"/>
  <c r="C42" i="35"/>
  <c r="J42" i="35" s="1"/>
  <c r="K42" i="35" s="1"/>
  <c r="L42" i="35" s="1"/>
  <c r="B42" i="35"/>
  <c r="A42" i="35"/>
  <c r="H41" i="35"/>
  <c r="G41" i="35"/>
  <c r="D41" i="35"/>
  <c r="C41" i="35"/>
  <c r="B41" i="35"/>
  <c r="A41" i="35"/>
  <c r="H40" i="35"/>
  <c r="D40" i="35"/>
  <c r="C40" i="35"/>
  <c r="B40" i="35"/>
  <c r="A40" i="35"/>
  <c r="H39" i="35"/>
  <c r="D39" i="35"/>
  <c r="C39" i="35"/>
  <c r="J39" i="35" s="1"/>
  <c r="K39" i="35" s="1"/>
  <c r="L39" i="35" s="1"/>
  <c r="B39" i="35"/>
  <c r="A39" i="35"/>
  <c r="H38" i="35"/>
  <c r="J38" i="35" s="1"/>
  <c r="K38" i="35" s="1"/>
  <c r="L38" i="35" s="1"/>
  <c r="D38" i="35"/>
  <c r="C38" i="35"/>
  <c r="B38" i="35"/>
  <c r="A38" i="35"/>
  <c r="H37" i="35"/>
  <c r="D37" i="35"/>
  <c r="C37" i="35"/>
  <c r="B37" i="35"/>
  <c r="A37" i="35"/>
  <c r="H36" i="35"/>
  <c r="G36" i="35"/>
  <c r="F36" i="35"/>
  <c r="E36" i="35"/>
  <c r="D36" i="35"/>
  <c r="C36" i="35"/>
  <c r="B36" i="35"/>
  <c r="A36" i="35"/>
  <c r="H35" i="35"/>
  <c r="D35" i="35"/>
  <c r="C35" i="35"/>
  <c r="B35" i="35"/>
  <c r="A35" i="35"/>
  <c r="H34" i="35"/>
  <c r="D34" i="35"/>
  <c r="C34" i="35"/>
  <c r="B34" i="35"/>
  <c r="A34" i="35"/>
  <c r="D25" i="35"/>
  <c r="C25" i="35"/>
  <c r="B25" i="35"/>
  <c r="A25" i="35"/>
  <c r="D24" i="35"/>
  <c r="J24" i="35" s="1"/>
  <c r="K24" i="35" s="1"/>
  <c r="L24" i="35" s="1"/>
  <c r="C24" i="35"/>
  <c r="B24" i="35"/>
  <c r="A24" i="35"/>
  <c r="D23" i="35"/>
  <c r="C23" i="35"/>
  <c r="B23" i="35"/>
  <c r="A23" i="35"/>
  <c r="I22" i="35"/>
  <c r="D22" i="35"/>
  <c r="C22" i="35"/>
  <c r="B22" i="35"/>
  <c r="A22" i="35"/>
  <c r="D21" i="35"/>
  <c r="C21" i="35"/>
  <c r="B21" i="35"/>
  <c r="A21" i="35"/>
  <c r="I20" i="35"/>
  <c r="D20" i="35"/>
  <c r="C20" i="35"/>
  <c r="B20" i="35"/>
  <c r="A20" i="35"/>
  <c r="D19" i="35"/>
  <c r="J19" i="35" s="1"/>
  <c r="K19" i="35" s="1"/>
  <c r="L19" i="35" s="1"/>
  <c r="C19" i="35"/>
  <c r="B19" i="35"/>
  <c r="A19" i="35"/>
  <c r="I18" i="35"/>
  <c r="D18" i="35"/>
  <c r="C18" i="35"/>
  <c r="B18" i="35"/>
  <c r="A18" i="35"/>
  <c r="D17" i="35"/>
  <c r="C17" i="35"/>
  <c r="B17" i="35"/>
  <c r="A17" i="35"/>
  <c r="D16" i="35"/>
  <c r="C16" i="35"/>
  <c r="B16" i="35"/>
  <c r="A16" i="35"/>
  <c r="I15" i="35"/>
  <c r="D15" i="35"/>
  <c r="C15" i="35"/>
  <c r="B15" i="35"/>
  <c r="A15" i="35"/>
  <c r="D14" i="35"/>
  <c r="C14" i="35"/>
  <c r="B14" i="35"/>
  <c r="A14" i="35"/>
  <c r="D13" i="35"/>
  <c r="C13" i="35"/>
  <c r="B13" i="35"/>
  <c r="A13" i="35"/>
  <c r="D12" i="35"/>
  <c r="C12" i="35"/>
  <c r="B12" i="35"/>
  <c r="A12" i="35"/>
  <c r="D11" i="35"/>
  <c r="C11" i="35"/>
  <c r="B11" i="35"/>
  <c r="A11" i="35"/>
  <c r="I10" i="35"/>
  <c r="F10" i="35"/>
  <c r="E10" i="35"/>
  <c r="D10" i="35"/>
  <c r="C10" i="35"/>
  <c r="B10" i="35"/>
  <c r="A10" i="35"/>
  <c r="D9" i="35"/>
  <c r="C9" i="35"/>
  <c r="B9" i="35"/>
  <c r="A9" i="35"/>
  <c r="D8" i="35"/>
  <c r="C8" i="35"/>
  <c r="B8" i="35"/>
  <c r="A8" i="35"/>
  <c r="D20" i="33"/>
  <c r="D51" i="33"/>
  <c r="H59" i="33"/>
  <c r="D59" i="33"/>
  <c r="C59" i="33"/>
  <c r="B59" i="33"/>
  <c r="A59" i="33"/>
  <c r="H58" i="33"/>
  <c r="D58" i="33"/>
  <c r="C58" i="33"/>
  <c r="J58" i="33"/>
  <c r="K58" i="33"/>
  <c r="L58" i="33"/>
  <c r="B58" i="33"/>
  <c r="A58" i="33"/>
  <c r="H57" i="33"/>
  <c r="D57" i="33"/>
  <c r="C57" i="33"/>
  <c r="B57" i="33"/>
  <c r="A57" i="33"/>
  <c r="C56" i="33"/>
  <c r="D56" i="33"/>
  <c r="H56" i="33"/>
  <c r="J56" i="33"/>
  <c r="K56" i="33"/>
  <c r="L56" i="33"/>
  <c r="B56" i="33"/>
  <c r="A56" i="33"/>
  <c r="H55" i="33"/>
  <c r="D55" i="33"/>
  <c r="C55" i="33"/>
  <c r="B55" i="33"/>
  <c r="A55" i="33"/>
  <c r="H54" i="33"/>
  <c r="D54" i="33"/>
  <c r="C54" i="33"/>
  <c r="B54" i="33"/>
  <c r="A54" i="33"/>
  <c r="H44" i="33"/>
  <c r="D44" i="33"/>
  <c r="C44" i="33"/>
  <c r="B44" i="33"/>
  <c r="A44" i="33"/>
  <c r="H42" i="33"/>
  <c r="D42" i="33"/>
  <c r="C42" i="33"/>
  <c r="D30" i="33"/>
  <c r="C30" i="33"/>
  <c r="B30" i="33"/>
  <c r="A30" i="33"/>
  <c r="D29" i="33"/>
  <c r="C29" i="33"/>
  <c r="B29" i="33"/>
  <c r="A29" i="33"/>
  <c r="D28" i="33"/>
  <c r="C28" i="33"/>
  <c r="B28" i="33"/>
  <c r="A28" i="33"/>
  <c r="D27" i="33"/>
  <c r="C27" i="33"/>
  <c r="B27" i="33"/>
  <c r="A27" i="33"/>
  <c r="D26" i="33"/>
  <c r="C26" i="33"/>
  <c r="B26" i="33"/>
  <c r="A26" i="33"/>
  <c r="C12" i="33"/>
  <c r="D12" i="33"/>
  <c r="E12" i="33"/>
  <c r="F12" i="33"/>
  <c r="I12" i="33"/>
  <c r="D25" i="33"/>
  <c r="C25" i="33"/>
  <c r="B25" i="33"/>
  <c r="A25" i="33"/>
  <c r="D24" i="33"/>
  <c r="C24" i="33"/>
  <c r="B24" i="33"/>
  <c r="A24" i="33"/>
  <c r="D13" i="33"/>
  <c r="C13" i="33"/>
  <c r="D11" i="33"/>
  <c r="J44" i="33"/>
  <c r="K44" i="33"/>
  <c r="L44" i="33"/>
  <c r="J24" i="33"/>
  <c r="K24" i="33"/>
  <c r="L24" i="33"/>
  <c r="J28" i="33"/>
  <c r="K28" i="33"/>
  <c r="L28" i="33"/>
  <c r="J30" i="33"/>
  <c r="K30" i="33"/>
  <c r="L30" i="33"/>
  <c r="J54" i="33"/>
  <c r="K54" i="33"/>
  <c r="L54" i="33"/>
  <c r="J25" i="33"/>
  <c r="K25" i="33"/>
  <c r="L25" i="33"/>
  <c r="J26" i="33"/>
  <c r="K26" i="33"/>
  <c r="L26" i="33"/>
  <c r="J27" i="33"/>
  <c r="K27" i="33"/>
  <c r="L27" i="33"/>
  <c r="J29" i="33"/>
  <c r="K29" i="33"/>
  <c r="L29" i="33"/>
  <c r="J55" i="33"/>
  <c r="K55" i="33"/>
  <c r="L55" i="33"/>
  <c r="J42" i="33"/>
  <c r="J57" i="33"/>
  <c r="K57" i="33"/>
  <c r="L57" i="33"/>
  <c r="J59" i="33"/>
  <c r="K59" i="33"/>
  <c r="L59" i="33"/>
  <c r="H53" i="33"/>
  <c r="D53" i="33"/>
  <c r="C53" i="33"/>
  <c r="B53" i="33"/>
  <c r="A53" i="33"/>
  <c r="H52" i="33"/>
  <c r="D52" i="33"/>
  <c r="C52" i="33"/>
  <c r="B52" i="33"/>
  <c r="A52" i="33"/>
  <c r="H51" i="33"/>
  <c r="C51" i="33"/>
  <c r="B51" i="33"/>
  <c r="A51" i="33"/>
  <c r="H50" i="33"/>
  <c r="D50" i="33"/>
  <c r="C50" i="33"/>
  <c r="J50" i="33"/>
  <c r="K50" i="33"/>
  <c r="L50" i="33"/>
  <c r="B50" i="33"/>
  <c r="A50" i="33"/>
  <c r="H49" i="33"/>
  <c r="D49" i="33"/>
  <c r="C49" i="33"/>
  <c r="B49" i="33"/>
  <c r="A49" i="33"/>
  <c r="H48" i="33"/>
  <c r="G48" i="33"/>
  <c r="D48" i="33"/>
  <c r="C48" i="33"/>
  <c r="B48" i="33"/>
  <c r="A48" i="33"/>
  <c r="H47" i="33"/>
  <c r="D47" i="33"/>
  <c r="C47" i="33"/>
  <c r="B47" i="33"/>
  <c r="A47" i="33"/>
  <c r="H46" i="33"/>
  <c r="D46" i="33"/>
  <c r="C46" i="33"/>
  <c r="B46" i="33"/>
  <c r="A46" i="33"/>
  <c r="H45" i="33"/>
  <c r="D45" i="33"/>
  <c r="C45" i="33"/>
  <c r="B45" i="33"/>
  <c r="A45" i="33"/>
  <c r="H43" i="33"/>
  <c r="G43" i="33"/>
  <c r="F43" i="33"/>
  <c r="E43" i="33"/>
  <c r="D43" i="33"/>
  <c r="C43" i="33"/>
  <c r="B43" i="33"/>
  <c r="A43" i="33"/>
  <c r="B42" i="33"/>
  <c r="A42" i="33"/>
  <c r="H41" i="33"/>
  <c r="D41" i="33"/>
  <c r="C41" i="33"/>
  <c r="B41" i="33"/>
  <c r="A41" i="33"/>
  <c r="H40" i="33"/>
  <c r="D40" i="33"/>
  <c r="C40" i="33"/>
  <c r="B40" i="33"/>
  <c r="A40" i="33"/>
  <c r="H39" i="33"/>
  <c r="D39" i="33"/>
  <c r="C39" i="33"/>
  <c r="B39" i="33"/>
  <c r="A39" i="33"/>
  <c r="D23" i="33"/>
  <c r="C23" i="33"/>
  <c r="B23" i="33"/>
  <c r="A23" i="33"/>
  <c r="D22" i="33"/>
  <c r="C22" i="33"/>
  <c r="B22" i="33"/>
  <c r="A22" i="33"/>
  <c r="D21" i="33"/>
  <c r="C21" i="33"/>
  <c r="B21" i="33"/>
  <c r="A21" i="33"/>
  <c r="C20" i="33"/>
  <c r="B20" i="33"/>
  <c r="A20" i="33"/>
  <c r="D19" i="33"/>
  <c r="C19" i="33"/>
  <c r="B19" i="33"/>
  <c r="A19" i="33"/>
  <c r="D18" i="33"/>
  <c r="C18" i="33"/>
  <c r="B18" i="33"/>
  <c r="A18" i="33"/>
  <c r="I17" i="33"/>
  <c r="D17" i="33"/>
  <c r="C17" i="33"/>
  <c r="B17" i="33"/>
  <c r="A17" i="33"/>
  <c r="D16" i="33"/>
  <c r="C16" i="33"/>
  <c r="B16" i="33"/>
  <c r="A16" i="33"/>
  <c r="D15" i="33"/>
  <c r="C15" i="33"/>
  <c r="B15" i="33"/>
  <c r="A15" i="33"/>
  <c r="D14" i="33"/>
  <c r="C14" i="33"/>
  <c r="B14" i="33"/>
  <c r="A14" i="33"/>
  <c r="J13" i="33"/>
  <c r="K13" i="33"/>
  <c r="L13" i="33"/>
  <c r="B13" i="33"/>
  <c r="A13" i="33"/>
  <c r="B12" i="33"/>
  <c r="A12" i="33"/>
  <c r="C11" i="33"/>
  <c r="B11" i="33"/>
  <c r="A11" i="33"/>
  <c r="D10" i="33"/>
  <c r="C10" i="33"/>
  <c r="B10" i="33"/>
  <c r="A10" i="33"/>
  <c r="D9" i="33"/>
  <c r="C9" i="33"/>
  <c r="B9" i="33"/>
  <c r="A9" i="33"/>
  <c r="D8" i="33"/>
  <c r="C8" i="33"/>
  <c r="B8" i="33"/>
  <c r="A8" i="33"/>
  <c r="J53" i="33"/>
  <c r="K53" i="33"/>
  <c r="L53" i="33"/>
  <c r="J20" i="33"/>
  <c r="K20" i="33"/>
  <c r="L20" i="33"/>
  <c r="J40" i="33"/>
  <c r="K40" i="33"/>
  <c r="L40" i="33"/>
  <c r="J47" i="33"/>
  <c r="K47" i="33"/>
  <c r="L47" i="33"/>
  <c r="J22" i="33"/>
  <c r="K22" i="33"/>
  <c r="L22" i="33"/>
  <c r="J21" i="33"/>
  <c r="K21" i="33"/>
  <c r="L21" i="33"/>
  <c r="J51" i="33"/>
  <c r="K51" i="33"/>
  <c r="L51" i="33"/>
  <c r="K42" i="33"/>
  <c r="L42" i="33"/>
  <c r="J43" i="33"/>
  <c r="K43" i="33"/>
  <c r="L43" i="33"/>
  <c r="J46" i="33"/>
  <c r="K46" i="33"/>
  <c r="L46" i="33"/>
  <c r="J52" i="33"/>
  <c r="K52" i="33"/>
  <c r="L52" i="33"/>
  <c r="J39" i="33"/>
  <c r="K39" i="33"/>
  <c r="L39" i="33"/>
  <c r="J45" i="33"/>
  <c r="K45" i="33"/>
  <c r="L45" i="33"/>
  <c r="J49" i="33"/>
  <c r="K49" i="33"/>
  <c r="L49" i="33"/>
  <c r="J23" i="33"/>
  <c r="K23" i="33"/>
  <c r="L23" i="33"/>
  <c r="J41" i="33"/>
  <c r="K41" i="33"/>
  <c r="L41" i="33"/>
  <c r="J12" i="33"/>
  <c r="K12" i="33"/>
  <c r="L12" i="33"/>
  <c r="J48" i="33"/>
  <c r="K48" i="33"/>
  <c r="L48" i="33"/>
  <c r="J8" i="33"/>
  <c r="K8" i="33"/>
  <c r="L8" i="33"/>
  <c r="J9" i="33"/>
  <c r="K9" i="33"/>
  <c r="L9" i="33"/>
  <c r="J10" i="33"/>
  <c r="K10" i="33"/>
  <c r="L10" i="33"/>
  <c r="J14" i="33"/>
  <c r="K14" i="33"/>
  <c r="L14" i="33"/>
  <c r="J15" i="33"/>
  <c r="K15" i="33"/>
  <c r="L15" i="33"/>
  <c r="J16" i="33"/>
  <c r="K16" i="33"/>
  <c r="L16" i="33"/>
  <c r="J19" i="33"/>
  <c r="K19" i="33"/>
  <c r="L19" i="33"/>
  <c r="J18" i="33"/>
  <c r="K18" i="33"/>
  <c r="L18" i="33"/>
  <c r="J17" i="33"/>
  <c r="K17" i="33"/>
  <c r="L17" i="33"/>
  <c r="J11" i="33"/>
  <c r="K11" i="33"/>
  <c r="L11" i="33"/>
  <c r="H48" i="31"/>
  <c r="D48" i="31"/>
  <c r="J48" i="31" s="1"/>
  <c r="K48" i="31" s="1"/>
  <c r="L48" i="31" s="1"/>
  <c r="H47" i="31"/>
  <c r="D47" i="31"/>
  <c r="J47" i="31" s="1"/>
  <c r="K47" i="31" s="1"/>
  <c r="L47" i="31" s="1"/>
  <c r="H46" i="31"/>
  <c r="D46" i="31"/>
  <c r="H44" i="31"/>
  <c r="D44" i="31"/>
  <c r="H41" i="31"/>
  <c r="D41" i="31"/>
  <c r="H40" i="31"/>
  <c r="D40" i="31"/>
  <c r="H39" i="31"/>
  <c r="J39" i="31" s="1"/>
  <c r="K39" i="31" s="1"/>
  <c r="L39" i="31" s="1"/>
  <c r="D39" i="31"/>
  <c r="H45" i="31"/>
  <c r="G45" i="31"/>
  <c r="D45" i="31"/>
  <c r="H42" i="31"/>
  <c r="G42" i="31"/>
  <c r="D42" i="31"/>
  <c r="D34" i="31"/>
  <c r="H34" i="31"/>
  <c r="D35" i="31"/>
  <c r="H35" i="31"/>
  <c r="D23" i="31"/>
  <c r="J23" i="31" s="1"/>
  <c r="K23" i="31" s="1"/>
  <c r="L23" i="31" s="1"/>
  <c r="D22" i="31"/>
  <c r="D21" i="31"/>
  <c r="D19" i="31"/>
  <c r="D16" i="31"/>
  <c r="D15" i="31"/>
  <c r="D14" i="31"/>
  <c r="C23" i="31"/>
  <c r="C24" i="31"/>
  <c r="J24" i="31" s="1"/>
  <c r="K24" i="31" s="1"/>
  <c r="L24" i="31" s="1"/>
  <c r="I24" i="31"/>
  <c r="D24" i="31"/>
  <c r="I20" i="31"/>
  <c r="D20" i="31"/>
  <c r="I17" i="31"/>
  <c r="D17" i="31"/>
  <c r="J17" i="31" s="1"/>
  <c r="K17" i="31" s="1"/>
  <c r="L17" i="31" s="1"/>
  <c r="C9" i="31"/>
  <c r="D9" i="31"/>
  <c r="C10" i="31"/>
  <c r="J10" i="31" s="1"/>
  <c r="K10" i="31" s="1"/>
  <c r="L10" i="31" s="1"/>
  <c r="D10" i="31"/>
  <c r="A24" i="31"/>
  <c r="B24" i="31"/>
  <c r="B23" i="31"/>
  <c r="A23" i="31"/>
  <c r="C48" i="31"/>
  <c r="B48" i="31"/>
  <c r="A48" i="31"/>
  <c r="C47" i="31"/>
  <c r="B47" i="31"/>
  <c r="A47" i="31"/>
  <c r="C46" i="31"/>
  <c r="J46" i="31" s="1"/>
  <c r="K46" i="31" s="1"/>
  <c r="L46" i="31" s="1"/>
  <c r="B46" i="31"/>
  <c r="A46" i="31"/>
  <c r="C45" i="31"/>
  <c r="B45" i="31"/>
  <c r="A45" i="31"/>
  <c r="C44" i="31"/>
  <c r="B44" i="31"/>
  <c r="A44" i="31"/>
  <c r="H43" i="31"/>
  <c r="D43" i="31"/>
  <c r="C43" i="31"/>
  <c r="B43" i="31"/>
  <c r="A43" i="31"/>
  <c r="C42" i="31"/>
  <c r="B42" i="31"/>
  <c r="A42" i="31"/>
  <c r="C41" i="31"/>
  <c r="B41" i="31"/>
  <c r="A41" i="31"/>
  <c r="C40" i="31"/>
  <c r="J40" i="31" s="1"/>
  <c r="K40" i="31" s="1"/>
  <c r="L40" i="31" s="1"/>
  <c r="B40" i="31"/>
  <c r="A40" i="31"/>
  <c r="C39" i="31"/>
  <c r="B39" i="31"/>
  <c r="A39" i="31"/>
  <c r="H38" i="31"/>
  <c r="G38" i="31"/>
  <c r="D38" i="31"/>
  <c r="J38" i="31" s="1"/>
  <c r="K38" i="31" s="1"/>
  <c r="L38" i="31" s="1"/>
  <c r="C38" i="31"/>
  <c r="B38" i="31"/>
  <c r="A38" i="31"/>
  <c r="H37" i="31"/>
  <c r="G37" i="31"/>
  <c r="F37" i="31"/>
  <c r="E37" i="31"/>
  <c r="D37" i="31"/>
  <c r="J37" i="31" s="1"/>
  <c r="K37" i="31" s="1"/>
  <c r="L37" i="31" s="1"/>
  <c r="C37" i="31"/>
  <c r="B37" i="31"/>
  <c r="A37" i="31"/>
  <c r="H36" i="31"/>
  <c r="G36" i="31"/>
  <c r="D36" i="31"/>
  <c r="C36" i="31"/>
  <c r="B36" i="31"/>
  <c r="A36" i="31"/>
  <c r="C35" i="31"/>
  <c r="B35" i="31"/>
  <c r="A35" i="31"/>
  <c r="C34" i="31"/>
  <c r="J34" i="31" s="1"/>
  <c r="K34" i="31" s="1"/>
  <c r="L34" i="31" s="1"/>
  <c r="B34" i="31"/>
  <c r="A34" i="31"/>
  <c r="H33" i="31"/>
  <c r="J33" i="31" s="1"/>
  <c r="K33" i="31" s="1"/>
  <c r="L33" i="31" s="1"/>
  <c r="D33" i="31"/>
  <c r="C33" i="31"/>
  <c r="B33" i="31"/>
  <c r="A33" i="31"/>
  <c r="C22" i="31"/>
  <c r="J22" i="31" s="1"/>
  <c r="K22" i="31" s="1"/>
  <c r="L22" i="31" s="1"/>
  <c r="B22" i="31"/>
  <c r="A22" i="31"/>
  <c r="C21" i="31"/>
  <c r="J21" i="31" s="1"/>
  <c r="K21" i="31" s="1"/>
  <c r="L21" i="31" s="1"/>
  <c r="B21" i="31"/>
  <c r="A21" i="31"/>
  <c r="C20" i="31"/>
  <c r="J20" i="31"/>
  <c r="K20" i="31"/>
  <c r="L20" i="31" s="1"/>
  <c r="B20" i="31"/>
  <c r="A20" i="31"/>
  <c r="C19" i="31"/>
  <c r="J19" i="31" s="1"/>
  <c r="K19" i="31" s="1"/>
  <c r="L19" i="31" s="1"/>
  <c r="B19" i="31"/>
  <c r="A19" i="31"/>
  <c r="D18" i="31"/>
  <c r="C18" i="31"/>
  <c r="J18" i="31" s="1"/>
  <c r="K18" i="31" s="1"/>
  <c r="L18" i="31" s="1"/>
  <c r="B18" i="31"/>
  <c r="A18" i="31"/>
  <c r="C17" i="31"/>
  <c r="B17" i="31"/>
  <c r="A17" i="31"/>
  <c r="C16" i="31"/>
  <c r="B16" i="31"/>
  <c r="A16" i="31"/>
  <c r="C15" i="31"/>
  <c r="B15" i="31"/>
  <c r="A15" i="31"/>
  <c r="C14" i="31"/>
  <c r="B14" i="31"/>
  <c r="A14" i="31"/>
  <c r="I13" i="31"/>
  <c r="D13" i="31"/>
  <c r="J13" i="31" s="1"/>
  <c r="K13" i="31" s="1"/>
  <c r="L13" i="31" s="1"/>
  <c r="C13" i="31"/>
  <c r="B13" i="31"/>
  <c r="A13" i="31"/>
  <c r="I12" i="31"/>
  <c r="F12" i="31"/>
  <c r="E12" i="31"/>
  <c r="D12" i="31"/>
  <c r="C12" i="31"/>
  <c r="J12" i="31" s="1"/>
  <c r="K12" i="31" s="1"/>
  <c r="L12" i="31" s="1"/>
  <c r="B12" i="31"/>
  <c r="A12" i="31"/>
  <c r="I11" i="31"/>
  <c r="D11" i="31"/>
  <c r="C11" i="31"/>
  <c r="J11" i="31" s="1"/>
  <c r="K11" i="31" s="1"/>
  <c r="L11" i="31" s="1"/>
  <c r="B11" i="31"/>
  <c r="A11" i="31"/>
  <c r="B10" i="31"/>
  <c r="A10" i="31"/>
  <c r="B9" i="31"/>
  <c r="A9" i="31"/>
  <c r="D8" i="31"/>
  <c r="C8" i="31"/>
  <c r="J8" i="31" s="1"/>
  <c r="K8" i="31" s="1"/>
  <c r="L8" i="31" s="1"/>
  <c r="B8" i="31"/>
  <c r="A8" i="31"/>
  <c r="A46" i="29"/>
  <c r="B46" i="29"/>
  <c r="C46" i="29"/>
  <c r="D46" i="29"/>
  <c r="G46" i="29"/>
  <c r="H46" i="29"/>
  <c r="A47" i="29"/>
  <c r="B47" i="29"/>
  <c r="C47" i="29"/>
  <c r="D47" i="29"/>
  <c r="J47" i="29"/>
  <c r="K47" i="29"/>
  <c r="L47" i="29"/>
  <c r="G47" i="29"/>
  <c r="H47" i="29"/>
  <c r="A22" i="29"/>
  <c r="B22" i="29"/>
  <c r="C22" i="29"/>
  <c r="D22" i="29"/>
  <c r="I22" i="29"/>
  <c r="A23" i="29"/>
  <c r="B23" i="29"/>
  <c r="C23" i="29"/>
  <c r="D23" i="29"/>
  <c r="I23" i="29"/>
  <c r="J22" i="29"/>
  <c r="K22" i="29"/>
  <c r="L22" i="29"/>
  <c r="H45" i="29"/>
  <c r="G45" i="29"/>
  <c r="D45" i="29"/>
  <c r="C45" i="29"/>
  <c r="B45" i="29"/>
  <c r="A45" i="29"/>
  <c r="I44" i="29"/>
  <c r="H44" i="29"/>
  <c r="G44" i="29"/>
  <c r="F44" i="29"/>
  <c r="E44" i="29"/>
  <c r="D44" i="29"/>
  <c r="C44" i="29"/>
  <c r="B44" i="29"/>
  <c r="A44" i="29"/>
  <c r="H43" i="29"/>
  <c r="G43" i="29"/>
  <c r="D43" i="29"/>
  <c r="C43" i="29"/>
  <c r="B43" i="29"/>
  <c r="A43" i="29"/>
  <c r="H42" i="29"/>
  <c r="D42" i="29"/>
  <c r="J42" i="29"/>
  <c r="K42" i="29"/>
  <c r="L42" i="29"/>
  <c r="C42" i="29"/>
  <c r="B42" i="29"/>
  <c r="A42" i="29"/>
  <c r="H41" i="29"/>
  <c r="G41" i="29"/>
  <c r="D41" i="29"/>
  <c r="C41" i="29"/>
  <c r="B41" i="29"/>
  <c r="A41" i="29"/>
  <c r="H40" i="29"/>
  <c r="G40" i="29"/>
  <c r="D40" i="29"/>
  <c r="J40" i="29"/>
  <c r="K40" i="29"/>
  <c r="L40" i="29"/>
  <c r="C40" i="29"/>
  <c r="B40" i="29"/>
  <c r="A40" i="29"/>
  <c r="H39" i="29"/>
  <c r="J39" i="29"/>
  <c r="K39" i="29"/>
  <c r="L39" i="29"/>
  <c r="G39" i="29"/>
  <c r="D39" i="29"/>
  <c r="C39" i="29"/>
  <c r="B39" i="29"/>
  <c r="A39" i="29"/>
  <c r="H38" i="29"/>
  <c r="G38" i="29"/>
  <c r="D38" i="29"/>
  <c r="C38" i="29"/>
  <c r="B38" i="29"/>
  <c r="A38" i="29"/>
  <c r="H37" i="29"/>
  <c r="J37" i="29"/>
  <c r="K37" i="29"/>
  <c r="L37" i="29"/>
  <c r="G37" i="29"/>
  <c r="D37" i="29"/>
  <c r="C37" i="29"/>
  <c r="B37" i="29"/>
  <c r="A37" i="29"/>
  <c r="H36" i="29"/>
  <c r="G36" i="29"/>
  <c r="F36" i="29"/>
  <c r="E36" i="29"/>
  <c r="D36" i="29"/>
  <c r="C36" i="29"/>
  <c r="B36" i="29"/>
  <c r="A36" i="29"/>
  <c r="H35" i="29"/>
  <c r="G35" i="29"/>
  <c r="D35" i="29"/>
  <c r="C35" i="29"/>
  <c r="B35" i="29"/>
  <c r="A35" i="29"/>
  <c r="H34" i="29"/>
  <c r="J34" i="29"/>
  <c r="K34" i="29"/>
  <c r="L34" i="29"/>
  <c r="G34" i="29"/>
  <c r="D34" i="29"/>
  <c r="C34" i="29"/>
  <c r="B34" i="29"/>
  <c r="A34" i="29"/>
  <c r="I33" i="29"/>
  <c r="H33" i="29"/>
  <c r="G33" i="29"/>
  <c r="F33" i="29"/>
  <c r="E33" i="29"/>
  <c r="D33" i="29"/>
  <c r="C33" i="29"/>
  <c r="B33" i="29"/>
  <c r="A33" i="29"/>
  <c r="H32" i="29"/>
  <c r="D32" i="29"/>
  <c r="J32" i="29"/>
  <c r="K32" i="29"/>
  <c r="L32" i="29"/>
  <c r="C32" i="29"/>
  <c r="B32" i="29"/>
  <c r="A32" i="29"/>
  <c r="I21" i="29"/>
  <c r="D21" i="29"/>
  <c r="C21" i="29"/>
  <c r="B21" i="29"/>
  <c r="A21" i="29"/>
  <c r="I20" i="29"/>
  <c r="F20" i="29"/>
  <c r="E20" i="29"/>
  <c r="D20" i="29"/>
  <c r="C20" i="29"/>
  <c r="B20" i="29"/>
  <c r="A20" i="29"/>
  <c r="I19" i="29"/>
  <c r="D19" i="29"/>
  <c r="C19" i="29"/>
  <c r="B19" i="29"/>
  <c r="A19" i="29"/>
  <c r="D18" i="29"/>
  <c r="J18" i="29"/>
  <c r="K18" i="29"/>
  <c r="L18" i="29"/>
  <c r="C18" i="29"/>
  <c r="B18" i="29"/>
  <c r="A18" i="29"/>
  <c r="I17" i="29"/>
  <c r="J17" i="29"/>
  <c r="K17" i="29"/>
  <c r="L17" i="29"/>
  <c r="D17" i="29"/>
  <c r="C17" i="29"/>
  <c r="B17" i="29"/>
  <c r="A17" i="29"/>
  <c r="I16" i="29"/>
  <c r="D16" i="29"/>
  <c r="C16" i="29"/>
  <c r="B16" i="29"/>
  <c r="A16" i="29"/>
  <c r="I15" i="29"/>
  <c r="D15" i="29"/>
  <c r="C15" i="29"/>
  <c r="B15" i="29"/>
  <c r="A15" i="29"/>
  <c r="I14" i="29"/>
  <c r="D14" i="29"/>
  <c r="C14" i="29"/>
  <c r="B14" i="29"/>
  <c r="A14" i="29"/>
  <c r="I13" i="29"/>
  <c r="D13" i="29"/>
  <c r="C13" i="29"/>
  <c r="B13" i="29"/>
  <c r="A13" i="29"/>
  <c r="I12" i="29"/>
  <c r="F12" i="29"/>
  <c r="E12" i="29"/>
  <c r="D12" i="29"/>
  <c r="C12" i="29"/>
  <c r="B12" i="29"/>
  <c r="A12" i="29"/>
  <c r="I11" i="29"/>
  <c r="J11" i="29"/>
  <c r="K11" i="29"/>
  <c r="L11" i="29"/>
  <c r="D11" i="29"/>
  <c r="C11" i="29"/>
  <c r="B11" i="29"/>
  <c r="A11" i="29"/>
  <c r="I10" i="29"/>
  <c r="D10" i="29"/>
  <c r="C10" i="29"/>
  <c r="B10" i="29"/>
  <c r="A10" i="29"/>
  <c r="I9" i="29"/>
  <c r="F9" i="29"/>
  <c r="E9" i="29"/>
  <c r="D9" i="29"/>
  <c r="C9" i="29"/>
  <c r="B9" i="29"/>
  <c r="A9" i="29"/>
  <c r="D8" i="29"/>
  <c r="C8" i="29"/>
  <c r="B8" i="29"/>
  <c r="A8" i="29"/>
  <c r="C27" i="12"/>
  <c r="C28" i="12"/>
  <c r="C29" i="12"/>
  <c r="C30" i="12"/>
  <c r="C31" i="12"/>
  <c r="C32" i="12"/>
  <c r="C33" i="12"/>
  <c r="C34" i="12"/>
  <c r="C35" i="12"/>
  <c r="C36" i="12"/>
  <c r="C37" i="12"/>
  <c r="C38" i="12"/>
  <c r="C39" i="12"/>
  <c r="C8" i="12"/>
  <c r="C9" i="12"/>
  <c r="C10" i="12"/>
  <c r="C11" i="12"/>
  <c r="C12" i="12"/>
  <c r="C13" i="12"/>
  <c r="C14" i="12"/>
  <c r="C15" i="12"/>
  <c r="C16" i="12"/>
  <c r="C17" i="12"/>
  <c r="C18" i="12"/>
  <c r="C27" i="11"/>
  <c r="C28" i="11"/>
  <c r="C29" i="11"/>
  <c r="C40" i="11"/>
  <c r="C30" i="11"/>
  <c r="C31" i="11"/>
  <c r="C32" i="11"/>
  <c r="C33" i="11"/>
  <c r="C34" i="11"/>
  <c r="C35" i="11"/>
  <c r="C36" i="11"/>
  <c r="C37" i="11"/>
  <c r="C38" i="11"/>
  <c r="C39" i="11"/>
  <c r="C17" i="11"/>
  <c r="C16" i="11"/>
  <c r="C15" i="11"/>
  <c r="C14" i="11"/>
  <c r="C13" i="11"/>
  <c r="C12" i="11"/>
  <c r="C11" i="11"/>
  <c r="C10" i="11"/>
  <c r="C9" i="11"/>
  <c r="C8" i="11"/>
  <c r="C19" i="11"/>
  <c r="C18" i="11"/>
  <c r="C27" i="10"/>
  <c r="C28" i="10"/>
  <c r="C29" i="10"/>
  <c r="C30" i="10"/>
  <c r="C31" i="10"/>
  <c r="C32" i="10"/>
  <c r="C33" i="10"/>
  <c r="C34" i="10"/>
  <c r="C35" i="10"/>
  <c r="C36" i="10"/>
  <c r="C37" i="10"/>
  <c r="C38" i="10"/>
  <c r="C39" i="10"/>
  <c r="C18" i="10"/>
  <c r="C17" i="10"/>
  <c r="C16" i="10"/>
  <c r="C15" i="10"/>
  <c r="C14" i="10"/>
  <c r="C13" i="10"/>
  <c r="C8" i="10"/>
  <c r="C9" i="10"/>
  <c r="C10" i="10"/>
  <c r="C11" i="10"/>
  <c r="C12" i="10"/>
  <c r="C8" i="17"/>
  <c r="C39" i="17"/>
  <c r="C38" i="17"/>
  <c r="C37" i="17"/>
  <c r="C36" i="17"/>
  <c r="C35" i="17"/>
  <c r="C34" i="17"/>
  <c r="C33" i="17"/>
  <c r="C32" i="17"/>
  <c r="C31" i="17"/>
  <c r="C30" i="17"/>
  <c r="C29" i="17"/>
  <c r="C28" i="17"/>
  <c r="C27" i="17"/>
  <c r="C40" i="17"/>
  <c r="C18" i="17"/>
  <c r="C17" i="17"/>
  <c r="C16" i="17"/>
  <c r="C15" i="17"/>
  <c r="C14" i="17"/>
  <c r="C13" i="17"/>
  <c r="C12" i="17"/>
  <c r="C11" i="17"/>
  <c r="C10" i="17"/>
  <c r="C9" i="17"/>
  <c r="C19" i="17"/>
  <c r="C27" i="5"/>
  <c r="C28" i="5"/>
  <c r="C29" i="5"/>
  <c r="C30" i="5"/>
  <c r="C31" i="5"/>
  <c r="C32" i="5"/>
  <c r="C33" i="5"/>
  <c r="C34" i="5"/>
  <c r="C35" i="5"/>
  <c r="C36" i="5"/>
  <c r="C37" i="5"/>
  <c r="C38" i="5"/>
  <c r="C39" i="5"/>
  <c r="C8" i="5"/>
  <c r="C9" i="5"/>
  <c r="C10" i="5"/>
  <c r="C11" i="5"/>
  <c r="C12" i="5"/>
  <c r="C13" i="5"/>
  <c r="C14" i="5"/>
  <c r="C15" i="5"/>
  <c r="C16" i="5"/>
  <c r="C17" i="5"/>
  <c r="C18" i="5"/>
  <c r="C27" i="4"/>
  <c r="C28" i="4"/>
  <c r="C29" i="4"/>
  <c r="C40" i="4"/>
  <c r="C30" i="4"/>
  <c r="C31" i="4"/>
  <c r="C32" i="4"/>
  <c r="C33" i="4"/>
  <c r="C34" i="4"/>
  <c r="C35" i="4"/>
  <c r="C36" i="4"/>
  <c r="C37" i="4"/>
  <c r="C38" i="4"/>
  <c r="C39" i="4"/>
  <c r="C8" i="4"/>
  <c r="C19" i="4"/>
  <c r="C9" i="4"/>
  <c r="C10" i="4"/>
  <c r="C11" i="4"/>
  <c r="C12" i="4"/>
  <c r="C13" i="4"/>
  <c r="C14" i="4"/>
  <c r="C15" i="4"/>
  <c r="C16" i="4"/>
  <c r="C17" i="4"/>
  <c r="C18" i="4"/>
  <c r="C27" i="3"/>
  <c r="C28" i="3"/>
  <c r="C29" i="3"/>
  <c r="C30" i="3"/>
  <c r="C31" i="3"/>
  <c r="C32" i="3"/>
  <c r="C33" i="3"/>
  <c r="C34" i="3"/>
  <c r="C35" i="3"/>
  <c r="C36" i="3"/>
  <c r="C37" i="3"/>
  <c r="C38" i="3"/>
  <c r="C39" i="3"/>
  <c r="C8" i="3"/>
  <c r="C9" i="3"/>
  <c r="C10" i="3"/>
  <c r="C11" i="3"/>
  <c r="C12" i="3"/>
  <c r="C13" i="3"/>
  <c r="C14" i="3"/>
  <c r="C15" i="3"/>
  <c r="C16" i="3"/>
  <c r="C17" i="3"/>
  <c r="C18" i="3"/>
  <c r="C39" i="2"/>
  <c r="C38" i="2"/>
  <c r="C37" i="2"/>
  <c r="C36" i="2"/>
  <c r="C35" i="2"/>
  <c r="C34" i="2"/>
  <c r="C33" i="2"/>
  <c r="C32" i="2"/>
  <c r="C31" i="2"/>
  <c r="C30" i="2"/>
  <c r="C29" i="2"/>
  <c r="C28" i="2"/>
  <c r="C27" i="2"/>
  <c r="C40" i="2"/>
  <c r="C18" i="2"/>
  <c r="C17" i="2"/>
  <c r="C16" i="2"/>
  <c r="C15" i="2"/>
  <c r="C14" i="2"/>
  <c r="C13" i="2"/>
  <c r="C8" i="2"/>
  <c r="C9" i="2"/>
  <c r="C10" i="2"/>
  <c r="C11" i="2"/>
  <c r="C12" i="2"/>
  <c r="C19" i="2"/>
  <c r="D8" i="16"/>
  <c r="D9" i="16"/>
  <c r="D10" i="16"/>
  <c r="D11" i="16"/>
  <c r="D12" i="16"/>
  <c r="C12" i="16"/>
  <c r="C11" i="16"/>
  <c r="C10" i="16"/>
  <c r="C19" i="16"/>
  <c r="C9" i="16"/>
  <c r="C8" i="16"/>
  <c r="C13" i="16"/>
  <c r="C14" i="16"/>
  <c r="C15" i="16"/>
  <c r="C16" i="16"/>
  <c r="C17" i="16"/>
  <c r="C18" i="16"/>
  <c r="D27" i="16"/>
  <c r="D28" i="16"/>
  <c r="D29" i="16"/>
  <c r="D30" i="16"/>
  <c r="D31" i="16"/>
  <c r="D32" i="16"/>
  <c r="D33" i="16"/>
  <c r="D34" i="16"/>
  <c r="D35" i="16"/>
  <c r="D36" i="16"/>
  <c r="D37" i="16"/>
  <c r="D40" i="16"/>
  <c r="D38" i="16"/>
  <c r="D39" i="16"/>
  <c r="D13" i="16"/>
  <c r="D14" i="16"/>
  <c r="D15" i="16"/>
  <c r="D16" i="16"/>
  <c r="D17" i="16"/>
  <c r="D18" i="16"/>
  <c r="C39" i="16"/>
  <c r="C38" i="16"/>
  <c r="C37" i="16"/>
  <c r="C36" i="16"/>
  <c r="C35" i="16"/>
  <c r="C34" i="16"/>
  <c r="C33" i="16"/>
  <c r="C32" i="16"/>
  <c r="C31" i="16"/>
  <c r="C30" i="16"/>
  <c r="C29" i="16"/>
  <c r="C28" i="16"/>
  <c r="C27" i="16"/>
  <c r="D8" i="20"/>
  <c r="D9" i="20"/>
  <c r="D10" i="20"/>
  <c r="D11" i="20"/>
  <c r="D12" i="20"/>
  <c r="C12" i="20"/>
  <c r="C11" i="20"/>
  <c r="C10" i="20"/>
  <c r="C9" i="20"/>
  <c r="C8" i="20"/>
  <c r="C13" i="20"/>
  <c r="C14" i="20"/>
  <c r="C15" i="20"/>
  <c r="C16" i="20"/>
  <c r="C17" i="20"/>
  <c r="C18" i="20"/>
  <c r="C19" i="20"/>
  <c r="D16" i="20"/>
  <c r="D15" i="20"/>
  <c r="D39" i="20"/>
  <c r="C39" i="20"/>
  <c r="D38" i="20"/>
  <c r="C38" i="20"/>
  <c r="D37" i="20"/>
  <c r="C37" i="20"/>
  <c r="D36" i="20"/>
  <c r="C36" i="20"/>
  <c r="D35" i="20"/>
  <c r="C35" i="20"/>
  <c r="D34" i="20"/>
  <c r="C34" i="20"/>
  <c r="D33" i="20"/>
  <c r="C33" i="20"/>
  <c r="D32" i="20"/>
  <c r="C32" i="20"/>
  <c r="D31" i="20"/>
  <c r="C31" i="20"/>
  <c r="D30" i="20"/>
  <c r="C30" i="20"/>
  <c r="D29" i="20"/>
  <c r="C29" i="20"/>
  <c r="D28" i="20"/>
  <c r="C28" i="20"/>
  <c r="D27" i="20"/>
  <c r="D40" i="20"/>
  <c r="C27" i="20"/>
  <c r="D18" i="20"/>
  <c r="D17" i="20"/>
  <c r="D14" i="20"/>
  <c r="D13" i="20"/>
  <c r="O36" i="22"/>
  <c r="O35" i="22"/>
  <c r="O34" i="22"/>
  <c r="O33" i="22"/>
  <c r="O32" i="22"/>
  <c r="O31" i="22"/>
  <c r="O30" i="22"/>
  <c r="O29" i="22"/>
  <c r="O28" i="22"/>
  <c r="O27" i="22"/>
  <c r="O18" i="22"/>
  <c r="O17" i="22"/>
  <c r="O16" i="22"/>
  <c r="O15" i="22"/>
  <c r="O14" i="22"/>
  <c r="O13" i="22"/>
  <c r="O12" i="22"/>
  <c r="O11" i="22"/>
  <c r="O10" i="22"/>
  <c r="O9" i="22"/>
  <c r="O8" i="22"/>
  <c r="O19" i="22"/>
  <c r="N36" i="22"/>
  <c r="N35" i="22"/>
  <c r="N34" i="22"/>
  <c r="N33" i="22"/>
  <c r="N32" i="22"/>
  <c r="N31" i="22"/>
  <c r="N30" i="22"/>
  <c r="N29" i="22"/>
  <c r="N28" i="22"/>
  <c r="N27" i="22"/>
  <c r="K36" i="22"/>
  <c r="K35" i="22"/>
  <c r="K34" i="22"/>
  <c r="K33" i="22"/>
  <c r="K32" i="22"/>
  <c r="K31" i="22"/>
  <c r="K30" i="22"/>
  <c r="K29" i="22"/>
  <c r="K28" i="22"/>
  <c r="K27" i="22"/>
  <c r="N18" i="22"/>
  <c r="N17" i="22"/>
  <c r="N16" i="22"/>
  <c r="N15" i="22"/>
  <c r="N14" i="22"/>
  <c r="N13" i="22"/>
  <c r="N12" i="22"/>
  <c r="N11" i="22"/>
  <c r="N10" i="22"/>
  <c r="N9" i="22"/>
  <c r="N8" i="22"/>
  <c r="K18" i="22"/>
  <c r="K17" i="22"/>
  <c r="K16" i="22"/>
  <c r="K15" i="22"/>
  <c r="K14" i="22"/>
  <c r="K13" i="22"/>
  <c r="K12" i="22"/>
  <c r="K11" i="22"/>
  <c r="K10" i="22"/>
  <c r="K9" i="22"/>
  <c r="K8" i="22"/>
  <c r="C8" i="22"/>
  <c r="C9" i="22"/>
  <c r="C10" i="22"/>
  <c r="C11" i="22"/>
  <c r="C12" i="22"/>
  <c r="C13" i="22"/>
  <c r="C14" i="22"/>
  <c r="C15" i="22"/>
  <c r="C16" i="22"/>
  <c r="C17" i="22"/>
  <c r="C18" i="22"/>
  <c r="D8" i="22"/>
  <c r="D9" i="22"/>
  <c r="D10" i="22"/>
  <c r="D11" i="22"/>
  <c r="D12" i="22"/>
  <c r="D13" i="22"/>
  <c r="D14" i="22"/>
  <c r="D15" i="22"/>
  <c r="D16" i="22"/>
  <c r="D17" i="22"/>
  <c r="D18" i="22"/>
  <c r="E8" i="22"/>
  <c r="E9" i="22"/>
  <c r="E10" i="22"/>
  <c r="E11" i="22"/>
  <c r="E12" i="22"/>
  <c r="E13" i="22"/>
  <c r="E14" i="22"/>
  <c r="E15" i="22"/>
  <c r="E16" i="22"/>
  <c r="E17" i="22"/>
  <c r="E18" i="22"/>
  <c r="F8" i="22"/>
  <c r="F9" i="22"/>
  <c r="F10" i="22"/>
  <c r="F11" i="22"/>
  <c r="F12" i="22"/>
  <c r="F13" i="22"/>
  <c r="F14" i="22"/>
  <c r="F15" i="22"/>
  <c r="F16" i="22"/>
  <c r="F17" i="22"/>
  <c r="F18" i="22"/>
  <c r="G8" i="22"/>
  <c r="G9" i="22"/>
  <c r="G10" i="22"/>
  <c r="G11" i="22"/>
  <c r="G12" i="22"/>
  <c r="G13" i="22"/>
  <c r="G14" i="22"/>
  <c r="G15" i="22"/>
  <c r="G16" i="22"/>
  <c r="G17" i="22"/>
  <c r="G18" i="22"/>
  <c r="H8" i="22"/>
  <c r="H9" i="22"/>
  <c r="H10" i="22"/>
  <c r="H11" i="22"/>
  <c r="H12" i="22"/>
  <c r="H13" i="22"/>
  <c r="H14" i="22"/>
  <c r="H15" i="22"/>
  <c r="H16" i="22"/>
  <c r="H17" i="22"/>
  <c r="H18" i="22"/>
  <c r="I8" i="22"/>
  <c r="I9" i="22"/>
  <c r="I10" i="22"/>
  <c r="I11" i="22"/>
  <c r="I12" i="22"/>
  <c r="I13" i="22"/>
  <c r="I14" i="22"/>
  <c r="I15" i="22"/>
  <c r="I16" i="22"/>
  <c r="I17" i="22"/>
  <c r="I18" i="22"/>
  <c r="J8" i="22"/>
  <c r="J9" i="22"/>
  <c r="J10" i="22"/>
  <c r="J11" i="22"/>
  <c r="J12" i="22"/>
  <c r="J13" i="22"/>
  <c r="J14" i="22"/>
  <c r="J15" i="22"/>
  <c r="J16" i="22"/>
  <c r="J17" i="22"/>
  <c r="J18" i="22"/>
  <c r="K19" i="22"/>
  <c r="L8" i="22"/>
  <c r="L9" i="22"/>
  <c r="L19" i="22"/>
  <c r="Q19" i="22"/>
  <c r="L10" i="22"/>
  <c r="L11" i="22"/>
  <c r="L12" i="22"/>
  <c r="L13" i="22"/>
  <c r="L14" i="22"/>
  <c r="L15" i="22"/>
  <c r="L16" i="22"/>
  <c r="L17" i="22"/>
  <c r="L18" i="22"/>
  <c r="M8" i="22"/>
  <c r="M9" i="22"/>
  <c r="M19" i="22"/>
  <c r="M10" i="22"/>
  <c r="M11" i="22"/>
  <c r="M12" i="22"/>
  <c r="M13" i="22"/>
  <c r="M14" i="22"/>
  <c r="M15" i="22"/>
  <c r="M16" i="22"/>
  <c r="M17" i="22"/>
  <c r="M18" i="22"/>
  <c r="N19" i="22"/>
  <c r="P8" i="22"/>
  <c r="P9" i="22"/>
  <c r="P10" i="22"/>
  <c r="P11" i="22"/>
  <c r="P12" i="22"/>
  <c r="P13" i="22"/>
  <c r="P14" i="22"/>
  <c r="P15" i="22"/>
  <c r="P16" i="22"/>
  <c r="P17" i="22"/>
  <c r="P18" i="22"/>
  <c r="C27" i="22"/>
  <c r="C28" i="22"/>
  <c r="C29" i="22"/>
  <c r="C30" i="22"/>
  <c r="C31" i="22"/>
  <c r="C32" i="22"/>
  <c r="C33" i="22"/>
  <c r="C34" i="22"/>
  <c r="C35" i="22"/>
  <c r="C36" i="22"/>
  <c r="C37" i="22"/>
  <c r="C38" i="22"/>
  <c r="C39" i="22"/>
  <c r="C40" i="22"/>
  <c r="D27" i="22"/>
  <c r="D28" i="22"/>
  <c r="D29" i="22"/>
  <c r="D30" i="22"/>
  <c r="D31" i="22"/>
  <c r="D32" i="22"/>
  <c r="D33" i="22"/>
  <c r="D34" i="22"/>
  <c r="D35" i="22"/>
  <c r="D36" i="22"/>
  <c r="D37" i="22"/>
  <c r="D38" i="22"/>
  <c r="D39" i="22"/>
  <c r="E27" i="22"/>
  <c r="E28" i="22"/>
  <c r="E29" i="22"/>
  <c r="E30" i="22"/>
  <c r="E31" i="22"/>
  <c r="E32" i="22"/>
  <c r="E33" i="22"/>
  <c r="E34" i="22"/>
  <c r="E35" i="22"/>
  <c r="E36" i="22"/>
  <c r="E37" i="22"/>
  <c r="E38" i="22"/>
  <c r="E39" i="22"/>
  <c r="F27" i="22"/>
  <c r="F28" i="22"/>
  <c r="F29" i="22"/>
  <c r="F30" i="22"/>
  <c r="F31" i="22"/>
  <c r="F32" i="22"/>
  <c r="F33" i="22"/>
  <c r="F34" i="22"/>
  <c r="F35" i="22"/>
  <c r="F36" i="22"/>
  <c r="F37" i="22"/>
  <c r="F38" i="22"/>
  <c r="F39" i="22"/>
  <c r="G27" i="22"/>
  <c r="G28" i="22"/>
  <c r="G29" i="22"/>
  <c r="G30" i="22"/>
  <c r="G31" i="22"/>
  <c r="G32" i="22"/>
  <c r="G33" i="22"/>
  <c r="G34" i="22"/>
  <c r="G35" i="22"/>
  <c r="G36" i="22"/>
  <c r="G37" i="22"/>
  <c r="G38" i="22"/>
  <c r="G39" i="22"/>
  <c r="H27" i="22"/>
  <c r="H28" i="22"/>
  <c r="H29" i="22"/>
  <c r="H30" i="22"/>
  <c r="H31" i="22"/>
  <c r="H32" i="22"/>
  <c r="H33" i="22"/>
  <c r="H34" i="22"/>
  <c r="H35" i="22"/>
  <c r="H36" i="22"/>
  <c r="H37" i="22"/>
  <c r="H38" i="22"/>
  <c r="H39" i="22"/>
  <c r="I27" i="22"/>
  <c r="I28" i="22"/>
  <c r="I29" i="22"/>
  <c r="I30" i="22"/>
  <c r="I31" i="22"/>
  <c r="I32" i="22"/>
  <c r="I33" i="22"/>
  <c r="I34" i="22"/>
  <c r="I35" i="22"/>
  <c r="I36" i="22"/>
  <c r="I37" i="22"/>
  <c r="I38" i="22"/>
  <c r="I39" i="22"/>
  <c r="J27" i="22"/>
  <c r="J28" i="22"/>
  <c r="J29" i="22"/>
  <c r="J30" i="22"/>
  <c r="J31" i="22"/>
  <c r="J32" i="22"/>
  <c r="J33" i="22"/>
  <c r="J34" i="22"/>
  <c r="J35" i="22"/>
  <c r="J36" i="22"/>
  <c r="J37" i="22"/>
  <c r="J38" i="22"/>
  <c r="J39" i="22"/>
  <c r="K37" i="22"/>
  <c r="K38" i="22"/>
  <c r="K39" i="22"/>
  <c r="L27" i="22"/>
  <c r="L28" i="22"/>
  <c r="L29" i="22"/>
  <c r="L30" i="22"/>
  <c r="L31" i="22"/>
  <c r="L32" i="22"/>
  <c r="L33" i="22"/>
  <c r="L34" i="22"/>
  <c r="L35" i="22"/>
  <c r="L36" i="22"/>
  <c r="L37" i="22"/>
  <c r="L38" i="22"/>
  <c r="L39" i="22"/>
  <c r="M27" i="22"/>
  <c r="M28" i="22"/>
  <c r="M29" i="22"/>
  <c r="M30" i="22"/>
  <c r="M31" i="22"/>
  <c r="M32" i="22"/>
  <c r="M33" i="22"/>
  <c r="M34" i="22"/>
  <c r="M35" i="22"/>
  <c r="M36" i="22"/>
  <c r="M37" i="22"/>
  <c r="M38" i="22"/>
  <c r="M39" i="22"/>
  <c r="N37" i="22"/>
  <c r="N38" i="22"/>
  <c r="N39" i="22"/>
  <c r="O37" i="22"/>
  <c r="O40" i="22"/>
  <c r="O38" i="22"/>
  <c r="O39" i="22"/>
  <c r="P27" i="22"/>
  <c r="P28" i="22"/>
  <c r="P29" i="22"/>
  <c r="P30" i="22"/>
  <c r="P31" i="22"/>
  <c r="P32" i="22"/>
  <c r="P33" i="22"/>
  <c r="P34" i="22"/>
  <c r="P35" i="22"/>
  <c r="P36" i="22"/>
  <c r="P37" i="22"/>
  <c r="P38" i="22"/>
  <c r="P39" i="22"/>
  <c r="Q39" i="22"/>
  <c r="Q18" i="22"/>
  <c r="E9" i="25"/>
  <c r="I9" i="25"/>
  <c r="F9" i="25"/>
  <c r="D9" i="25"/>
  <c r="D8" i="25"/>
  <c r="I8" i="25"/>
  <c r="G31" i="25"/>
  <c r="D31" i="25"/>
  <c r="C31" i="25"/>
  <c r="H31" i="25"/>
  <c r="C32" i="25"/>
  <c r="D32" i="25"/>
  <c r="E32" i="25"/>
  <c r="F32" i="25"/>
  <c r="G32" i="25"/>
  <c r="H32" i="25"/>
  <c r="I32" i="25"/>
  <c r="C33" i="25"/>
  <c r="D33" i="25"/>
  <c r="J33" i="25"/>
  <c r="K33" i="25"/>
  <c r="L33" i="25"/>
  <c r="G33" i="25"/>
  <c r="H33" i="25"/>
  <c r="C34" i="25"/>
  <c r="D34" i="25"/>
  <c r="E34" i="25"/>
  <c r="F34" i="25"/>
  <c r="G34" i="25"/>
  <c r="H34" i="25"/>
  <c r="J34" i="25"/>
  <c r="K34" i="25"/>
  <c r="L34" i="25"/>
  <c r="C35" i="25"/>
  <c r="D35" i="25"/>
  <c r="E35" i="25"/>
  <c r="F35" i="25"/>
  <c r="G35" i="25"/>
  <c r="H35" i="25"/>
  <c r="C36" i="25"/>
  <c r="D36" i="25"/>
  <c r="E36" i="25"/>
  <c r="F36" i="25"/>
  <c r="G36" i="25"/>
  <c r="H36" i="25"/>
  <c r="C37" i="25"/>
  <c r="D37" i="25"/>
  <c r="E37" i="25"/>
  <c r="G37" i="25"/>
  <c r="H37" i="25"/>
  <c r="C38" i="25"/>
  <c r="D38" i="25"/>
  <c r="G38" i="25"/>
  <c r="H38" i="25"/>
  <c r="C39" i="25"/>
  <c r="D39" i="25"/>
  <c r="G39" i="25"/>
  <c r="H39" i="25"/>
  <c r="C40" i="25"/>
  <c r="D40" i="25"/>
  <c r="G40" i="25"/>
  <c r="H40" i="25"/>
  <c r="J40" i="25"/>
  <c r="K40" i="25"/>
  <c r="L40" i="25"/>
  <c r="C41" i="25"/>
  <c r="D41" i="25"/>
  <c r="J41" i="25"/>
  <c r="K41" i="25"/>
  <c r="L41" i="25"/>
  <c r="G41" i="25"/>
  <c r="H41" i="25"/>
  <c r="C42" i="25"/>
  <c r="D42" i="25"/>
  <c r="G42" i="25"/>
  <c r="H42" i="25"/>
  <c r="C43" i="25"/>
  <c r="D43" i="25"/>
  <c r="J43" i="25"/>
  <c r="K43" i="25"/>
  <c r="L43" i="25"/>
  <c r="E43" i="25"/>
  <c r="F43" i="25"/>
  <c r="G43" i="25"/>
  <c r="H43" i="25"/>
  <c r="I43" i="25"/>
  <c r="C44" i="25"/>
  <c r="J44" i="25"/>
  <c r="K44" i="25"/>
  <c r="L44" i="25"/>
  <c r="D44" i="25"/>
  <c r="E44" i="25"/>
  <c r="F44" i="25"/>
  <c r="G44" i="25"/>
  <c r="H44" i="25"/>
  <c r="C45" i="25"/>
  <c r="D45" i="25"/>
  <c r="G45" i="25"/>
  <c r="J45" i="25"/>
  <c r="K45" i="25"/>
  <c r="L45" i="25"/>
  <c r="H45" i="25"/>
  <c r="C8" i="25"/>
  <c r="J8" i="25"/>
  <c r="K8" i="25"/>
  <c r="L8" i="25"/>
  <c r="C9" i="25"/>
  <c r="J9" i="25"/>
  <c r="K9" i="25"/>
  <c r="L9" i="25"/>
  <c r="C10" i="25"/>
  <c r="D10" i="25"/>
  <c r="I10" i="25"/>
  <c r="C11" i="25"/>
  <c r="D11" i="25"/>
  <c r="E11" i="25"/>
  <c r="F11" i="25"/>
  <c r="I11" i="25"/>
  <c r="C12" i="25"/>
  <c r="D12" i="25"/>
  <c r="E12" i="25"/>
  <c r="F12" i="25"/>
  <c r="I12" i="25"/>
  <c r="C13" i="25"/>
  <c r="D13" i="25"/>
  <c r="E13" i="25"/>
  <c r="F13" i="25"/>
  <c r="I13" i="25"/>
  <c r="C14" i="25"/>
  <c r="D14" i="25"/>
  <c r="E14" i="25"/>
  <c r="I14" i="25"/>
  <c r="C15" i="25"/>
  <c r="D15" i="25"/>
  <c r="J15" i="25"/>
  <c r="K15" i="25"/>
  <c r="L15" i="25"/>
  <c r="I15" i="25"/>
  <c r="C16" i="25"/>
  <c r="D16" i="25"/>
  <c r="I16" i="25"/>
  <c r="C17" i="25"/>
  <c r="D17" i="25"/>
  <c r="I17" i="25"/>
  <c r="C18" i="25"/>
  <c r="D18" i="25"/>
  <c r="J18" i="25"/>
  <c r="K18" i="25"/>
  <c r="L18" i="25"/>
  <c r="I18" i="25"/>
  <c r="C19" i="25"/>
  <c r="J19" i="25"/>
  <c r="K19" i="25"/>
  <c r="L19" i="25"/>
  <c r="D19" i="25"/>
  <c r="I19" i="25"/>
  <c r="C20" i="25"/>
  <c r="D20" i="25"/>
  <c r="E20" i="25"/>
  <c r="F20" i="25"/>
  <c r="I20" i="25"/>
  <c r="C21" i="25"/>
  <c r="D21" i="25"/>
  <c r="E21" i="25"/>
  <c r="F21" i="25"/>
  <c r="I21" i="25"/>
  <c r="C22" i="25"/>
  <c r="J22" i="25"/>
  <c r="K22" i="25"/>
  <c r="L22" i="25"/>
  <c r="D22" i="25"/>
  <c r="I22" i="25"/>
  <c r="A32" i="25"/>
  <c r="B32" i="25"/>
  <c r="A33" i="25"/>
  <c r="B33" i="25"/>
  <c r="A34" i="25"/>
  <c r="B34" i="25"/>
  <c r="A35" i="25"/>
  <c r="B35" i="25"/>
  <c r="A36" i="25"/>
  <c r="B36" i="25"/>
  <c r="A37" i="25"/>
  <c r="B37" i="25"/>
  <c r="A38" i="25"/>
  <c r="B38" i="25"/>
  <c r="A39" i="25"/>
  <c r="B39" i="25"/>
  <c r="A40" i="25"/>
  <c r="B40" i="25"/>
  <c r="A41" i="25"/>
  <c r="B41" i="25"/>
  <c r="A42" i="25"/>
  <c r="B42" i="25"/>
  <c r="A43" i="25"/>
  <c r="B43" i="25"/>
  <c r="A44" i="25"/>
  <c r="B44" i="25"/>
  <c r="A45" i="25"/>
  <c r="B45" i="25"/>
  <c r="B31" i="25"/>
  <c r="A31" i="25"/>
  <c r="A22" i="25"/>
  <c r="B9" i="25"/>
  <c r="B10" i="25"/>
  <c r="B11" i="25"/>
  <c r="B12" i="25"/>
  <c r="B13" i="25"/>
  <c r="B14" i="25"/>
  <c r="B15" i="25"/>
  <c r="B16" i="25"/>
  <c r="B17" i="25"/>
  <c r="B18" i="25"/>
  <c r="B19" i="25"/>
  <c r="B20" i="25"/>
  <c r="B21" i="25"/>
  <c r="B22" i="25"/>
  <c r="B8" i="25"/>
  <c r="A21" i="25"/>
  <c r="A9" i="25"/>
  <c r="A10" i="25"/>
  <c r="A11" i="25"/>
  <c r="A12" i="25"/>
  <c r="A13" i="25"/>
  <c r="A14" i="25"/>
  <c r="A15" i="25"/>
  <c r="A16" i="25"/>
  <c r="A17" i="25"/>
  <c r="A18" i="25"/>
  <c r="A19" i="25"/>
  <c r="A20" i="25"/>
  <c r="A8" i="25"/>
  <c r="I42" i="27"/>
  <c r="H42" i="27"/>
  <c r="H31" i="27"/>
  <c r="G43" i="27"/>
  <c r="D43" i="27"/>
  <c r="G41" i="27"/>
  <c r="D41" i="27"/>
  <c r="D39" i="27"/>
  <c r="G39" i="27"/>
  <c r="D36" i="27"/>
  <c r="G36" i="27"/>
  <c r="D37" i="27"/>
  <c r="G37" i="27"/>
  <c r="D38" i="27"/>
  <c r="G38" i="27"/>
  <c r="G35" i="27"/>
  <c r="D35" i="27"/>
  <c r="G33" i="27"/>
  <c r="D33" i="27"/>
  <c r="I21" i="27"/>
  <c r="D21" i="27"/>
  <c r="C21" i="27"/>
  <c r="J21" i="27"/>
  <c r="K21" i="27"/>
  <c r="L21" i="27"/>
  <c r="I19" i="27"/>
  <c r="D19" i="27"/>
  <c r="D14" i="27"/>
  <c r="I14" i="27"/>
  <c r="D15" i="27"/>
  <c r="I15" i="27"/>
  <c r="D16" i="27"/>
  <c r="I16" i="27"/>
  <c r="D17" i="27"/>
  <c r="I17" i="27"/>
  <c r="I13" i="27"/>
  <c r="D13" i="27"/>
  <c r="C13" i="27"/>
  <c r="J13" i="27"/>
  <c r="K13" i="27"/>
  <c r="L13" i="27"/>
  <c r="I11" i="27"/>
  <c r="D11" i="27"/>
  <c r="D10" i="27"/>
  <c r="D40" i="27"/>
  <c r="D30" i="27"/>
  <c r="D18" i="27"/>
  <c r="D8" i="27"/>
  <c r="H43" i="27"/>
  <c r="C43" i="27"/>
  <c r="B43" i="27"/>
  <c r="A43" i="27"/>
  <c r="G42" i="27"/>
  <c r="F42" i="27"/>
  <c r="E42" i="27"/>
  <c r="J42" i="27"/>
  <c r="K42" i="27"/>
  <c r="L42" i="27"/>
  <c r="D42" i="27"/>
  <c r="C42" i="27"/>
  <c r="B42" i="27"/>
  <c r="A42" i="27"/>
  <c r="H41" i="27"/>
  <c r="C41" i="27"/>
  <c r="B41" i="27"/>
  <c r="A41" i="27"/>
  <c r="H40" i="27"/>
  <c r="C40" i="27"/>
  <c r="B40" i="27"/>
  <c r="A40" i="27"/>
  <c r="H39" i="27"/>
  <c r="C39" i="27"/>
  <c r="J39" i="27"/>
  <c r="K39" i="27"/>
  <c r="L39" i="27"/>
  <c r="B39" i="27"/>
  <c r="A39" i="27"/>
  <c r="H38" i="27"/>
  <c r="C38" i="27"/>
  <c r="B38" i="27"/>
  <c r="A38" i="27"/>
  <c r="H37" i="27"/>
  <c r="C37" i="27"/>
  <c r="J37" i="27"/>
  <c r="K37" i="27"/>
  <c r="L37" i="27"/>
  <c r="B37" i="27"/>
  <c r="A37" i="27"/>
  <c r="H36" i="27"/>
  <c r="C36" i="27"/>
  <c r="J36" i="27"/>
  <c r="K36" i="27"/>
  <c r="L36" i="27"/>
  <c r="B36" i="27"/>
  <c r="A36" i="27"/>
  <c r="H35" i="27"/>
  <c r="C35" i="27"/>
  <c r="B35" i="27"/>
  <c r="A35" i="27"/>
  <c r="H34" i="27"/>
  <c r="G34" i="27"/>
  <c r="F34" i="27"/>
  <c r="E34" i="27"/>
  <c r="J34" i="27"/>
  <c r="K34" i="27"/>
  <c r="L34" i="27"/>
  <c r="D34" i="27"/>
  <c r="C34" i="27"/>
  <c r="B34" i="27"/>
  <c r="A34" i="27"/>
  <c r="H33" i="27"/>
  <c r="C33" i="27"/>
  <c r="B33" i="27"/>
  <c r="A33" i="27"/>
  <c r="H32" i="27"/>
  <c r="G32" i="27"/>
  <c r="D32" i="27"/>
  <c r="C32" i="27"/>
  <c r="B32" i="27"/>
  <c r="A32" i="27"/>
  <c r="I31" i="27"/>
  <c r="G31" i="27"/>
  <c r="F31" i="27"/>
  <c r="E31" i="27"/>
  <c r="C31" i="27"/>
  <c r="D31" i="27"/>
  <c r="J31" i="27"/>
  <c r="K31" i="27"/>
  <c r="L31" i="27"/>
  <c r="B31" i="27"/>
  <c r="A31" i="27"/>
  <c r="H30" i="27"/>
  <c r="C30" i="27"/>
  <c r="B30" i="27"/>
  <c r="A30" i="27"/>
  <c r="B21" i="27"/>
  <c r="A21" i="27"/>
  <c r="I20" i="27"/>
  <c r="F20" i="27"/>
  <c r="E20" i="27"/>
  <c r="D20" i="27"/>
  <c r="C20" i="27"/>
  <c r="J20" i="27"/>
  <c r="K20" i="27"/>
  <c r="L20" i="27"/>
  <c r="B20" i="27"/>
  <c r="A20" i="27"/>
  <c r="C19" i="27"/>
  <c r="B19" i="27"/>
  <c r="A19" i="27"/>
  <c r="C18" i="27"/>
  <c r="J18" i="27"/>
  <c r="K18" i="27"/>
  <c r="L18" i="27"/>
  <c r="B18" i="27"/>
  <c r="A18" i="27"/>
  <c r="C17" i="27"/>
  <c r="B17" i="27"/>
  <c r="A17" i="27"/>
  <c r="C16" i="27"/>
  <c r="B16" i="27"/>
  <c r="A16" i="27"/>
  <c r="C15" i="27"/>
  <c r="J15" i="27"/>
  <c r="K15" i="27"/>
  <c r="L15" i="27"/>
  <c r="B15" i="27"/>
  <c r="A15" i="27"/>
  <c r="C14" i="27"/>
  <c r="B14" i="27"/>
  <c r="A14" i="27"/>
  <c r="B13" i="27"/>
  <c r="A13" i="27"/>
  <c r="I12" i="27"/>
  <c r="F12" i="27"/>
  <c r="E12" i="27"/>
  <c r="D12" i="27"/>
  <c r="C12" i="27"/>
  <c r="J12" i="27"/>
  <c r="K12" i="27"/>
  <c r="L12" i="27"/>
  <c r="B12" i="27"/>
  <c r="A12" i="27"/>
  <c r="C11" i="27"/>
  <c r="B11" i="27"/>
  <c r="A11" i="27"/>
  <c r="I10" i="27"/>
  <c r="C10" i="27"/>
  <c r="B10" i="27"/>
  <c r="A10" i="27"/>
  <c r="I9" i="27"/>
  <c r="F9" i="27"/>
  <c r="E9" i="27"/>
  <c r="D9" i="27"/>
  <c r="C9" i="27"/>
  <c r="J9" i="27"/>
  <c r="K9" i="27"/>
  <c r="L9" i="27"/>
  <c r="B9" i="27"/>
  <c r="A9" i="27"/>
  <c r="C8" i="27"/>
  <c r="B8" i="27"/>
  <c r="A8" i="27"/>
  <c r="J43" i="27"/>
  <c r="K43" i="27"/>
  <c r="L43" i="27"/>
  <c r="J41" i="27"/>
  <c r="K41" i="27"/>
  <c r="L41" i="27"/>
  <c r="J40" i="27"/>
  <c r="K40" i="27"/>
  <c r="L40" i="27"/>
  <c r="J38" i="27"/>
  <c r="K38" i="27"/>
  <c r="L38" i="27"/>
  <c r="J35" i="27"/>
  <c r="K35" i="27"/>
  <c r="L35" i="27"/>
  <c r="J33" i="27"/>
  <c r="K33" i="27"/>
  <c r="L33" i="27"/>
  <c r="J32" i="27"/>
  <c r="K32" i="27"/>
  <c r="L32" i="27"/>
  <c r="J30" i="27"/>
  <c r="K30" i="27"/>
  <c r="L30" i="27"/>
  <c r="J19" i="27"/>
  <c r="K19" i="27"/>
  <c r="L19" i="27"/>
  <c r="J17" i="27"/>
  <c r="K17" i="27"/>
  <c r="L17" i="27"/>
  <c r="J16" i="27"/>
  <c r="K16" i="27"/>
  <c r="L16" i="27"/>
  <c r="J14" i="27"/>
  <c r="K14" i="27"/>
  <c r="L14" i="27"/>
  <c r="J11" i="27"/>
  <c r="K11" i="27"/>
  <c r="L11" i="27"/>
  <c r="J8" i="27"/>
  <c r="K8" i="27"/>
  <c r="L8" i="27"/>
  <c r="J14" i="25"/>
  <c r="K14" i="25"/>
  <c r="L14" i="25"/>
  <c r="J13" i="25"/>
  <c r="K13" i="25"/>
  <c r="L13" i="25"/>
  <c r="J10" i="25"/>
  <c r="K10" i="25"/>
  <c r="L10" i="25"/>
  <c r="D40" i="22"/>
  <c r="P19" i="22"/>
  <c r="G19" i="22"/>
  <c r="C19" i="22"/>
  <c r="C40" i="16"/>
  <c r="D19" i="16"/>
  <c r="C40" i="5"/>
  <c r="C19" i="12"/>
  <c r="J10" i="27"/>
  <c r="K10" i="27"/>
  <c r="L10" i="27"/>
  <c r="J21" i="25"/>
  <c r="K21" i="25"/>
  <c r="L21" i="25"/>
  <c r="J17" i="25"/>
  <c r="K17" i="25"/>
  <c r="L17" i="25"/>
  <c r="J12" i="25"/>
  <c r="K12" i="25"/>
  <c r="L12" i="25"/>
  <c r="J39" i="25"/>
  <c r="K39" i="25"/>
  <c r="L39" i="25"/>
  <c r="J35" i="25"/>
  <c r="K35" i="25"/>
  <c r="L35" i="25"/>
  <c r="M40" i="22"/>
  <c r="K40" i="22"/>
  <c r="H40" i="22"/>
  <c r="J40" i="22"/>
  <c r="N40" i="22"/>
  <c r="H19" i="22"/>
  <c r="D19" i="22"/>
  <c r="C19" i="5"/>
  <c r="C40" i="10"/>
  <c r="J20" i="25"/>
  <c r="K20" i="25"/>
  <c r="L20" i="25"/>
  <c r="J16" i="25"/>
  <c r="K16" i="25"/>
  <c r="L16" i="25"/>
  <c r="J11" i="25"/>
  <c r="K11" i="25"/>
  <c r="L11" i="25"/>
  <c r="J42" i="25"/>
  <c r="K42" i="25"/>
  <c r="L42" i="25"/>
  <c r="J32" i="25"/>
  <c r="K32" i="25"/>
  <c r="L32" i="25"/>
  <c r="J31" i="25"/>
  <c r="K31" i="25"/>
  <c r="L31" i="25"/>
  <c r="I19" i="22"/>
  <c r="E19" i="22"/>
  <c r="C40" i="20"/>
  <c r="D19" i="20"/>
  <c r="C40" i="3"/>
  <c r="C19" i="10"/>
  <c r="J38" i="25"/>
  <c r="K38" i="25"/>
  <c r="L38" i="25"/>
  <c r="J37" i="25"/>
  <c r="K37" i="25"/>
  <c r="L37" i="25"/>
  <c r="J36" i="25"/>
  <c r="K36" i="25"/>
  <c r="L36" i="25"/>
  <c r="J19" i="22"/>
  <c r="F19" i="22"/>
  <c r="C19" i="3"/>
  <c r="C40" i="12"/>
  <c r="J15" i="29"/>
  <c r="K15" i="29"/>
  <c r="L15" i="29"/>
  <c r="J9" i="29"/>
  <c r="K9" i="29"/>
  <c r="L9" i="29"/>
  <c r="J19" i="29"/>
  <c r="K19" i="29"/>
  <c r="L19" i="29"/>
  <c r="J21" i="29"/>
  <c r="K21" i="29"/>
  <c r="L21" i="29"/>
  <c r="J43" i="29"/>
  <c r="K43" i="29"/>
  <c r="L43" i="29"/>
  <c r="J12" i="29"/>
  <c r="K12" i="29"/>
  <c r="L12" i="29"/>
  <c r="J13" i="29"/>
  <c r="K13" i="29"/>
  <c r="L13" i="29"/>
  <c r="J20" i="29"/>
  <c r="K20" i="29"/>
  <c r="L20" i="29"/>
  <c r="J8" i="29"/>
  <c r="K8" i="29"/>
  <c r="L8" i="29"/>
  <c r="J16" i="29"/>
  <c r="K16" i="29"/>
  <c r="L16" i="29"/>
  <c r="J10" i="29"/>
  <c r="K10" i="29"/>
  <c r="L10" i="29"/>
  <c r="E40" i="22"/>
  <c r="J33" i="29"/>
  <c r="K33" i="29"/>
  <c r="L33" i="29"/>
  <c r="J23" i="29"/>
  <c r="K23" i="29"/>
  <c r="L23" i="29"/>
  <c r="L40" i="22"/>
  <c r="G40" i="22"/>
  <c r="J14" i="29"/>
  <c r="K14" i="29"/>
  <c r="L14" i="29"/>
  <c r="I40" i="22"/>
  <c r="Q40" i="22"/>
  <c r="F40" i="22"/>
  <c r="P40" i="22"/>
  <c r="J46" i="29"/>
  <c r="K46" i="29"/>
  <c r="L46" i="29"/>
  <c r="J41" i="29"/>
  <c r="K41" i="29"/>
  <c r="L41" i="29"/>
  <c r="J35" i="29"/>
  <c r="K35" i="29"/>
  <c r="L35" i="29"/>
  <c r="J36" i="29"/>
  <c r="K36" i="29"/>
  <c r="L36" i="29"/>
  <c r="J38" i="29"/>
  <c r="K38" i="29"/>
  <c r="L38" i="29"/>
  <c r="J44" i="29"/>
  <c r="K44" i="29"/>
  <c r="L44" i="29"/>
  <c r="J45" i="29"/>
  <c r="K45" i="29"/>
  <c r="L45" i="29"/>
  <c r="J14" i="31"/>
  <c r="K14" i="31" s="1"/>
  <c r="L14" i="31" s="1"/>
  <c r="J35" i="31"/>
  <c r="K35" i="31" s="1"/>
  <c r="L35" i="31" s="1"/>
  <c r="J42" i="31"/>
  <c r="K42" i="31" s="1"/>
  <c r="L42" i="31" s="1"/>
  <c r="J43" i="31"/>
  <c r="K43" i="31" s="1"/>
  <c r="L43" i="31" s="1"/>
  <c r="J44" i="31"/>
  <c r="K44" i="31"/>
  <c r="L44" i="31"/>
  <c r="J41" i="31"/>
  <c r="K41" i="31"/>
  <c r="L41" i="31" s="1"/>
  <c r="J15" i="31"/>
  <c r="K15" i="31" s="1"/>
  <c r="L15" i="31" s="1"/>
  <c r="J36" i="31"/>
  <c r="K36" i="31" s="1"/>
  <c r="L36" i="31" s="1"/>
  <c r="J45" i="31"/>
  <c r="K45" i="31" s="1"/>
  <c r="L45" i="31" s="1"/>
  <c r="J9" i="31"/>
  <c r="K9" i="31"/>
  <c r="L9" i="31" s="1"/>
  <c r="J16" i="31"/>
  <c r="K16" i="31" s="1"/>
  <c r="L16" i="31" s="1"/>
  <c r="J23" i="35" l="1"/>
  <c r="K23" i="35" s="1"/>
  <c r="L23" i="35" s="1"/>
  <c r="J25" i="35"/>
  <c r="K25" i="35" s="1"/>
  <c r="L25" i="35" s="1"/>
  <c r="J41" i="35"/>
  <c r="K41" i="35" s="1"/>
  <c r="L41" i="35" s="1"/>
  <c r="J12" i="35"/>
  <c r="K12" i="35" s="1"/>
  <c r="L12" i="35" s="1"/>
  <c r="J14" i="35"/>
  <c r="K14" i="35" s="1"/>
  <c r="L14" i="35" s="1"/>
  <c r="J11" i="35"/>
  <c r="K11" i="35" s="1"/>
  <c r="L11" i="35" s="1"/>
  <c r="J13" i="35"/>
  <c r="K13" i="35" s="1"/>
  <c r="L13" i="35" s="1"/>
  <c r="J15" i="35"/>
  <c r="K15" i="35" s="1"/>
  <c r="L15" i="35" s="1"/>
  <c r="J8" i="35"/>
  <c r="K8" i="35" s="1"/>
  <c r="L8" i="35" s="1"/>
  <c r="J10" i="35"/>
  <c r="K10" i="35" s="1"/>
  <c r="L10" i="35" s="1"/>
  <c r="J17" i="35"/>
  <c r="K17" i="35" s="1"/>
  <c r="L17" i="35" s="1"/>
  <c r="J35" i="35"/>
  <c r="K35" i="35" s="1"/>
  <c r="L35" i="35" s="1"/>
  <c r="J20" i="35"/>
  <c r="K20" i="35" s="1"/>
  <c r="L20" i="35" s="1"/>
  <c r="J37" i="35"/>
  <c r="K37" i="35" s="1"/>
  <c r="L37" i="35" s="1"/>
  <c r="J22" i="35"/>
  <c r="K22" i="35" s="1"/>
  <c r="L22" i="35" s="1"/>
  <c r="J47" i="35"/>
  <c r="K47" i="35" s="1"/>
  <c r="L47" i="35" s="1"/>
  <c r="J50" i="35"/>
  <c r="K50" i="35" s="1"/>
  <c r="L50" i="35" s="1"/>
  <c r="J21" i="35"/>
  <c r="K21" i="35" s="1"/>
  <c r="L21" i="35" s="1"/>
  <c r="J44" i="35"/>
  <c r="K44" i="35" s="1"/>
  <c r="L44" i="35" s="1"/>
  <c r="J9" i="35"/>
  <c r="K9" i="35" s="1"/>
  <c r="L9" i="35" s="1"/>
  <c r="J40" i="35"/>
  <c r="K40" i="35" s="1"/>
  <c r="L40" i="35" s="1"/>
  <c r="J16" i="35"/>
  <c r="K16" i="35" s="1"/>
  <c r="L16" i="35" s="1"/>
  <c r="J18" i="35"/>
  <c r="K18" i="35" s="1"/>
  <c r="L18" i="35" s="1"/>
  <c r="J34" i="35"/>
  <c r="K34" i="35" s="1"/>
  <c r="L34" i="35" s="1"/>
  <c r="J43" i="35"/>
  <c r="K43" i="35" s="1"/>
  <c r="L43" i="35" s="1"/>
  <c r="J46" i="35"/>
  <c r="K46" i="35" s="1"/>
  <c r="L46" i="35" s="1"/>
  <c r="J49" i="35"/>
  <c r="K49" i="35" s="1"/>
  <c r="L49" i="35" s="1"/>
  <c r="J36" i="35"/>
  <c r="K36" i="35" s="1"/>
  <c r="L36"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8" authorId="0" shapeId="0" xr:uid="{00000000-0006-0000-0200-000001000000}">
      <text>
        <r>
          <rPr>
            <sz val="9"/>
            <color indexed="81"/>
            <rFont val="Verdana"/>
            <family val="2"/>
          </rPr>
          <t xml:space="preserve">
Seasonal tariff: 25% of consumption allocated to 3 summer months and 75% to 9 winter months</t>
        </r>
      </text>
    </comment>
    <comment ref="B31" authorId="0" shapeId="0" xr:uid="{00000000-0006-0000-0200-000002000000}">
      <text>
        <r>
          <rPr>
            <sz val="9"/>
            <color indexed="81"/>
            <rFont val="Verdana"/>
            <family val="2"/>
          </rPr>
          <t xml:space="preserve">
Seasonal tariff: 25% of consumption allocated to 3 summer months and 75% to 9 winter months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B00-000001000000}">
      <text>
        <r>
          <rPr>
            <b/>
            <sz val="9"/>
            <color indexed="81"/>
            <rFont val="Verdana"/>
            <family val="2"/>
          </rPr>
          <t>May Johnston:</t>
        </r>
        <r>
          <rPr>
            <sz val="9"/>
            <color indexed="81"/>
            <rFont val="Verdana"/>
            <family val="2"/>
          </rPr>
          <t xml:space="preserve">
Tariff 110</t>
        </r>
      </text>
    </comment>
    <comment ref="A22" authorId="0" shapeId="0" xr:uid="{00000000-0006-0000-0B00-000002000000}">
      <text>
        <r>
          <rPr>
            <b/>
            <sz val="9"/>
            <color indexed="81"/>
            <rFont val="Verdana"/>
            <family val="2"/>
          </rPr>
          <t>May Johnston:</t>
        </r>
        <r>
          <rPr>
            <sz val="9"/>
            <color indexed="81"/>
            <rFont val="Verdana"/>
            <family val="2"/>
          </rPr>
          <t xml:space="preserve">
Tariff 116 combined with 110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C00-000001000000}">
      <text>
        <r>
          <rPr>
            <b/>
            <sz val="9"/>
            <color indexed="81"/>
            <rFont val="Verdana"/>
            <family val="2"/>
          </rPr>
          <t>May Johnston:</t>
        </r>
        <r>
          <rPr>
            <sz val="9"/>
            <color indexed="81"/>
            <rFont val="Verdana"/>
            <family val="2"/>
          </rPr>
          <t xml:space="preserve">
Tariff 110</t>
        </r>
      </text>
    </comment>
    <comment ref="A22" authorId="0" shapeId="0" xr:uid="{00000000-0006-0000-0C00-000002000000}">
      <text>
        <r>
          <rPr>
            <b/>
            <sz val="9"/>
            <color indexed="81"/>
            <rFont val="Verdana"/>
            <family val="2"/>
          </rPr>
          <t>May Johnston:</t>
        </r>
        <r>
          <rPr>
            <sz val="9"/>
            <color indexed="81"/>
            <rFont val="Verdana"/>
            <family val="2"/>
          </rPr>
          <t xml:space="preserve">
Tariff 116 combined with 110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D00-000001000000}">
      <text>
        <r>
          <rPr>
            <b/>
            <sz val="9"/>
            <color indexed="81"/>
            <rFont val="Verdana"/>
            <family val="2"/>
          </rPr>
          <t>May Johnston:</t>
        </r>
        <r>
          <rPr>
            <sz val="9"/>
            <color indexed="81"/>
            <rFont val="Verdana"/>
            <family val="2"/>
          </rPr>
          <t xml:space="preserve">
Tariff 110</t>
        </r>
      </text>
    </comment>
    <comment ref="A22" authorId="0" shapeId="0" xr:uid="{00000000-0006-0000-0D00-000002000000}">
      <text>
        <r>
          <rPr>
            <b/>
            <sz val="9"/>
            <color indexed="81"/>
            <rFont val="Verdana"/>
            <family val="2"/>
          </rPr>
          <t>May Johnston:</t>
        </r>
        <r>
          <rPr>
            <sz val="9"/>
            <color indexed="81"/>
            <rFont val="Verdana"/>
            <family val="2"/>
          </rPr>
          <t xml:space="preserve">
Tariff 116 combined with 110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R4" authorId="0" shapeId="0" xr:uid="{9F3A0D4B-6AE9-6040-9308-10D4E21823E3}">
      <text>
        <r>
          <rPr>
            <sz val="10"/>
            <color rgb="FF000000"/>
            <rFont val="Tahoma"/>
            <family val="2"/>
          </rPr>
          <t>300+700</t>
        </r>
      </text>
    </comment>
    <comment ref="T4" authorId="0" shapeId="0" xr:uid="{FB85B03D-6012-5A45-B594-2F8986BD1955}">
      <text>
        <r>
          <rPr>
            <sz val="10"/>
            <color rgb="FF000000"/>
            <rFont val="Tahoma"/>
            <family val="2"/>
          </rPr>
          <t>300+700+1500</t>
        </r>
      </text>
    </comment>
    <comment ref="R24" authorId="0" shapeId="0" xr:uid="{ECDDEE1B-65EB-E446-92DF-D231263EB243}">
      <text>
        <r>
          <rPr>
            <sz val="10"/>
            <color rgb="FF000000"/>
            <rFont val="Tahoma"/>
            <family val="2"/>
          </rPr>
          <t>300+700</t>
        </r>
      </text>
    </comment>
    <comment ref="T24" authorId="0" shapeId="0" xr:uid="{7842EDBA-298E-A649-A19C-D9940E0312CF}">
      <text>
        <r>
          <rPr>
            <sz val="10"/>
            <color rgb="FF000000"/>
            <rFont val="Tahoma"/>
            <family val="2"/>
          </rPr>
          <t>300+700+1500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R4" authorId="0" shapeId="0" xr:uid="{EC7BA093-5386-0946-B9CB-73D1AA95933C}">
      <text>
        <r>
          <rPr>
            <sz val="10"/>
            <color rgb="FF000000"/>
            <rFont val="Tahoma"/>
            <family val="2"/>
          </rPr>
          <t>300+700</t>
        </r>
      </text>
    </comment>
    <comment ref="T4" authorId="0" shapeId="0" xr:uid="{18A9A556-41CD-4546-B622-AB18A411D82D}">
      <text>
        <r>
          <rPr>
            <sz val="10"/>
            <color rgb="FF000000"/>
            <rFont val="Tahoma"/>
            <family val="2"/>
          </rPr>
          <t>300+700+1500</t>
        </r>
      </text>
    </comment>
    <comment ref="R22" authorId="0" shapeId="0" xr:uid="{C06B50CE-73CA-BD42-8682-8B8F05689EDC}">
      <text>
        <r>
          <rPr>
            <sz val="10"/>
            <color rgb="FF000000"/>
            <rFont val="Tahoma"/>
            <family val="2"/>
          </rPr>
          <t>300+700</t>
        </r>
      </text>
    </comment>
    <comment ref="T22" authorId="0" shapeId="0" xr:uid="{18CFBB03-B294-404D-9B44-5C9857329715}">
      <text>
        <r>
          <rPr>
            <sz val="10"/>
            <color rgb="FF000000"/>
            <rFont val="Tahoma"/>
            <family val="2"/>
          </rPr>
          <t>300+700+1500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000-000001000000}">
      <text>
        <r>
          <rPr>
            <b/>
            <sz val="9"/>
            <color indexed="81"/>
            <rFont val="Verdana"/>
            <family val="2"/>
          </rPr>
          <t>May Johnston:</t>
        </r>
        <r>
          <rPr>
            <sz val="9"/>
            <color indexed="81"/>
            <rFont val="Verdana"/>
            <family val="2"/>
          </rPr>
          <t xml:space="preserve">
Took effect 3 July 2014</t>
        </r>
      </text>
    </comment>
    <comment ref="I6" authorId="0" shapeId="0" xr:uid="{00000000-0006-0000-1000-000002000000}">
      <text>
        <r>
          <rPr>
            <b/>
            <sz val="9"/>
            <color indexed="81"/>
            <rFont val="Verdana"/>
            <family val="2"/>
          </rPr>
          <t>May Johnston:</t>
        </r>
        <r>
          <rPr>
            <sz val="9"/>
            <color indexed="81"/>
            <rFont val="Verdana"/>
            <family val="2"/>
          </rPr>
          <t xml:space="preserve">
Fair Go </t>
        </r>
      </text>
    </comment>
    <comment ref="J6" authorId="0" shapeId="0" xr:uid="{00000000-0006-0000-1000-000003000000}">
      <text>
        <r>
          <rPr>
            <b/>
            <sz val="9"/>
            <color indexed="81"/>
            <rFont val="Verdana"/>
            <family val="2"/>
          </rPr>
          <t>May Johnston:</t>
        </r>
        <r>
          <rPr>
            <sz val="9"/>
            <color indexed="81"/>
            <rFont val="Verdana"/>
            <family val="2"/>
          </rPr>
          <t xml:space="preserve">
Lumo Advantage 
</t>
        </r>
      </text>
    </comment>
    <comment ref="K6" authorId="0" shapeId="0" xr:uid="{00000000-0006-0000-1000-000004000000}">
      <text>
        <r>
          <rPr>
            <b/>
            <sz val="9"/>
            <color indexed="81"/>
            <rFont val="Verdana"/>
            <family val="2"/>
          </rPr>
          <t>May Johnston:</t>
        </r>
        <r>
          <rPr>
            <sz val="9"/>
            <color indexed="81"/>
            <rFont val="Verdana"/>
            <family val="2"/>
          </rPr>
          <t xml:space="preserve">
12%
Released June 2014</t>
        </r>
      </text>
    </comment>
    <comment ref="L6" authorId="0" shapeId="0" xr:uid="{00000000-0006-0000-1000-000005000000}">
      <text>
        <r>
          <rPr>
            <b/>
            <sz val="9"/>
            <color rgb="FF000000"/>
            <rFont val="Verdana"/>
            <family val="2"/>
          </rPr>
          <t>May Johnston:</t>
        </r>
        <r>
          <rPr>
            <sz val="9"/>
            <color rgb="FF000000"/>
            <rFont val="Verdana"/>
            <family val="2"/>
          </rPr>
          <t xml:space="preserve">
</t>
        </r>
        <r>
          <rPr>
            <sz val="9"/>
            <color rgb="FF000000"/>
            <rFont val="Verdana"/>
            <family val="2"/>
          </rPr>
          <t xml:space="preserve">Living Energy Saver
</t>
        </r>
      </text>
    </comment>
    <comment ref="N6" authorId="0" shapeId="0" xr:uid="{00000000-0006-0000-1000-000006000000}">
      <text>
        <r>
          <rPr>
            <b/>
            <sz val="9"/>
            <color indexed="81"/>
            <rFont val="Verdana"/>
            <family val="2"/>
          </rPr>
          <t>May Johnston:</t>
        </r>
        <r>
          <rPr>
            <sz val="9"/>
            <color indexed="81"/>
            <rFont val="Verdana"/>
            <family val="2"/>
          </rPr>
          <t xml:space="preserve">
Smile Power
</t>
        </r>
      </text>
    </comment>
    <comment ref="O6" authorId="1" shapeId="0" xr:uid="{00000000-0006-0000-1000-000007000000}">
      <text>
        <r>
          <rPr>
            <b/>
            <sz val="9"/>
            <color indexed="81"/>
            <rFont val="Verdana"/>
            <family val="2"/>
          </rPr>
          <t>May Mauseth:</t>
        </r>
        <r>
          <rPr>
            <sz val="9"/>
            <color indexed="81"/>
            <rFont val="Verdana"/>
            <family val="2"/>
          </rPr>
          <t xml:space="preserve">
SA Home Smart</t>
        </r>
      </text>
    </comment>
    <comment ref="R6" authorId="1" shapeId="0" xr:uid="{00000000-0006-0000-1000-000008000000}">
      <text>
        <r>
          <rPr>
            <b/>
            <sz val="9"/>
            <color indexed="81"/>
            <rFont val="Verdana"/>
            <family val="2"/>
          </rPr>
          <t>May Mauseth:</t>
        </r>
        <r>
          <rPr>
            <sz val="9"/>
            <color indexed="81"/>
            <rFont val="Verdana"/>
            <family val="2"/>
          </rPr>
          <t xml:space="preserve">
Home discounter</t>
        </r>
      </text>
    </comment>
    <comment ref="E7" authorId="0" shapeId="0" xr:uid="{00000000-0006-0000-1000-000009000000}">
      <text>
        <r>
          <rPr>
            <b/>
            <sz val="9"/>
            <color indexed="81"/>
            <rFont val="Verdana"/>
            <family val="2"/>
          </rPr>
          <t>May Johnston:</t>
        </r>
        <r>
          <rPr>
            <sz val="9"/>
            <color indexed="81"/>
            <rFont val="Verdana"/>
            <family val="2"/>
          </rPr>
          <t xml:space="preserve">
1 Jan to 31 March</t>
        </r>
      </text>
    </comment>
    <comment ref="F7" authorId="0" shapeId="0" xr:uid="{00000000-0006-0000-1000-00000A000000}">
      <text>
        <r>
          <rPr>
            <b/>
            <sz val="9"/>
            <color indexed="81"/>
            <rFont val="Verdana"/>
            <family val="2"/>
          </rPr>
          <t>May Johnston:</t>
        </r>
        <r>
          <rPr>
            <sz val="9"/>
            <color indexed="81"/>
            <rFont val="Verdana"/>
            <family val="2"/>
          </rPr>
          <t xml:space="preserve">
1 Jan to 31 March</t>
        </r>
      </text>
    </comment>
    <comment ref="G7" authorId="0" shapeId="0" xr:uid="{00000000-0006-0000-1000-00000B000000}">
      <text>
        <r>
          <rPr>
            <b/>
            <sz val="9"/>
            <color indexed="81"/>
            <rFont val="Verdana"/>
            <family val="2"/>
          </rPr>
          <t>May Johnston:</t>
        </r>
        <r>
          <rPr>
            <sz val="9"/>
            <color indexed="81"/>
            <rFont val="Verdana"/>
            <family val="2"/>
          </rPr>
          <t xml:space="preserve">
1 Jan to 31 March</t>
        </r>
      </text>
    </comment>
    <comment ref="H7" authorId="0" shapeId="0" xr:uid="{00000000-0006-0000-1000-00000C000000}">
      <text>
        <r>
          <rPr>
            <b/>
            <sz val="9"/>
            <color indexed="81"/>
            <rFont val="Verdana"/>
            <family val="2"/>
          </rPr>
          <t>May Johnston:</t>
        </r>
        <r>
          <rPr>
            <sz val="9"/>
            <color indexed="81"/>
            <rFont val="Verdana"/>
            <family val="2"/>
          </rPr>
          <t xml:space="preserve">
1 Jan to 31 March</t>
        </r>
      </text>
    </comment>
    <comment ref="I7" authorId="0" shapeId="0" xr:uid="{00000000-0006-0000-1000-00000D000000}">
      <text>
        <r>
          <rPr>
            <b/>
            <sz val="9"/>
            <color indexed="81"/>
            <rFont val="Verdana"/>
            <family val="2"/>
          </rPr>
          <t>May Johnston:</t>
        </r>
        <r>
          <rPr>
            <sz val="9"/>
            <color indexed="81"/>
            <rFont val="Verdana"/>
            <family val="2"/>
          </rPr>
          <t xml:space="preserve">
1 Jan to 31 March</t>
        </r>
      </text>
    </comment>
    <comment ref="J7" authorId="0" shapeId="0" xr:uid="{00000000-0006-0000-1000-00000E000000}">
      <text>
        <r>
          <rPr>
            <b/>
            <sz val="9"/>
            <color indexed="81"/>
            <rFont val="Verdana"/>
            <family val="2"/>
          </rPr>
          <t>May Johnston:</t>
        </r>
        <r>
          <rPr>
            <sz val="9"/>
            <color indexed="81"/>
            <rFont val="Verdana"/>
            <family val="2"/>
          </rPr>
          <t xml:space="preserve">
Note: Tariff is not 
seasonal</t>
        </r>
      </text>
    </comment>
    <comment ref="K7" authorId="0" shapeId="0" xr:uid="{00000000-0006-0000-1000-00000F000000}">
      <text>
        <r>
          <rPr>
            <b/>
            <sz val="9"/>
            <color indexed="81"/>
            <rFont val="Verdana"/>
            <family val="2"/>
          </rPr>
          <t>May Johnston:</t>
        </r>
        <r>
          <rPr>
            <sz val="9"/>
            <color indexed="81"/>
            <rFont val="Verdana"/>
            <family val="2"/>
          </rPr>
          <t xml:space="preserve">
1 Jan to 31 March</t>
        </r>
      </text>
    </comment>
    <comment ref="L7" authorId="0" shapeId="0" xr:uid="{00000000-0006-0000-1000-000010000000}">
      <text>
        <r>
          <rPr>
            <b/>
            <sz val="9"/>
            <color indexed="81"/>
            <rFont val="Verdana"/>
            <family val="2"/>
          </rPr>
          <t>May Johnston:</t>
        </r>
        <r>
          <rPr>
            <sz val="9"/>
            <color indexed="81"/>
            <rFont val="Verdana"/>
            <family val="2"/>
          </rPr>
          <t xml:space="preserve">
1 Jan to 31 March</t>
        </r>
      </text>
    </comment>
    <comment ref="M7" authorId="0" shapeId="0" xr:uid="{00000000-0006-0000-1000-000011000000}">
      <text>
        <r>
          <rPr>
            <b/>
            <sz val="9"/>
            <color indexed="81"/>
            <rFont val="Verdana"/>
            <family val="2"/>
          </rPr>
          <t>May Johnston:</t>
        </r>
        <r>
          <rPr>
            <sz val="9"/>
            <color indexed="81"/>
            <rFont val="Verdana"/>
            <family val="2"/>
          </rPr>
          <t xml:space="preserve">
1 Jan to 31 March</t>
        </r>
      </text>
    </comment>
    <comment ref="N7" authorId="0" shapeId="0" xr:uid="{00000000-0006-0000-1000-000012000000}">
      <text>
        <r>
          <rPr>
            <b/>
            <sz val="9"/>
            <color indexed="81"/>
            <rFont val="Verdana"/>
            <family val="2"/>
          </rPr>
          <t>May Johnston:</t>
        </r>
        <r>
          <rPr>
            <sz val="9"/>
            <color indexed="81"/>
            <rFont val="Verdana"/>
            <family val="2"/>
          </rPr>
          <t xml:space="preserve">
1 Jan to 31 March</t>
        </r>
      </text>
    </comment>
    <comment ref="O7" authorId="0" shapeId="0" xr:uid="{00000000-0006-0000-1000-000013000000}">
      <text>
        <r>
          <rPr>
            <b/>
            <sz val="9"/>
            <color indexed="81"/>
            <rFont val="Verdana"/>
            <family val="2"/>
          </rPr>
          <t>May Johnston:</t>
        </r>
        <r>
          <rPr>
            <sz val="9"/>
            <color indexed="81"/>
            <rFont val="Verdana"/>
            <family val="2"/>
          </rPr>
          <t xml:space="preserve">
1 Jan to 31 March</t>
        </r>
      </text>
    </comment>
    <comment ref="P7" authorId="0" shapeId="0" xr:uid="{00000000-0006-0000-1000-000014000000}">
      <text>
        <r>
          <rPr>
            <b/>
            <sz val="9"/>
            <color indexed="81"/>
            <rFont val="Verdana"/>
            <family val="2"/>
          </rPr>
          <t>May Johnston:</t>
        </r>
        <r>
          <rPr>
            <sz val="9"/>
            <color indexed="81"/>
            <rFont val="Verdana"/>
            <family val="2"/>
          </rPr>
          <t xml:space="preserve">
1 Jan to 31 March</t>
        </r>
      </text>
    </comment>
    <comment ref="Q7" authorId="0" shapeId="0" xr:uid="{00000000-0006-0000-1000-000015000000}">
      <text>
        <r>
          <rPr>
            <b/>
            <sz val="9"/>
            <color indexed="81"/>
            <rFont val="Verdana"/>
            <family val="2"/>
          </rPr>
          <t>May Johnston:</t>
        </r>
        <r>
          <rPr>
            <sz val="9"/>
            <color indexed="81"/>
            <rFont val="Verdana"/>
            <family val="2"/>
          </rPr>
          <t xml:space="preserve">
1 Jan to 31 March</t>
        </r>
      </text>
    </comment>
    <comment ref="R7" authorId="0" shapeId="0" xr:uid="{00000000-0006-0000-1000-000016000000}">
      <text>
        <r>
          <rPr>
            <b/>
            <sz val="9"/>
            <color indexed="81"/>
            <rFont val="Verdana"/>
            <family val="2"/>
          </rPr>
          <t>May Johnston:</t>
        </r>
        <r>
          <rPr>
            <sz val="9"/>
            <color indexed="81"/>
            <rFont val="Verdana"/>
            <family val="2"/>
          </rPr>
          <t xml:space="preserve">
1 Jan to 31 March</t>
        </r>
      </text>
    </comment>
    <comment ref="I11" authorId="0" shapeId="0" xr:uid="{00000000-0006-0000-1000-000017000000}">
      <text>
        <r>
          <rPr>
            <b/>
            <sz val="9"/>
            <color indexed="81"/>
            <rFont val="Verdana"/>
            <family val="2"/>
          </rPr>
          <t>May Johnston:</t>
        </r>
        <r>
          <rPr>
            <sz val="9"/>
            <color indexed="81"/>
            <rFont val="Verdana"/>
            <family val="2"/>
          </rPr>
          <t xml:space="preserve">
Note tariff stipulates 3.2877 kWh/day</t>
        </r>
      </text>
    </comment>
    <comment ref="J11" authorId="0" shapeId="0" xr:uid="{00000000-0006-0000-1000-000018000000}">
      <text>
        <r>
          <rPr>
            <b/>
            <sz val="9"/>
            <color indexed="81"/>
            <rFont val="Verdana"/>
            <family val="2"/>
          </rPr>
          <t>May Johnston:</t>
        </r>
        <r>
          <rPr>
            <sz val="9"/>
            <color indexed="81"/>
            <rFont val="Verdana"/>
            <family val="2"/>
          </rPr>
          <t xml:space="preserve">
Note tariff stipulates 3.2877 kWh/day</t>
        </r>
      </text>
    </comment>
    <comment ref="L11" authorId="0" shapeId="0" xr:uid="{00000000-0006-0000-1000-000019000000}">
      <text>
        <r>
          <rPr>
            <b/>
            <sz val="9"/>
            <color indexed="81"/>
            <rFont val="Verdana"/>
            <family val="2"/>
          </rPr>
          <t>May Johnston:</t>
        </r>
        <r>
          <rPr>
            <sz val="9"/>
            <color indexed="81"/>
            <rFont val="Verdana"/>
            <family val="2"/>
          </rPr>
          <t xml:space="preserve">
Note tariff stipulates 3.2877 kWh/day</t>
        </r>
      </text>
    </comment>
    <comment ref="G12" authorId="1" shapeId="0" xr:uid="{00000000-0006-0000-1000-00001A000000}">
      <text>
        <r>
          <rPr>
            <b/>
            <sz val="9"/>
            <color indexed="81"/>
            <rFont val="Verdana"/>
            <family val="2"/>
          </rPr>
          <t>May Mauseth:</t>
        </r>
        <r>
          <rPr>
            <sz val="9"/>
            <color indexed="81"/>
            <rFont val="Verdana"/>
            <family val="2"/>
          </rPr>
          <t xml:space="preserve">
1000+1500</t>
        </r>
      </text>
    </comment>
    <comment ref="H12" authorId="1" shapeId="0" xr:uid="{00000000-0006-0000-1000-00001B000000}">
      <text>
        <r>
          <rPr>
            <b/>
            <sz val="9"/>
            <color rgb="FF000000"/>
            <rFont val="Verdana"/>
            <family val="2"/>
          </rPr>
          <t>May Mauseth:</t>
        </r>
        <r>
          <rPr>
            <sz val="9"/>
            <color rgb="FF000000"/>
            <rFont val="Verdana"/>
            <family val="2"/>
          </rPr>
          <t xml:space="preserve">
</t>
        </r>
        <r>
          <rPr>
            <sz val="9"/>
            <color rgb="FF000000"/>
            <rFont val="Verdana"/>
            <family val="2"/>
          </rPr>
          <t xml:space="preserve">300+700
</t>
        </r>
      </text>
    </comment>
    <comment ref="I12" authorId="0" shapeId="0" xr:uid="{00000000-0006-0000-1000-00001C000000}">
      <text>
        <r>
          <rPr>
            <b/>
            <sz val="9"/>
            <color indexed="81"/>
            <rFont val="Verdana"/>
            <family val="2"/>
          </rPr>
          <t>May Johnston:</t>
        </r>
        <r>
          <rPr>
            <sz val="9"/>
            <color indexed="81"/>
            <rFont val="Verdana"/>
            <family val="2"/>
          </rPr>
          <t xml:space="preserve">
Note tariff stipulates 7.6712 kWh/day</t>
        </r>
      </text>
    </comment>
    <comment ref="J12" authorId="0" shapeId="0" xr:uid="{00000000-0006-0000-1000-00001D000000}">
      <text>
        <r>
          <rPr>
            <b/>
            <sz val="9"/>
            <color indexed="81"/>
            <rFont val="Verdana"/>
            <family val="2"/>
          </rPr>
          <t>May Johnston:</t>
        </r>
        <r>
          <rPr>
            <sz val="9"/>
            <color indexed="81"/>
            <rFont val="Verdana"/>
            <family val="2"/>
          </rPr>
          <t xml:space="preserve">
Note tariff stipulates 7.6712 kWh/day</t>
        </r>
      </text>
    </comment>
    <comment ref="L12" authorId="0" shapeId="0" xr:uid="{00000000-0006-0000-1000-00001E000000}">
      <text>
        <r>
          <rPr>
            <b/>
            <sz val="9"/>
            <color indexed="81"/>
            <rFont val="Verdana"/>
            <family val="2"/>
          </rPr>
          <t>May Johnston:</t>
        </r>
        <r>
          <rPr>
            <sz val="9"/>
            <color indexed="81"/>
            <rFont val="Verdana"/>
            <family val="2"/>
          </rPr>
          <t xml:space="preserve">
Note tariff stipulates 7.6712 kWh/day</t>
        </r>
      </text>
    </comment>
    <comment ref="Q12" authorId="1" shapeId="0" xr:uid="{00000000-0006-0000-1000-00001F000000}">
      <text>
        <r>
          <rPr>
            <b/>
            <sz val="9"/>
            <color indexed="81"/>
            <rFont val="Verdana"/>
            <family val="2"/>
          </rPr>
          <t>May Mauseth:</t>
        </r>
        <r>
          <rPr>
            <sz val="9"/>
            <color indexed="81"/>
            <rFont val="Verdana"/>
            <family val="2"/>
          </rPr>
          <t xml:space="preserve">
300+700
</t>
        </r>
      </text>
    </comment>
    <comment ref="G13" authorId="1" shapeId="0" xr:uid="{00000000-0006-0000-1000-000020000000}">
      <text>
        <r>
          <rPr>
            <b/>
            <sz val="9"/>
            <color indexed="81"/>
            <rFont val="Verdana"/>
            <family val="2"/>
          </rPr>
          <t>May Mauseth:</t>
        </r>
        <r>
          <rPr>
            <sz val="9"/>
            <color indexed="81"/>
            <rFont val="Verdana"/>
            <family val="2"/>
          </rPr>
          <t xml:space="preserve">
2500+2500
</t>
        </r>
      </text>
    </comment>
    <comment ref="H13" authorId="1" shapeId="0" xr:uid="{00000000-0006-0000-1000-000021000000}">
      <text>
        <r>
          <rPr>
            <b/>
            <sz val="9"/>
            <color rgb="FF000000"/>
            <rFont val="Verdana"/>
            <family val="2"/>
          </rPr>
          <t>May Mauseth:</t>
        </r>
        <r>
          <rPr>
            <sz val="9"/>
            <color rgb="FF000000"/>
            <rFont val="Verdana"/>
            <family val="2"/>
          </rPr>
          <t xml:space="preserve">
</t>
        </r>
        <r>
          <rPr>
            <sz val="9"/>
            <color rgb="FF000000"/>
            <rFont val="Verdana"/>
            <family val="2"/>
          </rPr>
          <t xml:space="preserve">1000+1500
</t>
        </r>
        <r>
          <rPr>
            <sz val="9"/>
            <color rgb="FF000000"/>
            <rFont val="Verdana"/>
            <family val="2"/>
          </rPr>
          <t xml:space="preserve">
</t>
        </r>
      </text>
    </comment>
    <comment ref="I13" authorId="1" shapeId="0" xr:uid="{00000000-0006-0000-1000-000022000000}">
      <text>
        <r>
          <rPr>
            <b/>
            <sz val="9"/>
            <color indexed="81"/>
            <rFont val="Verdana"/>
            <family val="2"/>
          </rPr>
          <t>May Mauseth:</t>
        </r>
        <r>
          <rPr>
            <sz val="9"/>
            <color indexed="81"/>
            <rFont val="Verdana"/>
            <family val="2"/>
          </rPr>
          <t xml:space="preserve">
1000+1500
</t>
        </r>
      </text>
    </comment>
    <comment ref="I28" authorId="0" shapeId="0" xr:uid="{00000000-0006-0000-1000-000023000000}">
      <text>
        <r>
          <rPr>
            <b/>
            <sz val="9"/>
            <color indexed="81"/>
            <rFont val="Verdana"/>
            <family val="2"/>
          </rPr>
          <t>May Johnston:</t>
        </r>
        <r>
          <rPr>
            <sz val="9"/>
            <color indexed="81"/>
            <rFont val="Verdana"/>
            <family val="2"/>
          </rPr>
          <t xml:space="preserve">
Fair Go </t>
        </r>
      </text>
    </comment>
    <comment ref="J28" authorId="0" shapeId="0" xr:uid="{00000000-0006-0000-1000-000024000000}">
      <text>
        <r>
          <rPr>
            <b/>
            <sz val="9"/>
            <color rgb="FF000000"/>
            <rFont val="Verdana"/>
            <family val="2"/>
          </rPr>
          <t>May Johnston:</t>
        </r>
        <r>
          <rPr>
            <sz val="9"/>
            <color rgb="FF000000"/>
            <rFont val="Verdana"/>
            <family val="2"/>
          </rPr>
          <t xml:space="preserve">
</t>
        </r>
        <r>
          <rPr>
            <sz val="9"/>
            <color rgb="FF000000"/>
            <rFont val="Verdana"/>
            <family val="2"/>
          </rPr>
          <t xml:space="preserve">Lumo Advantage 
</t>
        </r>
      </text>
    </comment>
    <comment ref="K28" authorId="0" shapeId="0" xr:uid="{00000000-0006-0000-1000-000025000000}">
      <text>
        <r>
          <rPr>
            <b/>
            <sz val="9"/>
            <color indexed="81"/>
            <rFont val="Verdana"/>
            <family val="2"/>
          </rPr>
          <t>May Johnston:</t>
        </r>
        <r>
          <rPr>
            <sz val="9"/>
            <color indexed="81"/>
            <rFont val="Verdana"/>
            <family val="2"/>
          </rPr>
          <t xml:space="preserve">
12%
Released June 2014</t>
        </r>
      </text>
    </comment>
    <comment ref="L28" authorId="0" shapeId="0" xr:uid="{00000000-0006-0000-1000-000026000000}">
      <text>
        <r>
          <rPr>
            <b/>
            <sz val="9"/>
            <color rgb="FF000000"/>
            <rFont val="Verdana"/>
            <family val="2"/>
          </rPr>
          <t>May Johnston:</t>
        </r>
        <r>
          <rPr>
            <sz val="9"/>
            <color rgb="FF000000"/>
            <rFont val="Verdana"/>
            <family val="2"/>
          </rPr>
          <t xml:space="preserve">
</t>
        </r>
        <r>
          <rPr>
            <sz val="9"/>
            <color rgb="FF000000"/>
            <rFont val="Verdana"/>
            <family val="2"/>
          </rPr>
          <t xml:space="preserve">Living Energy Saver
</t>
        </r>
      </text>
    </comment>
    <comment ref="N28" authorId="0" shapeId="0" xr:uid="{00000000-0006-0000-1000-000027000000}">
      <text>
        <r>
          <rPr>
            <b/>
            <sz val="9"/>
            <color indexed="81"/>
            <rFont val="Verdana"/>
            <family val="2"/>
          </rPr>
          <t>May Johnston:</t>
        </r>
        <r>
          <rPr>
            <sz val="9"/>
            <color indexed="81"/>
            <rFont val="Verdana"/>
            <family val="2"/>
          </rPr>
          <t xml:space="preserve">
Smile Power
</t>
        </r>
      </text>
    </comment>
    <comment ref="O28" authorId="1" shapeId="0" xr:uid="{00000000-0006-0000-1000-000028000000}">
      <text>
        <r>
          <rPr>
            <b/>
            <sz val="9"/>
            <color indexed="81"/>
            <rFont val="Verdana"/>
            <family val="2"/>
          </rPr>
          <t>May Mauseth:</t>
        </r>
        <r>
          <rPr>
            <sz val="9"/>
            <color indexed="81"/>
            <rFont val="Verdana"/>
            <family val="2"/>
          </rPr>
          <t xml:space="preserve">
SA Home Smart</t>
        </r>
      </text>
    </comment>
    <comment ref="R28" authorId="1" shapeId="0" xr:uid="{00000000-0006-0000-1000-000029000000}">
      <text>
        <r>
          <rPr>
            <b/>
            <sz val="9"/>
            <color indexed="81"/>
            <rFont val="Verdana"/>
            <family val="2"/>
          </rPr>
          <t>May Mauseth:</t>
        </r>
        <r>
          <rPr>
            <sz val="9"/>
            <color indexed="81"/>
            <rFont val="Verdana"/>
            <family val="2"/>
          </rPr>
          <t xml:space="preserve">
Home discounter</t>
        </r>
      </text>
    </comment>
    <comment ref="E29" authorId="0" shapeId="0" xr:uid="{00000000-0006-0000-1000-00002A000000}">
      <text>
        <r>
          <rPr>
            <b/>
            <sz val="9"/>
            <color indexed="81"/>
            <rFont val="Verdana"/>
            <family val="2"/>
          </rPr>
          <t>May Johnston:</t>
        </r>
        <r>
          <rPr>
            <sz val="9"/>
            <color indexed="81"/>
            <rFont val="Verdana"/>
            <family val="2"/>
          </rPr>
          <t xml:space="preserve">
1 Jan to 31 March</t>
        </r>
      </text>
    </comment>
    <comment ref="F29" authorId="0" shapeId="0" xr:uid="{00000000-0006-0000-1000-00002B000000}">
      <text>
        <r>
          <rPr>
            <b/>
            <sz val="9"/>
            <color rgb="FF000000"/>
            <rFont val="Verdana"/>
            <family val="2"/>
          </rPr>
          <t>May Johnston:</t>
        </r>
        <r>
          <rPr>
            <sz val="9"/>
            <color rgb="FF000000"/>
            <rFont val="Verdana"/>
            <family val="2"/>
          </rPr>
          <t xml:space="preserve">
</t>
        </r>
        <r>
          <rPr>
            <sz val="9"/>
            <color rgb="FF000000"/>
            <rFont val="Verdana"/>
            <family val="2"/>
          </rPr>
          <t>1 Jan to 31 March</t>
        </r>
      </text>
    </comment>
    <comment ref="G29" authorId="0" shapeId="0" xr:uid="{00000000-0006-0000-1000-00002C000000}">
      <text>
        <r>
          <rPr>
            <b/>
            <sz val="9"/>
            <color indexed="81"/>
            <rFont val="Verdana"/>
            <family val="2"/>
          </rPr>
          <t>May Johnston:</t>
        </r>
        <r>
          <rPr>
            <sz val="9"/>
            <color indexed="81"/>
            <rFont val="Verdana"/>
            <family val="2"/>
          </rPr>
          <t xml:space="preserve">
1 Jan to 31 March</t>
        </r>
      </text>
    </comment>
    <comment ref="H29" authorId="0" shapeId="0" xr:uid="{00000000-0006-0000-1000-00002D000000}">
      <text>
        <r>
          <rPr>
            <b/>
            <sz val="9"/>
            <color indexed="81"/>
            <rFont val="Verdana"/>
            <family val="2"/>
          </rPr>
          <t>May Johnston:</t>
        </r>
        <r>
          <rPr>
            <sz val="9"/>
            <color indexed="81"/>
            <rFont val="Verdana"/>
            <family val="2"/>
          </rPr>
          <t xml:space="preserve">
1 Jan to 31 March</t>
        </r>
      </text>
    </comment>
    <comment ref="I29" authorId="0" shapeId="0" xr:uid="{00000000-0006-0000-1000-00002E000000}">
      <text>
        <r>
          <rPr>
            <b/>
            <sz val="9"/>
            <color indexed="81"/>
            <rFont val="Verdana"/>
            <family val="2"/>
          </rPr>
          <t>May Johnston:</t>
        </r>
        <r>
          <rPr>
            <sz val="9"/>
            <color indexed="81"/>
            <rFont val="Verdana"/>
            <family val="2"/>
          </rPr>
          <t xml:space="preserve">
1 Jan to 31 March</t>
        </r>
      </text>
    </comment>
    <comment ref="J29" authorId="0" shapeId="0" xr:uid="{00000000-0006-0000-1000-00002F000000}">
      <text>
        <r>
          <rPr>
            <b/>
            <sz val="9"/>
            <color indexed="81"/>
            <rFont val="Verdana"/>
            <family val="2"/>
          </rPr>
          <t>May Johnston:</t>
        </r>
        <r>
          <rPr>
            <sz val="9"/>
            <color indexed="81"/>
            <rFont val="Verdana"/>
            <family val="2"/>
          </rPr>
          <t xml:space="preserve">
Note: Tariff is not 
seasonal</t>
        </r>
      </text>
    </comment>
    <comment ref="K29" authorId="0" shapeId="0" xr:uid="{00000000-0006-0000-1000-000030000000}">
      <text>
        <r>
          <rPr>
            <b/>
            <sz val="9"/>
            <color indexed="81"/>
            <rFont val="Verdana"/>
            <family val="2"/>
          </rPr>
          <t>May Johnston:</t>
        </r>
        <r>
          <rPr>
            <sz val="9"/>
            <color indexed="81"/>
            <rFont val="Verdana"/>
            <family val="2"/>
          </rPr>
          <t xml:space="preserve">
1 Jan to 31 March</t>
        </r>
      </text>
    </comment>
    <comment ref="L29" authorId="0" shapeId="0" xr:uid="{00000000-0006-0000-1000-000031000000}">
      <text>
        <r>
          <rPr>
            <b/>
            <sz val="9"/>
            <color indexed="81"/>
            <rFont val="Verdana"/>
            <family val="2"/>
          </rPr>
          <t>May Johnston:</t>
        </r>
        <r>
          <rPr>
            <sz val="9"/>
            <color indexed="81"/>
            <rFont val="Verdana"/>
            <family val="2"/>
          </rPr>
          <t xml:space="preserve">
1 Jan to 31 March</t>
        </r>
      </text>
    </comment>
    <comment ref="M29" authorId="0" shapeId="0" xr:uid="{00000000-0006-0000-1000-000032000000}">
      <text>
        <r>
          <rPr>
            <b/>
            <sz val="9"/>
            <color rgb="FF000000"/>
            <rFont val="Verdana"/>
            <family val="2"/>
          </rPr>
          <t>May Johnston:</t>
        </r>
        <r>
          <rPr>
            <sz val="9"/>
            <color rgb="FF000000"/>
            <rFont val="Verdana"/>
            <family val="2"/>
          </rPr>
          <t xml:space="preserve">
</t>
        </r>
        <r>
          <rPr>
            <sz val="9"/>
            <color rgb="FF000000"/>
            <rFont val="Verdana"/>
            <family val="2"/>
          </rPr>
          <t>1 Jan to 31 March</t>
        </r>
      </text>
    </comment>
    <comment ref="N29" authorId="0" shapeId="0" xr:uid="{00000000-0006-0000-1000-000033000000}">
      <text>
        <r>
          <rPr>
            <b/>
            <sz val="9"/>
            <color indexed="81"/>
            <rFont val="Verdana"/>
            <family val="2"/>
          </rPr>
          <t>May Johnston:</t>
        </r>
        <r>
          <rPr>
            <sz val="9"/>
            <color indexed="81"/>
            <rFont val="Verdana"/>
            <family val="2"/>
          </rPr>
          <t xml:space="preserve">
1 Jan to 31 March</t>
        </r>
      </text>
    </comment>
    <comment ref="O29" authorId="0" shapeId="0" xr:uid="{00000000-0006-0000-1000-000034000000}">
      <text>
        <r>
          <rPr>
            <b/>
            <sz val="9"/>
            <color indexed="81"/>
            <rFont val="Verdana"/>
            <family val="2"/>
          </rPr>
          <t>May Johnston:</t>
        </r>
        <r>
          <rPr>
            <sz val="9"/>
            <color indexed="81"/>
            <rFont val="Verdana"/>
            <family val="2"/>
          </rPr>
          <t xml:space="preserve">
1 Jan to 31 March</t>
        </r>
      </text>
    </comment>
    <comment ref="P29" authorId="0" shapeId="0" xr:uid="{00000000-0006-0000-1000-000035000000}">
      <text>
        <r>
          <rPr>
            <b/>
            <sz val="9"/>
            <color indexed="81"/>
            <rFont val="Verdana"/>
            <family val="2"/>
          </rPr>
          <t>May Johnston:</t>
        </r>
        <r>
          <rPr>
            <sz val="9"/>
            <color indexed="81"/>
            <rFont val="Verdana"/>
            <family val="2"/>
          </rPr>
          <t xml:space="preserve">
1 Jan to 31 March</t>
        </r>
      </text>
    </comment>
    <comment ref="Q29" authorId="0" shapeId="0" xr:uid="{00000000-0006-0000-1000-000036000000}">
      <text>
        <r>
          <rPr>
            <b/>
            <sz val="9"/>
            <color indexed="81"/>
            <rFont val="Verdana"/>
            <family val="2"/>
          </rPr>
          <t>May Johnston:</t>
        </r>
        <r>
          <rPr>
            <sz val="9"/>
            <color indexed="81"/>
            <rFont val="Verdana"/>
            <family val="2"/>
          </rPr>
          <t xml:space="preserve">
1 Jan to 31 March</t>
        </r>
      </text>
    </comment>
    <comment ref="R29" authorId="0" shapeId="0" xr:uid="{00000000-0006-0000-1000-000037000000}">
      <text>
        <r>
          <rPr>
            <b/>
            <sz val="9"/>
            <color rgb="FF000000"/>
            <rFont val="Verdana"/>
            <family val="2"/>
          </rPr>
          <t>May Johnston:</t>
        </r>
        <r>
          <rPr>
            <sz val="9"/>
            <color rgb="FF000000"/>
            <rFont val="Verdana"/>
            <family val="2"/>
          </rPr>
          <t xml:space="preserve">
</t>
        </r>
        <r>
          <rPr>
            <sz val="9"/>
            <color rgb="FF000000"/>
            <rFont val="Verdana"/>
            <family val="2"/>
          </rPr>
          <t>1 Jan to 31 March</t>
        </r>
      </text>
    </comment>
    <comment ref="I33" authorId="0" shapeId="0" xr:uid="{00000000-0006-0000-1000-000038000000}">
      <text>
        <r>
          <rPr>
            <b/>
            <sz val="9"/>
            <color indexed="81"/>
            <rFont val="Verdana"/>
            <family val="2"/>
          </rPr>
          <t>May Johnston:</t>
        </r>
        <r>
          <rPr>
            <sz val="9"/>
            <color indexed="81"/>
            <rFont val="Verdana"/>
            <family val="2"/>
          </rPr>
          <t xml:space="preserve">
Note tariff stipulates 3.2877 kWh/day</t>
        </r>
      </text>
    </comment>
    <comment ref="J33" authorId="0" shapeId="0" xr:uid="{00000000-0006-0000-1000-000039000000}">
      <text>
        <r>
          <rPr>
            <b/>
            <sz val="9"/>
            <color indexed="81"/>
            <rFont val="Verdana"/>
            <family val="2"/>
          </rPr>
          <t>May Johnston:</t>
        </r>
        <r>
          <rPr>
            <sz val="9"/>
            <color indexed="81"/>
            <rFont val="Verdana"/>
            <family val="2"/>
          </rPr>
          <t xml:space="preserve">
Note tariff stipulates 3.2877 kWh/day</t>
        </r>
      </text>
    </comment>
    <comment ref="L33" authorId="0" shapeId="0" xr:uid="{00000000-0006-0000-1000-00003A000000}">
      <text>
        <r>
          <rPr>
            <b/>
            <sz val="9"/>
            <color indexed="81"/>
            <rFont val="Verdana"/>
            <family val="2"/>
          </rPr>
          <t>May Johnston:</t>
        </r>
        <r>
          <rPr>
            <sz val="9"/>
            <color indexed="81"/>
            <rFont val="Verdana"/>
            <family val="2"/>
          </rPr>
          <t xml:space="preserve">
Note tariff stipulates 3.2877 kWh/day</t>
        </r>
      </text>
    </comment>
    <comment ref="G34" authorId="1" shapeId="0" xr:uid="{00000000-0006-0000-1000-00003B000000}">
      <text>
        <r>
          <rPr>
            <b/>
            <sz val="9"/>
            <color indexed="81"/>
            <rFont val="Verdana"/>
            <family val="2"/>
          </rPr>
          <t>May Mauseth:</t>
        </r>
        <r>
          <rPr>
            <sz val="9"/>
            <color indexed="81"/>
            <rFont val="Verdana"/>
            <family val="2"/>
          </rPr>
          <t xml:space="preserve">
1000+1500</t>
        </r>
      </text>
    </comment>
    <comment ref="H34" authorId="1" shapeId="0" xr:uid="{00000000-0006-0000-1000-00003C000000}">
      <text>
        <r>
          <rPr>
            <b/>
            <sz val="9"/>
            <color rgb="FF000000"/>
            <rFont val="Verdana"/>
            <family val="2"/>
          </rPr>
          <t>May Mauseth:</t>
        </r>
        <r>
          <rPr>
            <sz val="9"/>
            <color rgb="FF000000"/>
            <rFont val="Verdana"/>
            <family val="2"/>
          </rPr>
          <t xml:space="preserve">
</t>
        </r>
        <r>
          <rPr>
            <sz val="9"/>
            <color rgb="FF000000"/>
            <rFont val="Verdana"/>
            <family val="2"/>
          </rPr>
          <t xml:space="preserve">300+700
</t>
        </r>
      </text>
    </comment>
    <comment ref="I34" authorId="0" shapeId="0" xr:uid="{00000000-0006-0000-1000-00003D000000}">
      <text>
        <r>
          <rPr>
            <b/>
            <sz val="9"/>
            <color indexed="81"/>
            <rFont val="Verdana"/>
            <family val="2"/>
          </rPr>
          <t>May Johnston:</t>
        </r>
        <r>
          <rPr>
            <sz val="9"/>
            <color indexed="81"/>
            <rFont val="Verdana"/>
            <family val="2"/>
          </rPr>
          <t xml:space="preserve">
Note tariff stipulates 7.6712 kWh/day</t>
        </r>
      </text>
    </comment>
    <comment ref="J34" authorId="0" shapeId="0" xr:uid="{00000000-0006-0000-1000-00003E000000}">
      <text>
        <r>
          <rPr>
            <b/>
            <sz val="9"/>
            <color indexed="81"/>
            <rFont val="Verdana"/>
            <family val="2"/>
          </rPr>
          <t>May Johnston:</t>
        </r>
        <r>
          <rPr>
            <sz val="9"/>
            <color indexed="81"/>
            <rFont val="Verdana"/>
            <family val="2"/>
          </rPr>
          <t xml:space="preserve">
Note tariff stipulates 7.6712 kWh/day</t>
        </r>
      </text>
    </comment>
    <comment ref="L34" authorId="0" shapeId="0" xr:uid="{00000000-0006-0000-1000-00003F000000}">
      <text>
        <r>
          <rPr>
            <b/>
            <sz val="9"/>
            <color indexed="81"/>
            <rFont val="Verdana"/>
            <family val="2"/>
          </rPr>
          <t>May Johnston:</t>
        </r>
        <r>
          <rPr>
            <sz val="9"/>
            <color indexed="81"/>
            <rFont val="Verdana"/>
            <family val="2"/>
          </rPr>
          <t xml:space="preserve">
Note tariff stipulates 7.6712 kWh/day</t>
        </r>
      </text>
    </comment>
    <comment ref="Q34" authorId="1" shapeId="0" xr:uid="{00000000-0006-0000-1000-000040000000}">
      <text>
        <r>
          <rPr>
            <b/>
            <sz val="9"/>
            <color indexed="81"/>
            <rFont val="Verdana"/>
            <family val="2"/>
          </rPr>
          <t>May Mauseth:</t>
        </r>
        <r>
          <rPr>
            <sz val="9"/>
            <color indexed="81"/>
            <rFont val="Verdana"/>
            <family val="2"/>
          </rPr>
          <t xml:space="preserve">
300+700
</t>
        </r>
      </text>
    </comment>
    <comment ref="G35" authorId="1" shapeId="0" xr:uid="{00000000-0006-0000-1000-000041000000}">
      <text>
        <r>
          <rPr>
            <b/>
            <sz val="9"/>
            <color indexed="81"/>
            <rFont val="Verdana"/>
            <family val="2"/>
          </rPr>
          <t>May Mauseth:</t>
        </r>
        <r>
          <rPr>
            <sz val="9"/>
            <color indexed="81"/>
            <rFont val="Verdana"/>
            <family val="2"/>
          </rPr>
          <t xml:space="preserve">
2500+2500
</t>
        </r>
      </text>
    </comment>
    <comment ref="H35" authorId="1" shapeId="0" xr:uid="{00000000-0006-0000-1000-000042000000}">
      <text>
        <r>
          <rPr>
            <b/>
            <sz val="9"/>
            <color indexed="81"/>
            <rFont val="Verdana"/>
            <family val="2"/>
          </rPr>
          <t>May Mauseth:</t>
        </r>
        <r>
          <rPr>
            <sz val="9"/>
            <color indexed="81"/>
            <rFont val="Verdana"/>
            <family val="2"/>
          </rPr>
          <t xml:space="preserve">
1000+1500
</t>
        </r>
      </text>
    </comment>
    <comment ref="I35" authorId="1" shapeId="0" xr:uid="{00000000-0006-0000-1000-000043000000}">
      <text>
        <r>
          <rPr>
            <b/>
            <sz val="9"/>
            <color indexed="81"/>
            <rFont val="Verdana"/>
            <family val="2"/>
          </rPr>
          <t>May Mauseth:</t>
        </r>
        <r>
          <rPr>
            <sz val="9"/>
            <color indexed="81"/>
            <rFont val="Verdana"/>
            <family val="2"/>
          </rPr>
          <t xml:space="preserve">
1000+1500
</t>
        </r>
      </text>
    </comment>
    <comment ref="H37" authorId="1" shapeId="0" xr:uid="{00000000-0006-0000-1000-000044000000}">
      <text>
        <r>
          <rPr>
            <b/>
            <sz val="9"/>
            <color indexed="81"/>
            <rFont val="Verdana"/>
            <family val="2"/>
          </rPr>
          <t>May Mauseth:</t>
        </r>
        <r>
          <rPr>
            <sz val="9"/>
            <color indexed="81"/>
            <rFont val="Verdana"/>
            <family val="2"/>
          </rPr>
          <t xml:space="preserve">
NOTE No inclining block</t>
        </r>
      </text>
    </comment>
    <comment ref="I37" authorId="0" shapeId="0" xr:uid="{00000000-0006-0000-1000-000045000000}">
      <text>
        <r>
          <rPr>
            <b/>
            <sz val="9"/>
            <color indexed="81"/>
            <rFont val="Verdana"/>
            <family val="2"/>
          </rPr>
          <t>May Johnston:</t>
        </r>
        <r>
          <rPr>
            <sz val="9"/>
            <color indexed="81"/>
            <rFont val="Verdana"/>
            <family val="2"/>
          </rPr>
          <t xml:space="preserve">
Note tariff stipulates 21.9178 kWh/day</t>
        </r>
      </text>
    </comment>
    <comment ref="J37" authorId="0" shapeId="0" xr:uid="{00000000-0006-0000-1000-000046000000}">
      <text>
        <r>
          <rPr>
            <b/>
            <sz val="9"/>
            <color indexed="81"/>
            <rFont val="Verdana"/>
            <family val="2"/>
          </rPr>
          <t>May Johnston:</t>
        </r>
        <r>
          <rPr>
            <sz val="9"/>
            <color indexed="81"/>
            <rFont val="Verdana"/>
            <family val="2"/>
          </rPr>
          <t xml:space="preserve">
Note tariff stipulates 21.9178 kWh/day</t>
        </r>
      </text>
    </comment>
    <comment ref="K37" authorId="1" shapeId="0" xr:uid="{00000000-0006-0000-1000-000047000000}">
      <text>
        <r>
          <rPr>
            <b/>
            <sz val="9"/>
            <color indexed="81"/>
            <rFont val="Verdana"/>
            <family val="2"/>
          </rPr>
          <t>May Mauseth:</t>
        </r>
        <r>
          <rPr>
            <sz val="9"/>
            <color indexed="81"/>
            <rFont val="Verdana"/>
            <family val="2"/>
          </rPr>
          <t xml:space="preserve">
NOTE No inclining block</t>
        </r>
      </text>
    </comment>
    <comment ref="L37" authorId="0" shapeId="0" xr:uid="{00000000-0006-0000-1000-000048000000}">
      <text>
        <r>
          <rPr>
            <b/>
            <sz val="9"/>
            <color indexed="81"/>
            <rFont val="Verdana"/>
            <family val="2"/>
          </rPr>
          <t>May Johnston:</t>
        </r>
        <r>
          <rPr>
            <sz val="9"/>
            <color indexed="81"/>
            <rFont val="Verdana"/>
            <family val="2"/>
          </rPr>
          <t xml:space="preserve">
Note tariff stipulates 21.9178 kWh/day</t>
        </r>
      </text>
    </comment>
    <comment ref="N37" authorId="1" shapeId="0" xr:uid="{00000000-0006-0000-1000-000049000000}">
      <text>
        <r>
          <rPr>
            <b/>
            <sz val="9"/>
            <color indexed="81"/>
            <rFont val="Verdana"/>
            <family val="2"/>
          </rPr>
          <t>May Mauseth:</t>
        </r>
        <r>
          <rPr>
            <sz val="9"/>
            <color indexed="81"/>
            <rFont val="Verdana"/>
            <family val="2"/>
          </rPr>
          <t xml:space="preserve">
NOTE No inclining block</t>
        </r>
      </text>
    </comment>
    <comment ref="O37" authorId="1" shapeId="0" xr:uid="{00000000-0006-0000-1000-00004A000000}">
      <text>
        <r>
          <rPr>
            <b/>
            <sz val="9"/>
            <color indexed="81"/>
            <rFont val="Verdana"/>
            <family val="2"/>
          </rPr>
          <t>May Mauseth:</t>
        </r>
        <r>
          <rPr>
            <sz val="9"/>
            <color indexed="81"/>
            <rFont val="Verdana"/>
            <family val="2"/>
          </rPr>
          <t xml:space="preserve">
NOTE No inclining block</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100-000001000000}">
      <text>
        <r>
          <rPr>
            <b/>
            <sz val="9"/>
            <color indexed="81"/>
            <rFont val="Verdana"/>
            <family val="2"/>
          </rPr>
          <t>May Johnston:</t>
        </r>
        <r>
          <rPr>
            <sz val="9"/>
            <color indexed="81"/>
            <rFont val="Verdana"/>
            <family val="2"/>
          </rPr>
          <t xml:space="preserve">
Took effect 3 July 2014</t>
        </r>
      </text>
    </comment>
    <comment ref="F6" authorId="0" shapeId="0" xr:uid="{00000000-0006-0000-1100-000002000000}">
      <text>
        <r>
          <rPr>
            <b/>
            <sz val="9"/>
            <color indexed="81"/>
            <rFont val="Verdana"/>
            <family val="2"/>
          </rPr>
          <t>May Johnston:</t>
        </r>
        <r>
          <rPr>
            <sz val="9"/>
            <color indexed="81"/>
            <rFont val="Verdana"/>
            <family val="2"/>
          </rPr>
          <t xml:space="preserve">
Took effect 3 July 2014. For customers on AGL standing offer prior to 31 January 2013</t>
        </r>
      </text>
    </comment>
    <comment ref="E7" authorId="0" shapeId="0" xr:uid="{00000000-0006-0000-1100-000003000000}">
      <text>
        <r>
          <rPr>
            <b/>
            <sz val="9"/>
            <color indexed="81"/>
            <rFont val="Verdana"/>
            <family val="2"/>
          </rPr>
          <t>May Johnston:</t>
        </r>
        <r>
          <rPr>
            <sz val="9"/>
            <color indexed="81"/>
            <rFont val="Verdana"/>
            <family val="2"/>
          </rPr>
          <t xml:space="preserve">
1 Jan to 31 March</t>
        </r>
      </text>
    </comment>
    <comment ref="F7" authorId="0" shapeId="0" xr:uid="{00000000-0006-0000-1100-000004000000}">
      <text>
        <r>
          <rPr>
            <b/>
            <sz val="9"/>
            <color indexed="81"/>
            <rFont val="Verdana"/>
            <family val="2"/>
          </rPr>
          <t>May Johnston:</t>
        </r>
        <r>
          <rPr>
            <sz val="9"/>
            <color indexed="81"/>
            <rFont val="Verdana"/>
            <family val="2"/>
          </rPr>
          <t xml:space="preserve">
1 Jan to 31 March</t>
        </r>
      </text>
    </comment>
    <comment ref="E11" authorId="0" shapeId="0" xr:uid="{00000000-0006-0000-1100-000005000000}">
      <text>
        <r>
          <rPr>
            <b/>
            <sz val="9"/>
            <color indexed="81"/>
            <rFont val="Verdana"/>
            <family val="2"/>
          </rPr>
          <t>May Johnston:</t>
        </r>
        <r>
          <rPr>
            <sz val="9"/>
            <color indexed="81"/>
            <rFont val="Verdana"/>
            <family val="2"/>
          </rPr>
          <t xml:space="preserve">
Tariff states first 3.2877 kWh/day</t>
        </r>
      </text>
    </comment>
    <comment ref="F11" authorId="0" shapeId="0" xr:uid="{00000000-0006-0000-1100-000006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100-000007000000}">
      <text>
        <r>
          <rPr>
            <b/>
            <sz val="9"/>
            <color indexed="81"/>
            <rFont val="Verdana"/>
            <family val="2"/>
          </rPr>
          <t>May Johnston:</t>
        </r>
        <r>
          <rPr>
            <sz val="9"/>
            <color indexed="81"/>
            <rFont val="Verdana"/>
            <family val="2"/>
          </rPr>
          <t xml:space="preserve">
Tariff states next 7.6712 kWh/day</t>
        </r>
      </text>
    </comment>
    <comment ref="F12" authorId="0" shapeId="0" xr:uid="{00000000-0006-0000-1100-000008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100-000009000000}">
      <text>
        <r>
          <rPr>
            <b/>
            <sz val="9"/>
            <color indexed="81"/>
            <rFont val="Verdana"/>
            <family val="2"/>
          </rPr>
          <t>May Johnston:</t>
        </r>
        <r>
          <rPr>
            <sz val="9"/>
            <color indexed="81"/>
            <rFont val="Verdana"/>
            <family val="2"/>
          </rPr>
          <t xml:space="preserve">
Tariff states next 16.4384 kWh/day</t>
        </r>
      </text>
    </comment>
    <comment ref="F13" authorId="0" shapeId="0" xr:uid="{00000000-0006-0000-1100-00000A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100-00000B000000}">
      <text>
        <r>
          <rPr>
            <b/>
            <sz val="9"/>
            <color indexed="81"/>
            <rFont val="Verdana"/>
            <family val="2"/>
          </rPr>
          <t>May Johnston:</t>
        </r>
        <r>
          <rPr>
            <sz val="9"/>
            <color indexed="81"/>
            <rFont val="Verdana"/>
            <family val="2"/>
          </rPr>
          <t xml:space="preserve">
Tariff states next 27.3973 kWh/day</t>
        </r>
      </text>
    </comment>
    <comment ref="F14" authorId="0" shapeId="0" xr:uid="{00000000-0006-0000-1100-00000C000000}">
      <text>
        <r>
          <rPr>
            <b/>
            <sz val="9"/>
            <color indexed="81"/>
            <rFont val="Verdana"/>
            <family val="2"/>
          </rPr>
          <t>May Johnston:</t>
        </r>
        <r>
          <rPr>
            <sz val="9"/>
            <color indexed="81"/>
            <rFont val="Verdana"/>
            <family val="2"/>
          </rPr>
          <t xml:space="preserve">
Tariff states next 27.3973 kWh/day</t>
        </r>
      </text>
    </comment>
    <comment ref="E28" authorId="0" shapeId="0" xr:uid="{00000000-0006-0000-1100-00000D000000}">
      <text>
        <r>
          <rPr>
            <b/>
            <sz val="9"/>
            <color indexed="81"/>
            <rFont val="Verdana"/>
            <family val="2"/>
          </rPr>
          <t>May Johnston:</t>
        </r>
        <r>
          <rPr>
            <sz val="9"/>
            <color indexed="81"/>
            <rFont val="Verdana"/>
            <family val="2"/>
          </rPr>
          <t xml:space="preserve">
Took effect 3 July 2014</t>
        </r>
      </text>
    </comment>
    <comment ref="F28" authorId="0" shapeId="0" xr:uid="{00000000-0006-0000-1100-00000E000000}">
      <text>
        <r>
          <rPr>
            <b/>
            <sz val="9"/>
            <color indexed="81"/>
            <rFont val="Verdana"/>
            <family val="2"/>
          </rPr>
          <t>May Johnston:</t>
        </r>
        <r>
          <rPr>
            <sz val="9"/>
            <color indexed="81"/>
            <rFont val="Verdana"/>
            <family val="2"/>
          </rPr>
          <t xml:space="preserve">
Took effect 3 July 2014. For customers on AGL standing offer prior to 31 January 2013</t>
        </r>
      </text>
    </comment>
    <comment ref="E29" authorId="0" shapeId="0" xr:uid="{00000000-0006-0000-1100-00000F000000}">
      <text>
        <r>
          <rPr>
            <b/>
            <sz val="9"/>
            <color indexed="81"/>
            <rFont val="Verdana"/>
            <family val="2"/>
          </rPr>
          <t>May Johnston:</t>
        </r>
        <r>
          <rPr>
            <sz val="9"/>
            <color indexed="81"/>
            <rFont val="Verdana"/>
            <family val="2"/>
          </rPr>
          <t xml:space="preserve">
1 Jan to 31 March</t>
        </r>
      </text>
    </comment>
    <comment ref="F29" authorId="0" shapeId="0" xr:uid="{00000000-0006-0000-1100-000010000000}">
      <text>
        <r>
          <rPr>
            <b/>
            <sz val="9"/>
            <color indexed="81"/>
            <rFont val="Verdana"/>
            <family val="2"/>
          </rPr>
          <t>May Johnston:</t>
        </r>
        <r>
          <rPr>
            <sz val="9"/>
            <color indexed="81"/>
            <rFont val="Verdana"/>
            <family val="2"/>
          </rPr>
          <t xml:space="preserve">
1 Jan to 31 March</t>
        </r>
      </text>
    </comment>
    <comment ref="E33" authorId="0" shapeId="0" xr:uid="{00000000-0006-0000-1100-000011000000}">
      <text>
        <r>
          <rPr>
            <b/>
            <sz val="9"/>
            <color indexed="81"/>
            <rFont val="Verdana"/>
            <family val="2"/>
          </rPr>
          <t>May Johnston:</t>
        </r>
        <r>
          <rPr>
            <sz val="9"/>
            <color indexed="81"/>
            <rFont val="Verdana"/>
            <family val="2"/>
          </rPr>
          <t xml:space="preserve">
Tariff states first 3.2877 kWh/day</t>
        </r>
      </text>
    </comment>
    <comment ref="F33" authorId="0" shapeId="0" xr:uid="{00000000-0006-0000-1100-000012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100-000013000000}">
      <text>
        <r>
          <rPr>
            <b/>
            <sz val="9"/>
            <color indexed="81"/>
            <rFont val="Verdana"/>
            <family val="2"/>
          </rPr>
          <t>May Johnston:</t>
        </r>
        <r>
          <rPr>
            <sz val="9"/>
            <color indexed="81"/>
            <rFont val="Verdana"/>
            <family val="2"/>
          </rPr>
          <t xml:space="preserve">
Tariff states next 7.6712 kWh/day</t>
        </r>
      </text>
    </comment>
    <comment ref="F34" authorId="0" shapeId="0" xr:uid="{00000000-0006-0000-1100-000014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100-000015000000}">
      <text>
        <r>
          <rPr>
            <b/>
            <sz val="9"/>
            <color indexed="81"/>
            <rFont val="Verdana"/>
            <family val="2"/>
          </rPr>
          <t>May Johnston:</t>
        </r>
        <r>
          <rPr>
            <sz val="9"/>
            <color indexed="81"/>
            <rFont val="Verdana"/>
            <family val="2"/>
          </rPr>
          <t xml:space="preserve">
Tariff states next 16.4384 kWh/day</t>
        </r>
      </text>
    </comment>
    <comment ref="F35" authorId="0" shapeId="0" xr:uid="{00000000-0006-0000-1100-000016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100-000017000000}">
      <text>
        <r>
          <rPr>
            <b/>
            <sz val="9"/>
            <color indexed="81"/>
            <rFont val="Verdana"/>
            <family val="2"/>
          </rPr>
          <t>May Johnston:</t>
        </r>
        <r>
          <rPr>
            <sz val="9"/>
            <color indexed="81"/>
            <rFont val="Verdana"/>
            <family val="2"/>
          </rPr>
          <t xml:space="preserve">
Tariff states next 27.3973 kWh/day</t>
        </r>
      </text>
    </comment>
    <comment ref="F36" authorId="0" shapeId="0" xr:uid="{00000000-0006-0000-1100-000018000000}">
      <text>
        <r>
          <rPr>
            <b/>
            <sz val="9"/>
            <color indexed="81"/>
            <rFont val="Verdana"/>
            <family val="2"/>
          </rPr>
          <t>May Johnston:</t>
        </r>
        <r>
          <rPr>
            <sz val="9"/>
            <color indexed="81"/>
            <rFont val="Verdana"/>
            <family val="2"/>
          </rPr>
          <t xml:space="preserve">
Tariff states next 27.3973 kWh/day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200-000001000000}">
      <text>
        <r>
          <rPr>
            <b/>
            <sz val="9"/>
            <color indexed="81"/>
            <rFont val="Verdana"/>
            <family val="2"/>
          </rPr>
          <t>May Johnston:</t>
        </r>
        <r>
          <rPr>
            <sz val="9"/>
            <color indexed="81"/>
            <rFont val="Verdana"/>
            <family val="2"/>
          </rPr>
          <t xml:space="preserve">
Took effect 1 August 2013</t>
        </r>
      </text>
    </comment>
    <comment ref="F6" authorId="0" shapeId="0" xr:uid="{00000000-0006-0000-1200-000002000000}">
      <text>
        <r>
          <rPr>
            <b/>
            <sz val="9"/>
            <color indexed="81"/>
            <rFont val="Verdana"/>
            <family val="2"/>
          </rPr>
          <t>May Johnston:</t>
        </r>
        <r>
          <rPr>
            <sz val="9"/>
            <color indexed="81"/>
            <rFont val="Verdana"/>
            <family val="2"/>
          </rPr>
          <t xml:space="preserve">
Took effect 1 August 2013. For customers on AGL standing offer prior to 31 January 2013</t>
        </r>
      </text>
    </comment>
    <comment ref="E7" authorId="0" shapeId="0" xr:uid="{00000000-0006-0000-1200-000003000000}">
      <text>
        <r>
          <rPr>
            <b/>
            <sz val="9"/>
            <color indexed="81"/>
            <rFont val="Verdana"/>
            <family val="2"/>
          </rPr>
          <t>May Johnston:</t>
        </r>
        <r>
          <rPr>
            <sz val="9"/>
            <color indexed="81"/>
            <rFont val="Verdana"/>
            <family val="2"/>
          </rPr>
          <t xml:space="preserve">
1 Jan to 31 March</t>
        </r>
      </text>
    </comment>
    <comment ref="F7" authorId="0" shapeId="0" xr:uid="{00000000-0006-0000-1200-000004000000}">
      <text>
        <r>
          <rPr>
            <b/>
            <sz val="9"/>
            <color indexed="81"/>
            <rFont val="Verdana"/>
            <family val="2"/>
          </rPr>
          <t>May Johnston:</t>
        </r>
        <r>
          <rPr>
            <sz val="9"/>
            <color indexed="81"/>
            <rFont val="Verdana"/>
            <family val="2"/>
          </rPr>
          <t xml:space="preserve">
1 Jan to 31 March</t>
        </r>
      </text>
    </comment>
    <comment ref="E11" authorId="0" shapeId="0" xr:uid="{00000000-0006-0000-1200-000005000000}">
      <text>
        <r>
          <rPr>
            <b/>
            <sz val="9"/>
            <color indexed="81"/>
            <rFont val="Verdana"/>
            <family val="2"/>
          </rPr>
          <t>May Johnston:</t>
        </r>
        <r>
          <rPr>
            <sz val="9"/>
            <color indexed="81"/>
            <rFont val="Verdana"/>
            <family val="2"/>
          </rPr>
          <t xml:space="preserve">
Tariff states first 3.2877 kWh/day</t>
        </r>
      </text>
    </comment>
    <comment ref="F11" authorId="0" shapeId="0" xr:uid="{00000000-0006-0000-1200-000006000000}">
      <text>
        <r>
          <rPr>
            <b/>
            <sz val="9"/>
            <color rgb="FF000000"/>
            <rFont val="Verdana"/>
            <family val="2"/>
          </rPr>
          <t>May Johnston:</t>
        </r>
        <r>
          <rPr>
            <sz val="9"/>
            <color rgb="FF000000"/>
            <rFont val="Verdana"/>
            <family val="2"/>
          </rPr>
          <t xml:space="preserve">
</t>
        </r>
        <r>
          <rPr>
            <sz val="9"/>
            <color rgb="FF000000"/>
            <rFont val="Verdana"/>
            <family val="2"/>
          </rPr>
          <t>Tariff states first 3.2877 kWh/day</t>
        </r>
      </text>
    </comment>
    <comment ref="E12" authorId="0" shapeId="0" xr:uid="{00000000-0006-0000-1200-000007000000}">
      <text>
        <r>
          <rPr>
            <b/>
            <sz val="9"/>
            <color indexed="81"/>
            <rFont val="Verdana"/>
            <family val="2"/>
          </rPr>
          <t>May Johnston:</t>
        </r>
        <r>
          <rPr>
            <sz val="9"/>
            <color indexed="81"/>
            <rFont val="Verdana"/>
            <family val="2"/>
          </rPr>
          <t xml:space="preserve">
Tariff states next 7.6712 kWh/day</t>
        </r>
      </text>
    </comment>
    <comment ref="F12" authorId="0" shapeId="0" xr:uid="{00000000-0006-0000-1200-000008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200-000009000000}">
      <text>
        <r>
          <rPr>
            <b/>
            <sz val="9"/>
            <color indexed="81"/>
            <rFont val="Verdana"/>
            <family val="2"/>
          </rPr>
          <t>May Johnston:</t>
        </r>
        <r>
          <rPr>
            <sz val="9"/>
            <color indexed="81"/>
            <rFont val="Verdana"/>
            <family val="2"/>
          </rPr>
          <t xml:space="preserve">
Tariff states next 16.4384 kWh/day</t>
        </r>
      </text>
    </comment>
    <comment ref="F13" authorId="0" shapeId="0" xr:uid="{00000000-0006-0000-1200-00000A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200-00000B000000}">
      <text>
        <r>
          <rPr>
            <b/>
            <sz val="9"/>
            <color indexed="81"/>
            <rFont val="Verdana"/>
            <family val="2"/>
          </rPr>
          <t>May Johnston:</t>
        </r>
        <r>
          <rPr>
            <sz val="9"/>
            <color indexed="81"/>
            <rFont val="Verdana"/>
            <family val="2"/>
          </rPr>
          <t xml:space="preserve">
Tariff states next 27.3973 kWh/day</t>
        </r>
      </text>
    </comment>
    <comment ref="F14" authorId="0" shapeId="0" xr:uid="{00000000-0006-0000-1200-00000C000000}">
      <text>
        <r>
          <rPr>
            <b/>
            <sz val="9"/>
            <color indexed="81"/>
            <rFont val="Verdana"/>
            <family val="2"/>
          </rPr>
          <t>May Johnston:</t>
        </r>
        <r>
          <rPr>
            <sz val="9"/>
            <color indexed="81"/>
            <rFont val="Verdana"/>
            <family val="2"/>
          </rPr>
          <t xml:space="preserve">
Tariff states next 27.3973 kWh/day</t>
        </r>
      </text>
    </comment>
    <comment ref="E29" authorId="0" shapeId="0" xr:uid="{00000000-0006-0000-1200-00000D000000}">
      <text>
        <r>
          <rPr>
            <b/>
            <sz val="9"/>
            <color indexed="81"/>
            <rFont val="Verdana"/>
            <family val="2"/>
          </rPr>
          <t>May Johnston:</t>
        </r>
        <r>
          <rPr>
            <sz val="9"/>
            <color indexed="81"/>
            <rFont val="Verdana"/>
            <family val="2"/>
          </rPr>
          <t xml:space="preserve">
1 Jan to 31 March</t>
        </r>
      </text>
    </comment>
    <comment ref="F29" authorId="0" shapeId="0" xr:uid="{00000000-0006-0000-1200-00000E000000}">
      <text>
        <r>
          <rPr>
            <b/>
            <sz val="9"/>
            <color indexed="81"/>
            <rFont val="Verdana"/>
            <family val="2"/>
          </rPr>
          <t>May Johnston:</t>
        </r>
        <r>
          <rPr>
            <sz val="9"/>
            <color indexed="81"/>
            <rFont val="Verdana"/>
            <family val="2"/>
          </rPr>
          <t xml:space="preserve">
1 Jan to 31 March</t>
        </r>
      </text>
    </comment>
    <comment ref="E33" authorId="0" shapeId="0" xr:uid="{00000000-0006-0000-1200-00000F000000}">
      <text>
        <r>
          <rPr>
            <b/>
            <sz val="9"/>
            <color indexed="81"/>
            <rFont val="Verdana"/>
            <family val="2"/>
          </rPr>
          <t>May Johnston:</t>
        </r>
        <r>
          <rPr>
            <sz val="9"/>
            <color indexed="81"/>
            <rFont val="Verdana"/>
            <family val="2"/>
          </rPr>
          <t xml:space="preserve">
Tariff states first 3.2877 kWh/day</t>
        </r>
      </text>
    </comment>
    <comment ref="F33" authorId="0" shapeId="0" xr:uid="{00000000-0006-0000-1200-000010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200-000011000000}">
      <text>
        <r>
          <rPr>
            <b/>
            <sz val="9"/>
            <color indexed="81"/>
            <rFont val="Verdana"/>
            <family val="2"/>
          </rPr>
          <t>May Johnston:</t>
        </r>
        <r>
          <rPr>
            <sz val="9"/>
            <color indexed="81"/>
            <rFont val="Verdana"/>
            <family val="2"/>
          </rPr>
          <t xml:space="preserve">
Tariff states next 7.6712 kWh/day</t>
        </r>
      </text>
    </comment>
    <comment ref="F34" authorId="0" shapeId="0" xr:uid="{00000000-0006-0000-1200-000012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200-000013000000}">
      <text>
        <r>
          <rPr>
            <b/>
            <sz val="9"/>
            <color indexed="81"/>
            <rFont val="Verdana"/>
            <family val="2"/>
          </rPr>
          <t>May Johnston:</t>
        </r>
        <r>
          <rPr>
            <sz val="9"/>
            <color indexed="81"/>
            <rFont val="Verdana"/>
            <family val="2"/>
          </rPr>
          <t xml:space="preserve">
Tariff states next 16.4384 kWh/day</t>
        </r>
      </text>
    </comment>
    <comment ref="F35" authorId="0" shapeId="0" xr:uid="{00000000-0006-0000-1200-000014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200-000015000000}">
      <text>
        <r>
          <rPr>
            <b/>
            <sz val="9"/>
            <color indexed="81"/>
            <rFont val="Verdana"/>
            <family val="2"/>
          </rPr>
          <t>May Johnston:</t>
        </r>
        <r>
          <rPr>
            <sz val="9"/>
            <color indexed="81"/>
            <rFont val="Verdana"/>
            <family val="2"/>
          </rPr>
          <t xml:space="preserve">
Tariff states next 27.3973 kWh/day</t>
        </r>
      </text>
    </comment>
    <comment ref="F36" authorId="0" shapeId="0" xr:uid="{00000000-0006-0000-1200-000016000000}">
      <text>
        <r>
          <rPr>
            <b/>
            <sz val="9"/>
            <color indexed="81"/>
            <rFont val="Verdana"/>
            <family val="2"/>
          </rPr>
          <t>May Johnston:</t>
        </r>
        <r>
          <rPr>
            <sz val="9"/>
            <color indexed="81"/>
            <rFont val="Verdana"/>
            <family val="2"/>
          </rPr>
          <t xml:space="preserve">
Tariff states next 27.3973 kWh/day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300-000001000000}">
      <text>
        <r>
          <rPr>
            <b/>
            <sz val="9"/>
            <color indexed="81"/>
            <rFont val="Verdana"/>
            <family val="2"/>
          </rPr>
          <t>May Johnston:</t>
        </r>
        <r>
          <rPr>
            <sz val="9"/>
            <color indexed="81"/>
            <rFont val="Verdana"/>
            <family val="2"/>
          </rPr>
          <t xml:space="preserve">
Took effect 1 Feb 2013</t>
        </r>
      </text>
    </comment>
    <comment ref="E7" authorId="0" shapeId="0" xr:uid="{00000000-0006-0000-1300-000002000000}">
      <text>
        <r>
          <rPr>
            <b/>
            <sz val="9"/>
            <color indexed="81"/>
            <rFont val="Verdana"/>
            <family val="2"/>
          </rPr>
          <t>May Johnston:</t>
        </r>
        <r>
          <rPr>
            <sz val="9"/>
            <color indexed="81"/>
            <rFont val="Verdana"/>
            <family val="2"/>
          </rPr>
          <t xml:space="preserve">
1 Jan to 31 March</t>
        </r>
      </text>
    </comment>
    <comment ref="E11" authorId="0" shapeId="0" xr:uid="{00000000-0006-0000-13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3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3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300-000006000000}">
      <text>
        <r>
          <rPr>
            <b/>
            <sz val="9"/>
            <color indexed="81"/>
            <rFont val="Verdana"/>
            <family val="2"/>
          </rPr>
          <t>May Johnston:</t>
        </r>
        <r>
          <rPr>
            <sz val="9"/>
            <color indexed="81"/>
            <rFont val="Verdana"/>
            <family val="2"/>
          </rPr>
          <t xml:space="preserve">
Tariff states next 27.3973 kWh/day</t>
        </r>
      </text>
    </comment>
    <comment ref="E29" authorId="0" shapeId="0" xr:uid="{00000000-0006-0000-1300-000007000000}">
      <text>
        <r>
          <rPr>
            <b/>
            <sz val="9"/>
            <color indexed="81"/>
            <rFont val="Verdana"/>
            <family val="2"/>
          </rPr>
          <t>May Johnston:</t>
        </r>
        <r>
          <rPr>
            <sz val="9"/>
            <color indexed="81"/>
            <rFont val="Verdana"/>
            <family val="2"/>
          </rPr>
          <t xml:space="preserve">
1 Jan to 31 March</t>
        </r>
      </text>
    </comment>
    <comment ref="E33" authorId="0" shapeId="0" xr:uid="{00000000-0006-0000-1300-000008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300-000009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300-00000A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300-00000B000000}">
      <text>
        <r>
          <rPr>
            <b/>
            <sz val="9"/>
            <color indexed="81"/>
            <rFont val="Verdana"/>
            <family val="2"/>
          </rPr>
          <t>May Johnston:</t>
        </r>
        <r>
          <rPr>
            <sz val="9"/>
            <color indexed="81"/>
            <rFont val="Verdana"/>
            <family val="2"/>
          </rPr>
          <t xml:space="preserve">
Tariff states next 27.3973 kWh/day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400-000001000000}">
      <text>
        <r>
          <rPr>
            <b/>
            <sz val="9"/>
            <color indexed="81"/>
            <rFont val="Verdana"/>
            <family val="2"/>
          </rPr>
          <t>May Johnston:</t>
        </r>
        <r>
          <rPr>
            <sz val="9"/>
            <color indexed="81"/>
            <rFont val="Verdana"/>
            <family val="2"/>
          </rPr>
          <t xml:space="preserve">
Gazetted21 June 2012</t>
        </r>
      </text>
    </comment>
    <comment ref="E7" authorId="0" shapeId="0" xr:uid="{00000000-0006-0000-1400-000002000000}">
      <text>
        <r>
          <rPr>
            <b/>
            <sz val="9"/>
            <color indexed="81"/>
            <rFont val="Verdana"/>
            <family val="2"/>
          </rPr>
          <t>May Johnston:</t>
        </r>
        <r>
          <rPr>
            <sz val="9"/>
            <color indexed="81"/>
            <rFont val="Verdana"/>
            <family val="2"/>
          </rPr>
          <t xml:space="preserve">
1 Jan to 31 March</t>
        </r>
      </text>
    </comment>
    <comment ref="E11" authorId="0" shapeId="0" xr:uid="{00000000-0006-0000-14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4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4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400-000006000000}">
      <text>
        <r>
          <rPr>
            <b/>
            <sz val="9"/>
            <color indexed="81"/>
            <rFont val="Verdana"/>
            <family val="2"/>
          </rPr>
          <t>May Johnston:</t>
        </r>
        <r>
          <rPr>
            <sz val="9"/>
            <color indexed="81"/>
            <rFont val="Verdana"/>
            <family val="2"/>
          </rPr>
          <t xml:space="preserve">
Tariff states next 27.3973 kWh/day</t>
        </r>
      </text>
    </comment>
    <comment ref="E29" authorId="0" shapeId="0" xr:uid="{00000000-0006-0000-1400-000007000000}">
      <text>
        <r>
          <rPr>
            <b/>
            <sz val="9"/>
            <color indexed="81"/>
            <rFont val="Verdana"/>
            <family val="2"/>
          </rPr>
          <t>May Johnston:</t>
        </r>
        <r>
          <rPr>
            <sz val="9"/>
            <color indexed="81"/>
            <rFont val="Verdana"/>
            <family val="2"/>
          </rPr>
          <t xml:space="preserve">
1 Jan to 31 March</t>
        </r>
      </text>
    </comment>
    <comment ref="E33" authorId="0" shapeId="0" xr:uid="{00000000-0006-0000-1400-000008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400-000009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400-00000A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400-00000B000000}">
      <text>
        <r>
          <rPr>
            <b/>
            <sz val="9"/>
            <color indexed="81"/>
            <rFont val="Verdana"/>
            <family val="2"/>
          </rPr>
          <t>May Johnston:</t>
        </r>
        <r>
          <rPr>
            <sz val="9"/>
            <color indexed="81"/>
            <rFont val="Verdana"/>
            <family val="2"/>
          </rPr>
          <t xml:space="preserve">
Tariff states next 27.3973 kWh/day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A5" authorId="0" shapeId="0" xr:uid="{00000000-0006-0000-0300-000001000000}">
      <text>
        <r>
          <rPr>
            <b/>
            <sz val="9"/>
            <color indexed="81"/>
            <rFont val="Verdana"/>
            <family val="2"/>
          </rPr>
          <t>May Johnston:</t>
        </r>
        <r>
          <rPr>
            <sz val="9"/>
            <color indexed="81"/>
            <rFont val="Verdana"/>
            <family val="2"/>
          </rPr>
          <t xml:space="preserve">
Tariff 110</t>
        </r>
      </text>
    </comment>
    <comment ref="C7" authorId="0" shapeId="0" xr:uid="{00000000-0006-0000-0300-000002000000}">
      <text>
        <r>
          <rPr>
            <b/>
            <sz val="9"/>
            <color indexed="81"/>
            <rFont val="Verdana"/>
            <family val="2"/>
          </rPr>
          <t>May Johnston:</t>
        </r>
        <r>
          <rPr>
            <sz val="9"/>
            <color indexed="81"/>
            <rFont val="Verdana"/>
            <family val="2"/>
          </rPr>
          <t xml:space="preserve">
Took effect 3 July 2014</t>
        </r>
      </text>
    </comment>
    <comment ref="G7" authorId="0" shapeId="0" xr:uid="{00000000-0006-0000-0300-000003000000}">
      <text>
        <r>
          <rPr>
            <b/>
            <sz val="9"/>
            <color indexed="81"/>
            <rFont val="Verdana"/>
            <family val="2"/>
          </rPr>
          <t>May Johnston:</t>
        </r>
        <r>
          <rPr>
            <sz val="9"/>
            <color indexed="81"/>
            <rFont val="Verdana"/>
            <family val="2"/>
          </rPr>
          <t xml:space="preserve">
Fair Go </t>
        </r>
      </text>
    </comment>
    <comment ref="H7" authorId="0" shapeId="0" xr:uid="{00000000-0006-0000-0300-000004000000}">
      <text>
        <r>
          <rPr>
            <b/>
            <sz val="9"/>
            <color indexed="81"/>
            <rFont val="Verdana"/>
            <family val="2"/>
          </rPr>
          <t>May Johnston:</t>
        </r>
        <r>
          <rPr>
            <sz val="9"/>
            <color indexed="81"/>
            <rFont val="Verdana"/>
            <family val="2"/>
          </rPr>
          <t xml:space="preserve">
Lumo Advantage 
</t>
        </r>
      </text>
    </comment>
    <comment ref="I7" authorId="0" shapeId="0" xr:uid="{00000000-0006-0000-0300-000005000000}">
      <text>
        <r>
          <rPr>
            <b/>
            <sz val="9"/>
            <color indexed="81"/>
            <rFont val="Verdana"/>
            <family val="2"/>
          </rPr>
          <t>May Johnston:</t>
        </r>
        <r>
          <rPr>
            <sz val="9"/>
            <color indexed="81"/>
            <rFont val="Verdana"/>
            <family val="2"/>
          </rPr>
          <t xml:space="preserve">
12%
Released June 2014</t>
        </r>
      </text>
    </comment>
    <comment ref="J7" authorId="0" shapeId="0" xr:uid="{00000000-0006-0000-0300-000006000000}">
      <text>
        <r>
          <rPr>
            <b/>
            <sz val="9"/>
            <color indexed="81"/>
            <rFont val="Verdana"/>
            <family val="2"/>
          </rPr>
          <t>May Johnston:</t>
        </r>
        <r>
          <rPr>
            <sz val="9"/>
            <color indexed="81"/>
            <rFont val="Verdana"/>
            <family val="2"/>
          </rPr>
          <t xml:space="preserve">
Living Energy Saver
</t>
        </r>
      </text>
    </comment>
    <comment ref="L7" authorId="0" shapeId="0" xr:uid="{00000000-0006-0000-0300-000007000000}">
      <text>
        <r>
          <rPr>
            <b/>
            <sz val="9"/>
            <color indexed="81"/>
            <rFont val="Verdana"/>
            <family val="2"/>
          </rPr>
          <t>May Johnston:</t>
        </r>
        <r>
          <rPr>
            <sz val="9"/>
            <color indexed="81"/>
            <rFont val="Verdana"/>
            <family val="2"/>
          </rPr>
          <t xml:space="preserve">
Smile Power
</t>
        </r>
      </text>
    </comment>
    <comment ref="M7" authorId="1" shapeId="0" xr:uid="{00000000-0006-0000-0300-000008000000}">
      <text>
        <r>
          <rPr>
            <b/>
            <sz val="9"/>
            <color indexed="81"/>
            <rFont val="Verdana"/>
            <family val="2"/>
          </rPr>
          <t>May Mauseth:</t>
        </r>
        <r>
          <rPr>
            <sz val="9"/>
            <color indexed="81"/>
            <rFont val="Verdana"/>
            <family val="2"/>
          </rPr>
          <t xml:space="preserve">
SA Home Smart</t>
        </r>
      </text>
    </comment>
    <comment ref="A22" authorId="0" shapeId="0" xr:uid="{00000000-0006-0000-0300-000009000000}">
      <text>
        <r>
          <rPr>
            <b/>
            <sz val="9"/>
            <color indexed="81"/>
            <rFont val="Verdana"/>
            <family val="2"/>
          </rPr>
          <t>May Johnston:</t>
        </r>
        <r>
          <rPr>
            <sz val="9"/>
            <color indexed="81"/>
            <rFont val="Verdana"/>
            <family val="2"/>
          </rPr>
          <t xml:space="preserve">
Tariff 116 combined with 110</t>
        </r>
      </text>
    </comment>
    <comment ref="C26" authorId="0" shapeId="0" xr:uid="{00000000-0006-0000-0300-00000A000000}">
      <text>
        <r>
          <rPr>
            <b/>
            <sz val="9"/>
            <color indexed="81"/>
            <rFont val="Verdana"/>
            <family val="2"/>
          </rPr>
          <t>May Johnston:</t>
        </r>
        <r>
          <rPr>
            <sz val="9"/>
            <color indexed="81"/>
            <rFont val="Verdana"/>
            <family val="2"/>
          </rPr>
          <t xml:space="preserve">
Took effect 3 July 2014</t>
        </r>
      </text>
    </comment>
    <comment ref="G26" authorId="0" shapeId="0" xr:uid="{00000000-0006-0000-0300-00000B000000}">
      <text>
        <r>
          <rPr>
            <b/>
            <sz val="9"/>
            <color indexed="81"/>
            <rFont val="Verdana"/>
            <family val="2"/>
          </rPr>
          <t>May Johnston:</t>
        </r>
        <r>
          <rPr>
            <sz val="9"/>
            <color indexed="81"/>
            <rFont val="Verdana"/>
            <family val="2"/>
          </rPr>
          <t xml:space="preserve">
Fair Go </t>
        </r>
      </text>
    </comment>
    <comment ref="H26" authorId="0" shapeId="0" xr:uid="{00000000-0006-0000-0300-00000C000000}">
      <text>
        <r>
          <rPr>
            <b/>
            <sz val="9"/>
            <color indexed="81"/>
            <rFont val="Verdana"/>
            <family val="2"/>
          </rPr>
          <t>May Johnston:</t>
        </r>
        <r>
          <rPr>
            <sz val="9"/>
            <color indexed="81"/>
            <rFont val="Verdana"/>
            <family val="2"/>
          </rPr>
          <t xml:space="preserve">
Lumo Advantage 
</t>
        </r>
      </text>
    </comment>
    <comment ref="I26" authorId="0" shapeId="0" xr:uid="{00000000-0006-0000-0300-00000D000000}">
      <text>
        <r>
          <rPr>
            <b/>
            <sz val="9"/>
            <color indexed="81"/>
            <rFont val="Verdana"/>
            <family val="2"/>
          </rPr>
          <t>May Johnston:</t>
        </r>
        <r>
          <rPr>
            <sz val="9"/>
            <color indexed="81"/>
            <rFont val="Verdana"/>
            <family val="2"/>
          </rPr>
          <t xml:space="preserve">
12%
Released June 2014</t>
        </r>
      </text>
    </comment>
    <comment ref="J26" authorId="0" shapeId="0" xr:uid="{00000000-0006-0000-0300-00000E000000}">
      <text>
        <r>
          <rPr>
            <b/>
            <sz val="9"/>
            <color indexed="81"/>
            <rFont val="Verdana"/>
            <family val="2"/>
          </rPr>
          <t>May Johnston:</t>
        </r>
        <r>
          <rPr>
            <sz val="9"/>
            <color indexed="81"/>
            <rFont val="Verdana"/>
            <family val="2"/>
          </rPr>
          <t xml:space="preserve">
Living Energy Saver
</t>
        </r>
      </text>
    </comment>
    <comment ref="L26" authorId="0" shapeId="0" xr:uid="{00000000-0006-0000-0300-00000F000000}">
      <text>
        <r>
          <rPr>
            <b/>
            <sz val="9"/>
            <color indexed="81"/>
            <rFont val="Verdana"/>
            <family val="2"/>
          </rPr>
          <t>May Johnston:</t>
        </r>
        <r>
          <rPr>
            <sz val="9"/>
            <color indexed="81"/>
            <rFont val="Verdana"/>
            <family val="2"/>
          </rPr>
          <t xml:space="preserve">
Smile Power
</t>
        </r>
      </text>
    </comment>
    <comment ref="M26" authorId="1" shapeId="0" xr:uid="{00000000-0006-0000-0300-000010000000}">
      <text>
        <r>
          <rPr>
            <b/>
            <sz val="9"/>
            <color indexed="81"/>
            <rFont val="Verdana"/>
            <family val="2"/>
          </rPr>
          <t>May Mauseth:</t>
        </r>
        <r>
          <rPr>
            <sz val="9"/>
            <color indexed="81"/>
            <rFont val="Verdana"/>
            <family val="2"/>
          </rPr>
          <t xml:space="preserve">
SA Home Smart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500-000001000000}">
      <text>
        <r>
          <rPr>
            <b/>
            <sz val="9"/>
            <color indexed="81"/>
            <rFont val="Verdana"/>
            <family val="2"/>
          </rPr>
          <t>May Johnston:</t>
        </r>
        <r>
          <rPr>
            <sz val="9"/>
            <color indexed="81"/>
            <rFont val="Verdana"/>
            <family val="2"/>
          </rPr>
          <t xml:space="preserve">
Gazetted 14 July 2011</t>
        </r>
      </text>
    </comment>
    <comment ref="E7" authorId="0" shapeId="0" xr:uid="{00000000-0006-0000-1500-000002000000}">
      <text>
        <r>
          <rPr>
            <b/>
            <sz val="9"/>
            <color indexed="81"/>
            <rFont val="Verdana"/>
            <family val="2"/>
          </rPr>
          <t>May Johnston:</t>
        </r>
        <r>
          <rPr>
            <sz val="9"/>
            <color indexed="81"/>
            <rFont val="Verdana"/>
            <family val="2"/>
          </rPr>
          <t xml:space="preserve">
1 Jan to 31 March</t>
        </r>
      </text>
    </comment>
    <comment ref="E11" authorId="0" shapeId="0" xr:uid="{00000000-0006-0000-15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5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5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500-000006000000}">
      <text>
        <r>
          <rPr>
            <b/>
            <sz val="9"/>
            <color indexed="81"/>
            <rFont val="Verdana"/>
            <family val="2"/>
          </rPr>
          <t>May Johnston:</t>
        </r>
        <r>
          <rPr>
            <sz val="9"/>
            <color indexed="81"/>
            <rFont val="Verdana"/>
            <family val="2"/>
          </rPr>
          <t xml:space="preserve">
Tariff states next 27.3973 kWh/day</t>
        </r>
      </text>
    </comment>
    <comment ref="E28" authorId="0" shapeId="0" xr:uid="{00000000-0006-0000-1500-000007000000}">
      <text>
        <r>
          <rPr>
            <b/>
            <sz val="9"/>
            <color indexed="81"/>
            <rFont val="Verdana"/>
            <family val="2"/>
          </rPr>
          <t>May Johnston:</t>
        </r>
        <r>
          <rPr>
            <sz val="9"/>
            <color indexed="81"/>
            <rFont val="Verdana"/>
            <family val="2"/>
          </rPr>
          <t xml:space="preserve">
Gazetted 14 July 2011</t>
        </r>
      </text>
    </comment>
    <comment ref="E29" authorId="0" shapeId="0" xr:uid="{00000000-0006-0000-1500-000008000000}">
      <text>
        <r>
          <rPr>
            <b/>
            <sz val="9"/>
            <color indexed="81"/>
            <rFont val="Verdana"/>
            <family val="2"/>
          </rPr>
          <t>May Johnston:</t>
        </r>
        <r>
          <rPr>
            <sz val="9"/>
            <color indexed="81"/>
            <rFont val="Verdana"/>
            <family val="2"/>
          </rPr>
          <t xml:space="preserve">
1 Jan to 31 March</t>
        </r>
      </text>
    </comment>
    <comment ref="E33" authorId="0" shapeId="0" xr:uid="{00000000-0006-0000-1500-000009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500-00000A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500-00000B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500-00000C000000}">
      <text>
        <r>
          <rPr>
            <b/>
            <sz val="9"/>
            <color indexed="81"/>
            <rFont val="Verdana"/>
            <family val="2"/>
          </rPr>
          <t>May Johnston:</t>
        </r>
        <r>
          <rPr>
            <sz val="9"/>
            <color indexed="81"/>
            <rFont val="Verdana"/>
            <family val="2"/>
          </rPr>
          <t xml:space="preserve">
Tariff states next 27.3973 kWh/day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600-000001000000}">
      <text>
        <r>
          <rPr>
            <b/>
            <sz val="9"/>
            <color indexed="81"/>
            <rFont val="Verdana"/>
            <family val="2"/>
          </rPr>
          <t>May Johnston:</t>
        </r>
        <r>
          <rPr>
            <sz val="9"/>
            <color indexed="81"/>
            <rFont val="Verdana"/>
            <family val="2"/>
          </rPr>
          <t xml:space="preserve">
Gazetted 14 July 2011</t>
        </r>
      </text>
    </comment>
    <comment ref="E7" authorId="0" shapeId="0" xr:uid="{00000000-0006-0000-1600-000002000000}">
      <text>
        <r>
          <rPr>
            <b/>
            <sz val="9"/>
            <color indexed="81"/>
            <rFont val="Verdana"/>
            <family val="2"/>
          </rPr>
          <t>May Johnston:</t>
        </r>
        <r>
          <rPr>
            <sz val="9"/>
            <color indexed="81"/>
            <rFont val="Verdana"/>
            <family val="2"/>
          </rPr>
          <t xml:space="preserve">
1 Jan to 31 March</t>
        </r>
      </text>
    </comment>
    <comment ref="E11" authorId="0" shapeId="0" xr:uid="{00000000-0006-0000-16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6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6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600-000006000000}">
      <text>
        <r>
          <rPr>
            <b/>
            <sz val="9"/>
            <color indexed="81"/>
            <rFont val="Verdana"/>
            <family val="2"/>
          </rPr>
          <t>May Johnston:</t>
        </r>
        <r>
          <rPr>
            <sz val="9"/>
            <color indexed="81"/>
            <rFont val="Verdana"/>
            <family val="2"/>
          </rPr>
          <t xml:space="preserve">
Tariff states next 27.3973 kWh/day</t>
        </r>
      </text>
    </comment>
    <comment ref="E28" authorId="0" shapeId="0" xr:uid="{00000000-0006-0000-1600-000007000000}">
      <text>
        <r>
          <rPr>
            <b/>
            <sz val="9"/>
            <color indexed="81"/>
            <rFont val="Verdana"/>
            <family val="2"/>
          </rPr>
          <t>May Johnston:</t>
        </r>
        <r>
          <rPr>
            <sz val="9"/>
            <color indexed="81"/>
            <rFont val="Verdana"/>
            <family val="2"/>
          </rPr>
          <t xml:space="preserve">
Gazetted 14 July 2011</t>
        </r>
      </text>
    </comment>
    <comment ref="E29" authorId="0" shapeId="0" xr:uid="{00000000-0006-0000-1600-000008000000}">
      <text>
        <r>
          <rPr>
            <b/>
            <sz val="9"/>
            <color indexed="81"/>
            <rFont val="Verdana"/>
            <family val="2"/>
          </rPr>
          <t>May Johnston:</t>
        </r>
        <r>
          <rPr>
            <sz val="9"/>
            <color indexed="81"/>
            <rFont val="Verdana"/>
            <family val="2"/>
          </rPr>
          <t xml:space="preserve">
1 Jan to 31 March</t>
        </r>
      </text>
    </comment>
    <comment ref="E33" authorId="0" shapeId="0" xr:uid="{00000000-0006-0000-1600-000009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600-00000A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600-00000B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600-00000C000000}">
      <text>
        <r>
          <rPr>
            <b/>
            <sz val="9"/>
            <color indexed="81"/>
            <rFont val="Verdana"/>
            <family val="2"/>
          </rPr>
          <t>May Johnston:</t>
        </r>
        <r>
          <rPr>
            <sz val="9"/>
            <color indexed="81"/>
            <rFont val="Verdana"/>
            <family val="2"/>
          </rPr>
          <t xml:space="preserve">
Tariff states next 27.3973 kWh/day</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700-000001000000}">
      <text>
        <r>
          <rPr>
            <b/>
            <sz val="9"/>
            <color indexed="81"/>
            <rFont val="Verdana"/>
            <family val="2"/>
          </rPr>
          <t>May Johnston:</t>
        </r>
        <r>
          <rPr>
            <sz val="9"/>
            <color indexed="81"/>
            <rFont val="Verdana"/>
            <family val="2"/>
          </rPr>
          <t xml:space="preserve">
Gazetted 16 Dec 2010</t>
        </r>
      </text>
    </comment>
    <comment ref="E7" authorId="0" shapeId="0" xr:uid="{00000000-0006-0000-1700-000002000000}">
      <text>
        <r>
          <rPr>
            <b/>
            <sz val="9"/>
            <color indexed="81"/>
            <rFont val="Verdana"/>
            <family val="2"/>
          </rPr>
          <t>May Johnston:</t>
        </r>
        <r>
          <rPr>
            <sz val="9"/>
            <color indexed="81"/>
            <rFont val="Verdana"/>
            <family val="2"/>
          </rPr>
          <t xml:space="preserve">
1 Jan to 31 March</t>
        </r>
      </text>
    </comment>
    <comment ref="E11" authorId="0" shapeId="0" xr:uid="{00000000-0006-0000-17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7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7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700-000006000000}">
      <text>
        <r>
          <rPr>
            <b/>
            <sz val="9"/>
            <color indexed="81"/>
            <rFont val="Verdana"/>
            <family val="2"/>
          </rPr>
          <t>May Johnston:</t>
        </r>
        <r>
          <rPr>
            <sz val="9"/>
            <color indexed="81"/>
            <rFont val="Verdana"/>
            <family val="2"/>
          </rPr>
          <t xml:space="preserve">
Tariff states next 27.3973 kWh/day</t>
        </r>
      </text>
    </comment>
    <comment ref="E28" authorId="0" shapeId="0" xr:uid="{00000000-0006-0000-1700-000007000000}">
      <text>
        <r>
          <rPr>
            <b/>
            <sz val="9"/>
            <color indexed="81"/>
            <rFont val="Verdana"/>
            <family val="2"/>
          </rPr>
          <t>May Johnston:</t>
        </r>
        <r>
          <rPr>
            <sz val="9"/>
            <color indexed="81"/>
            <rFont val="Verdana"/>
            <family val="2"/>
          </rPr>
          <t xml:space="preserve">
Gazetted 16 Dec 2010</t>
        </r>
      </text>
    </comment>
    <comment ref="E29" authorId="0" shapeId="0" xr:uid="{00000000-0006-0000-1700-000008000000}">
      <text>
        <r>
          <rPr>
            <b/>
            <sz val="9"/>
            <color indexed="81"/>
            <rFont val="Verdana"/>
            <family val="2"/>
          </rPr>
          <t>May Johnston:</t>
        </r>
        <r>
          <rPr>
            <sz val="9"/>
            <color indexed="81"/>
            <rFont val="Verdana"/>
            <family val="2"/>
          </rPr>
          <t xml:space="preserve">
1 Jan to 31 March</t>
        </r>
      </text>
    </comment>
    <comment ref="E33" authorId="0" shapeId="0" xr:uid="{00000000-0006-0000-1700-000009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700-00000A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700-00000B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700-00000C000000}">
      <text>
        <r>
          <rPr>
            <b/>
            <sz val="9"/>
            <color indexed="81"/>
            <rFont val="Verdana"/>
            <family val="2"/>
          </rPr>
          <t>May Johnston:</t>
        </r>
        <r>
          <rPr>
            <sz val="9"/>
            <color indexed="81"/>
            <rFont val="Verdana"/>
            <family val="2"/>
          </rPr>
          <t xml:space="preserve">
Tariff states next 27.3973 kWh/day</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800-000001000000}">
      <text>
        <r>
          <rPr>
            <b/>
            <sz val="9"/>
            <color indexed="81"/>
            <rFont val="Verdana"/>
            <family val="2"/>
          </rPr>
          <t>May Johnston:</t>
        </r>
        <r>
          <rPr>
            <sz val="9"/>
            <color indexed="81"/>
            <rFont val="Verdana"/>
            <family val="2"/>
          </rPr>
          <t xml:space="preserve">
Gazetted 1 July 2010</t>
        </r>
      </text>
    </comment>
    <comment ref="E7" authorId="0" shapeId="0" xr:uid="{00000000-0006-0000-1800-000002000000}">
      <text>
        <r>
          <rPr>
            <b/>
            <sz val="9"/>
            <color indexed="81"/>
            <rFont val="Verdana"/>
            <family val="2"/>
          </rPr>
          <t>May Johnston:</t>
        </r>
        <r>
          <rPr>
            <sz val="9"/>
            <color indexed="81"/>
            <rFont val="Verdana"/>
            <family val="2"/>
          </rPr>
          <t xml:space="preserve">
1 Jan to 31 March</t>
        </r>
      </text>
    </comment>
    <comment ref="E11" authorId="0" shapeId="0" xr:uid="{00000000-0006-0000-18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8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8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800-000006000000}">
      <text>
        <r>
          <rPr>
            <b/>
            <sz val="9"/>
            <color indexed="81"/>
            <rFont val="Verdana"/>
            <family val="2"/>
          </rPr>
          <t>May Johnston:</t>
        </r>
        <r>
          <rPr>
            <sz val="9"/>
            <color indexed="81"/>
            <rFont val="Verdana"/>
            <family val="2"/>
          </rPr>
          <t xml:space="preserve">
Tariff states next 27.3973 kWh/day</t>
        </r>
      </text>
    </comment>
    <comment ref="E15" authorId="0" shapeId="0" xr:uid="{00000000-0006-0000-1800-000007000000}">
      <text>
        <r>
          <rPr>
            <b/>
            <sz val="9"/>
            <color rgb="FF000000"/>
            <rFont val="Verdana"/>
            <family val="2"/>
          </rPr>
          <t>May Johnston:</t>
        </r>
        <r>
          <rPr>
            <sz val="9"/>
            <color rgb="FF000000"/>
            <rFont val="Verdana"/>
            <family val="2"/>
          </rPr>
          <t xml:space="preserve">
</t>
        </r>
        <r>
          <rPr>
            <sz val="9"/>
            <color rgb="FF000000"/>
            <rFont val="Verdana"/>
            <family val="2"/>
          </rPr>
          <t>Note only off peak rates were gazetted in July (for the July to 31 December period) and these summer peak rates are carried over from January 10 (hence lower peak than off-peak)</t>
        </r>
      </text>
    </comment>
    <comment ref="E28" authorId="0" shapeId="0" xr:uid="{00000000-0006-0000-1800-000008000000}">
      <text>
        <r>
          <rPr>
            <b/>
            <sz val="9"/>
            <color indexed="81"/>
            <rFont val="Verdana"/>
            <family val="2"/>
          </rPr>
          <t>May Johnston:</t>
        </r>
        <r>
          <rPr>
            <sz val="9"/>
            <color indexed="81"/>
            <rFont val="Verdana"/>
            <family val="2"/>
          </rPr>
          <t xml:space="preserve">
Gazetted 1 July 2010</t>
        </r>
      </text>
    </comment>
    <comment ref="E29" authorId="0" shapeId="0" xr:uid="{00000000-0006-0000-1800-000009000000}">
      <text>
        <r>
          <rPr>
            <b/>
            <sz val="9"/>
            <color indexed="81"/>
            <rFont val="Verdana"/>
            <family val="2"/>
          </rPr>
          <t>May Johnston:</t>
        </r>
        <r>
          <rPr>
            <sz val="9"/>
            <color indexed="81"/>
            <rFont val="Verdana"/>
            <family val="2"/>
          </rPr>
          <t xml:space="preserve">
1 Jan to 31 March</t>
        </r>
      </text>
    </comment>
    <comment ref="E33" authorId="0" shapeId="0" xr:uid="{00000000-0006-0000-1800-00000A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800-00000B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800-00000C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800-00000D000000}">
      <text>
        <r>
          <rPr>
            <b/>
            <sz val="9"/>
            <color indexed="81"/>
            <rFont val="Verdana"/>
            <family val="2"/>
          </rPr>
          <t>May Johnston:</t>
        </r>
        <r>
          <rPr>
            <sz val="9"/>
            <color indexed="81"/>
            <rFont val="Verdana"/>
            <family val="2"/>
          </rPr>
          <t xml:space="preserve">
Tariff states next 27.3973 kWh/day</t>
        </r>
      </text>
    </comment>
    <comment ref="E38" authorId="0" shapeId="0" xr:uid="{00000000-0006-0000-1800-00000E000000}">
      <text>
        <r>
          <rPr>
            <b/>
            <sz val="9"/>
            <color indexed="81"/>
            <rFont val="Verdana"/>
            <family val="2"/>
          </rPr>
          <t>May Johnston:</t>
        </r>
        <r>
          <rPr>
            <sz val="9"/>
            <color indexed="81"/>
            <rFont val="Verdana"/>
            <family val="2"/>
          </rPr>
          <t xml:space="preserve">
Note only off peak rates were gazetted in July (for the July to 31 December period) and these summer peak rates are carried over from January 10 (hence lower peak than off-peak)</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900-000001000000}">
      <text>
        <r>
          <rPr>
            <b/>
            <sz val="9"/>
            <color indexed="81"/>
            <rFont val="Verdana"/>
            <family val="2"/>
          </rPr>
          <t>May Johnston:</t>
        </r>
        <r>
          <rPr>
            <sz val="9"/>
            <color indexed="81"/>
            <rFont val="Verdana"/>
            <family val="2"/>
          </rPr>
          <t xml:space="preserve">
Gazetted 3 July 2009</t>
        </r>
      </text>
    </comment>
    <comment ref="E7" authorId="0" shapeId="0" xr:uid="{00000000-0006-0000-1900-000002000000}">
      <text>
        <r>
          <rPr>
            <b/>
            <sz val="9"/>
            <color indexed="81"/>
            <rFont val="Verdana"/>
            <family val="2"/>
          </rPr>
          <t>May Johnston:</t>
        </r>
        <r>
          <rPr>
            <sz val="9"/>
            <color indexed="81"/>
            <rFont val="Verdana"/>
            <family val="2"/>
          </rPr>
          <t xml:space="preserve">
1 Jan to 31 March</t>
        </r>
      </text>
    </comment>
    <comment ref="E11" authorId="0" shapeId="0" xr:uid="{00000000-0006-0000-1900-000003000000}">
      <text>
        <r>
          <rPr>
            <b/>
            <sz val="9"/>
            <color indexed="81"/>
            <rFont val="Verdana"/>
            <family val="2"/>
          </rPr>
          <t>May Johnston:</t>
        </r>
        <r>
          <rPr>
            <sz val="9"/>
            <color indexed="81"/>
            <rFont val="Verdana"/>
            <family val="2"/>
          </rPr>
          <t xml:space="preserve">
Tariff states first 3.2877 kWh/day</t>
        </r>
      </text>
    </comment>
    <comment ref="E12" authorId="0" shapeId="0" xr:uid="{00000000-0006-0000-1900-000004000000}">
      <text>
        <r>
          <rPr>
            <b/>
            <sz val="9"/>
            <color indexed="81"/>
            <rFont val="Verdana"/>
            <family val="2"/>
          </rPr>
          <t>May Johnston:</t>
        </r>
        <r>
          <rPr>
            <sz val="9"/>
            <color indexed="81"/>
            <rFont val="Verdana"/>
            <family val="2"/>
          </rPr>
          <t xml:space="preserve">
Tariff states next 7.6712 kWh/day</t>
        </r>
      </text>
    </comment>
    <comment ref="E13" authorId="0" shapeId="0" xr:uid="{00000000-0006-0000-19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900-000006000000}">
      <text>
        <r>
          <rPr>
            <b/>
            <sz val="9"/>
            <color indexed="81"/>
            <rFont val="Verdana"/>
            <family val="2"/>
          </rPr>
          <t>May Johnston:</t>
        </r>
        <r>
          <rPr>
            <sz val="9"/>
            <color indexed="81"/>
            <rFont val="Verdana"/>
            <family val="2"/>
          </rPr>
          <t xml:space="preserve">
Tariff states next 27.3973 kWh/day</t>
        </r>
      </text>
    </comment>
    <comment ref="E28" authorId="0" shapeId="0" xr:uid="{00000000-0006-0000-1900-000007000000}">
      <text>
        <r>
          <rPr>
            <b/>
            <sz val="9"/>
            <color indexed="81"/>
            <rFont val="Verdana"/>
            <family val="2"/>
          </rPr>
          <t>May Johnston:</t>
        </r>
        <r>
          <rPr>
            <sz val="9"/>
            <color indexed="81"/>
            <rFont val="Verdana"/>
            <family val="2"/>
          </rPr>
          <t xml:space="preserve">
Gazetted 3 July 2009</t>
        </r>
      </text>
    </comment>
    <comment ref="E29" authorId="0" shapeId="0" xr:uid="{00000000-0006-0000-1900-000008000000}">
      <text>
        <r>
          <rPr>
            <b/>
            <sz val="9"/>
            <color indexed="81"/>
            <rFont val="Verdana"/>
            <family val="2"/>
          </rPr>
          <t>May Johnston:</t>
        </r>
        <r>
          <rPr>
            <sz val="9"/>
            <color indexed="81"/>
            <rFont val="Verdana"/>
            <family val="2"/>
          </rPr>
          <t xml:space="preserve">
1 Jan to 31 March</t>
        </r>
      </text>
    </comment>
    <comment ref="E33" authorId="0" shapeId="0" xr:uid="{00000000-0006-0000-1900-000009000000}">
      <text>
        <r>
          <rPr>
            <b/>
            <sz val="9"/>
            <color indexed="81"/>
            <rFont val="Verdana"/>
            <family val="2"/>
          </rPr>
          <t>May Johnston:</t>
        </r>
        <r>
          <rPr>
            <sz val="9"/>
            <color indexed="81"/>
            <rFont val="Verdana"/>
            <family val="2"/>
          </rPr>
          <t xml:space="preserve">
Tariff states first 3.2877 kWh/day</t>
        </r>
      </text>
    </comment>
    <comment ref="E34" authorId="0" shapeId="0" xr:uid="{00000000-0006-0000-1900-00000A000000}">
      <text>
        <r>
          <rPr>
            <b/>
            <sz val="9"/>
            <color indexed="81"/>
            <rFont val="Verdana"/>
            <family val="2"/>
          </rPr>
          <t>May Johnston:</t>
        </r>
        <r>
          <rPr>
            <sz val="9"/>
            <color indexed="81"/>
            <rFont val="Verdana"/>
            <family val="2"/>
          </rPr>
          <t xml:space="preserve">
Tariff states next 7.6712 kWh/day</t>
        </r>
      </text>
    </comment>
    <comment ref="E35" authorId="0" shapeId="0" xr:uid="{00000000-0006-0000-1900-00000B000000}">
      <text>
        <r>
          <rPr>
            <b/>
            <sz val="9"/>
            <color indexed="81"/>
            <rFont val="Verdana"/>
            <family val="2"/>
          </rPr>
          <t>May Johnston:</t>
        </r>
        <r>
          <rPr>
            <sz val="9"/>
            <color indexed="81"/>
            <rFont val="Verdana"/>
            <family val="2"/>
          </rPr>
          <t xml:space="preserve">
Tariff states next 16.4384 kWh/day</t>
        </r>
      </text>
    </comment>
    <comment ref="E36" authorId="0" shapeId="0" xr:uid="{00000000-0006-0000-1900-00000C000000}">
      <text>
        <r>
          <rPr>
            <b/>
            <sz val="9"/>
            <color indexed="81"/>
            <rFont val="Verdana"/>
            <family val="2"/>
          </rPr>
          <t>May Johnston:</t>
        </r>
        <r>
          <rPr>
            <sz val="9"/>
            <color indexed="81"/>
            <rFont val="Verdana"/>
            <family val="2"/>
          </rPr>
          <t xml:space="preserve">
Tariff states next 27.3973 kWh/day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A00-000001000000}">
      <text>
        <r>
          <rPr>
            <b/>
            <sz val="9"/>
            <color rgb="FF000000"/>
            <rFont val="Verdana"/>
            <family val="2"/>
          </rPr>
          <t>May Johnston:</t>
        </r>
        <r>
          <rPr>
            <sz val="9"/>
            <color rgb="FF000000"/>
            <rFont val="Verdana"/>
            <family val="2"/>
          </rPr>
          <t xml:space="preserve">
</t>
        </r>
        <r>
          <rPr>
            <sz val="9"/>
            <color rgb="FF000000"/>
            <rFont val="Verdana"/>
            <family val="2"/>
          </rPr>
          <t>Gazetted 3 July 2009</t>
        </r>
      </text>
    </comment>
    <comment ref="E7" authorId="0" shapeId="0" xr:uid="{00000000-0006-0000-1A00-000002000000}">
      <text>
        <r>
          <rPr>
            <b/>
            <sz val="9"/>
            <color rgb="FF000000"/>
            <rFont val="Verdana"/>
            <family val="2"/>
          </rPr>
          <t>May Johnston:</t>
        </r>
        <r>
          <rPr>
            <sz val="9"/>
            <color rgb="FF000000"/>
            <rFont val="Verdana"/>
            <family val="2"/>
          </rPr>
          <t xml:space="preserve">
</t>
        </r>
        <r>
          <rPr>
            <sz val="9"/>
            <color rgb="FF000000"/>
            <rFont val="Verdana"/>
            <family val="2"/>
          </rPr>
          <t>1 Jan to 31 March</t>
        </r>
      </text>
    </comment>
    <comment ref="E11" authorId="0" shapeId="0" xr:uid="{00000000-0006-0000-1A00-000003000000}">
      <text>
        <r>
          <rPr>
            <b/>
            <sz val="9"/>
            <color rgb="FF000000"/>
            <rFont val="Verdana"/>
            <family val="2"/>
          </rPr>
          <t>May Johnston:</t>
        </r>
        <r>
          <rPr>
            <sz val="9"/>
            <color rgb="FF000000"/>
            <rFont val="Verdana"/>
            <family val="2"/>
          </rPr>
          <t xml:space="preserve">
</t>
        </r>
        <r>
          <rPr>
            <sz val="9"/>
            <color rgb="FF000000"/>
            <rFont val="Verdana"/>
            <family val="2"/>
          </rPr>
          <t>Tariff states first 3.2877 kWh/day</t>
        </r>
      </text>
    </comment>
    <comment ref="E12" authorId="0" shapeId="0" xr:uid="{00000000-0006-0000-1A00-000004000000}">
      <text>
        <r>
          <rPr>
            <b/>
            <sz val="9"/>
            <color rgb="FF000000"/>
            <rFont val="Verdana"/>
            <family val="2"/>
          </rPr>
          <t>May Johnston:</t>
        </r>
        <r>
          <rPr>
            <sz val="9"/>
            <color rgb="FF000000"/>
            <rFont val="Verdana"/>
            <family val="2"/>
          </rPr>
          <t xml:space="preserve">
</t>
        </r>
        <r>
          <rPr>
            <sz val="9"/>
            <color rgb="FF000000"/>
            <rFont val="Verdana"/>
            <family val="2"/>
          </rPr>
          <t>Tariff states next 7.6712 kWh/day</t>
        </r>
      </text>
    </comment>
    <comment ref="E13" authorId="0" shapeId="0" xr:uid="{00000000-0006-0000-1A00-000005000000}">
      <text>
        <r>
          <rPr>
            <b/>
            <sz val="9"/>
            <color indexed="81"/>
            <rFont val="Verdana"/>
            <family val="2"/>
          </rPr>
          <t>May Johnston:</t>
        </r>
        <r>
          <rPr>
            <sz val="9"/>
            <color indexed="81"/>
            <rFont val="Verdana"/>
            <family val="2"/>
          </rPr>
          <t xml:space="preserve">
Tariff states next 16.4384 kWh/day</t>
        </r>
      </text>
    </comment>
    <comment ref="E14" authorId="0" shapeId="0" xr:uid="{00000000-0006-0000-1A00-000006000000}">
      <text>
        <r>
          <rPr>
            <b/>
            <sz val="9"/>
            <color rgb="FF000000"/>
            <rFont val="Verdana"/>
            <family val="2"/>
          </rPr>
          <t>May Johnston:</t>
        </r>
        <r>
          <rPr>
            <sz val="9"/>
            <color rgb="FF000000"/>
            <rFont val="Verdana"/>
            <family val="2"/>
          </rPr>
          <t xml:space="preserve">
</t>
        </r>
        <r>
          <rPr>
            <sz val="9"/>
            <color rgb="FF000000"/>
            <rFont val="Verdana"/>
            <family val="2"/>
          </rPr>
          <t>Tariff states next 27.3973 kWh/day</t>
        </r>
      </text>
    </comment>
    <comment ref="E28" authorId="0" shapeId="0" xr:uid="{00000000-0006-0000-1A00-000007000000}">
      <text>
        <r>
          <rPr>
            <b/>
            <sz val="9"/>
            <color rgb="FF000000"/>
            <rFont val="Verdana"/>
            <family val="2"/>
          </rPr>
          <t>May Johnston:</t>
        </r>
        <r>
          <rPr>
            <sz val="9"/>
            <color rgb="FF000000"/>
            <rFont val="Verdana"/>
            <family val="2"/>
          </rPr>
          <t xml:space="preserve">
</t>
        </r>
        <r>
          <rPr>
            <sz val="9"/>
            <color rgb="FF000000"/>
            <rFont val="Verdana"/>
            <family val="2"/>
          </rPr>
          <t>Gazetted 3 July 2009</t>
        </r>
      </text>
    </comment>
    <comment ref="E29" authorId="0" shapeId="0" xr:uid="{00000000-0006-0000-1A00-000008000000}">
      <text>
        <r>
          <rPr>
            <b/>
            <sz val="9"/>
            <color rgb="FF000000"/>
            <rFont val="Verdana"/>
            <family val="2"/>
          </rPr>
          <t>May Johnston:</t>
        </r>
        <r>
          <rPr>
            <sz val="9"/>
            <color rgb="FF000000"/>
            <rFont val="Verdana"/>
            <family val="2"/>
          </rPr>
          <t xml:space="preserve">
</t>
        </r>
        <r>
          <rPr>
            <sz val="9"/>
            <color rgb="FF000000"/>
            <rFont val="Verdana"/>
            <family val="2"/>
          </rPr>
          <t>1 Jan to 31 March</t>
        </r>
      </text>
    </comment>
    <comment ref="E33" authorId="0" shapeId="0" xr:uid="{00000000-0006-0000-1A00-000009000000}">
      <text>
        <r>
          <rPr>
            <b/>
            <sz val="9"/>
            <color rgb="FF000000"/>
            <rFont val="Verdana"/>
            <family val="2"/>
          </rPr>
          <t>May Johnston:</t>
        </r>
        <r>
          <rPr>
            <sz val="9"/>
            <color rgb="FF000000"/>
            <rFont val="Verdana"/>
            <family val="2"/>
          </rPr>
          <t xml:space="preserve">
</t>
        </r>
        <r>
          <rPr>
            <sz val="9"/>
            <color rgb="FF000000"/>
            <rFont val="Verdana"/>
            <family val="2"/>
          </rPr>
          <t>Tariff states first 3.2877 kWh/day</t>
        </r>
      </text>
    </comment>
    <comment ref="E34" authorId="0" shapeId="0" xr:uid="{00000000-0006-0000-1A00-00000A000000}">
      <text>
        <r>
          <rPr>
            <b/>
            <sz val="9"/>
            <color rgb="FF000000"/>
            <rFont val="Verdana"/>
            <family val="2"/>
          </rPr>
          <t>May Johnston:</t>
        </r>
        <r>
          <rPr>
            <sz val="9"/>
            <color rgb="FF000000"/>
            <rFont val="Verdana"/>
            <family val="2"/>
          </rPr>
          <t xml:space="preserve">
</t>
        </r>
        <r>
          <rPr>
            <sz val="9"/>
            <color rgb="FF000000"/>
            <rFont val="Verdana"/>
            <family val="2"/>
          </rPr>
          <t>Tariff states next 7.6712 kWh/day</t>
        </r>
      </text>
    </comment>
    <comment ref="E35" authorId="0" shapeId="0" xr:uid="{00000000-0006-0000-1A00-00000B000000}">
      <text>
        <r>
          <rPr>
            <b/>
            <sz val="9"/>
            <color rgb="FF000000"/>
            <rFont val="Verdana"/>
            <family val="2"/>
          </rPr>
          <t>May Johnston:</t>
        </r>
        <r>
          <rPr>
            <sz val="9"/>
            <color rgb="FF000000"/>
            <rFont val="Verdana"/>
            <family val="2"/>
          </rPr>
          <t xml:space="preserve">
</t>
        </r>
        <r>
          <rPr>
            <sz val="9"/>
            <color rgb="FF000000"/>
            <rFont val="Verdana"/>
            <family val="2"/>
          </rPr>
          <t>Tariff states next 16.4384 kWh/day</t>
        </r>
      </text>
    </comment>
    <comment ref="E36" authorId="0" shapeId="0" xr:uid="{00000000-0006-0000-1A00-00000C000000}">
      <text>
        <r>
          <rPr>
            <b/>
            <sz val="9"/>
            <color indexed="81"/>
            <rFont val="Verdana"/>
            <family val="2"/>
          </rPr>
          <t>May Johnston:</t>
        </r>
        <r>
          <rPr>
            <sz val="9"/>
            <color indexed="81"/>
            <rFont val="Verdana"/>
            <family val="2"/>
          </rPr>
          <t xml:space="preserve">
Tariff states next 27.3973 kWh/day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400-000001000000}">
      <text>
        <r>
          <rPr>
            <b/>
            <sz val="9"/>
            <color indexed="81"/>
            <rFont val="Verdana"/>
            <family val="2"/>
          </rPr>
          <t>May Johnston:</t>
        </r>
        <r>
          <rPr>
            <sz val="9"/>
            <color indexed="81"/>
            <rFont val="Verdana"/>
            <family val="2"/>
          </rPr>
          <t xml:space="preserve">
Tariff 110</t>
        </r>
      </text>
    </comment>
    <comment ref="C7" authorId="0" shapeId="0" xr:uid="{00000000-0006-0000-0400-000002000000}">
      <text>
        <r>
          <rPr>
            <b/>
            <sz val="9"/>
            <color indexed="81"/>
            <rFont val="Verdana"/>
            <family val="2"/>
          </rPr>
          <t>May Johnston:</t>
        </r>
        <r>
          <rPr>
            <sz val="9"/>
            <color indexed="81"/>
            <rFont val="Verdana"/>
            <family val="2"/>
          </rPr>
          <t xml:space="preserve">
Took effect 3 July 2014</t>
        </r>
      </text>
    </comment>
    <comment ref="D7" authorId="0" shapeId="0" xr:uid="{00000000-0006-0000-0400-000003000000}">
      <text>
        <r>
          <rPr>
            <b/>
            <sz val="9"/>
            <color indexed="81"/>
            <rFont val="Verdana"/>
            <family val="2"/>
          </rPr>
          <t>May Johnston:</t>
        </r>
        <r>
          <rPr>
            <sz val="9"/>
            <color indexed="81"/>
            <rFont val="Verdana"/>
            <family val="2"/>
          </rPr>
          <t xml:space="preserve">
Took effect 3 July 2014. For customers on AGL standing offer prior to 31 January 2013</t>
        </r>
      </text>
    </comment>
    <comment ref="A22" authorId="0" shapeId="0" xr:uid="{00000000-0006-0000-0400-000004000000}">
      <text>
        <r>
          <rPr>
            <b/>
            <sz val="9"/>
            <color indexed="81"/>
            <rFont val="Verdana"/>
            <family val="2"/>
          </rPr>
          <t>May Johnston:</t>
        </r>
        <r>
          <rPr>
            <sz val="9"/>
            <color indexed="81"/>
            <rFont val="Verdana"/>
            <family val="2"/>
          </rPr>
          <t xml:space="preserve">
Tariff 116 combined with 110</t>
        </r>
      </text>
    </comment>
    <comment ref="C26" authorId="0" shapeId="0" xr:uid="{00000000-0006-0000-0400-000005000000}">
      <text>
        <r>
          <rPr>
            <b/>
            <sz val="9"/>
            <color indexed="81"/>
            <rFont val="Verdana"/>
            <family val="2"/>
          </rPr>
          <t>May Johnston:</t>
        </r>
        <r>
          <rPr>
            <sz val="9"/>
            <color indexed="81"/>
            <rFont val="Verdana"/>
            <family val="2"/>
          </rPr>
          <t xml:space="preserve">
Took effect 3 July 2014</t>
        </r>
      </text>
    </comment>
    <comment ref="D26" authorId="0" shapeId="0" xr:uid="{00000000-0006-0000-0400-000006000000}">
      <text>
        <r>
          <rPr>
            <b/>
            <sz val="9"/>
            <color indexed="81"/>
            <rFont val="Verdana"/>
            <family val="2"/>
          </rPr>
          <t>May Johnston:</t>
        </r>
        <r>
          <rPr>
            <sz val="9"/>
            <color indexed="81"/>
            <rFont val="Verdana"/>
            <family val="2"/>
          </rPr>
          <t xml:space="preserve">
Took effect 3 July 2014. For customers on AGL standing offer prior to 31 January 2013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500-000001000000}">
      <text>
        <r>
          <rPr>
            <b/>
            <sz val="9"/>
            <color indexed="81"/>
            <rFont val="Verdana"/>
            <family val="2"/>
          </rPr>
          <t>May Johnston:</t>
        </r>
        <r>
          <rPr>
            <sz val="9"/>
            <color indexed="81"/>
            <rFont val="Verdana"/>
            <family val="2"/>
          </rPr>
          <t xml:space="preserve">
Tariff 110</t>
        </r>
      </text>
    </comment>
    <comment ref="C7" authorId="0" shapeId="0" xr:uid="{00000000-0006-0000-0500-000002000000}">
      <text>
        <r>
          <rPr>
            <b/>
            <sz val="9"/>
            <color indexed="81"/>
            <rFont val="Verdana"/>
            <family val="2"/>
          </rPr>
          <t>May Johnston:</t>
        </r>
        <r>
          <rPr>
            <sz val="9"/>
            <color indexed="81"/>
            <rFont val="Verdana"/>
            <family val="2"/>
          </rPr>
          <t xml:space="preserve">
Took effect 1 August 2013</t>
        </r>
      </text>
    </comment>
    <comment ref="D7" authorId="0" shapeId="0" xr:uid="{00000000-0006-0000-0500-000003000000}">
      <text>
        <r>
          <rPr>
            <b/>
            <sz val="9"/>
            <color indexed="81"/>
            <rFont val="Verdana"/>
            <family val="2"/>
          </rPr>
          <t>May Johnston:</t>
        </r>
        <r>
          <rPr>
            <sz val="9"/>
            <color indexed="81"/>
            <rFont val="Verdana"/>
            <family val="2"/>
          </rPr>
          <t xml:space="preserve">
Took effect 1 August 2013. For customers on AGL standing offer prior to 31 January 2013</t>
        </r>
      </text>
    </comment>
    <comment ref="A22" authorId="0" shapeId="0" xr:uid="{00000000-0006-0000-0500-000004000000}">
      <text>
        <r>
          <rPr>
            <b/>
            <sz val="9"/>
            <color indexed="81"/>
            <rFont val="Verdana"/>
            <family val="2"/>
          </rPr>
          <t>May Johnston:</t>
        </r>
        <r>
          <rPr>
            <sz val="9"/>
            <color indexed="81"/>
            <rFont val="Verdana"/>
            <family val="2"/>
          </rPr>
          <t xml:space="preserve">
Tariff 116 combined with 110</t>
        </r>
      </text>
    </comment>
    <comment ref="C26" authorId="0" shapeId="0" xr:uid="{00000000-0006-0000-0500-000005000000}">
      <text>
        <r>
          <rPr>
            <b/>
            <sz val="9"/>
            <color indexed="81"/>
            <rFont val="Verdana"/>
            <family val="2"/>
          </rPr>
          <t>May Johnston:</t>
        </r>
        <r>
          <rPr>
            <sz val="9"/>
            <color indexed="81"/>
            <rFont val="Verdana"/>
            <family val="2"/>
          </rPr>
          <t xml:space="preserve">
Took effect 1 August 2013</t>
        </r>
      </text>
    </comment>
    <comment ref="D26" authorId="0" shapeId="0" xr:uid="{00000000-0006-0000-0500-000006000000}">
      <text>
        <r>
          <rPr>
            <b/>
            <sz val="9"/>
            <color indexed="81"/>
            <rFont val="Verdana"/>
            <family val="2"/>
          </rPr>
          <t>May Johnston:</t>
        </r>
        <r>
          <rPr>
            <sz val="9"/>
            <color indexed="81"/>
            <rFont val="Verdana"/>
            <family val="2"/>
          </rPr>
          <t xml:space="preserve">
Took effect 1 August 2013. For customers on AGL standing offer prior to 31 January 2013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600-000001000000}">
      <text>
        <r>
          <rPr>
            <b/>
            <sz val="9"/>
            <color indexed="81"/>
            <rFont val="Verdana"/>
            <family val="2"/>
          </rPr>
          <t>May Johnston:</t>
        </r>
        <r>
          <rPr>
            <sz val="9"/>
            <color indexed="81"/>
            <rFont val="Verdana"/>
            <family val="2"/>
          </rPr>
          <t xml:space="preserve">
Tariff 110</t>
        </r>
      </text>
    </comment>
    <comment ref="A22" authorId="0" shapeId="0" xr:uid="{00000000-0006-0000-0600-000002000000}">
      <text>
        <r>
          <rPr>
            <b/>
            <sz val="9"/>
            <color indexed="81"/>
            <rFont val="Verdana"/>
            <family val="2"/>
          </rPr>
          <t>May Johnston:</t>
        </r>
        <r>
          <rPr>
            <sz val="9"/>
            <color indexed="81"/>
            <rFont val="Verdana"/>
            <family val="2"/>
          </rPr>
          <t xml:space="preserve">
Tariff 116 combined with 110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700-000001000000}">
      <text>
        <r>
          <rPr>
            <b/>
            <sz val="9"/>
            <color indexed="81"/>
            <rFont val="Verdana"/>
            <family val="2"/>
          </rPr>
          <t>May Johnston:</t>
        </r>
        <r>
          <rPr>
            <sz val="9"/>
            <color indexed="81"/>
            <rFont val="Verdana"/>
            <family val="2"/>
          </rPr>
          <t xml:space="preserve">
Tariff 110</t>
        </r>
      </text>
    </comment>
    <comment ref="A22" authorId="0" shapeId="0" xr:uid="{00000000-0006-0000-0700-000002000000}">
      <text>
        <r>
          <rPr>
            <b/>
            <sz val="9"/>
            <color indexed="81"/>
            <rFont val="Verdana"/>
            <family val="2"/>
          </rPr>
          <t>May Johnston:</t>
        </r>
        <r>
          <rPr>
            <sz val="9"/>
            <color indexed="81"/>
            <rFont val="Verdana"/>
            <family val="2"/>
          </rPr>
          <t xml:space="preserve">
Tariff 116 combined with 110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800-000001000000}">
      <text>
        <r>
          <rPr>
            <b/>
            <sz val="9"/>
            <color indexed="81"/>
            <rFont val="Verdana"/>
            <family val="2"/>
          </rPr>
          <t>May Johnston:</t>
        </r>
        <r>
          <rPr>
            <sz val="9"/>
            <color indexed="81"/>
            <rFont val="Verdana"/>
            <family val="2"/>
          </rPr>
          <t xml:space="preserve">
Tariff 110</t>
        </r>
      </text>
    </comment>
    <comment ref="A22" authorId="0" shapeId="0" xr:uid="{00000000-0006-0000-0800-000002000000}">
      <text>
        <r>
          <rPr>
            <b/>
            <sz val="9"/>
            <color indexed="81"/>
            <rFont val="Verdana"/>
            <family val="2"/>
          </rPr>
          <t>May Johnston:</t>
        </r>
        <r>
          <rPr>
            <sz val="9"/>
            <color indexed="81"/>
            <rFont val="Verdana"/>
            <family val="2"/>
          </rPr>
          <t xml:space="preserve">
Tariff 116 combined with 110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900-000001000000}">
      <text>
        <r>
          <rPr>
            <b/>
            <sz val="9"/>
            <color indexed="81"/>
            <rFont val="Verdana"/>
            <family val="2"/>
          </rPr>
          <t>May Johnston:</t>
        </r>
        <r>
          <rPr>
            <sz val="9"/>
            <color indexed="81"/>
            <rFont val="Verdana"/>
            <family val="2"/>
          </rPr>
          <t xml:space="preserve">
Tariff 110</t>
        </r>
      </text>
    </comment>
    <comment ref="A22" authorId="0" shapeId="0" xr:uid="{00000000-0006-0000-0900-000002000000}">
      <text>
        <r>
          <rPr>
            <b/>
            <sz val="9"/>
            <color indexed="81"/>
            <rFont val="Verdana"/>
            <family val="2"/>
          </rPr>
          <t>May Johnston:</t>
        </r>
        <r>
          <rPr>
            <sz val="9"/>
            <color indexed="81"/>
            <rFont val="Verdana"/>
            <family val="2"/>
          </rPr>
          <t xml:space="preserve">
Tariff 116 combined with 110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A5" authorId="0" shapeId="0" xr:uid="{00000000-0006-0000-0A00-000001000000}">
      <text>
        <r>
          <rPr>
            <b/>
            <sz val="9"/>
            <color indexed="81"/>
            <rFont val="Verdana"/>
            <family val="2"/>
          </rPr>
          <t>May Johnston:</t>
        </r>
        <r>
          <rPr>
            <sz val="9"/>
            <color indexed="81"/>
            <rFont val="Verdana"/>
            <family val="2"/>
          </rPr>
          <t xml:space="preserve">
Tariff 110</t>
        </r>
      </text>
    </comment>
    <comment ref="A22" authorId="0" shapeId="0" xr:uid="{00000000-0006-0000-0A00-000002000000}">
      <text>
        <r>
          <rPr>
            <b/>
            <sz val="9"/>
            <color indexed="81"/>
            <rFont val="Verdana"/>
            <family val="2"/>
          </rPr>
          <t>May Johnston:</t>
        </r>
        <r>
          <rPr>
            <sz val="9"/>
            <color indexed="81"/>
            <rFont val="Verdana"/>
            <family val="2"/>
          </rPr>
          <t xml:space="preserve">
Tariff 116 combined with 110</t>
        </r>
      </text>
    </comment>
  </commentList>
</comments>
</file>

<file path=xl/sharedStrings.xml><?xml version="1.0" encoding="utf-8"?>
<sst xmlns="http://schemas.openxmlformats.org/spreadsheetml/2006/main" count="4796" uniqueCount="548">
  <si>
    <t>Simply Energy</t>
    <phoneticPr fontId="10" type="noConversion"/>
  </si>
  <si>
    <t>Controlled</t>
    <phoneticPr fontId="10" type="noConversion"/>
  </si>
  <si>
    <t>Alinta Energy</t>
    <phoneticPr fontId="10" type="noConversion"/>
  </si>
  <si>
    <t>Commander</t>
    <phoneticPr fontId="10" type="noConversion"/>
  </si>
  <si>
    <t>Diamond Energy</t>
    <phoneticPr fontId="10" type="noConversion"/>
  </si>
  <si>
    <t>y</t>
    <phoneticPr fontId="10" type="noConversion"/>
  </si>
  <si>
    <t>n</t>
    <phoneticPr fontId="10" type="noConversion"/>
  </si>
  <si>
    <t>SA</t>
    <phoneticPr fontId="10" type="noConversion"/>
  </si>
  <si>
    <t>SA Power</t>
    <phoneticPr fontId="10" type="noConversion"/>
  </si>
  <si>
    <t>Controlled</t>
    <phoneticPr fontId="10" type="noConversion"/>
  </si>
  <si>
    <t>y</t>
    <phoneticPr fontId="10" type="noConversion"/>
  </si>
  <si>
    <t>n</t>
    <phoneticPr fontId="10" type="noConversion"/>
  </si>
  <si>
    <t>quarter</t>
    <phoneticPr fontId="10" type="noConversion"/>
  </si>
  <si>
    <t>quarter</t>
    <phoneticPr fontId="10" type="noConversion"/>
  </si>
  <si>
    <t>quarter</t>
    <phoneticPr fontId="10" type="noConversion"/>
  </si>
  <si>
    <t xml:space="preserve">relied upon. The workbook is not an appropriate substitute for obtaining an offer from an energy retailer.  The information presented </t>
  </si>
  <si>
    <t>2) Monitor the impact tariff changes have on household bills and energy affordability</t>
  </si>
  <si>
    <t>Project outputs</t>
  </si>
  <si>
    <t xml:space="preserve">St Vincent de Paul Society, South Australian Tariff-Tracking Project, Workbook 1: Electricity Standing Offers </t>
    <phoneticPr fontId="10" type="noConversion"/>
  </si>
  <si>
    <t>January 2010</t>
  </si>
  <si>
    <t>Note: Rates took effect with the deregulation on 1 February 2013</t>
    <phoneticPr fontId="10" type="noConversion"/>
  </si>
  <si>
    <t>Winter Off-peak 4th block</t>
    <phoneticPr fontId="10" type="noConversion"/>
  </si>
  <si>
    <t>ETSA Utilities</t>
    <phoneticPr fontId="10" type="noConversion"/>
  </si>
  <si>
    <t xml:space="preserve">Controlled </t>
  </si>
  <si>
    <t>Load</t>
  </si>
  <si>
    <t>Controlled load 1st block</t>
    <phoneticPr fontId="10" type="noConversion"/>
  </si>
  <si>
    <t>SA</t>
    <phoneticPr fontId="10" type="noConversion"/>
  </si>
  <si>
    <t>SA Power</t>
    <phoneticPr fontId="10" type="noConversion"/>
  </si>
  <si>
    <t>Controlled</t>
    <phoneticPr fontId="10" type="noConversion"/>
  </si>
  <si>
    <t>n</t>
    <phoneticPr fontId="10" type="noConversion"/>
  </si>
  <si>
    <t>AGL</t>
    <phoneticPr fontId="10" type="noConversion"/>
  </si>
  <si>
    <t>quarter</t>
    <phoneticPr fontId="10" type="noConversion"/>
  </si>
  <si>
    <t>SA-Controlled-Seasonal</t>
    <phoneticPr fontId="10" type="noConversion"/>
  </si>
  <si>
    <t>y</t>
    <phoneticPr fontId="10" type="noConversion"/>
  </si>
  <si>
    <t>s</t>
    <phoneticPr fontId="10" type="noConversion"/>
  </si>
  <si>
    <t>n</t>
    <phoneticPr fontId="10" type="noConversion"/>
  </si>
  <si>
    <t>Retail Standing Offers July 2015 (exc GST)</t>
    <phoneticPr fontId="10" type="noConversion"/>
  </si>
  <si>
    <t>Fixed charges (per annum)</t>
    <phoneticPr fontId="10" type="noConversion"/>
  </si>
  <si>
    <t>Qenergy</t>
    <phoneticPr fontId="10" type="noConversion"/>
  </si>
  <si>
    <t>changed. The spreadsheets containing the tariff data are hidden.</t>
    <phoneticPr fontId="10" type="noConversion"/>
  </si>
  <si>
    <t>SA</t>
    <phoneticPr fontId="10" type="noConversion"/>
  </si>
  <si>
    <t>SA Power</t>
    <phoneticPr fontId="10" type="noConversion"/>
  </si>
  <si>
    <t>Single</t>
    <phoneticPr fontId="10" type="noConversion"/>
  </si>
  <si>
    <t>y</t>
    <phoneticPr fontId="10" type="noConversion"/>
  </si>
  <si>
    <t>n</t>
    <phoneticPr fontId="10" type="noConversion"/>
  </si>
  <si>
    <t>AGL</t>
    <phoneticPr fontId="10" type="noConversion"/>
  </si>
  <si>
    <t>SA</t>
    <phoneticPr fontId="10" type="noConversion"/>
  </si>
  <si>
    <t>SA Power</t>
    <phoneticPr fontId="10" type="noConversion"/>
  </si>
  <si>
    <t>Single</t>
    <phoneticPr fontId="10" type="noConversion"/>
  </si>
  <si>
    <t>SA</t>
    <phoneticPr fontId="10" type="noConversion"/>
  </si>
  <si>
    <t>SA Power</t>
    <phoneticPr fontId="10" type="noConversion"/>
  </si>
  <si>
    <t>Single</t>
    <phoneticPr fontId="10" type="noConversion"/>
  </si>
  <si>
    <t>nso</t>
    <phoneticPr fontId="10" type="noConversion"/>
  </si>
  <si>
    <t>Click Energy</t>
    <phoneticPr fontId="10" type="noConversion"/>
  </si>
  <si>
    <t>Commander</t>
    <phoneticPr fontId="10" type="noConversion"/>
  </si>
  <si>
    <t>Dodo Power &amp; Gas</t>
    <phoneticPr fontId="10" type="noConversion"/>
  </si>
  <si>
    <t>EnergyAustralia</t>
    <phoneticPr fontId="10" type="noConversion"/>
  </si>
  <si>
    <t>Lumo Energy</t>
    <phoneticPr fontId="10" type="noConversion"/>
  </si>
  <si>
    <t>Momentum Energy</t>
    <phoneticPr fontId="10" type="noConversion"/>
  </si>
  <si>
    <t>Origin Energy</t>
    <phoneticPr fontId="10" type="noConversion"/>
  </si>
  <si>
    <t>Powerdirect</t>
    <phoneticPr fontId="10" type="noConversion"/>
  </si>
  <si>
    <t>Red Energy</t>
    <phoneticPr fontId="10" type="noConversion"/>
  </si>
  <si>
    <t>Sanctuary Energy</t>
    <phoneticPr fontId="10" type="noConversion"/>
  </si>
  <si>
    <t>https://connectto.dodo.com/EnergySignup2015/pricefactsheet/GetPdfDocument?filepath=PriceFactSheets%5cSaPowerNetworks%5cConsumer%5cPower%5cSA+Power+Networks+Residential+Electricity+Market+Offer+2016-05-27.pdf</t>
  </si>
  <si>
    <t>https://cpg.commander.com/GeneralPricingInfo/ViewFile/SA%20Power%20Networks%20Residential%20Electricity%20Market%20Offer%202016-05-27-pdf</t>
  </si>
  <si>
    <t>EnergyAustralia</t>
    <phoneticPr fontId="10" type="noConversion"/>
  </si>
  <si>
    <t>https://www.alintaenergy.com.au/Alinta/media/Documents/FD20-(SR-CL)-Electricity-PriceFactSheet_ALI139455MR.pdf</t>
  </si>
  <si>
    <t>Unchanged</t>
    <phoneticPr fontId="10" type="noConversion"/>
  </si>
  <si>
    <t>SA-Single</t>
    <phoneticPr fontId="10" type="noConversion"/>
  </si>
  <si>
    <t>https://www.alintaenergy.com.au/Alinta/media/Documents/FD20-(SR)-Electricity-PriceFactSheet_ALI139446MR.pdf</t>
  </si>
  <si>
    <t>SA-Controlled</t>
    <phoneticPr fontId="10" type="noConversion"/>
  </si>
  <si>
    <t>Click Energy</t>
    <phoneticPr fontId="10" type="noConversion"/>
  </si>
  <si>
    <t>https://www.clickenergy.com.au/energy-price-fact-sheets/sa-power-networks/click-jade/292/</t>
  </si>
  <si>
    <t>Click Energy</t>
    <phoneticPr fontId="10" type="noConversion"/>
  </si>
  <si>
    <t>nso</t>
    <phoneticPr fontId="10" type="noConversion"/>
  </si>
  <si>
    <t>Alinta</t>
    <phoneticPr fontId="10" type="noConversion"/>
  </si>
  <si>
    <t>Qenergy</t>
    <phoneticPr fontId="10" type="noConversion"/>
  </si>
  <si>
    <t>Powerdirect</t>
    <phoneticPr fontId="10" type="noConversion"/>
  </si>
  <si>
    <t>Red</t>
    <phoneticPr fontId="10" type="noConversion"/>
  </si>
  <si>
    <t>Dodo</t>
    <phoneticPr fontId="10" type="noConversion"/>
  </si>
  <si>
    <t>Momentum</t>
    <phoneticPr fontId="10" type="noConversion"/>
  </si>
  <si>
    <t>Pacific Hydro</t>
    <phoneticPr fontId="10" type="noConversion"/>
  </si>
  <si>
    <t>January 2012</t>
    <phoneticPr fontId="25" type="noConversion"/>
  </si>
  <si>
    <t>Winter Off-peak 2nd block</t>
    <phoneticPr fontId="10" type="noConversion"/>
  </si>
  <si>
    <t>Winter Off-peak 3rd block</t>
    <phoneticPr fontId="10" type="noConversion"/>
  </si>
  <si>
    <t>Winter off-peak 4th block</t>
    <phoneticPr fontId="10" type="noConversion"/>
  </si>
  <si>
    <t>Insert annual consumption (KWh):</t>
    <phoneticPr fontId="10" type="noConversion"/>
  </si>
  <si>
    <t xml:space="preserve">workbook, it is suitable for use only as a research and advocacy tool. We do not accept any legal responsibility for errors or inaccuracies. </t>
  </si>
  <si>
    <t>July 2014</t>
    <phoneticPr fontId="25" type="noConversion"/>
  </si>
  <si>
    <t>to the winter/summer rates according to the retail offer (e.g. 3 month summer rate equals 24% of total peak consumption).</t>
    <phoneticPr fontId="10" type="noConversion"/>
  </si>
  <si>
    <t>Single rate</t>
  </si>
  <si>
    <t>Origin</t>
    <phoneticPr fontId="10" type="noConversion"/>
  </si>
  <si>
    <t>Retail Standing Offers July 2012 (inc GST)</t>
    <phoneticPr fontId="10" type="noConversion"/>
  </si>
  <si>
    <t>c/kWh Summer Peak 1st block</t>
    <phoneticPr fontId="10" type="noConversion"/>
  </si>
  <si>
    <t>c/kWh Summer Peak 2nd block</t>
    <phoneticPr fontId="10" type="noConversion"/>
  </si>
  <si>
    <t>Controlled load balance</t>
    <phoneticPr fontId="10" type="noConversion"/>
  </si>
  <si>
    <t>AGL</t>
  </si>
  <si>
    <t>Energy Aus</t>
    <phoneticPr fontId="10" type="noConversion"/>
  </si>
  <si>
    <t>Simply</t>
  </si>
  <si>
    <t>quarter</t>
    <phoneticPr fontId="10" type="noConversion"/>
  </si>
  <si>
    <t>quarter</t>
    <phoneticPr fontId="10" type="noConversion"/>
  </si>
  <si>
    <t>https://www.simplyenergy.com.au/docs/default-source/pdf/resources/sa/price-fact-sheets/marketofferrates(mor)/residential/epfs-simply-save-ppd-20-eo.pdf?sfvrsn=2</t>
  </si>
  <si>
    <t>Powerdirect</t>
    <phoneticPr fontId="10" type="noConversion"/>
  </si>
  <si>
    <t>http://www.powerdirect.com.au/south-australia-energy-price-fact-sheets-residential/w1/i1064982/</t>
  </si>
  <si>
    <t>Red Energy</t>
    <phoneticPr fontId="10" type="noConversion"/>
  </si>
  <si>
    <t>https://www.redenergy.com.au/docs/sa_price_fact_sheets/Red-Energy-SA-Living-Energy-Saver-Residential-SA-Power.pdf</t>
  </si>
  <si>
    <t>Sanctuary Energy</t>
    <phoneticPr fontId="10" type="noConversion"/>
  </si>
  <si>
    <t>Bill impacts July 2015</t>
    <phoneticPr fontId="10" type="noConversion"/>
  </si>
  <si>
    <t xml:space="preserve">This workbook is copyright. All works contained in it are St Vincent de Paul Society and Alviss Consulting’s  </t>
    <phoneticPr fontId="25" type="noConversion"/>
  </si>
  <si>
    <t>Bill impacts January 2010</t>
    <phoneticPr fontId="10" type="noConversion"/>
  </si>
  <si>
    <t>Summer Peak 2nd block</t>
    <phoneticPr fontId="10" type="noConversion"/>
  </si>
  <si>
    <t>c/kWh Winter Off-peak 3rd block</t>
    <phoneticPr fontId="10" type="noConversion"/>
  </si>
  <si>
    <t>July 2011</t>
    <phoneticPr fontId="25" type="noConversion"/>
  </si>
  <si>
    <t>January 2011</t>
  </si>
  <si>
    <t>July 2010</t>
  </si>
  <si>
    <t>* The electricity offers have seasonal rates (summer and winter). The annual consumption entered is allocated</t>
    <phoneticPr fontId="10" type="noConversion"/>
  </si>
  <si>
    <t>ETSA Utilities network area 2011</t>
    <phoneticPr fontId="10" type="noConversion"/>
  </si>
  <si>
    <t>ETSA Utilities network area 2010</t>
    <phoneticPr fontId="10" type="noConversion"/>
  </si>
  <si>
    <t>Bill impacts January 2012</t>
    <phoneticPr fontId="10" type="noConversion"/>
  </si>
  <si>
    <t>Bill impacts July 2012</t>
    <phoneticPr fontId="10" type="noConversion"/>
  </si>
  <si>
    <t>this analysis include the three most common electricity offers based on meter type:</t>
  </si>
  <si>
    <t>ETSA Utilities network area 2012</t>
    <phoneticPr fontId="10" type="noConversion"/>
  </si>
  <si>
    <t>c/kWh Summer Peak 4th block</t>
    <phoneticPr fontId="10" type="noConversion"/>
  </si>
  <si>
    <t>ETSA Utilities network area 2014</t>
    <phoneticPr fontId="10" type="noConversion"/>
  </si>
  <si>
    <t xml:space="preserve">The energy offers, tariffs and bill calculations presented in this workbook should be used as a general guide only and should not be </t>
  </si>
  <si>
    <t>1) Single rate (also known as flat rate). Typically used in dual fuel households.</t>
  </si>
  <si>
    <t>July 2009</t>
  </si>
  <si>
    <t>Winter Off-peak balance</t>
    <phoneticPr fontId="10" type="noConversion"/>
  </si>
  <si>
    <t>AGL</t>
    <phoneticPr fontId="10" type="noConversion"/>
  </si>
  <si>
    <t>ETSA Utilities network area 2009</t>
    <phoneticPr fontId="10" type="noConversion"/>
  </si>
  <si>
    <t>Winter Off-peak 4th block</t>
    <phoneticPr fontId="10" type="noConversion"/>
  </si>
  <si>
    <t>Insert quartely consumption (kWh):</t>
    <phoneticPr fontId="10" type="noConversion"/>
  </si>
  <si>
    <t>Peak</t>
    <phoneticPr fontId="10" type="noConversion"/>
  </si>
  <si>
    <t>Peak 2nd block</t>
    <phoneticPr fontId="10" type="noConversion"/>
  </si>
  <si>
    <t>Peak 3rd block</t>
    <phoneticPr fontId="10" type="noConversion"/>
  </si>
  <si>
    <t>Peak 4th block</t>
    <phoneticPr fontId="10" type="noConversion"/>
  </si>
  <si>
    <t>Peak</t>
    <phoneticPr fontId="10" type="noConversion"/>
  </si>
  <si>
    <t>Peak 2nd block</t>
    <phoneticPr fontId="10" type="noConversion"/>
  </si>
  <si>
    <t>Peak 3rd block</t>
    <phoneticPr fontId="10" type="noConversion"/>
  </si>
  <si>
    <t>Peak balance</t>
    <phoneticPr fontId="10" type="noConversion"/>
  </si>
  <si>
    <t>Controlled Off-peak</t>
    <phoneticPr fontId="10" type="noConversion"/>
  </si>
  <si>
    <t>Controlled Off-peak balance</t>
    <phoneticPr fontId="10" type="noConversion"/>
  </si>
  <si>
    <t>Effective from</t>
    <phoneticPr fontId="10" type="noConversion"/>
  </si>
  <si>
    <t>Annual bill (excl GST)</t>
  </si>
  <si>
    <t>Annual bill (incl GST)</t>
    <phoneticPr fontId="10" type="noConversion"/>
  </si>
  <si>
    <t>Source</t>
    <phoneticPr fontId="10" type="noConversion"/>
  </si>
  <si>
    <t>Update status</t>
    <phoneticPr fontId="10" type="noConversion"/>
  </si>
  <si>
    <t>Standing Offer</t>
    <phoneticPr fontId="10" type="noConversion"/>
  </si>
  <si>
    <t>Supply charge</t>
  </si>
  <si>
    <t>Off peak 3rd step (kWh)</t>
    <phoneticPr fontId="10" type="noConversion"/>
  </si>
  <si>
    <t>Off peak 4th rate (c/kWh)</t>
    <phoneticPr fontId="10" type="noConversion"/>
  </si>
  <si>
    <t>Lumo</t>
    <phoneticPr fontId="10" type="noConversion"/>
  </si>
  <si>
    <t>Diamond</t>
    <phoneticPr fontId="10" type="noConversion"/>
  </si>
  <si>
    <t>Diamond</t>
    <phoneticPr fontId="10" type="noConversion"/>
  </si>
  <si>
    <t>Commander</t>
    <phoneticPr fontId="10" type="noConversion"/>
  </si>
  <si>
    <t>www.energymadeeasy.gov.au or contact the energy retailers directly.</t>
    <phoneticPr fontId="10" type="noConversion"/>
  </si>
  <si>
    <t>Bill impacts July 2011</t>
    <phoneticPr fontId="10" type="noConversion"/>
  </si>
  <si>
    <t>would like to obtain information about energy offers available to you as a customer, see the AER’s Energy Made Easy website</t>
    <phoneticPr fontId="10" type="noConversion"/>
  </si>
  <si>
    <t xml:space="preserve">The St Vincent de Paul Society and Alviss Consulting Pty Ltd do not accept liability for any action taken based on the information provided in  </t>
    <phoneticPr fontId="25" type="noConversion"/>
  </si>
  <si>
    <t xml:space="preserve">*Analysis of bills (consumption level/pattern variable) across retailers (inc GST) </t>
    <phoneticPr fontId="10" type="noConversion"/>
  </si>
  <si>
    <t>July 2015</t>
    <phoneticPr fontId="25" type="noConversion"/>
  </si>
  <si>
    <t>c/kWh Summer Peak balance</t>
    <phoneticPr fontId="10" type="noConversion"/>
  </si>
  <si>
    <t>Note: These rate took effect in February 2013 (post deregulation)</t>
    <phoneticPr fontId="10" type="noConversion"/>
  </si>
  <si>
    <t>Retail Standing Offer January 2011 (inc GST)</t>
    <phoneticPr fontId="10" type="noConversion"/>
  </si>
  <si>
    <t>Insert thereof controlled load (%):</t>
    <phoneticPr fontId="10" type="noConversion"/>
  </si>
  <si>
    <t>Source: www.sapowernetworks.com.au</t>
    <phoneticPr fontId="10" type="noConversion"/>
  </si>
  <si>
    <t>Peak 3rd step (kWh)</t>
    <phoneticPr fontId="10" type="noConversion"/>
  </si>
  <si>
    <t>Peak 4th rate (c/kWh)</t>
    <phoneticPr fontId="10" type="noConversion"/>
  </si>
  <si>
    <t>Seasonal peak: off-peak rate (c/kWh)</t>
    <phoneticPr fontId="10" type="noConversion"/>
  </si>
  <si>
    <t>Off-peak rate (c/kWh)</t>
    <phoneticPr fontId="10" type="noConversion"/>
  </si>
  <si>
    <t>Peak 2nd step (kWh)</t>
    <phoneticPr fontId="10" type="noConversion"/>
  </si>
  <si>
    <t>Peak 3rd rate (c/kWh)</t>
    <phoneticPr fontId="10" type="noConversion"/>
  </si>
  <si>
    <t>Shoulder (c/kWh)</t>
    <phoneticPr fontId="10" type="noConversion"/>
  </si>
  <si>
    <t>Split week tariff: Shoulder - weekdays (c/kWh)</t>
    <phoneticPr fontId="10" type="noConversion"/>
  </si>
  <si>
    <t>Off peak 1st step (kWh)</t>
    <phoneticPr fontId="10" type="noConversion"/>
  </si>
  <si>
    <t>Off peak 2nd rate (c/kWh)</t>
    <phoneticPr fontId="10" type="noConversion"/>
  </si>
  <si>
    <t>Off peak 2nd step (kWh)</t>
    <phoneticPr fontId="10" type="noConversion"/>
  </si>
  <si>
    <t>Off peak 3rd rate (c/kWh)</t>
    <phoneticPr fontId="10" type="noConversion"/>
  </si>
  <si>
    <t>Seasonal? (y/n)</t>
    <phoneticPr fontId="10" type="noConversion"/>
  </si>
  <si>
    <t>Summer or winter peak (s/w)</t>
    <phoneticPr fontId="10" type="noConversion"/>
  </si>
  <si>
    <t>Number of peak months</t>
    <phoneticPr fontId="10" type="noConversion"/>
  </si>
  <si>
    <t>Urth Energy</t>
    <phoneticPr fontId="10" type="noConversion"/>
  </si>
  <si>
    <t>http://www.urthenergy.com.au/client_images/1765554.pdf</t>
  </si>
  <si>
    <t>ID</t>
  </si>
  <si>
    <t>Timestamp</t>
    <phoneticPr fontId="10" type="noConversion"/>
  </si>
  <si>
    <t>State</t>
    <phoneticPr fontId="10" type="noConversion"/>
  </si>
  <si>
    <t>DB</t>
    <phoneticPr fontId="10" type="noConversion"/>
  </si>
  <si>
    <t>DB Zone</t>
    <phoneticPr fontId="10" type="noConversion"/>
  </si>
  <si>
    <t>Meter type</t>
    <phoneticPr fontId="10" type="noConversion"/>
  </si>
  <si>
    <t>Effective from</t>
    <phoneticPr fontId="10" type="noConversion"/>
  </si>
  <si>
    <t>Solar (y/n)</t>
    <phoneticPr fontId="10" type="noConversion"/>
  </si>
  <si>
    <t>Restricted eligibility? (n/so/nso)</t>
    <phoneticPr fontId="10" type="noConversion"/>
  </si>
  <si>
    <t>Solar meter fee (c/day)</t>
    <phoneticPr fontId="10" type="noConversion"/>
  </si>
  <si>
    <t>Retailer</t>
  </si>
  <si>
    <t>Name</t>
    <phoneticPr fontId="10" type="noConversion"/>
  </si>
  <si>
    <t>Supply (c/day)</t>
  </si>
  <si>
    <t>2) Controlled load (also known as dedicated circuit and controlled off-peak). Typically used for hot water and heating where no gas is available.</t>
  </si>
  <si>
    <t>July 2013</t>
    <phoneticPr fontId="25" type="noConversion"/>
  </si>
  <si>
    <t>Bill impacts July 2010</t>
    <phoneticPr fontId="10" type="noConversion"/>
  </si>
  <si>
    <t>Summer Peak 3rd block</t>
    <phoneticPr fontId="10" type="noConversion"/>
  </si>
  <si>
    <t>Summer Peak 4th block</t>
    <phoneticPr fontId="10" type="noConversion"/>
  </si>
  <si>
    <t>© St Vincent de Paul Society and Alviss Consulting Pty Ltd</t>
  </si>
  <si>
    <t>NUOS</t>
  </si>
  <si>
    <t>Winter Off-peak 1st block</t>
    <phoneticPr fontId="10" type="noConversion"/>
  </si>
  <si>
    <t>changes to domestic energy offers in South Australia.  If regularly updated, this tariff-tracking tool can be used to:</t>
    <phoneticPr fontId="10" type="noConversion"/>
  </si>
  <si>
    <t>DISCLAIMER:</t>
  </si>
  <si>
    <t>c/kWh Winter Off-peak balance</t>
    <phoneticPr fontId="10" type="noConversion"/>
  </si>
  <si>
    <t xml:space="preserve">1) Inform the community about changes to energy retail prices and increase consumer awareness </t>
  </si>
  <si>
    <t xml:space="preserve">without prior written permission from the St Vincent de Paul Society. </t>
  </si>
  <si>
    <t>Retail Standing Offer July 2009 (inc GST)</t>
    <phoneticPr fontId="10" type="noConversion"/>
  </si>
  <si>
    <t xml:space="preserve">in the workbook is not provided as financial advice. While we have taken great care to ensure accuracy of the information provided in this </t>
  </si>
  <si>
    <t>Bill impacts July 2014</t>
    <phoneticPr fontId="10" type="noConversion"/>
  </si>
  <si>
    <t>Retail Standing Offers July 2014 (inc GST)</t>
    <phoneticPr fontId="10" type="noConversion"/>
  </si>
  <si>
    <t>1st block (kWh/qtr)</t>
    <phoneticPr fontId="10" type="noConversion"/>
  </si>
  <si>
    <t>2nd block (kWh/qtr)</t>
    <phoneticPr fontId="10" type="noConversion"/>
  </si>
  <si>
    <t>Dodo Power &amp; Gas</t>
    <phoneticPr fontId="10" type="noConversion"/>
  </si>
  <si>
    <t>St Vincent de Paul Society, SA Tariff-Tracking Project, Workbook 1: Electricity Standing Offers</t>
    <phoneticPr fontId="10" type="noConversion"/>
  </si>
  <si>
    <t>Single rate</t>
    <phoneticPr fontId="10" type="noConversion"/>
  </si>
  <si>
    <t>Peak 5th block</t>
    <phoneticPr fontId="10" type="noConversion"/>
  </si>
  <si>
    <t>Peak balance</t>
    <phoneticPr fontId="10" type="noConversion"/>
  </si>
  <si>
    <t>Insert quarterly consumption (kWh):</t>
  </si>
  <si>
    <t>Insert peak proportion (%):</t>
  </si>
  <si>
    <t>Insert controlled off-peak proportion (%):</t>
  </si>
  <si>
    <t>https://www.originenergy.com.au/content/dam/origin/residential/docs/energy-price-fact-sheets/sa/SA_Electricity_Residential_SA%20Power%20Networks_OriginSaver14.PDF</t>
  </si>
  <si>
    <t>Momentum Energy</t>
    <phoneticPr fontId="10" type="noConversion"/>
  </si>
  <si>
    <t>http://www.momentumenergy.com.au/docs/default-source/price-sheets/sa-smilepower-resi-sapower.pdf?sfvrsn=16</t>
  </si>
  <si>
    <t>https://secure.energyaustralia.com.au/EnergyPriceFactSheets/Docs/EPFS/E_R_S_GEASY_SA_18_21-04-2016.pdf</t>
  </si>
  <si>
    <t>Lumo Energy</t>
    <phoneticPr fontId="10" type="noConversion"/>
  </si>
  <si>
    <t>https://lumoenergy.com.au/~/media/lumo-energy/pdfs/20160601_pfs_sa_lumoadvantage.ashx</t>
  </si>
  <si>
    <t>Commander</t>
    <phoneticPr fontId="10" type="noConversion"/>
  </si>
  <si>
    <t>ETSA Utilities network area 2015</t>
    <phoneticPr fontId="10" type="noConversion"/>
  </si>
  <si>
    <t>Controlled load</t>
    <phoneticPr fontId="10" type="noConversion"/>
  </si>
  <si>
    <t>Number of off-peak winter bills</t>
    <phoneticPr fontId="10" type="noConversion"/>
  </si>
  <si>
    <t>intellectual property and subject to copyright. Apart from any use permitted under the Copyright Act 1968 (Ctw),</t>
    <phoneticPr fontId="25" type="noConversion"/>
  </si>
  <si>
    <t>SA Power Networks</t>
    <phoneticPr fontId="10" type="noConversion"/>
  </si>
  <si>
    <t>South Australian Tariff-Tracking Project, St Vincent de Paul Society</t>
    <phoneticPr fontId="16" type="noConversion"/>
  </si>
  <si>
    <t>Summer Peak 1st block</t>
    <phoneticPr fontId="10" type="noConversion"/>
  </si>
  <si>
    <t>Average</t>
    <phoneticPr fontId="10" type="noConversion"/>
  </si>
  <si>
    <t>Retail Standing Offers January 2013 (inc GST)</t>
    <phoneticPr fontId="10" type="noConversion"/>
  </si>
  <si>
    <t>c/kWh Summer Peak 3rd block</t>
    <phoneticPr fontId="10" type="noConversion"/>
  </si>
  <si>
    <t>Retail Standing Offers January 2012 (inc GST)</t>
    <phoneticPr fontId="10" type="noConversion"/>
  </si>
  <si>
    <t>c/per day Fixed charges</t>
    <phoneticPr fontId="10" type="noConversion"/>
  </si>
  <si>
    <t>Retail Standing Offers July 2013 (inc GST)</t>
    <phoneticPr fontId="10" type="noConversion"/>
  </si>
  <si>
    <t>Fixed charges (per annum)</t>
    <phoneticPr fontId="10" type="noConversion"/>
  </si>
  <si>
    <t>4th block (kWh/qtr)</t>
    <phoneticPr fontId="10" type="noConversion"/>
  </si>
  <si>
    <t>Annual bill</t>
  </si>
  <si>
    <t>Purpose of project</t>
  </si>
  <si>
    <t>proportions (%) can be adjusted. All red cells contain variables for the user to insert</t>
  </si>
  <si>
    <t>AGL</t>
    <phoneticPr fontId="10" type="noConversion"/>
  </si>
  <si>
    <t>c/kWh Winter off-peak 4th block</t>
    <phoneticPr fontId="10" type="noConversion"/>
  </si>
  <si>
    <t>Peak 2nd rate (c/kWh)</t>
    <phoneticPr fontId="10" type="noConversion"/>
  </si>
  <si>
    <t>Number of peak summer bills</t>
    <phoneticPr fontId="10" type="noConversion"/>
  </si>
  <si>
    <t>Number of off-peak winter bills</t>
  </si>
  <si>
    <t>Bill impacts January 2011</t>
    <phoneticPr fontId="10" type="noConversion"/>
  </si>
  <si>
    <t>Split week tariff: Shoulder - weekends (c/kWh)</t>
    <phoneticPr fontId="10" type="noConversion"/>
  </si>
  <si>
    <t>Seasonal shoulder: off peak season rate (c/kWh)</t>
    <phoneticPr fontId="10" type="noConversion"/>
  </si>
  <si>
    <t>Time structure Code</t>
    <phoneticPr fontId="10" type="noConversion"/>
  </si>
  <si>
    <t>Retail Standing Offer July 2011 (inc GST)</t>
    <phoneticPr fontId="10" type="noConversion"/>
  </si>
  <si>
    <t>c/kWh Winter Off-peak 1st block</t>
    <phoneticPr fontId="10" type="noConversion"/>
  </si>
  <si>
    <t>c/kWh Winter Off-peak 2nd block</t>
    <phoneticPr fontId="10" type="noConversion"/>
  </si>
  <si>
    <t>Peak 1st step (kWh)</t>
    <phoneticPr fontId="10" type="noConversion"/>
  </si>
  <si>
    <t>Seasonal Off-peak: Off-peak rate (c/kWh)</t>
    <phoneticPr fontId="10" type="noConversion"/>
  </si>
  <si>
    <t>Cont' off peak</t>
    <phoneticPr fontId="10" type="noConversion"/>
  </si>
  <si>
    <t>Cont' off peak 1st step (kWh)</t>
    <phoneticPr fontId="10" type="noConversion"/>
  </si>
  <si>
    <t>Cont' off peak 2nd rate</t>
    <phoneticPr fontId="10" type="noConversion"/>
  </si>
  <si>
    <t>July 2016</t>
    <phoneticPr fontId="25" type="noConversion"/>
  </si>
  <si>
    <t>Single or peak rate (c/kWh)</t>
    <phoneticPr fontId="10" type="noConversion"/>
  </si>
  <si>
    <t>block type</t>
  </si>
  <si>
    <t>Retail Standing Offers January 2010 (inc GST)</t>
    <phoneticPr fontId="10" type="noConversion"/>
  </si>
  <si>
    <t>Tab colours:</t>
  </si>
  <si>
    <t>Bill impacts July 2013</t>
    <phoneticPr fontId="10" type="noConversion"/>
  </si>
  <si>
    <t>ETSA Utilities network area 2013</t>
    <phoneticPr fontId="10" type="noConversion"/>
  </si>
  <si>
    <t>July 2012</t>
    <phoneticPr fontId="25" type="noConversion"/>
  </si>
  <si>
    <t>*As domestic electricity offers currently depend on the type of metering installed at the premises,</t>
  </si>
  <si>
    <t>By May Mauseth Johnston, Alviss Consulting Pty Ltd</t>
    <phoneticPr fontId="16" type="noConversion"/>
  </si>
  <si>
    <t>This workbook contains:</t>
  </si>
  <si>
    <t>Bill impacts July 2009</t>
    <phoneticPr fontId="10" type="noConversion"/>
  </si>
  <si>
    <t xml:space="preserve">*All spreadsheets are locked (apart from the interactive red cells), in order to ensure that formulas are not accidently </t>
    <phoneticPr fontId="10" type="noConversion"/>
  </si>
  <si>
    <t>Controlled off-peak 1st block (kWh)</t>
    <phoneticPr fontId="10" type="noConversion"/>
  </si>
  <si>
    <t>The main purpose of this workbook is to provide consumer advocates with a tool to track and analyse</t>
  </si>
  <si>
    <t>Summer Peak balance</t>
    <phoneticPr fontId="10" type="noConversion"/>
  </si>
  <si>
    <t>Insert annual consumption (KWh):</t>
    <phoneticPr fontId="10" type="noConversion"/>
  </si>
  <si>
    <t>Insert thereof general consumption (%):</t>
    <phoneticPr fontId="10" type="noConversion"/>
  </si>
  <si>
    <t>c/kWh Controlled load 1st block</t>
    <phoneticPr fontId="10" type="noConversion"/>
  </si>
  <si>
    <t>c/kWh Controlled load balance</t>
    <phoneticPr fontId="10" type="noConversion"/>
  </si>
  <si>
    <t>3rd block (kWh/qtr)</t>
    <phoneticPr fontId="10" type="noConversion"/>
  </si>
  <si>
    <t>http://diamondenergy.com.au/wp-content/uploads/2015/08/DE-Energy-Price-Fact-Sheet-SA-2015.pdf</t>
  </si>
  <si>
    <t>SOUTH AUSTRALIA, SA POWER NETWORK</t>
    <phoneticPr fontId="10" type="noConversion"/>
  </si>
  <si>
    <t xml:space="preserve"> to undertake this project.</t>
    <phoneticPr fontId="10" type="noConversion"/>
  </si>
  <si>
    <r>
      <t>Acknowledgement:</t>
    </r>
    <r>
      <rPr>
        <sz val="11"/>
        <rFont val="Arial"/>
        <family val="2"/>
      </rPr>
      <t xml:space="preserve"> The St Vincent de Paul Society received funding from Energy Consumers Australia (ECA)</t>
    </r>
    <phoneticPr fontId="10" type="noConversion"/>
  </si>
  <si>
    <t>http://www.sanctuaryenergy.com.au/pdf/2015Updates/SAN20027MR-SA-Negotiated.pdf</t>
  </si>
  <si>
    <t>Simply Energy</t>
    <phoneticPr fontId="10" type="noConversion"/>
  </si>
  <si>
    <t>Origin Energy</t>
    <phoneticPr fontId="10" type="noConversion"/>
  </si>
  <si>
    <t xml:space="preserve">this workbook or for any loss, economic or otherwise, suffered as a result of reliance on the information presented in this workbook. If you </t>
    <phoneticPr fontId="25" type="noConversion"/>
  </si>
  <si>
    <t>January 2013</t>
    <phoneticPr fontId="25" type="noConversion"/>
  </si>
  <si>
    <t>Bill impacts January 2013</t>
    <phoneticPr fontId="10" type="noConversion"/>
  </si>
  <si>
    <t>https://cpg.commander.com/GeneralPricingInfo/ViewFile/SA%20Power%20Networks%20Residential%20Electricity%20Market%20Offer%202015-12-16-pdf</t>
  </si>
  <si>
    <t>Diamond Energy</t>
    <phoneticPr fontId="10" type="noConversion"/>
  </si>
  <si>
    <t>https://www.agl.com.au/-/media/AGLData/DistributorData/PDFs/PriceFactSheet_AGL152780MR.pdf</t>
  </si>
  <si>
    <t>Changed</t>
    <phoneticPr fontId="10" type="noConversion"/>
  </si>
  <si>
    <t>SA</t>
    <phoneticPr fontId="10" type="noConversion"/>
  </si>
  <si>
    <t>SA Power</t>
    <phoneticPr fontId="10" type="noConversion"/>
  </si>
  <si>
    <t>Controlled</t>
    <phoneticPr fontId="10" type="noConversion"/>
  </si>
  <si>
    <t>nso</t>
    <phoneticPr fontId="10" type="noConversion"/>
  </si>
  <si>
    <t>Single</t>
    <phoneticPr fontId="10" type="noConversion"/>
  </si>
  <si>
    <t>SA-Single-Seasonal</t>
    <phoneticPr fontId="10" type="noConversion"/>
  </si>
  <si>
    <t>https://www.agl.com.au/-/media/AGLData/DistributorData/PDFs/PriceFactSheet_AGL152777MR.pdf</t>
  </si>
  <si>
    <t>Alinta Energy</t>
    <phoneticPr fontId="10" type="noConversion"/>
  </si>
  <si>
    <t xml:space="preserve">no parts may be adapted, reproduced, copied, stored, distributed, published or put to commercial use </t>
    <phoneticPr fontId="25" type="noConversion"/>
  </si>
  <si>
    <t>AGL</t>
    <phoneticPr fontId="10" type="noConversion"/>
  </si>
  <si>
    <t>AGL (transit)</t>
    <phoneticPr fontId="10" type="noConversion"/>
  </si>
  <si>
    <t>SA Power Networks' area 2013</t>
    <phoneticPr fontId="10" type="noConversion"/>
  </si>
  <si>
    <t>SA-Controlled</t>
    <phoneticPr fontId="10" type="noConversion"/>
  </si>
  <si>
    <t>Annual proportion of off peak time</t>
  </si>
  <si>
    <t>Number of peak summer bills</t>
  </si>
  <si>
    <t>Annual proportion of peak time</t>
  </si>
  <si>
    <t>AGL</t>
    <phoneticPr fontId="10" type="noConversion"/>
  </si>
  <si>
    <t>*All supply charges published as quarterly charges have been divided by 91 days.</t>
  </si>
  <si>
    <t>Retail Standing Offers July 2010 (inc GST)</t>
    <phoneticPr fontId="10" type="noConversion"/>
  </si>
  <si>
    <t>July 2017</t>
  </si>
  <si>
    <t xml:space="preserve">*The spreadsheets (bills) are interactive spreadsheet where annual consumption (kWh) and peak/off peak  </t>
  </si>
  <si>
    <t>Alinta Energy</t>
  </si>
  <si>
    <t>Click Energy</t>
  </si>
  <si>
    <t>Commander</t>
  </si>
  <si>
    <t>Diamond Energy</t>
  </si>
  <si>
    <t>Dodo Power &amp; Gas</t>
  </si>
  <si>
    <t>EnergyAustralia</t>
  </si>
  <si>
    <t>Lumo Energy</t>
  </si>
  <si>
    <t>Momentum Energy</t>
  </si>
  <si>
    <t>Origin Energy</t>
  </si>
  <si>
    <t>Powerdirect</t>
  </si>
  <si>
    <t>Red Energy</t>
  </si>
  <si>
    <t>Simply Energy</t>
  </si>
  <si>
    <t>Retailers:</t>
  </si>
  <si>
    <t>July 2018</t>
  </si>
  <si>
    <t>Amaysim</t>
  </si>
  <si>
    <t>SA</t>
    <phoneticPr fontId="6" type="noConversion"/>
  </si>
  <si>
    <t>SA Power</t>
    <phoneticPr fontId="6" type="noConversion"/>
  </si>
  <si>
    <t>Single</t>
    <phoneticPr fontId="6" type="noConversion"/>
  </si>
  <si>
    <t>n</t>
    <phoneticPr fontId="6" type="noConversion"/>
  </si>
  <si>
    <t>nso</t>
    <phoneticPr fontId="6" type="noConversion"/>
  </si>
  <si>
    <t>quarter</t>
    <phoneticPr fontId="6" type="noConversion"/>
  </si>
  <si>
    <t>Controlled</t>
    <phoneticPr fontId="6" type="noConversion"/>
  </si>
  <si>
    <t>quarter</t>
  </si>
  <si>
    <t>SA</t>
    <phoneticPr fontId="3" type="noConversion"/>
  </si>
  <si>
    <t>SA Power</t>
    <phoneticPr fontId="3" type="noConversion"/>
  </si>
  <si>
    <t>Controlled</t>
    <phoneticPr fontId="3" type="noConversion"/>
  </si>
  <si>
    <t>Q Energy</t>
  </si>
  <si>
    <t>SA-Controlled</t>
    <phoneticPr fontId="3" type="noConversion"/>
  </si>
  <si>
    <t>n</t>
    <phoneticPr fontId="3" type="noConversion"/>
  </si>
  <si>
    <t>Single</t>
    <phoneticPr fontId="3" type="noConversion"/>
  </si>
  <si>
    <t>SA-Single</t>
    <phoneticPr fontId="3" type="noConversion"/>
  </si>
  <si>
    <t>July 2019</t>
  </si>
  <si>
    <t xml:space="preserve"> </t>
  </si>
  <si>
    <t>quarter</t>
    <phoneticPr fontId="0" type="noConversion"/>
  </si>
  <si>
    <t>quarter</t>
    <phoneticPr fontId="7" type="noConversion"/>
  </si>
  <si>
    <t>quarter</t>
    <phoneticPr fontId="4" type="noConversion"/>
  </si>
  <si>
    <t>AGL</t>
    <phoneticPr fontId="0" type="noConversion"/>
  </si>
  <si>
    <t>Alinta Energy</t>
    <phoneticPr fontId="0" type="noConversion"/>
  </si>
  <si>
    <t>Click Energy</t>
    <phoneticPr fontId="0" type="noConversion"/>
  </si>
  <si>
    <t>Commander</t>
    <phoneticPr fontId="0" type="noConversion"/>
  </si>
  <si>
    <t>Diamond Energy</t>
    <phoneticPr fontId="7" type="noConversion"/>
  </si>
  <si>
    <t>Dodo Power &amp; Gas</t>
    <phoneticPr fontId="4" type="noConversion"/>
  </si>
  <si>
    <t>EnergyAustralia</t>
    <phoneticPr fontId="7" type="noConversion"/>
  </si>
  <si>
    <t>Lumo Energy</t>
    <phoneticPr fontId="5" type="noConversion"/>
  </si>
  <si>
    <t>Momentum Energy</t>
    <phoneticPr fontId="8" type="noConversion"/>
  </si>
  <si>
    <t>Origin Energy</t>
    <phoneticPr fontId="0" type="noConversion"/>
  </si>
  <si>
    <t>Powerdirect</t>
    <phoneticPr fontId="7" type="noConversion"/>
  </si>
  <si>
    <t>Red Energy</t>
    <phoneticPr fontId="4" type="noConversion"/>
  </si>
  <si>
    <t>Energy Locals</t>
  </si>
  <si>
    <t>Simply Energy</t>
    <phoneticPr fontId="4" type="noConversion"/>
  </si>
  <si>
    <t>Powershop</t>
  </si>
  <si>
    <t>Powerclub</t>
    <phoneticPr fontId="7" type="noConversion"/>
  </si>
  <si>
    <t>Single</t>
  </si>
  <si>
    <t>https://www.energymadeeasy.gov.au/offer/979827?postcode=5000</t>
  </si>
  <si>
    <t>https://www.alintaenergy.com.au/sapricing</t>
  </si>
  <si>
    <t>https://www.energymadeeasy.gov.au/offer/936469?postcode=5000</t>
  </si>
  <si>
    <t>https://www.energymadeeasy.gov.au/offer/930751?postcode=5000</t>
  </si>
  <si>
    <t>https://www.energymadeeasy.gov.au/offer/928936?postcode=5000</t>
  </si>
  <si>
    <t>https://www.energymadeeasy.gov.au/offer/936315/print?postcode=5000&amp;fuelType=E&amp;distributor-E=42</t>
  </si>
  <si>
    <t>https://www.energymadeeasy.gov.au/offer/922432?postcode=5000</t>
  </si>
  <si>
    <t>https://www.energymadeeasy.gov.au/offer/958961?postcode=5000</t>
  </si>
  <si>
    <t>https://www.energymadeeasy.gov.au/offer/983124?utm_source=amaysim+Energy&amp;utm_campaign=bpi-retailer&amp;utm_medium=retailer&amp;postcode=5000</t>
  </si>
  <si>
    <t>Powerclub</t>
  </si>
  <si>
    <t>July 2020</t>
  </si>
  <si>
    <t>SA</t>
  </si>
  <si>
    <t>SA Power</t>
  </si>
  <si>
    <t>y</t>
  </si>
  <si>
    <t>n</t>
  </si>
  <si>
    <t>Standing Offer</t>
  </si>
  <si>
    <t>SA-Single</t>
  </si>
  <si>
    <t>https://www.energymadeeasy.gov.au/plan?id=AGL15385SRE2&amp;postcode=5000</t>
  </si>
  <si>
    <t>https://www.alintaenergy.com.au/sa/residential/electricity-and-gas/products/standard-retail-contract/residential-electricity-pricing</t>
  </si>
  <si>
    <t>https://www.energymadeeasy.gov.au/plan?id=CLI65129SRE1&amp;postcode=5000</t>
  </si>
  <si>
    <t>https://www.energymadeeasy.gov.au/plan?id=M2E13814SRE2&amp;postcode=5000</t>
  </si>
  <si>
    <t>nso</t>
  </si>
  <si>
    <t>https://www.energymadeeasy.gov.au/plan?id=DIA34696SRE2&amp;postcode=5000</t>
  </si>
  <si>
    <t>https://www.energymadeeasy.gov.au/plan?id=DOD14016SRE2&amp;postcode=5000</t>
  </si>
  <si>
    <t>https://www.energymadeeasy.gov.au/plan?id=ENE19219SRE8&amp;postcode=5000</t>
  </si>
  <si>
    <t>https://www.energymadeeasy.gov.au/plan?id=LUM19153SRE4&amp;postcode=5000</t>
  </si>
  <si>
    <t>https://www.energymadeeasy.gov.au/plan?id=MOM59068SRE1&amp;postcode=5000</t>
  </si>
  <si>
    <t>https://www.energymadeeasy.gov.au/plan?id=ORI25121SRE2&amp;postcode=5000</t>
  </si>
  <si>
    <t>Not available</t>
  </si>
  <si>
    <t>https://www.energymadeeasy.gov.au/plan?id=RED21278SRE3&amp;postcode=5000</t>
  </si>
  <si>
    <t>https://www.energymadeeasy.gov.au/plan?id=SIM57424SRE2&amp;postcode=5000</t>
  </si>
  <si>
    <t>https://www.energymadeeasy.gov.au/plan?id=AMA62387SRE1&amp;postcode=5000</t>
  </si>
  <si>
    <t>https://www.energymadeeasy.gov.au/plan?id=PSH58468SRE1&amp;postcode=5000</t>
  </si>
  <si>
    <t>https://www.energymadeeasy.gov.au/plan?id=PWR87829SRE1&amp;postcode=5000</t>
  </si>
  <si>
    <t>Discover Energy</t>
  </si>
  <si>
    <t>https://www.energymadeeasy.gov.au/plan?id=DEN36264SRE2&amp;postcode=5000</t>
  </si>
  <si>
    <t>Future X Power</t>
  </si>
  <si>
    <t>GloBird Energy</t>
  </si>
  <si>
    <t>https://www.energymadeeasy.gov.au/plan?id=GLO22662SRE2&amp;postcode=5000</t>
  </si>
  <si>
    <t>OVO Energy</t>
  </si>
  <si>
    <t>https://www.energymadeeasy.gov.au/plan?id=OVO49838SRE3&amp;postcode=5000</t>
  </si>
  <si>
    <t>People Energy</t>
  </si>
  <si>
    <t>https://www.energymadeeasy.gov.au/plan?id=PEO86587SRE1&amp;postcode=5000</t>
  </si>
  <si>
    <t>ReAmped Energy</t>
  </si>
  <si>
    <t>Standard Offer</t>
  </si>
  <si>
    <t>https://www.energymadeeasy.gov.au/plan?id=REA71653SRE1&amp;postcode=5000</t>
  </si>
  <si>
    <t>Controlled</t>
  </si>
  <si>
    <t>SA-Controlled</t>
  </si>
  <si>
    <t>https://www.energymadeeasy.gov.au/plan?id=AGL15386SRE2&amp;postcode=5000</t>
  </si>
  <si>
    <t>https://www.energymadeeasy.gov.au/plan?id=CLI65175SRE1&amp;postcode=5000</t>
  </si>
  <si>
    <t>https://www.energymadeeasy.gov.au/plan?id=M2E13813SRE2&amp;postcode=5000</t>
  </si>
  <si>
    <t>https://www.energymadeeasy.gov.au/plan?id=DIA34697SRE2&amp;postcode=5000</t>
  </si>
  <si>
    <t>https://www.energymadeeasy.gov.au/plan?id=DOD14015SRE2&amp;postcode=5000</t>
  </si>
  <si>
    <t>https://www.energymadeeasy.gov.au/plan?id=ENE19189SRE8&amp;postcode=5000</t>
  </si>
  <si>
    <t>https://www.energymadeeasy.gov.au/plan?id=LUM19152SRE4&amp;postcode=5000</t>
  </si>
  <si>
    <t>https://www.energymadeeasy.gov.au/plan?id=MOM59050SRE1&amp;postcode=5000</t>
  </si>
  <si>
    <t>https://www.energymadeeasy.gov.au/plan?id=ORI25122SRE2&amp;postcode=5000</t>
  </si>
  <si>
    <t>https://www.energymadeeasy.gov.au/plan?id=RED21277SRE3&amp;postcode=5000</t>
  </si>
  <si>
    <t>https://www.energymadeeasy.gov.au/plan?id=SIM57425SRE2&amp;postcode=5000</t>
  </si>
  <si>
    <t>https://www.energymadeeasy.gov.au/plan?id=AMA62403SRE1&amp;postcode=5000</t>
  </si>
  <si>
    <t>https://www.energymadeeasy.gov.au/plan?id=PSH58467SRE1&amp;postcode=5000</t>
  </si>
  <si>
    <t>https://www.energymadeeasy.gov.au/plan?id=DEN36268SRE2&amp;postcode=5000</t>
  </si>
  <si>
    <t>https://www.energymadeeasy.gov.au/plan?id=GLO22661SRE2&amp;postcode=5000</t>
  </si>
  <si>
    <t>so</t>
  </si>
  <si>
    <t>https://www.energymadeeasy.gov.au/plan?id=PEO86582SRE1&amp;postcode=5000</t>
  </si>
  <si>
    <t>https://www.energymadeeasy.gov.au/plan?id=REA71654SRE1&amp;postcode=5000</t>
  </si>
  <si>
    <t>https://compare.energylocals.com.au/pdf/bpid/cz/ae/id/LCL81070SRE2</t>
  </si>
  <si>
    <t>https://compare.energylocals.com.au/pdf/bpid/cz/ae/id/LCL81069SRE2</t>
  </si>
  <si>
    <t>https://www.energymadeeasy.gov.au/plan?id=FXP103008SRE3&amp;postcode=5000</t>
  </si>
  <si>
    <t>https://www.energymadeeasy.gov.au/plan?id=FXP103009SRE3&amp;postcode=5000</t>
  </si>
  <si>
    <t>Quarterly bill</t>
  </si>
  <si>
    <t>1st Energy</t>
  </si>
  <si>
    <t>Tango Energy</t>
  </si>
  <si>
    <t>Nectr</t>
  </si>
  <si>
    <t>Covau</t>
  </si>
  <si>
    <t>July 2021</t>
  </si>
  <si>
    <r>
      <t>Report 1: South Australian</t>
    </r>
    <r>
      <rPr>
        <sz val="10"/>
        <rFont val="Arial"/>
        <family val="2"/>
      </rPr>
      <t xml:space="preserve"> Energy Prices 2009 - 2012</t>
    </r>
    <r>
      <rPr>
        <sz val="10"/>
        <rFont val="Verdana"/>
        <family val="2"/>
      </rPr>
      <t xml:space="preserve"> (August 2012)   </t>
    </r>
  </si>
  <si>
    <r>
      <t>Report 2: South Australian</t>
    </r>
    <r>
      <rPr>
        <sz val="10"/>
        <rFont val="Arial"/>
        <family val="2"/>
      </rPr>
      <t xml:space="preserve"> Energy Prices, An update report 2012 - 2013</t>
    </r>
    <r>
      <rPr>
        <sz val="10"/>
        <rFont val="Verdana"/>
        <family val="2"/>
      </rPr>
      <t xml:space="preserve"> (August 2013)   </t>
    </r>
  </si>
  <si>
    <r>
      <t>Report 3: South Australian</t>
    </r>
    <r>
      <rPr>
        <sz val="10"/>
        <rFont val="Arial"/>
        <family val="2"/>
      </rPr>
      <t xml:space="preserve"> Energy Prices, An update report 2013 - 2014</t>
    </r>
    <r>
      <rPr>
        <sz val="10"/>
        <rFont val="Verdana"/>
        <family val="2"/>
      </rPr>
      <t xml:space="preserve"> (August 2014)   </t>
    </r>
  </si>
  <si>
    <r>
      <t>Report 4: South Australian</t>
    </r>
    <r>
      <rPr>
        <sz val="10"/>
        <rFont val="Arial"/>
        <family val="2"/>
      </rPr>
      <t xml:space="preserve"> Energy Prices, An update report 2014 - 2015</t>
    </r>
    <r>
      <rPr>
        <sz val="10"/>
        <rFont val="Verdana"/>
        <family val="2"/>
      </rPr>
      <t xml:space="preserve"> (August 2015)   </t>
    </r>
  </si>
  <si>
    <r>
      <t>Report 5: South Australian</t>
    </r>
    <r>
      <rPr>
        <sz val="10"/>
        <rFont val="Arial"/>
        <family val="2"/>
      </rPr>
      <t xml:space="preserve"> Energy Prices, An update report 2015 - 2016</t>
    </r>
    <r>
      <rPr>
        <sz val="10"/>
        <rFont val="Verdana"/>
        <family val="2"/>
      </rPr>
      <t xml:space="preserve"> (August 2016)   </t>
    </r>
  </si>
  <si>
    <t xml:space="preserve">Report 6: South Australian Energy Prices July 2017, An update report (August 2017)   </t>
  </si>
  <si>
    <t xml:space="preserve">Report 7: South Australian Energy Prices July 2018, An update report (September 2018)   </t>
  </si>
  <si>
    <t xml:space="preserve">Report 8: South Australian Energy Prices July 2019, An update report (September 2019)   </t>
  </si>
  <si>
    <t xml:space="preserve">Report 9: South Australian Energy Prices July 2020, An update report (September 2020)   </t>
  </si>
  <si>
    <t xml:space="preserve">Report 10: South Australian Energy Prices July 2021, An update report (August 2021)   </t>
  </si>
  <si>
    <r>
      <t xml:space="preserve">The reports and workbooks are available at </t>
    </r>
    <r>
      <rPr>
        <b/>
        <sz val="11"/>
        <rFont val="Arial"/>
        <family val="2"/>
      </rPr>
      <t>www.vinnies.org.au/Energy</t>
    </r>
  </si>
  <si>
    <t>DMO</t>
  </si>
  <si>
    <t>July 2022</t>
  </si>
  <si>
    <t>Workbook 1: Electricity standing offers</t>
  </si>
  <si>
    <t xml:space="preserve">Report 11: South Australian Energy Prices July 2022, An update report (August 2022)   </t>
  </si>
  <si>
    <t>https://www.energymadeeasy.gov.au/plan?id=AGL15385SRE12&amp;postcode=5000</t>
  </si>
  <si>
    <t>https://www.energymadeeasy.gov.au/plan?id=AGL15386SRE12&amp;postcode=5000</t>
  </si>
  <si>
    <t>https://www.energymadeeasy.gov.au/plan?id=DIA435231SRE1&amp;postcode=5000</t>
  </si>
  <si>
    <t>https://www.energymadeeasy.gov.au/plan?id=DIA435228SRE1&amp;postcode=5000</t>
  </si>
  <si>
    <t>https://www.energymadeeasy.gov.au/plan?id=DOD14016SRE5&amp;postcode=5000</t>
  </si>
  <si>
    <t>https://www.energymadeeasy.gov.au/plan?id=DOD14015SRE5&amp;postcode=5000</t>
  </si>
  <si>
    <t>https://www.energymadeeasy.gov.au/plan?id=ENE19219SRE25&amp;postcode=5000</t>
  </si>
  <si>
    <t>https://www.energymadeeasy.gov.au/plan?id=ENE19189SRE25&amp;postcode=5000</t>
  </si>
  <si>
    <t>https://www.energymadeeasy.gov.au/plan?id=LUM19153SRE6&amp;postcode=5000</t>
  </si>
  <si>
    <t>https://www.energymadeeasy.gov.au/plan?id=LUM19152SRE6&amp;postcode=5000</t>
  </si>
  <si>
    <t>https://www.energymadeeasy.gov.au/plan?id=MOM432935SRE1&amp;postcode=5000</t>
  </si>
  <si>
    <t>https://www.energymadeeasy.gov.au/plan?id=MOM432977SRE1&amp;postcode=5000</t>
  </si>
  <si>
    <t>https://www.originenergy.com.au/content/dam/pricing/residential/2022/SA_Resi_Standing_SA_PowerNetworks_1July2022.pdf</t>
  </si>
  <si>
    <t>https://www.energymadeeasy.gov.au/plan?id=POW352568SRE2&amp;postcode=5000</t>
  </si>
  <si>
    <t>https://www.energymadeeasy.gov.au/plan?id=POW352559SRE2&amp;postcode=5000</t>
  </si>
  <si>
    <t>https://www.energymadeeasy.gov.au/plan?id=RED21278SRE5&amp;postcode=5000</t>
  </si>
  <si>
    <t>https://www.energymadeeasy.gov.au/plan?id=RED21277SRE5&amp;postcode=5000</t>
  </si>
  <si>
    <t>https://www.energymadeeasy.gov.au/plan?id=SIM422129SRE1&amp;postcode=5000</t>
  </si>
  <si>
    <t>https://www.energymadeeasy.gov.au/plan?id=SIM422131SRE1&amp;postcode=5000</t>
  </si>
  <si>
    <t>https://www.energymadeeasy.gov.au/plan?id=PSH58468SRE3&amp;postcode=5000</t>
  </si>
  <si>
    <t>https://www.energymadeeasy.gov.au/plan?id=PSH58467SRE3&amp;postcode=5000</t>
  </si>
  <si>
    <t>https://www.energymadeeasy.gov.au/plan?id=GLO433206SRE1&amp;postcode=5000</t>
  </si>
  <si>
    <t>https://www.energymadeeasy.gov.au/plan?id=OVO404829SRE2&amp;postcode=5000</t>
  </si>
  <si>
    <t>https://www.energymadeeasy.gov.au/plan?id=OVO404830SRE2&amp;postcode=5000</t>
  </si>
  <si>
    <t>https://www.energymadeeasy.gov.au/plan?id=1ST443528SRE1&amp;postcode=5000</t>
  </si>
  <si>
    <t>https://www.energymadeeasy.gov.au/plan?id=1ST443529SRE1&amp;postcode=5000</t>
  </si>
  <si>
    <t>https://www.energymadeeasy.gov.au/plan?id=TAN232540SRE5&amp;postcode=5000</t>
  </si>
  <si>
    <t>https://www.energymadeeasy.gov.au/plan?id=TAN232541SRE5&amp;postcode=5000</t>
  </si>
  <si>
    <t>https://www.energymadeeasy.gov.au/plan?id=COV252637SRE3&amp;postcode=5000</t>
  </si>
  <si>
    <t>https://www.energymadeeasy.gov.au/plan?id=COV252635SRE3&amp;postcode=5000</t>
  </si>
  <si>
    <t>https://www.energymadeeasy.gov.au/plan?id=ALI13156SRE11&amp;postcode=5000</t>
  </si>
  <si>
    <t>https://www.energymadeeasy.gov.au/plan?id=ALI13177SRE10&amp;postcode=5000</t>
  </si>
  <si>
    <t>https://nectr.com.au/blog/1-july-2022-rate-update/#sa-power</t>
  </si>
  <si>
    <t>July 2023</t>
  </si>
  <si>
    <t>*Electricity standing offers from 2009 to 2023 (inc GST)</t>
  </si>
  <si>
    <t xml:space="preserve">The South Australian Tariff-Tracking project has produced 5 workbooks and 12 reports: </t>
  </si>
  <si>
    <t>Workbook 1: Electricity standing offers July 2009 - July 2023</t>
  </si>
  <si>
    <t>Workbook 2: Gas standing offers July 2009 - July 2023</t>
  </si>
  <si>
    <t>Workbook 3: Published electricity market offers as of July 2012 - July 2023</t>
  </si>
  <si>
    <t>Workbook 4: Published gas market offers as of July 2012 - July 2023</t>
  </si>
  <si>
    <t>Workbook 5: Solar offers July 2016 - July 2023</t>
  </si>
  <si>
    <t xml:space="preserve">Report 12: South Australian Energy Prices July 2023, An update report (August 2023)   </t>
  </si>
  <si>
    <t>https://www.energymadeeasy.gov.au/plan?id=AGL15385SRE15&amp;postcode=5000</t>
  </si>
  <si>
    <t>https://www.energymadeeasy.gov.au/plan?id=AGL15386SRE15&amp;postcode=5000</t>
  </si>
  <si>
    <t>https://www.energymadeeasy.gov.au/plan?id=ALI13156SRE12&amp;postcode=5000</t>
  </si>
  <si>
    <t>https://www.energymadeeasy.gov.au/plan?id=ALI13177SRE11&amp;postcode=5000</t>
  </si>
  <si>
    <t>New</t>
  </si>
  <si>
    <t>Amber</t>
  </si>
  <si>
    <t>https://www.energymadeeasy.gov.au/plan?id=AMB611138SRE1&amp;postcode=5000</t>
  </si>
  <si>
    <t>https://www.energymadeeasy.gov.au/plan?id=AMB611144SRE1&amp;postcode=5000</t>
  </si>
  <si>
    <t>https://www.energymadeeasy.gov.au/plan?id=DIA435231SRE2&amp;postcode=5000</t>
  </si>
  <si>
    <t>https://www.energymadeeasy.gov.au/plan?id=DOD14016SRE6&amp;postcode=5000</t>
  </si>
  <si>
    <t>https://www.energymadeeasy.gov.au/plan?id=DIA435228SRE2&amp;postcode=5000</t>
  </si>
  <si>
    <t>https://www.energymadeeasy.gov.au/plan?id=DOD14015SRE7&amp;postcode=5000</t>
  </si>
  <si>
    <t>https://www.energymadeeasy.gov.au/plan?id=ENE19189SRE29&amp;postcode=5000</t>
  </si>
  <si>
    <t>https://www.energymadeeasy.gov.au/plan?id=ENE19219SRE29&amp;postcode=5000</t>
  </si>
  <si>
    <t>https://www.energymadeeasy.gov.au/plan?id=GLO577961SRE1&amp;postcode=5000</t>
  </si>
  <si>
    <t>https://www.energymadeeasy.gov.au/plan?id=LUM19153SRE7&amp;postcode=5000</t>
  </si>
  <si>
    <t>https://www.energymadeeasy.gov.au/plan?id=LUM19152SRE7&amp;postcode=5000</t>
  </si>
  <si>
    <t>https://www.energymadeeasy.gov.au/plan?id=MOM488552SRE4&amp;postcode=5000</t>
  </si>
  <si>
    <t>https://www.energymadeeasy.gov.au/plan?id=MOM488483SRE4&amp;postcode=5000</t>
  </si>
  <si>
    <t>https://www.energymadeeasy.gov.au/plan?id=ORI429297SRE6&amp;postcode=5000</t>
  </si>
  <si>
    <t>https://www.energymadeeasy.gov.au/plan?id=RED21278SRE6&amp;postcode=5000</t>
  </si>
  <si>
    <t>https://www.energymadeeasy.gov.au/plan?id=RED21277SRE6&amp;postcode=5000</t>
  </si>
  <si>
    <t>https://www.energymadeeasy.gov.au/plan?id=PSH577358SRE1&amp;postcode=5000</t>
  </si>
  <si>
    <t>https://www.energymadeeasy.gov.au/plan?id=PSH577329SRE2&amp;postcode=5000</t>
  </si>
  <si>
    <t>https://www.energymadeeasy.gov.au/plan?id=OVO404829SRE4&amp;postcode=5000</t>
  </si>
  <si>
    <t>https://www.energymadeeasy.gov.au/plan?id=OVO404830SRE4&amp;postcode=5000</t>
  </si>
  <si>
    <t>https://www.energymadeeasy.gov.au/plan?id=1ST613573SRE1&amp;postcode=5000</t>
  </si>
  <si>
    <t>https://www.energymadeeasy.gov.au/plan?id=1ST613574SRE1&amp;postcode=5000</t>
  </si>
  <si>
    <t>https://www.energymadeeasy.gov.au/plan?id=NTR198475MRE9&amp;postcode=5000</t>
  </si>
  <si>
    <t>https://www.energymadeeasy.gov.au/plan?id=NTR198474MRE9&amp;postcode=5000</t>
  </si>
  <si>
    <t>Next Business Energy</t>
  </si>
  <si>
    <t>https://www.energymadeeasy.gov.au/plan?id=NEX578480SRE1&amp;postcode=5000</t>
  </si>
  <si>
    <t>https://www.energymadeeasy.gov.au/plan?id=NEX578481SRE1&amp;postcode=5000</t>
  </si>
  <si>
    <t>https://www.energymadeeasy.gov.au/plan?id=REA251070SRE4&amp;postcode=5000</t>
  </si>
  <si>
    <t>https://www.energymadeeasy.gov.au/plan?id=REA251069SRE4&amp;postcode=5000</t>
  </si>
  <si>
    <t>Sumo</t>
  </si>
  <si>
    <t>https://www.energymadeeasy.gov.au/plan?id=SUM626519SRE1&amp;postcode=5000</t>
  </si>
  <si>
    <t>https://www.energymadeeasy.gov.au/plan?id=SUM626520SRE1&amp;postcode=5000</t>
  </si>
  <si>
    <t>Zen Energy</t>
  </si>
  <si>
    <t>https://www.energymadeeasy.gov.au/plan?id=SIM589888SRE1&amp;postcode=5000</t>
  </si>
  <si>
    <t>https://www.energymadeeasy.gov.au/plan?id=COV522980SRE3&amp;postcode=5000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</si>
</sst>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name val="Verdana"/>
    </font>
    <font>
      <sz val="10"/>
      <name val="Verdana"/>
      <family val="2"/>
    </font>
    <font>
      <b/>
      <sz val="10"/>
      <name val="Verdana"/>
      <family val="2"/>
    </font>
    <font>
      <b/>
      <sz val="10"/>
      <name val="Verdana"/>
      <family val="2"/>
    </font>
    <font>
      <sz val="10"/>
      <name val="Verdana"/>
      <family val="2"/>
    </font>
    <font>
      <sz val="10"/>
      <name val="Verdana"/>
      <family val="2"/>
    </font>
    <font>
      <b/>
      <sz val="10"/>
      <name val="Verdana"/>
      <family val="2"/>
    </font>
    <font>
      <b/>
      <sz val="10"/>
      <name val="Verdana"/>
      <family val="2"/>
    </font>
    <font>
      <b/>
      <sz val="10"/>
      <name val="Verdana"/>
      <family val="2"/>
    </font>
    <font>
      <b/>
      <sz val="10"/>
      <name val="Verdana"/>
      <family val="2"/>
    </font>
    <font>
      <sz val="8"/>
      <name val="Verdana"/>
      <family val="2"/>
    </font>
    <font>
      <b/>
      <sz val="11"/>
      <color indexed="12"/>
      <name val="Arial"/>
      <family val="2"/>
    </font>
    <font>
      <b/>
      <sz val="10"/>
      <name val="Arial"/>
      <family val="2"/>
    </font>
    <font>
      <b/>
      <sz val="10"/>
      <color indexed="12"/>
      <name val="Arial"/>
      <family val="2"/>
    </font>
    <font>
      <b/>
      <sz val="10"/>
      <color indexed="45"/>
      <name val="Arial"/>
      <family val="2"/>
    </font>
    <font>
      <sz val="10"/>
      <color indexed="45"/>
      <name val="Arial"/>
      <family val="2"/>
    </font>
    <font>
      <b/>
      <sz val="11"/>
      <color indexed="57"/>
      <name val="Arial"/>
      <family val="2"/>
    </font>
    <font>
      <sz val="10"/>
      <name val="Arial"/>
      <family val="2"/>
    </font>
    <font>
      <b/>
      <sz val="10"/>
      <color indexed="17"/>
      <name val="Arial"/>
      <family val="2"/>
    </font>
    <font>
      <b/>
      <sz val="10"/>
      <color indexed="10"/>
      <name val="Arial"/>
      <family val="2"/>
    </font>
    <font>
      <sz val="10"/>
      <color indexed="10"/>
      <name val="Arial"/>
      <family val="2"/>
    </font>
    <font>
      <sz val="10"/>
      <color indexed="18"/>
      <name val="Arial"/>
      <family val="2"/>
    </font>
    <font>
      <b/>
      <sz val="10"/>
      <color indexed="18"/>
      <name val="Arial"/>
      <family val="2"/>
    </font>
    <font>
      <sz val="9"/>
      <color indexed="81"/>
      <name val="Verdana"/>
      <family val="2"/>
    </font>
    <font>
      <b/>
      <sz val="9"/>
      <color indexed="81"/>
      <name val="Verdana"/>
      <family val="2"/>
    </font>
    <font>
      <sz val="8"/>
      <name val="Arial"/>
      <family val="2"/>
    </font>
    <font>
      <sz val="10"/>
      <color indexed="9"/>
      <name val="Arial"/>
      <family val="2"/>
    </font>
    <font>
      <sz val="10"/>
      <color indexed="9"/>
      <name val="Verdana"/>
      <family val="2"/>
    </font>
    <font>
      <sz val="11"/>
      <name val="Arial"/>
      <family val="2"/>
    </font>
    <font>
      <b/>
      <sz val="11"/>
      <name val="Arial"/>
      <family val="2"/>
    </font>
    <font>
      <b/>
      <sz val="11"/>
      <color indexed="18"/>
      <name val="Arial"/>
      <family val="2"/>
    </font>
    <font>
      <sz val="10"/>
      <color indexed="8"/>
      <name val="Verdana"/>
      <family val="2"/>
    </font>
    <font>
      <u/>
      <sz val="10"/>
      <color theme="10"/>
      <name val="Verdana"/>
      <family val="2"/>
    </font>
    <font>
      <sz val="10"/>
      <color theme="1"/>
      <name val="Verdana"/>
      <family val="2"/>
    </font>
    <font>
      <sz val="10"/>
      <color theme="0"/>
      <name val="Verdana"/>
      <family val="2"/>
    </font>
    <font>
      <sz val="10"/>
      <color rgb="FF000000"/>
      <name val="Tahoma"/>
      <family val="2"/>
    </font>
    <font>
      <b/>
      <sz val="9"/>
      <color rgb="FF000000"/>
      <name val="Verdana"/>
      <family val="2"/>
    </font>
    <font>
      <sz val="9"/>
      <color rgb="FF000000"/>
      <name val="Verdana"/>
      <family val="2"/>
    </font>
    <font>
      <sz val="10"/>
      <color theme="0" tint="-0.499984740745262"/>
      <name val="Verdana"/>
      <family val="2"/>
    </font>
  </fonts>
  <fills count="39">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50"/>
        <bgColor indexed="64"/>
      </patternFill>
    </fill>
    <fill>
      <patternFill patternType="solid">
        <fgColor indexed="18"/>
        <bgColor indexed="64"/>
      </patternFill>
    </fill>
    <fill>
      <patternFill patternType="solid">
        <fgColor indexed="28"/>
        <bgColor indexed="64"/>
      </patternFill>
    </fill>
    <fill>
      <patternFill patternType="solid">
        <fgColor indexed="29"/>
        <bgColor indexed="64"/>
      </patternFill>
    </fill>
    <fill>
      <patternFill patternType="solid">
        <fgColor indexed="24"/>
        <bgColor indexed="64"/>
      </patternFill>
    </fill>
    <fill>
      <patternFill patternType="solid">
        <fgColor indexed="52"/>
        <bgColor indexed="64"/>
      </patternFill>
    </fill>
    <fill>
      <patternFill patternType="solid">
        <fgColor indexed="9"/>
        <bgColor indexed="64"/>
      </patternFill>
    </fill>
    <fill>
      <patternFill patternType="solid">
        <fgColor indexed="16"/>
        <bgColor indexed="64"/>
      </patternFill>
    </fill>
    <fill>
      <patternFill patternType="solid">
        <fgColor indexed="59"/>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53"/>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theme="3" tint="0.79998168889431442"/>
        <bgColor indexed="64"/>
      </patternFill>
    </fill>
    <fill>
      <patternFill patternType="solid">
        <fgColor theme="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A9A6"/>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CCFFFF"/>
        <bgColor rgb="FF000000"/>
      </patternFill>
    </fill>
    <fill>
      <patternFill patternType="solid">
        <fgColor rgb="FFFFFF00"/>
        <bgColor rgb="FF000000"/>
      </patternFill>
    </fill>
    <fill>
      <patternFill patternType="solid">
        <fgColor rgb="FFF2F2F2"/>
        <bgColor rgb="FF000000"/>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bgColor indexed="64"/>
      </patternFill>
    </fill>
    <fill>
      <patternFill patternType="solid">
        <fgColor rgb="FF00B0F0"/>
        <bgColor indexed="64"/>
      </patternFill>
    </fill>
    <fill>
      <patternFill patternType="solid">
        <fgColor theme="0" tint="-0.499984740745262"/>
        <bgColor indexed="64"/>
      </patternFill>
    </fill>
  </fills>
  <borders count="24">
    <border>
      <left/>
      <right/>
      <top/>
      <bottom/>
      <diagonal/>
    </border>
    <border>
      <left/>
      <right/>
      <top/>
      <bottom style="thin">
        <color auto="1"/>
      </bottom>
      <diagonal/>
    </border>
    <border>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0" fontId="32" fillId="0" borderId="0" applyNumberFormat="0" applyFill="0" applyBorder="0" applyAlignment="0" applyProtection="0"/>
  </cellStyleXfs>
  <cellXfs count="264">
    <xf numFmtId="0" fontId="0" fillId="0" borderId="0" xfId="0"/>
    <xf numFmtId="0" fontId="0" fillId="3" borderId="0" xfId="0" applyFill="1"/>
    <xf numFmtId="0" fontId="17" fillId="0" borderId="0" xfId="0" applyFont="1"/>
    <xf numFmtId="0" fontId="19" fillId="0" borderId="0" xfId="0" applyFont="1"/>
    <xf numFmtId="0" fontId="0" fillId="4" borderId="0" xfId="0" applyFill="1"/>
    <xf numFmtId="0" fontId="18" fillId="0" borderId="0" xfId="0" applyFont="1"/>
    <xf numFmtId="0" fontId="21" fillId="0" borderId="0" xfId="0" applyFont="1"/>
    <xf numFmtId="0" fontId="21" fillId="5" borderId="1" xfId="0" applyFont="1" applyFill="1" applyBorder="1"/>
    <xf numFmtId="0" fontId="19" fillId="0" borderId="2" xfId="0" applyFont="1" applyBorder="1"/>
    <xf numFmtId="0" fontId="0" fillId="0" borderId="2" xfId="0" applyBorder="1"/>
    <xf numFmtId="0" fontId="0" fillId="4" borderId="2" xfId="0" applyFill="1" applyBorder="1"/>
    <xf numFmtId="0" fontId="0" fillId="0" borderId="1" xfId="0" applyBorder="1"/>
    <xf numFmtId="0" fontId="0" fillId="5" borderId="0" xfId="0" applyFill="1"/>
    <xf numFmtId="0" fontId="21" fillId="6" borderId="1" xfId="0" applyFont="1" applyFill="1" applyBorder="1"/>
    <xf numFmtId="0" fontId="0" fillId="6" borderId="0" xfId="0" applyFill="1"/>
    <xf numFmtId="0" fontId="21" fillId="7" borderId="1" xfId="0" applyFont="1" applyFill="1" applyBorder="1"/>
    <xf numFmtId="0" fontId="0" fillId="7" borderId="0" xfId="0" applyFill="1"/>
    <xf numFmtId="0" fontId="21" fillId="3" borderId="1" xfId="0" applyFont="1" applyFill="1" applyBorder="1"/>
    <xf numFmtId="0" fontId="21" fillId="8" borderId="1" xfId="0" applyFont="1" applyFill="1" applyBorder="1"/>
    <xf numFmtId="0" fontId="0" fillId="8" borderId="0" xfId="0" applyFill="1"/>
    <xf numFmtId="0" fontId="21" fillId="9" borderId="1" xfId="0" applyFont="1" applyFill="1" applyBorder="1"/>
    <xf numFmtId="0" fontId="0" fillId="9" borderId="0" xfId="0" applyFill="1"/>
    <xf numFmtId="9" fontId="17" fillId="0" borderId="0" xfId="0" applyNumberFormat="1" applyFont="1"/>
    <xf numFmtId="0" fontId="21" fillId="13" borderId="1" xfId="0" applyFont="1" applyFill="1" applyBorder="1"/>
    <xf numFmtId="0" fontId="0" fillId="13" borderId="0" xfId="0" applyFill="1"/>
    <xf numFmtId="0" fontId="12" fillId="2" borderId="0" xfId="0" applyFont="1" applyFill="1" applyAlignment="1" applyProtection="1">
      <alignment horizontal="left"/>
      <protection locked="0"/>
    </xf>
    <xf numFmtId="10" fontId="12" fillId="2" borderId="0" xfId="0" applyNumberFormat="1" applyFont="1" applyFill="1" applyAlignment="1" applyProtection="1">
      <alignment horizontal="left"/>
      <protection locked="0"/>
    </xf>
    <xf numFmtId="0" fontId="21" fillId="14" borderId="1" xfId="0" applyFont="1" applyFill="1" applyBorder="1"/>
    <xf numFmtId="0" fontId="0" fillId="14" borderId="0" xfId="0" applyFill="1"/>
    <xf numFmtId="0" fontId="21" fillId="15" borderId="1" xfId="0" applyFont="1" applyFill="1" applyBorder="1"/>
    <xf numFmtId="0" fontId="0" fillId="15" borderId="0" xfId="0" applyFill="1"/>
    <xf numFmtId="0" fontId="0" fillId="0" borderId="0" xfId="0" applyAlignment="1">
      <alignment wrapText="1"/>
    </xf>
    <xf numFmtId="0" fontId="17" fillId="0" borderId="0" xfId="0" applyFont="1" applyProtection="1">
      <protection hidden="1"/>
    </xf>
    <xf numFmtId="0" fontId="0" fillId="0" borderId="0" xfId="0" applyProtection="1">
      <protection hidden="1"/>
    </xf>
    <xf numFmtId="0" fontId="0" fillId="9" borderId="1" xfId="0" applyFill="1" applyBorder="1" applyProtection="1">
      <protection hidden="1"/>
    </xf>
    <xf numFmtId="0" fontId="12" fillId="0" borderId="0" xfId="0" applyFont="1" applyProtection="1">
      <protection hidden="1"/>
    </xf>
    <xf numFmtId="0" fontId="0" fillId="4" borderId="0" xfId="0" applyFill="1" applyProtection="1">
      <protection hidden="1"/>
    </xf>
    <xf numFmtId="0" fontId="18" fillId="0" borderId="0" xfId="0" applyFont="1" applyProtection="1">
      <protection hidden="1"/>
    </xf>
    <xf numFmtId="0" fontId="19" fillId="0" borderId="0" xfId="0" applyFont="1" applyProtection="1">
      <protection hidden="1"/>
    </xf>
    <xf numFmtId="0" fontId="20" fillId="4" borderId="0" xfId="0" applyFont="1" applyFill="1" applyProtection="1">
      <protection hidden="1"/>
    </xf>
    <xf numFmtId="0" fontId="21" fillId="0" borderId="0" xfId="0" applyFont="1" applyProtection="1">
      <protection hidden="1"/>
    </xf>
    <xf numFmtId="2" fontId="0" fillId="0" borderId="0" xfId="0" applyNumberFormat="1" applyProtection="1">
      <protection hidden="1"/>
    </xf>
    <xf numFmtId="0" fontId="12" fillId="4" borderId="0" xfId="0" applyFont="1" applyFill="1" applyProtection="1">
      <protection hidden="1"/>
    </xf>
    <xf numFmtId="3" fontId="9" fillId="4" borderId="0" xfId="0" applyNumberFormat="1" applyFont="1" applyFill="1" applyProtection="1">
      <protection hidden="1"/>
    </xf>
    <xf numFmtId="0" fontId="18" fillId="4" borderId="0" xfId="0" applyFont="1" applyFill="1" applyProtection="1">
      <protection hidden="1"/>
    </xf>
    <xf numFmtId="3" fontId="6" fillId="4" borderId="0" xfId="0" applyNumberFormat="1" applyFont="1" applyFill="1" applyProtection="1">
      <protection hidden="1"/>
    </xf>
    <xf numFmtId="0" fontId="0" fillId="9" borderId="0" xfId="0" applyFill="1" applyProtection="1">
      <protection hidden="1"/>
    </xf>
    <xf numFmtId="0" fontId="0" fillId="8" borderId="1" xfId="0" applyFill="1" applyBorder="1" applyProtection="1">
      <protection hidden="1"/>
    </xf>
    <xf numFmtId="0" fontId="22" fillId="0" borderId="0" xfId="0" applyFont="1" applyProtection="1">
      <protection hidden="1"/>
    </xf>
    <xf numFmtId="3" fontId="9" fillId="0" borderId="0" xfId="0" applyNumberFormat="1" applyFont="1" applyProtection="1">
      <protection hidden="1"/>
    </xf>
    <xf numFmtId="0" fontId="0" fillId="8" borderId="0" xfId="0" applyFill="1" applyProtection="1">
      <protection hidden="1"/>
    </xf>
    <xf numFmtId="0" fontId="0" fillId="3" borderId="1" xfId="0" applyFill="1" applyBorder="1" applyProtection="1">
      <protection hidden="1"/>
    </xf>
    <xf numFmtId="0" fontId="0" fillId="3" borderId="0" xfId="0" applyFill="1" applyProtection="1">
      <protection hidden="1"/>
    </xf>
    <xf numFmtId="0" fontId="0" fillId="7" borderId="1" xfId="0" applyFill="1" applyBorder="1" applyProtection="1">
      <protection hidden="1"/>
    </xf>
    <xf numFmtId="0" fontId="0" fillId="7" borderId="0" xfId="0" applyFill="1" applyProtection="1">
      <protection hidden="1"/>
    </xf>
    <xf numFmtId="0" fontId="0" fillId="6" borderId="1" xfId="0" applyFill="1" applyBorder="1" applyProtection="1">
      <protection hidden="1"/>
    </xf>
    <xf numFmtId="0" fontId="0" fillId="6" borderId="0" xfId="0" applyFill="1" applyProtection="1">
      <protection hidden="1"/>
    </xf>
    <xf numFmtId="0" fontId="0" fillId="5" borderId="1" xfId="0" applyFill="1" applyBorder="1" applyProtection="1">
      <protection hidden="1"/>
    </xf>
    <xf numFmtId="3" fontId="8" fillId="4" borderId="0" xfId="0" applyNumberFormat="1" applyFont="1" applyFill="1" applyProtection="1">
      <protection hidden="1"/>
    </xf>
    <xf numFmtId="0" fontId="0" fillId="13" borderId="1" xfId="0" applyFill="1" applyBorder="1" applyProtection="1">
      <protection hidden="1"/>
    </xf>
    <xf numFmtId="3" fontId="7" fillId="4" borderId="0" xfId="0" applyNumberFormat="1" applyFont="1" applyFill="1" applyProtection="1">
      <protection hidden="1"/>
    </xf>
    <xf numFmtId="0" fontId="0" fillId="13" borderId="0" xfId="0" applyFill="1" applyProtection="1">
      <protection hidden="1"/>
    </xf>
    <xf numFmtId="0" fontId="0" fillId="15" borderId="1" xfId="0" applyFill="1" applyBorder="1" applyProtection="1">
      <protection hidden="1"/>
    </xf>
    <xf numFmtId="0" fontId="0" fillId="15" borderId="0" xfId="0" applyFill="1" applyProtection="1">
      <protection hidden="1"/>
    </xf>
    <xf numFmtId="0" fontId="0" fillId="14" borderId="1" xfId="0" applyFill="1" applyBorder="1" applyProtection="1">
      <protection hidden="1"/>
    </xf>
    <xf numFmtId="0" fontId="0" fillId="14" borderId="0" xfId="0" applyFill="1" applyProtection="1">
      <protection hidden="1"/>
    </xf>
    <xf numFmtId="0" fontId="11" fillId="12" borderId="0" xfId="0" applyFont="1" applyFill="1" applyProtection="1">
      <protection hidden="1"/>
    </xf>
    <xf numFmtId="0" fontId="12" fillId="12" borderId="0" xfId="0" applyFont="1" applyFill="1" applyProtection="1">
      <protection hidden="1"/>
    </xf>
    <xf numFmtId="0" fontId="0" fillId="12" borderId="0" xfId="0" applyFill="1" applyProtection="1">
      <protection hidden="1"/>
    </xf>
    <xf numFmtId="0" fontId="13" fillId="12" borderId="0" xfId="0" applyFont="1" applyFill="1" applyProtection="1">
      <protection hidden="1"/>
    </xf>
    <xf numFmtId="0" fontId="14" fillId="12" borderId="0" xfId="0" applyFont="1" applyFill="1" applyProtection="1">
      <protection hidden="1"/>
    </xf>
    <xf numFmtId="0" fontId="15" fillId="12" borderId="0" xfId="0" applyFont="1" applyFill="1" applyProtection="1">
      <protection hidden="1"/>
    </xf>
    <xf numFmtId="0" fontId="19" fillId="12" borderId="3" xfId="0" applyFont="1" applyFill="1" applyBorder="1" applyProtection="1">
      <protection hidden="1"/>
    </xf>
    <xf numFmtId="0" fontId="17" fillId="12" borderId="9" xfId="0" applyFont="1" applyFill="1" applyBorder="1" applyProtection="1">
      <protection hidden="1"/>
    </xf>
    <xf numFmtId="0" fontId="17" fillId="12" borderId="4" xfId="0" applyFont="1" applyFill="1" applyBorder="1" applyProtection="1">
      <protection hidden="1"/>
    </xf>
    <xf numFmtId="0" fontId="16" fillId="12" borderId="0" xfId="0" applyFont="1" applyFill="1" applyProtection="1">
      <protection hidden="1"/>
    </xf>
    <xf numFmtId="0" fontId="17" fillId="12" borderId="5" xfId="0" applyFont="1" applyFill="1" applyBorder="1" applyProtection="1">
      <protection hidden="1"/>
    </xf>
    <xf numFmtId="0" fontId="17" fillId="12" borderId="0" xfId="0" applyFont="1" applyFill="1" applyProtection="1">
      <protection hidden="1"/>
    </xf>
    <xf numFmtId="0" fontId="17" fillId="12" borderId="6" xfId="0" applyFont="1" applyFill="1" applyBorder="1" applyProtection="1">
      <protection hidden="1"/>
    </xf>
    <xf numFmtId="0" fontId="17" fillId="12" borderId="7" xfId="0" applyFont="1" applyFill="1" applyBorder="1" applyProtection="1">
      <protection hidden="1"/>
    </xf>
    <xf numFmtId="0" fontId="17" fillId="12" borderId="10" xfId="0" applyFont="1" applyFill="1" applyBorder="1" applyProtection="1">
      <protection hidden="1"/>
    </xf>
    <xf numFmtId="0" fontId="17" fillId="12" borderId="8" xfId="0" applyFont="1" applyFill="1" applyBorder="1" applyProtection="1">
      <protection hidden="1"/>
    </xf>
    <xf numFmtId="0" fontId="28" fillId="12" borderId="0" xfId="0" applyFont="1" applyFill="1" applyProtection="1">
      <protection hidden="1"/>
    </xf>
    <xf numFmtId="0" fontId="21" fillId="16" borderId="1" xfId="0" applyFont="1" applyFill="1" applyBorder="1"/>
    <xf numFmtId="0" fontId="0" fillId="16" borderId="0" xfId="0" applyFill="1"/>
    <xf numFmtId="0" fontId="0" fillId="16" borderId="1" xfId="0" applyFill="1" applyBorder="1" applyProtection="1">
      <protection hidden="1"/>
    </xf>
    <xf numFmtId="0" fontId="0" fillId="16" borderId="0" xfId="0" applyFill="1" applyProtection="1">
      <protection hidden="1"/>
    </xf>
    <xf numFmtId="0" fontId="21" fillId="17" borderId="1" xfId="0" applyFont="1" applyFill="1" applyBorder="1"/>
    <xf numFmtId="0" fontId="0" fillId="17" borderId="0" xfId="0" applyFill="1"/>
    <xf numFmtId="0" fontId="0" fillId="17" borderId="1" xfId="0" applyFill="1" applyBorder="1" applyProtection="1">
      <protection hidden="1"/>
    </xf>
    <xf numFmtId="0" fontId="0" fillId="17" borderId="0" xfId="0" applyFill="1" applyProtection="1">
      <protection hidden="1"/>
    </xf>
    <xf numFmtId="0" fontId="0" fillId="0" borderId="11" xfId="0" applyBorder="1"/>
    <xf numFmtId="1" fontId="0" fillId="0" borderId="0" xfId="0" applyNumberFormat="1"/>
    <xf numFmtId="0" fontId="29" fillId="12" borderId="0" xfId="0" applyFont="1" applyFill="1" applyProtection="1">
      <protection hidden="1"/>
    </xf>
    <xf numFmtId="0" fontId="17" fillId="0" borderId="1" xfId="0" applyFont="1" applyBorder="1"/>
    <xf numFmtId="0" fontId="17" fillId="0" borderId="11" xfId="0" applyFont="1" applyBorder="1"/>
    <xf numFmtId="0" fontId="17" fillId="0" borderId="2" xfId="0" applyFont="1" applyBorder="1"/>
    <xf numFmtId="0" fontId="17" fillId="0" borderId="11" xfId="0" applyFont="1" applyBorder="1" applyAlignment="1">
      <alignment horizontal="right"/>
    </xf>
    <xf numFmtId="2" fontId="0" fillId="4" borderId="0" xfId="0" applyNumberFormat="1" applyFill="1" applyProtection="1">
      <protection hidden="1"/>
    </xf>
    <xf numFmtId="3" fontId="3" fillId="4" borderId="0" xfId="0" applyNumberFormat="1" applyFont="1" applyFill="1" applyProtection="1">
      <protection hidden="1"/>
    </xf>
    <xf numFmtId="0" fontId="0" fillId="15" borderId="15" xfId="0" applyFill="1" applyBorder="1"/>
    <xf numFmtId="14" fontId="0" fillId="0" borderId="15" xfId="0" applyNumberFormat="1" applyBorder="1"/>
    <xf numFmtId="14" fontId="0" fillId="0" borderId="15" xfId="0" applyNumberFormat="1" applyBorder="1" applyAlignment="1">
      <alignment horizontal="left"/>
    </xf>
    <xf numFmtId="0" fontId="0" fillId="0" borderId="15" xfId="0" applyBorder="1"/>
    <xf numFmtId="0" fontId="0" fillId="0" borderId="15" xfId="0" applyBorder="1" applyAlignment="1">
      <alignment horizontal="center"/>
    </xf>
    <xf numFmtId="1" fontId="0" fillId="0" borderId="15" xfId="0" applyNumberFormat="1" applyBorder="1"/>
    <xf numFmtId="0" fontId="0" fillId="0" borderId="0" xfId="0" applyAlignment="1">
      <alignment horizontal="left"/>
    </xf>
    <xf numFmtId="14" fontId="0" fillId="0" borderId="15" xfId="0" applyNumberFormat="1" applyBorder="1" applyAlignment="1">
      <alignment horizontal="right"/>
    </xf>
    <xf numFmtId="0" fontId="0" fillId="15" borderId="0" xfId="0" applyFill="1" applyAlignment="1">
      <alignment horizontal="right" wrapText="1"/>
    </xf>
    <xf numFmtId="0" fontId="0" fillId="15" borderId="0" xfId="0" applyFill="1" applyAlignment="1">
      <alignment horizontal="left" wrapText="1"/>
    </xf>
    <xf numFmtId="0" fontId="0" fillId="15" borderId="0" xfId="0" applyFill="1" applyAlignment="1">
      <alignment wrapText="1"/>
    </xf>
    <xf numFmtId="0" fontId="0" fillId="15" borderId="0" xfId="0" applyFill="1" applyAlignment="1">
      <alignment horizontal="center" wrapText="1"/>
    </xf>
    <xf numFmtId="0" fontId="0" fillId="15" borderId="12" xfId="0" applyFill="1" applyBorder="1" applyAlignment="1">
      <alignment wrapText="1"/>
    </xf>
    <xf numFmtId="0" fontId="0" fillId="4" borderId="13" xfId="0" applyFill="1" applyBorder="1" applyAlignment="1">
      <alignment horizontal="right" wrapText="1"/>
    </xf>
    <xf numFmtId="0" fontId="0" fillId="18" borderId="0" xfId="0" applyFill="1" applyAlignment="1">
      <alignment horizontal="right" wrapText="1"/>
    </xf>
    <xf numFmtId="0" fontId="0" fillId="18" borderId="12" xfId="0" applyFill="1" applyBorder="1" applyAlignment="1">
      <alignment horizontal="right" wrapText="1"/>
    </xf>
    <xf numFmtId="0" fontId="0" fillId="16" borderId="0" xfId="0" applyFill="1" applyAlignment="1">
      <alignment horizontal="right" wrapText="1"/>
    </xf>
    <xf numFmtId="0" fontId="0" fillId="6" borderId="14" xfId="0" applyFill="1" applyBorder="1" applyAlignment="1">
      <alignment horizontal="right" wrapText="1"/>
    </xf>
    <xf numFmtId="0" fontId="0" fillId="6" borderId="0" xfId="0" applyFill="1" applyAlignment="1">
      <alignment horizontal="right" wrapText="1"/>
    </xf>
    <xf numFmtId="0" fontId="0" fillId="11" borderId="0" xfId="0" applyFill="1" applyAlignment="1">
      <alignment horizontal="right" wrapText="1"/>
    </xf>
    <xf numFmtId="0" fontId="0" fillId="19" borderId="13" xfId="0" applyFill="1" applyBorder="1" applyAlignment="1">
      <alignment horizontal="right" wrapText="1"/>
    </xf>
    <xf numFmtId="0" fontId="0" fillId="20" borderId="0" xfId="0" applyFill="1" applyAlignment="1">
      <alignment horizontal="center" wrapText="1"/>
    </xf>
    <xf numFmtId="0" fontId="0" fillId="20" borderId="12" xfId="0" applyFill="1" applyBorder="1" applyAlignment="1">
      <alignment horizontal="center" wrapText="1"/>
    </xf>
    <xf numFmtId="1" fontId="0" fillId="16" borderId="15" xfId="0" applyNumberFormat="1" applyFill="1" applyBorder="1"/>
    <xf numFmtId="0" fontId="0" fillId="16" borderId="15" xfId="0" applyFill="1" applyBorder="1"/>
    <xf numFmtId="0" fontId="28" fillId="21" borderId="0" xfId="0" applyFont="1" applyFill="1" applyProtection="1">
      <protection hidden="1"/>
    </xf>
    <xf numFmtId="0" fontId="0" fillId="21" borderId="0" xfId="0" applyFill="1" applyProtection="1">
      <protection hidden="1"/>
    </xf>
    <xf numFmtId="0" fontId="29" fillId="21" borderId="0" xfId="0" applyFont="1" applyFill="1" applyProtection="1">
      <protection hidden="1"/>
    </xf>
    <xf numFmtId="0" fontId="30" fillId="12" borderId="3" xfId="0" applyFont="1" applyFill="1" applyBorder="1" applyProtection="1">
      <protection hidden="1"/>
    </xf>
    <xf numFmtId="0" fontId="28" fillId="12" borderId="9" xfId="0" applyFont="1" applyFill="1" applyBorder="1" applyProtection="1">
      <protection hidden="1"/>
    </xf>
    <xf numFmtId="0" fontId="28" fillId="12" borderId="4" xfId="0" applyFont="1" applyFill="1" applyBorder="1" applyProtection="1">
      <protection hidden="1"/>
    </xf>
    <xf numFmtId="0" fontId="28" fillId="12" borderId="5" xfId="0" applyFont="1" applyFill="1" applyBorder="1" applyProtection="1">
      <protection hidden="1"/>
    </xf>
    <xf numFmtId="0" fontId="28" fillId="12" borderId="6" xfId="0" applyFont="1" applyFill="1" applyBorder="1" applyProtection="1">
      <protection hidden="1"/>
    </xf>
    <xf numFmtId="0" fontId="0" fillId="0" borderId="5" xfId="0" applyBorder="1" applyProtection="1">
      <protection hidden="1"/>
    </xf>
    <xf numFmtId="15" fontId="0" fillId="0" borderId="0" xfId="0" applyNumberFormat="1" applyAlignment="1" applyProtection="1">
      <alignment horizontal="left"/>
      <protection hidden="1"/>
    </xf>
    <xf numFmtId="4" fontId="0" fillId="0" borderId="0" xfId="0" applyNumberFormat="1" applyProtection="1">
      <protection hidden="1"/>
    </xf>
    <xf numFmtId="2" fontId="31" fillId="0" borderId="0" xfId="0" applyNumberFormat="1" applyFont="1" applyProtection="1">
      <protection hidden="1"/>
    </xf>
    <xf numFmtId="3" fontId="2" fillId="0" borderId="0" xfId="0" applyNumberFormat="1" applyFont="1" applyProtection="1">
      <protection hidden="1"/>
    </xf>
    <xf numFmtId="0" fontId="0" fillId="0" borderId="7" xfId="0" applyBorder="1" applyProtection="1">
      <protection hidden="1"/>
    </xf>
    <xf numFmtId="15" fontId="0" fillId="0" borderId="10" xfId="0" applyNumberFormat="1" applyBorder="1" applyAlignment="1" applyProtection="1">
      <alignment horizontal="left"/>
      <protection hidden="1"/>
    </xf>
    <xf numFmtId="4" fontId="0" fillId="0" borderId="10" xfId="0" applyNumberFormat="1" applyBorder="1" applyProtection="1">
      <protection hidden="1"/>
    </xf>
    <xf numFmtId="2" fontId="31" fillId="0" borderId="10" xfId="0" applyNumberFormat="1" applyFont="1" applyBorder="1" applyProtection="1">
      <protection hidden="1"/>
    </xf>
    <xf numFmtId="3" fontId="2" fillId="0" borderId="10" xfId="0" applyNumberFormat="1" applyFont="1" applyBorder="1" applyProtection="1">
      <protection hidden="1"/>
    </xf>
    <xf numFmtId="3" fontId="0" fillId="21" borderId="0" xfId="0" applyNumberFormat="1" applyFill="1" applyProtection="1">
      <protection hidden="1"/>
    </xf>
    <xf numFmtId="4" fontId="28" fillId="12" borderId="9" xfId="0" applyNumberFormat="1" applyFont="1" applyFill="1" applyBorder="1" applyProtection="1">
      <protection hidden="1"/>
    </xf>
    <xf numFmtId="3" fontId="29" fillId="12" borderId="9" xfId="0" applyNumberFormat="1" applyFont="1" applyFill="1" applyBorder="1" applyProtection="1">
      <protection hidden="1"/>
    </xf>
    <xf numFmtId="4" fontId="28" fillId="12" borderId="0" xfId="0" applyNumberFormat="1" applyFont="1" applyFill="1" applyProtection="1">
      <protection hidden="1"/>
    </xf>
    <xf numFmtId="3" fontId="29" fillId="12" borderId="0" xfId="0" applyNumberFormat="1" applyFont="1" applyFill="1" applyProtection="1">
      <protection hidden="1"/>
    </xf>
    <xf numFmtId="2" fontId="0" fillId="0" borderId="10" xfId="0" applyNumberFormat="1" applyBorder="1" applyProtection="1">
      <protection hidden="1"/>
    </xf>
    <xf numFmtId="0" fontId="29" fillId="2" borderId="0" xfId="0" applyFont="1" applyFill="1" applyProtection="1">
      <protection locked="0"/>
    </xf>
    <xf numFmtId="9" fontId="29" fillId="2" borderId="0" xfId="0" applyNumberFormat="1" applyFont="1" applyFill="1" applyProtection="1">
      <protection locked="0"/>
    </xf>
    <xf numFmtId="14" fontId="0" fillId="11" borderId="15" xfId="0" applyNumberFormat="1" applyFill="1" applyBorder="1"/>
    <xf numFmtId="0" fontId="0" fillId="23" borderId="0" xfId="0" applyFill="1" applyProtection="1">
      <protection hidden="1"/>
    </xf>
    <xf numFmtId="0" fontId="0" fillId="24" borderId="0" xfId="0" applyFill="1" applyProtection="1">
      <protection hidden="1"/>
    </xf>
    <xf numFmtId="0" fontId="28" fillId="22" borderId="0" xfId="0" applyFont="1" applyFill="1" applyProtection="1">
      <protection hidden="1"/>
    </xf>
    <xf numFmtId="0" fontId="0" fillId="22" borderId="0" xfId="0" applyFill="1" applyProtection="1">
      <protection hidden="1"/>
    </xf>
    <xf numFmtId="0" fontId="29" fillId="22" borderId="0" xfId="0" applyFont="1" applyFill="1" applyProtection="1">
      <protection hidden="1"/>
    </xf>
    <xf numFmtId="3" fontId="0" fillId="22" borderId="0" xfId="0" applyNumberFormat="1" applyFill="1" applyProtection="1">
      <protection hidden="1"/>
    </xf>
    <xf numFmtId="0" fontId="1" fillId="12" borderId="0" xfId="0" applyFont="1" applyFill="1" applyProtection="1">
      <protection hidden="1"/>
    </xf>
    <xf numFmtId="0" fontId="28" fillId="25" borderId="0" xfId="0" applyFont="1" applyFill="1" applyProtection="1">
      <protection hidden="1"/>
    </xf>
    <xf numFmtId="0" fontId="0" fillId="25" borderId="0" xfId="0" applyFill="1" applyProtection="1">
      <protection hidden="1"/>
    </xf>
    <xf numFmtId="0" fontId="29" fillId="25" borderId="0" xfId="0" applyFont="1" applyFill="1" applyProtection="1">
      <protection hidden="1"/>
    </xf>
    <xf numFmtId="3" fontId="0" fillId="25" borderId="0" xfId="0" applyNumberFormat="1" applyFill="1" applyProtection="1">
      <protection hidden="1"/>
    </xf>
    <xf numFmtId="14" fontId="1" fillId="0" borderId="15" xfId="0" applyNumberFormat="1" applyFont="1" applyBorder="1"/>
    <xf numFmtId="0" fontId="0" fillId="16" borderId="15" xfId="0" applyFill="1" applyBorder="1" applyAlignment="1">
      <alignment horizontal="right" wrapText="1"/>
    </xf>
    <xf numFmtId="0" fontId="0" fillId="0" borderId="15" xfId="0" applyBorder="1" applyAlignment="1">
      <alignment horizontal="left"/>
    </xf>
    <xf numFmtId="0" fontId="1" fillId="0" borderId="15" xfId="0" applyFont="1" applyBorder="1"/>
    <xf numFmtId="0" fontId="2" fillId="23" borderId="3" xfId="0" applyFont="1" applyFill="1" applyBorder="1" applyProtection="1">
      <protection hidden="1"/>
    </xf>
    <xf numFmtId="0" fontId="0" fillId="23" borderId="4" xfId="0" applyFill="1" applyBorder="1" applyProtection="1">
      <protection hidden="1"/>
    </xf>
    <xf numFmtId="0" fontId="0" fillId="23" borderId="6" xfId="0" applyFill="1" applyBorder="1" applyProtection="1">
      <protection hidden="1"/>
    </xf>
    <xf numFmtId="0" fontId="28" fillId="26" borderId="0" xfId="0" applyFont="1" applyFill="1" applyProtection="1">
      <protection hidden="1"/>
    </xf>
    <xf numFmtId="0" fontId="0" fillId="26" borderId="0" xfId="0" applyFill="1" applyProtection="1">
      <protection hidden="1"/>
    </xf>
    <xf numFmtId="0" fontId="29" fillId="26" borderId="0" xfId="0" applyFont="1" applyFill="1" applyProtection="1">
      <protection hidden="1"/>
    </xf>
    <xf numFmtId="3" fontId="0" fillId="26" borderId="0" xfId="0" applyNumberFormat="1" applyFill="1" applyProtection="1">
      <protection hidden="1"/>
    </xf>
    <xf numFmtId="0" fontId="0" fillId="0" borderId="16" xfId="0" applyBorder="1" applyProtection="1">
      <protection hidden="1"/>
    </xf>
    <xf numFmtId="49" fontId="1" fillId="25" borderId="17" xfId="0" applyNumberFormat="1" applyFont="1" applyFill="1" applyBorder="1" applyProtection="1">
      <protection hidden="1"/>
    </xf>
    <xf numFmtId="49" fontId="0" fillId="22" borderId="17" xfId="0" applyNumberFormat="1" applyFill="1" applyBorder="1" applyProtection="1">
      <protection hidden="1"/>
    </xf>
    <xf numFmtId="49" fontId="1" fillId="21" borderId="17" xfId="0" applyNumberFormat="1" applyFont="1" applyFill="1" applyBorder="1" applyProtection="1">
      <protection hidden="1"/>
    </xf>
    <xf numFmtId="49" fontId="27" fillId="17" borderId="17" xfId="0" applyNumberFormat="1" applyFont="1" applyFill="1" applyBorder="1" applyProtection="1">
      <protection hidden="1"/>
    </xf>
    <xf numFmtId="49" fontId="4" fillId="16" borderId="17" xfId="0" applyNumberFormat="1" applyFont="1" applyFill="1" applyBorder="1" applyProtection="1">
      <protection hidden="1"/>
    </xf>
    <xf numFmtId="49" fontId="27" fillId="14" borderId="17" xfId="0" applyNumberFormat="1" applyFont="1" applyFill="1" applyBorder="1" applyProtection="1">
      <protection hidden="1"/>
    </xf>
    <xf numFmtId="49" fontId="5" fillId="15" borderId="17" xfId="0" applyNumberFormat="1" applyFont="1" applyFill="1" applyBorder="1" applyProtection="1">
      <protection hidden="1"/>
    </xf>
    <xf numFmtId="49" fontId="27" fillId="13" borderId="17" xfId="0" applyNumberFormat="1" applyFont="1" applyFill="1" applyBorder="1" applyProtection="1">
      <protection hidden="1"/>
    </xf>
    <xf numFmtId="49" fontId="0" fillId="5" borderId="17" xfId="0" applyNumberFormat="1" applyFill="1" applyBorder="1" applyProtection="1">
      <protection hidden="1"/>
    </xf>
    <xf numFmtId="49" fontId="0" fillId="6" borderId="17" xfId="0" applyNumberFormat="1" applyFill="1" applyBorder="1" applyProtection="1">
      <protection hidden="1"/>
    </xf>
    <xf numFmtId="49" fontId="26" fillId="7" borderId="17" xfId="0" applyNumberFormat="1" applyFont="1" applyFill="1" applyBorder="1" applyProtection="1">
      <protection hidden="1"/>
    </xf>
    <xf numFmtId="49" fontId="0" fillId="3" borderId="17" xfId="0" applyNumberFormat="1" applyFill="1" applyBorder="1" applyProtection="1">
      <protection hidden="1"/>
    </xf>
    <xf numFmtId="49" fontId="0" fillId="10" borderId="17" xfId="0" applyNumberFormat="1" applyFill="1" applyBorder="1" applyProtection="1">
      <protection hidden="1"/>
    </xf>
    <xf numFmtId="49" fontId="0" fillId="11" borderId="18" xfId="0" applyNumberFormat="1" applyFill="1" applyBorder="1" applyProtection="1">
      <protection hidden="1"/>
    </xf>
    <xf numFmtId="49" fontId="1" fillId="26" borderId="17" xfId="0" applyNumberFormat="1" applyFont="1" applyFill="1" applyBorder="1" applyProtection="1">
      <protection hidden="1"/>
    </xf>
    <xf numFmtId="2" fontId="0" fillId="0" borderId="15" xfId="0" applyNumberFormat="1" applyBorder="1"/>
    <xf numFmtId="0" fontId="0" fillId="27" borderId="15" xfId="0" applyFill="1" applyBorder="1"/>
    <xf numFmtId="0" fontId="0" fillId="27" borderId="15" xfId="0" applyFill="1" applyBorder="1" applyAlignment="1">
      <alignment horizontal="right" wrapText="1"/>
    </xf>
    <xf numFmtId="2" fontId="0" fillId="27" borderId="15" xfId="0" applyNumberFormat="1" applyFill="1" applyBorder="1"/>
    <xf numFmtId="1" fontId="0" fillId="28" borderId="15" xfId="0" applyNumberFormat="1" applyFill="1" applyBorder="1"/>
    <xf numFmtId="1" fontId="0" fillId="27" borderId="15" xfId="0" applyNumberFormat="1" applyFill="1" applyBorder="1"/>
    <xf numFmtId="14" fontId="0" fillId="28" borderId="15" xfId="0" applyNumberFormat="1" applyFill="1" applyBorder="1" applyAlignment="1">
      <alignment horizontal="right"/>
    </xf>
    <xf numFmtId="14" fontId="1" fillId="28" borderId="15" xfId="0" applyNumberFormat="1" applyFont="1" applyFill="1" applyBorder="1"/>
    <xf numFmtId="14" fontId="0" fillId="28" borderId="15" xfId="0" applyNumberFormat="1" applyFill="1" applyBorder="1"/>
    <xf numFmtId="0" fontId="0" fillId="12" borderId="8" xfId="0" applyFill="1" applyBorder="1" applyProtection="1">
      <protection hidden="1"/>
    </xf>
    <xf numFmtId="0" fontId="28" fillId="29" borderId="0" xfId="0" applyFont="1" applyFill="1" applyProtection="1">
      <protection hidden="1"/>
    </xf>
    <xf numFmtId="0" fontId="0" fillId="29" borderId="0" xfId="0" applyFill="1" applyProtection="1">
      <protection hidden="1"/>
    </xf>
    <xf numFmtId="0" fontId="29" fillId="29" borderId="0" xfId="0" applyFont="1" applyFill="1" applyProtection="1">
      <protection hidden="1"/>
    </xf>
    <xf numFmtId="3" fontId="0" fillId="29" borderId="0" xfId="0" applyNumberFormat="1" applyFill="1" applyProtection="1">
      <protection hidden="1"/>
    </xf>
    <xf numFmtId="49" fontId="1" fillId="29" borderId="17" xfId="0" applyNumberFormat="1" applyFont="1" applyFill="1" applyBorder="1" applyProtection="1">
      <protection hidden="1"/>
    </xf>
    <xf numFmtId="0" fontId="1" fillId="30" borderId="15" xfId="0" applyFont="1" applyFill="1" applyBorder="1"/>
    <xf numFmtId="14" fontId="1" fillId="31" borderId="19" xfId="0" applyNumberFormat="1" applyFont="1" applyFill="1" applyBorder="1"/>
    <xf numFmtId="14" fontId="1" fillId="0" borderId="19" xfId="0" applyNumberFormat="1" applyFont="1" applyBorder="1" applyAlignment="1">
      <alignment horizontal="left"/>
    </xf>
    <xf numFmtId="0" fontId="1" fillId="0" borderId="19" xfId="0" applyFont="1" applyBorder="1"/>
    <xf numFmtId="14" fontId="1" fillId="0" borderId="19" xfId="0" applyNumberFormat="1" applyFont="1" applyBorder="1"/>
    <xf numFmtId="0" fontId="1" fillId="0" borderId="19" xfId="0" applyFont="1" applyBorder="1" applyAlignment="1">
      <alignment horizontal="center"/>
    </xf>
    <xf numFmtId="2" fontId="1" fillId="0" borderId="19" xfId="0" applyNumberFormat="1" applyFont="1" applyBorder="1"/>
    <xf numFmtId="1" fontId="1" fillId="0" borderId="19" xfId="0" applyNumberFormat="1" applyFont="1" applyBorder="1"/>
    <xf numFmtId="0" fontId="32" fillId="0" borderId="0" xfId="1"/>
    <xf numFmtId="0" fontId="1" fillId="0" borderId="0" xfId="0" applyFont="1"/>
    <xf numFmtId="0" fontId="1" fillId="30" borderId="20" xfId="0" applyFont="1" applyFill="1" applyBorder="1"/>
    <xf numFmtId="14" fontId="1" fillId="0" borderId="21" xfId="0" applyNumberFormat="1" applyFont="1" applyBorder="1" applyAlignment="1">
      <alignment horizontal="left"/>
    </xf>
    <xf numFmtId="0" fontId="1" fillId="0" borderId="21" xfId="0" applyFont="1" applyBorder="1"/>
    <xf numFmtId="0" fontId="1" fillId="0" borderId="21" xfId="0" applyFont="1" applyBorder="1" applyAlignment="1">
      <alignment horizontal="center"/>
    </xf>
    <xf numFmtId="1" fontId="1" fillId="0" borderId="21" xfId="0" applyNumberFormat="1" applyFont="1" applyBorder="1"/>
    <xf numFmtId="2" fontId="1" fillId="0" borderId="21" xfId="0" applyNumberFormat="1" applyFont="1" applyBorder="1"/>
    <xf numFmtId="0" fontId="1" fillId="32" borderId="21" xfId="0" applyFont="1" applyFill="1" applyBorder="1"/>
    <xf numFmtId="0" fontId="1" fillId="32" borderId="21" xfId="0" applyFont="1" applyFill="1" applyBorder="1" applyAlignment="1">
      <alignment horizontal="right" wrapText="1"/>
    </xf>
    <xf numFmtId="2" fontId="1" fillId="32" borderId="21" xfId="0" applyNumberFormat="1" applyFont="1" applyFill="1" applyBorder="1"/>
    <xf numFmtId="14" fontId="1" fillId="31" borderId="21" xfId="0" applyNumberFormat="1" applyFont="1" applyFill="1" applyBorder="1"/>
    <xf numFmtId="14" fontId="1" fillId="0" borderId="21" xfId="0" applyNumberFormat="1" applyFont="1" applyBorder="1"/>
    <xf numFmtId="14" fontId="1" fillId="0" borderId="21" xfId="0" applyNumberFormat="1" applyFont="1" applyBorder="1" applyAlignment="1">
      <alignment horizontal="right"/>
    </xf>
    <xf numFmtId="0" fontId="32" fillId="0" borderId="19" xfId="1" applyBorder="1"/>
    <xf numFmtId="0" fontId="30" fillId="4" borderId="22" xfId="0" applyFont="1" applyFill="1" applyBorder="1" applyAlignment="1" applyProtection="1">
      <alignment wrapText="1"/>
      <protection hidden="1"/>
    </xf>
    <xf numFmtId="0" fontId="30" fillId="4" borderId="11" xfId="0" applyFont="1" applyFill="1" applyBorder="1" applyAlignment="1" applyProtection="1">
      <alignment wrapText="1"/>
      <protection hidden="1"/>
    </xf>
    <xf numFmtId="0" fontId="30" fillId="4" borderId="15" xfId="0" applyFont="1" applyFill="1" applyBorder="1" applyAlignment="1" applyProtection="1">
      <alignment wrapText="1"/>
      <protection hidden="1"/>
    </xf>
    <xf numFmtId="0" fontId="30" fillId="4" borderId="19" xfId="0" applyFont="1" applyFill="1" applyBorder="1" applyAlignment="1" applyProtection="1">
      <alignment wrapText="1"/>
      <protection hidden="1"/>
    </xf>
    <xf numFmtId="0" fontId="29" fillId="4" borderId="15" xfId="0" applyFont="1" applyFill="1" applyBorder="1" applyAlignment="1" applyProtection="1">
      <alignment wrapText="1"/>
      <protection hidden="1"/>
    </xf>
    <xf numFmtId="0" fontId="29" fillId="4" borderId="23" xfId="0" applyFont="1" applyFill="1" applyBorder="1" applyAlignment="1" applyProtection="1">
      <alignment wrapText="1"/>
      <protection hidden="1"/>
    </xf>
    <xf numFmtId="0" fontId="0" fillId="12" borderId="5" xfId="0" applyFill="1" applyBorder="1" applyProtection="1">
      <protection hidden="1"/>
    </xf>
    <xf numFmtId="0" fontId="0" fillId="12" borderId="6" xfId="0" applyFill="1" applyBorder="1" applyProtection="1">
      <protection hidden="1"/>
    </xf>
    <xf numFmtId="0" fontId="0" fillId="0" borderId="6" xfId="0" applyBorder="1" applyProtection="1">
      <protection hidden="1"/>
    </xf>
    <xf numFmtId="0" fontId="0" fillId="12" borderId="7" xfId="0" applyFill="1" applyBorder="1" applyProtection="1">
      <protection hidden="1"/>
    </xf>
    <xf numFmtId="3" fontId="2" fillId="33" borderId="6" xfId="0" applyNumberFormat="1" applyFont="1" applyFill="1" applyBorder="1" applyProtection="1">
      <protection hidden="1"/>
    </xf>
    <xf numFmtId="3" fontId="2" fillId="33" borderId="8" xfId="0" applyNumberFormat="1" applyFont="1" applyFill="1" applyBorder="1" applyProtection="1">
      <protection hidden="1"/>
    </xf>
    <xf numFmtId="14" fontId="1" fillId="34" borderId="19" xfId="0" applyNumberFormat="1" applyFont="1" applyFill="1" applyBorder="1"/>
    <xf numFmtId="0" fontId="1" fillId="0" borderId="21" xfId="0" applyFont="1" applyBorder="1" applyAlignment="1">
      <alignment horizontal="right" wrapText="1"/>
    </xf>
    <xf numFmtId="0" fontId="1" fillId="0" borderId="1" xfId="0" applyFont="1" applyBorder="1"/>
    <xf numFmtId="49" fontId="1" fillId="35" borderId="17" xfId="0" applyNumberFormat="1" applyFont="1" applyFill="1" applyBorder="1" applyProtection="1">
      <protection hidden="1"/>
    </xf>
    <xf numFmtId="1" fontId="33" fillId="0" borderId="21" xfId="0" applyNumberFormat="1" applyFont="1" applyBorder="1"/>
    <xf numFmtId="0" fontId="0" fillId="36" borderId="0" xfId="0" applyFill="1"/>
    <xf numFmtId="0" fontId="34" fillId="36" borderId="0" xfId="0" applyFont="1" applyFill="1"/>
    <xf numFmtId="49" fontId="34" fillId="36" borderId="17" xfId="0" applyNumberFormat="1" applyFont="1" applyFill="1" applyBorder="1" applyProtection="1">
      <protection hidden="1"/>
    </xf>
    <xf numFmtId="0" fontId="2" fillId="0" borderId="15" xfId="0" applyFont="1" applyBorder="1"/>
    <xf numFmtId="2" fontId="2" fillId="0" borderId="15" xfId="0" applyNumberFormat="1" applyFont="1" applyBorder="1"/>
    <xf numFmtId="0" fontId="2" fillId="0" borderId="19" xfId="0" applyFont="1" applyBorder="1"/>
    <xf numFmtId="0" fontId="2" fillId="0" borderId="21" xfId="0" applyFont="1" applyBorder="1"/>
    <xf numFmtId="0" fontId="1" fillId="0" borderId="19" xfId="0" applyFont="1" applyBorder="1" applyAlignment="1">
      <alignment horizontal="left"/>
    </xf>
    <xf numFmtId="0" fontId="1" fillId="0" borderId="21" xfId="0" applyFont="1" applyBorder="1" applyAlignment="1">
      <alignment horizontal="left"/>
    </xf>
    <xf numFmtId="1" fontId="1" fillId="37" borderId="21" xfId="0" applyNumberFormat="1" applyFont="1" applyFill="1" applyBorder="1"/>
    <xf numFmtId="2" fontId="1" fillId="0" borderId="15" xfId="0" applyNumberFormat="1" applyFont="1" applyBorder="1"/>
    <xf numFmtId="1" fontId="2" fillId="0" borderId="21" xfId="0" applyNumberFormat="1" applyFont="1" applyBorder="1"/>
    <xf numFmtId="0" fontId="2" fillId="0" borderId="1" xfId="0" applyFont="1" applyBorder="1"/>
    <xf numFmtId="0" fontId="34" fillId="38" borderId="0" xfId="0" applyFont="1" applyFill="1"/>
    <xf numFmtId="0" fontId="0" fillId="38" borderId="0" xfId="0" applyFill="1"/>
    <xf numFmtId="0" fontId="38" fillId="38" borderId="0" xfId="0" applyFont="1" applyFill="1"/>
    <xf numFmtId="49" fontId="34" fillId="38" borderId="17" xfId="0" applyNumberFormat="1" applyFont="1" applyFill="1" applyBorder="1" applyProtection="1">
      <protection hidden="1"/>
    </xf>
    <xf numFmtId="0" fontId="32" fillId="0" borderId="21" xfId="1" applyBorder="1" applyAlignment="1">
      <alignment horizontal="left"/>
    </xf>
    <xf numFmtId="0" fontId="2" fillId="0" borderId="0" xfId="0" applyFont="1"/>
  </cellXfs>
  <cellStyles count="2">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419100</xdr:colOff>
      <xdr:row>19</xdr:row>
      <xdr:rowOff>101599</xdr:rowOff>
    </xdr:from>
    <xdr:to>
      <xdr:col>28</xdr:col>
      <xdr:colOff>63500</xdr:colOff>
      <xdr:row>72</xdr:row>
      <xdr:rowOff>100033</xdr:rowOff>
    </xdr:to>
    <xdr:pic>
      <xdr:nvPicPr>
        <xdr:cNvPr id="2" name="Picture 1" descr="sa_power_networks_network_map.pd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550900" y="3352799"/>
          <a:ext cx="6997700" cy="8799534"/>
        </a:xfrm>
        <a:prstGeom prst="rect">
          <a:avLst/>
        </a:prstGeom>
      </xdr:spPr>
    </xdr:pic>
    <xdr:clientData/>
  </xdr:twoCellAnchor>
  <xdr:twoCellAnchor editAs="oneCell">
    <xdr:from>
      <xdr:col>15</xdr:col>
      <xdr:colOff>508000</xdr:colOff>
      <xdr:row>0</xdr:row>
      <xdr:rowOff>0</xdr:rowOff>
    </xdr:from>
    <xdr:to>
      <xdr:col>17</xdr:col>
      <xdr:colOff>342900</xdr:colOff>
      <xdr:row>4</xdr:row>
      <xdr:rowOff>45085</xdr:rowOff>
    </xdr:to>
    <xdr:pic>
      <xdr:nvPicPr>
        <xdr:cNvPr id="3" name="Picture 2" descr="Alviss-Consulting-Logo-Inline.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575800" y="0"/>
          <a:ext cx="1625600" cy="743585"/>
        </a:xfrm>
        <a:prstGeom prst="rect">
          <a:avLst/>
        </a:prstGeom>
      </xdr:spPr>
    </xdr:pic>
    <xdr:clientData/>
  </xdr:twoCellAnchor>
  <xdr:twoCellAnchor editAs="oneCell">
    <xdr:from>
      <xdr:col>8</xdr:col>
      <xdr:colOff>0</xdr:colOff>
      <xdr:row>0</xdr:row>
      <xdr:rowOff>1</xdr:rowOff>
    </xdr:from>
    <xdr:to>
      <xdr:col>15</xdr:col>
      <xdr:colOff>1419</xdr:colOff>
      <xdr:row>4</xdr:row>
      <xdr:rowOff>25401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84700" y="1"/>
          <a:ext cx="4484519" cy="723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hyperlink" Target="https://www.energymadeeasy.gov.au/plan?id=PSH577358SRE1&amp;postcode=5000" TargetMode="External"/><Relationship Id="rId1" Type="http://schemas.openxmlformats.org/officeDocument/2006/relationships/hyperlink" Target="https://www.energymadeeasy.gov.au/plan?id=MOM488483SRE4&amp;postcode=5000" TargetMode="External"/><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3" Type="http://schemas.openxmlformats.org/officeDocument/2006/relationships/hyperlink" Target="https://www.energymadeeasy.gov.au/plan?id=PSH58468SRE1&amp;postcode=5000" TargetMode="External"/><Relationship Id="rId18" Type="http://schemas.openxmlformats.org/officeDocument/2006/relationships/hyperlink" Target="https://www.energymadeeasy.gov.au/plan?id=PEO86587SRE1&amp;postcode=5000" TargetMode="External"/><Relationship Id="rId26" Type="http://schemas.openxmlformats.org/officeDocument/2006/relationships/hyperlink" Target="https://www.energymadeeasy.gov.au/plan?id=LUM19152SRE4&amp;postcode=5000" TargetMode="External"/><Relationship Id="rId39" Type="http://schemas.openxmlformats.org/officeDocument/2006/relationships/hyperlink" Target="https://compare.energylocals.com.au/pdf/bpid/cz/ae/id/LCL81070SRE2" TargetMode="External"/><Relationship Id="rId21" Type="http://schemas.openxmlformats.org/officeDocument/2006/relationships/hyperlink" Target="https://www.energymadeeasy.gov.au/plan?id=CLI65175SRE1&amp;postcode=5000" TargetMode="External"/><Relationship Id="rId34" Type="http://schemas.openxmlformats.org/officeDocument/2006/relationships/hyperlink" Target="https://www.energymadeeasy.gov.au/plan?id=GLO22661SRE2&amp;postcode=5000" TargetMode="External"/><Relationship Id="rId7" Type="http://schemas.openxmlformats.org/officeDocument/2006/relationships/hyperlink" Target="https://www.energymadeeasy.gov.au/plan?id=LUM19153SRE4&amp;postcode=5000" TargetMode="External"/><Relationship Id="rId12" Type="http://schemas.openxmlformats.org/officeDocument/2006/relationships/hyperlink" Target="https://www.energymadeeasy.gov.au/plan?id=AMA62387SRE1&amp;postcode=5000" TargetMode="External"/><Relationship Id="rId17" Type="http://schemas.openxmlformats.org/officeDocument/2006/relationships/hyperlink" Target="https://www.energymadeeasy.gov.au/plan?id=OVO49838SRE3&amp;postcode=5000" TargetMode="External"/><Relationship Id="rId25" Type="http://schemas.openxmlformats.org/officeDocument/2006/relationships/hyperlink" Target="https://www.energymadeeasy.gov.au/plan?id=ENE19189SRE8&amp;postcode=5000" TargetMode="External"/><Relationship Id="rId33" Type="http://schemas.openxmlformats.org/officeDocument/2006/relationships/hyperlink" Target="https://www.energymadeeasy.gov.au/plan?id=DEN36268SRE2&amp;postcode=5000" TargetMode="External"/><Relationship Id="rId38" Type="http://schemas.openxmlformats.org/officeDocument/2006/relationships/hyperlink" Target="https://www.energymadeeasy.gov.au/plan?id=FXP103009SRE3&amp;postcode=5000" TargetMode="External"/><Relationship Id="rId2" Type="http://schemas.openxmlformats.org/officeDocument/2006/relationships/hyperlink" Target="https://www.energymadeeasy.gov.au/plan?id=CLI65129SRE1&amp;postcode=5000" TargetMode="External"/><Relationship Id="rId16" Type="http://schemas.openxmlformats.org/officeDocument/2006/relationships/hyperlink" Target="https://www.energymadeeasy.gov.au/plan?id=GLO22662SRE2&amp;postcode=5000" TargetMode="External"/><Relationship Id="rId20" Type="http://schemas.openxmlformats.org/officeDocument/2006/relationships/hyperlink" Target="https://www.energymadeeasy.gov.au/plan?id=AGL15386SRE2&amp;postcode=5000" TargetMode="External"/><Relationship Id="rId29" Type="http://schemas.openxmlformats.org/officeDocument/2006/relationships/hyperlink" Target="https://www.energymadeeasy.gov.au/plan?id=RED21277SRE3&amp;postcode=5000" TargetMode="External"/><Relationship Id="rId1" Type="http://schemas.openxmlformats.org/officeDocument/2006/relationships/hyperlink" Target="https://www.energymadeeasy.gov.au/plan?id=AGL15385SRE2&amp;postcode=5000" TargetMode="External"/><Relationship Id="rId6" Type="http://schemas.openxmlformats.org/officeDocument/2006/relationships/hyperlink" Target="https://www.energymadeeasy.gov.au/plan?id=ENE19219SRE8&amp;postcode=5000" TargetMode="External"/><Relationship Id="rId11" Type="http://schemas.openxmlformats.org/officeDocument/2006/relationships/hyperlink" Target="https://www.energymadeeasy.gov.au/plan?id=SIM57424SRE2&amp;postcode=5000" TargetMode="External"/><Relationship Id="rId24" Type="http://schemas.openxmlformats.org/officeDocument/2006/relationships/hyperlink" Target="https://www.energymadeeasy.gov.au/plan?id=DOD14015SRE2&amp;postcode=5000" TargetMode="External"/><Relationship Id="rId32" Type="http://schemas.openxmlformats.org/officeDocument/2006/relationships/hyperlink" Target="https://www.energymadeeasy.gov.au/plan?id=PSH58467SRE1&amp;postcode=5000" TargetMode="External"/><Relationship Id="rId37" Type="http://schemas.openxmlformats.org/officeDocument/2006/relationships/hyperlink" Target="https://www.energymadeeasy.gov.au/plan?id=FXP103008SRE3&amp;postcode=5000" TargetMode="External"/><Relationship Id="rId5" Type="http://schemas.openxmlformats.org/officeDocument/2006/relationships/hyperlink" Target="https://www.energymadeeasy.gov.au/plan?id=DOD14016SRE2&amp;postcode=5000" TargetMode="External"/><Relationship Id="rId15" Type="http://schemas.openxmlformats.org/officeDocument/2006/relationships/hyperlink" Target="https://www.energymadeeasy.gov.au/plan?id=DEN36264SRE2&amp;postcode=5000" TargetMode="External"/><Relationship Id="rId23" Type="http://schemas.openxmlformats.org/officeDocument/2006/relationships/hyperlink" Target="https://www.energymadeeasy.gov.au/plan?id=DIA34697SRE2&amp;postcode=5000" TargetMode="External"/><Relationship Id="rId28" Type="http://schemas.openxmlformats.org/officeDocument/2006/relationships/hyperlink" Target="https://www.energymadeeasy.gov.au/plan?id=ORI25122SRE2&amp;postcode=5000" TargetMode="External"/><Relationship Id="rId36" Type="http://schemas.openxmlformats.org/officeDocument/2006/relationships/hyperlink" Target="https://www.energymadeeasy.gov.au/plan?id=REA71654SRE1&amp;postcode=5000" TargetMode="External"/><Relationship Id="rId10" Type="http://schemas.openxmlformats.org/officeDocument/2006/relationships/hyperlink" Target="https://www.energymadeeasy.gov.au/plan?id=RED21278SRE3&amp;postcode=5000" TargetMode="External"/><Relationship Id="rId19" Type="http://schemas.openxmlformats.org/officeDocument/2006/relationships/hyperlink" Target="https://www.energymadeeasy.gov.au/plan?id=REA71653SRE1&amp;postcode=5000" TargetMode="External"/><Relationship Id="rId31" Type="http://schemas.openxmlformats.org/officeDocument/2006/relationships/hyperlink" Target="https://www.energymadeeasy.gov.au/plan?id=AMA62403SRE1&amp;postcode=5000" TargetMode="External"/><Relationship Id="rId4" Type="http://schemas.openxmlformats.org/officeDocument/2006/relationships/hyperlink" Target="https://www.energymadeeasy.gov.au/plan?id=DIA34696SRE2&amp;postcode=5000" TargetMode="External"/><Relationship Id="rId9" Type="http://schemas.openxmlformats.org/officeDocument/2006/relationships/hyperlink" Target="https://www.energymadeeasy.gov.au/plan?id=ORI25121SRE2&amp;postcode=5000" TargetMode="External"/><Relationship Id="rId14" Type="http://schemas.openxmlformats.org/officeDocument/2006/relationships/hyperlink" Target="https://www.energymadeeasy.gov.au/plan?id=PWR87829SRE1&amp;postcode=5000" TargetMode="External"/><Relationship Id="rId22" Type="http://schemas.openxmlformats.org/officeDocument/2006/relationships/hyperlink" Target="https://www.energymadeeasy.gov.au/plan?id=M2E13813SRE2&amp;postcode=5000" TargetMode="External"/><Relationship Id="rId27" Type="http://schemas.openxmlformats.org/officeDocument/2006/relationships/hyperlink" Target="https://www.energymadeeasy.gov.au/plan?id=MOM59050SRE1&amp;postcode=5000" TargetMode="External"/><Relationship Id="rId30" Type="http://schemas.openxmlformats.org/officeDocument/2006/relationships/hyperlink" Target="https://www.energymadeeasy.gov.au/plan?id=SIM57425SRE2&amp;postcode=5000" TargetMode="External"/><Relationship Id="rId35" Type="http://schemas.openxmlformats.org/officeDocument/2006/relationships/hyperlink" Target="https://www.energymadeeasy.gov.au/plan?id=PEO86582SRE1&amp;postcode=5000" TargetMode="External"/><Relationship Id="rId8" Type="http://schemas.openxmlformats.org/officeDocument/2006/relationships/hyperlink" Target="https://www.energymadeeasy.gov.au/plan?id=MOM59068SRE1&amp;postcode=5000" TargetMode="External"/><Relationship Id="rId3" Type="http://schemas.openxmlformats.org/officeDocument/2006/relationships/hyperlink" Target="https://www.energymadeeasy.gov.au/plan?id=M2E13814SRE2&amp;postcode=5000"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23"/>
  <sheetViews>
    <sheetView showGridLines="0" workbookViewId="0">
      <selection activeCell="O60" sqref="O60"/>
    </sheetView>
  </sheetViews>
  <sheetFormatPr baseColWidth="10" defaultColWidth="10.6640625" defaultRowHeight="13" x14ac:dyDescent="0.15"/>
  <cols>
    <col min="1" max="2" width="7.5" style="33" customWidth="1"/>
    <col min="3" max="3" width="7.6640625" style="33" customWidth="1"/>
    <col min="4" max="13" width="7.5" style="33" customWidth="1"/>
    <col min="14" max="15" width="10.6640625" style="33"/>
    <col min="16" max="16" width="11" style="33" customWidth="1"/>
    <col min="17" max="17" width="12.5" style="33" customWidth="1"/>
    <col min="18" max="21" width="10.6640625" style="33"/>
    <col min="22" max="22" width="13.6640625" style="33" customWidth="1"/>
    <col min="23" max="23" width="11" style="33" customWidth="1"/>
    <col min="24" max="24" width="13.6640625" style="33" customWidth="1"/>
    <col min="25" max="25" width="16" style="33" customWidth="1"/>
    <col min="26" max="26" width="11.1640625" style="33" customWidth="1"/>
    <col min="27" max="27" width="12.83203125" style="33" customWidth="1"/>
    <col min="28" max="30" width="7.5" style="33" customWidth="1"/>
    <col min="31" max="16384" width="10.6640625" style="33"/>
  </cols>
  <sheetData>
    <row r="1" spans="1:36" ht="15" thickBot="1" x14ac:dyDescent="0.2">
      <c r="A1" s="66" t="s">
        <v>235</v>
      </c>
      <c r="B1" s="67"/>
      <c r="C1" s="67"/>
      <c r="D1" s="67"/>
      <c r="E1" s="67"/>
      <c r="F1" s="67"/>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row>
    <row r="2" spans="1:36" x14ac:dyDescent="0.15">
      <c r="A2" s="69" t="s">
        <v>274</v>
      </c>
      <c r="B2" s="70"/>
      <c r="C2" s="70"/>
      <c r="D2" s="70"/>
      <c r="E2" s="70"/>
      <c r="F2" s="71"/>
      <c r="G2" s="68"/>
      <c r="H2" s="68"/>
      <c r="I2" s="68"/>
      <c r="J2" s="68"/>
      <c r="K2" s="68"/>
      <c r="L2" s="68"/>
      <c r="M2" s="68"/>
      <c r="N2" s="68"/>
      <c r="O2" s="68"/>
      <c r="P2" s="68"/>
      <c r="Q2" s="68"/>
      <c r="R2" s="68"/>
      <c r="S2" s="72" t="s">
        <v>201</v>
      </c>
      <c r="T2" s="73"/>
      <c r="U2" s="73"/>
      <c r="V2" s="73"/>
      <c r="W2" s="73"/>
      <c r="X2" s="73"/>
      <c r="Y2" s="74"/>
      <c r="Z2" s="68"/>
      <c r="AA2" s="68"/>
      <c r="AB2" s="68"/>
      <c r="AC2" s="68"/>
      <c r="AD2" s="68"/>
      <c r="AE2" s="68"/>
      <c r="AF2" s="68"/>
      <c r="AG2" s="68"/>
      <c r="AH2" s="68"/>
      <c r="AI2" s="68"/>
      <c r="AJ2" s="68"/>
    </row>
    <row r="3" spans="1:36" ht="14" x14ac:dyDescent="0.15">
      <c r="A3" s="75" t="s">
        <v>463</v>
      </c>
      <c r="B3" s="67"/>
      <c r="C3" s="67"/>
      <c r="D3" s="67"/>
      <c r="E3" s="67"/>
      <c r="F3" s="68"/>
      <c r="G3" s="68"/>
      <c r="H3" s="68"/>
      <c r="I3" s="68"/>
      <c r="J3" s="68"/>
      <c r="K3" s="68"/>
      <c r="L3" s="68"/>
      <c r="M3" s="68"/>
      <c r="N3" s="68"/>
      <c r="O3" s="68"/>
      <c r="P3" s="68"/>
      <c r="Q3" s="68"/>
      <c r="R3" s="68"/>
      <c r="S3" s="76" t="s">
        <v>108</v>
      </c>
      <c r="T3" s="77"/>
      <c r="U3" s="77"/>
      <c r="V3" s="77"/>
      <c r="W3" s="77"/>
      <c r="X3" s="77"/>
      <c r="Y3" s="78"/>
      <c r="Z3" s="68"/>
      <c r="AA3" s="68"/>
      <c r="AB3" s="68"/>
      <c r="AC3" s="68"/>
      <c r="AD3" s="68"/>
      <c r="AE3" s="68"/>
      <c r="AF3" s="68"/>
      <c r="AG3" s="68"/>
      <c r="AH3" s="68"/>
      <c r="AI3" s="68"/>
      <c r="AJ3" s="68"/>
    </row>
    <row r="4" spans="1:36" x14ac:dyDescent="0.15">
      <c r="A4" s="68"/>
      <c r="B4" s="68"/>
      <c r="C4" s="68"/>
      <c r="D4" s="68"/>
      <c r="E4" s="68"/>
      <c r="F4" s="68"/>
      <c r="G4" s="68"/>
      <c r="H4" s="68"/>
      <c r="I4" s="68"/>
      <c r="J4" s="68"/>
      <c r="K4" s="68"/>
      <c r="L4" s="68"/>
      <c r="M4" s="68"/>
      <c r="N4" s="68"/>
      <c r="O4" s="68"/>
      <c r="P4" s="68"/>
      <c r="Q4" s="68"/>
      <c r="R4" s="68"/>
      <c r="S4" s="76" t="s">
        <v>233</v>
      </c>
      <c r="T4" s="77"/>
      <c r="U4" s="77"/>
      <c r="V4" s="77"/>
      <c r="W4" s="77"/>
      <c r="X4" s="77"/>
      <c r="Y4" s="78"/>
      <c r="Z4" s="68"/>
      <c r="AA4" s="68"/>
      <c r="AB4" s="68"/>
      <c r="AC4" s="68"/>
      <c r="AD4" s="68"/>
      <c r="AE4" s="68"/>
      <c r="AF4" s="68"/>
      <c r="AG4" s="68"/>
      <c r="AH4" s="68"/>
      <c r="AI4" s="68"/>
      <c r="AJ4" s="68"/>
    </row>
    <row r="5" spans="1:36" x14ac:dyDescent="0.15">
      <c r="A5" s="68"/>
      <c r="B5" s="68"/>
      <c r="C5" s="68"/>
      <c r="D5" s="68"/>
      <c r="E5" s="68"/>
      <c r="F5" s="68"/>
      <c r="G5" s="68"/>
      <c r="H5" s="68"/>
      <c r="I5" s="68"/>
      <c r="J5" s="68"/>
      <c r="K5" s="68"/>
      <c r="L5" s="68"/>
      <c r="M5" s="68"/>
      <c r="N5" s="68"/>
      <c r="O5" s="68"/>
      <c r="P5" s="68"/>
      <c r="Q5" s="68"/>
      <c r="R5" s="68"/>
      <c r="S5" s="76" t="s">
        <v>308</v>
      </c>
      <c r="T5" s="77"/>
      <c r="U5" s="77"/>
      <c r="V5" s="77"/>
      <c r="W5" s="77"/>
      <c r="X5" s="77"/>
      <c r="Y5" s="78"/>
      <c r="Z5" s="68"/>
      <c r="AA5" s="68"/>
      <c r="AB5" s="68"/>
      <c r="AC5" s="68"/>
      <c r="AD5" s="68"/>
      <c r="AE5" s="68"/>
      <c r="AF5" s="68"/>
      <c r="AG5" s="68"/>
      <c r="AH5" s="68"/>
      <c r="AI5" s="68"/>
      <c r="AJ5" s="68"/>
    </row>
    <row r="6" spans="1:36" ht="14" thickBot="1" x14ac:dyDescent="0.2">
      <c r="A6" s="67" t="s">
        <v>246</v>
      </c>
      <c r="B6" s="68"/>
      <c r="C6" s="68"/>
      <c r="D6" s="68"/>
      <c r="E6" s="68"/>
      <c r="F6" s="68"/>
      <c r="G6" s="68"/>
      <c r="H6" s="68"/>
      <c r="I6" s="68"/>
      <c r="J6" s="68"/>
      <c r="K6" s="68"/>
      <c r="L6" s="68"/>
      <c r="M6" s="68"/>
      <c r="N6" s="68"/>
      <c r="O6" s="68"/>
      <c r="P6" s="68"/>
      <c r="Q6" s="68"/>
      <c r="R6" s="68"/>
      <c r="S6" s="79" t="s">
        <v>208</v>
      </c>
      <c r="T6" s="80"/>
      <c r="U6" s="80"/>
      <c r="V6" s="80"/>
      <c r="W6" s="80"/>
      <c r="X6" s="80"/>
      <c r="Y6" s="81"/>
      <c r="Z6" s="68"/>
      <c r="AA6" s="68"/>
      <c r="AB6" s="68"/>
      <c r="AC6" s="68"/>
      <c r="AD6" s="68"/>
      <c r="AE6" s="68"/>
      <c r="AF6" s="68"/>
      <c r="AG6" s="68"/>
      <c r="AH6" s="68"/>
      <c r="AI6" s="68"/>
      <c r="AJ6" s="68"/>
    </row>
    <row r="7" spans="1:36" ht="14" thickBot="1" x14ac:dyDescent="0.2">
      <c r="A7" s="68" t="s">
        <v>279</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row>
    <row r="8" spans="1:36" ht="14" thickBot="1" x14ac:dyDescent="0.2">
      <c r="A8" s="68" t="s">
        <v>204</v>
      </c>
      <c r="B8" s="68"/>
      <c r="C8" s="68"/>
      <c r="D8" s="68"/>
      <c r="E8" s="68"/>
      <c r="F8" s="68"/>
      <c r="G8" s="68"/>
      <c r="H8" s="68"/>
      <c r="I8" s="68"/>
      <c r="J8" s="68"/>
      <c r="K8" s="68"/>
      <c r="L8" s="68"/>
      <c r="M8" s="68"/>
      <c r="N8" s="68"/>
      <c r="O8" s="68"/>
      <c r="P8" s="68"/>
      <c r="Q8" s="68"/>
      <c r="R8" s="68"/>
      <c r="S8" s="72" t="s">
        <v>205</v>
      </c>
      <c r="T8" s="73"/>
      <c r="U8" s="73"/>
      <c r="V8" s="73"/>
      <c r="W8" s="73"/>
      <c r="X8" s="73"/>
      <c r="Y8" s="73"/>
      <c r="Z8" s="73"/>
      <c r="AA8" s="74"/>
      <c r="AB8" s="68"/>
      <c r="AC8" s="68"/>
      <c r="AD8" s="68"/>
      <c r="AE8" s="68"/>
      <c r="AF8" s="68"/>
      <c r="AG8" s="68"/>
      <c r="AH8" s="68"/>
      <c r="AI8" s="68"/>
      <c r="AJ8" s="68"/>
    </row>
    <row r="9" spans="1:36" x14ac:dyDescent="0.15">
      <c r="A9" s="68" t="s">
        <v>207</v>
      </c>
      <c r="B9" s="68"/>
      <c r="C9" s="68"/>
      <c r="D9" s="68"/>
      <c r="E9" s="68"/>
      <c r="F9" s="68"/>
      <c r="G9" s="68"/>
      <c r="H9" s="68"/>
      <c r="I9" s="68"/>
      <c r="J9" s="68"/>
      <c r="K9" s="68"/>
      <c r="L9" s="68"/>
      <c r="M9" s="68"/>
      <c r="N9" s="68"/>
      <c r="O9" s="68"/>
      <c r="P9" s="68"/>
      <c r="Q9" s="174" t="s">
        <v>269</v>
      </c>
      <c r="R9" s="68"/>
      <c r="S9" s="76" t="s">
        <v>124</v>
      </c>
      <c r="T9" s="77"/>
      <c r="U9" s="77"/>
      <c r="V9" s="77"/>
      <c r="W9" s="77"/>
      <c r="X9" s="77"/>
      <c r="Y9" s="77"/>
      <c r="Z9" s="77"/>
      <c r="AA9" s="78"/>
      <c r="AB9" s="68"/>
      <c r="AC9" s="68"/>
      <c r="AD9" s="68"/>
      <c r="AE9" s="68"/>
      <c r="AF9" s="68"/>
      <c r="AG9" s="68"/>
      <c r="AH9" s="68"/>
      <c r="AI9" s="68"/>
      <c r="AJ9" s="68"/>
    </row>
    <row r="10" spans="1:36" x14ac:dyDescent="0.15">
      <c r="A10" s="68" t="s">
        <v>16</v>
      </c>
      <c r="B10" s="68"/>
      <c r="C10" s="68"/>
      <c r="D10" s="68"/>
      <c r="E10" s="68"/>
      <c r="F10" s="68"/>
      <c r="G10" s="68"/>
      <c r="H10" s="68"/>
      <c r="I10" s="68"/>
      <c r="J10" s="68"/>
      <c r="K10" s="68"/>
      <c r="L10" s="68"/>
      <c r="M10" s="68"/>
      <c r="N10" s="68"/>
      <c r="O10" s="68"/>
      <c r="P10" s="68"/>
      <c r="Q10" s="261" t="s">
        <v>498</v>
      </c>
      <c r="R10" s="68"/>
      <c r="S10" s="76" t="s">
        <v>15</v>
      </c>
      <c r="T10" s="77"/>
      <c r="U10" s="77"/>
      <c r="V10" s="77"/>
      <c r="W10" s="77"/>
      <c r="X10" s="77"/>
      <c r="Y10" s="77"/>
      <c r="Z10" s="77"/>
      <c r="AA10" s="78"/>
      <c r="AB10" s="68"/>
      <c r="AC10" s="68"/>
      <c r="AD10" s="68"/>
      <c r="AE10" s="68"/>
      <c r="AF10" s="68"/>
      <c r="AG10" s="68"/>
      <c r="AH10" s="68"/>
      <c r="AI10" s="68"/>
      <c r="AJ10" s="68"/>
    </row>
    <row r="11" spans="1:36" x14ac:dyDescent="0.15">
      <c r="A11" s="68"/>
      <c r="B11" s="68"/>
      <c r="C11" s="68"/>
      <c r="D11" s="68"/>
      <c r="E11" s="68"/>
      <c r="F11" s="68"/>
      <c r="G11" s="68"/>
      <c r="H11" s="68"/>
      <c r="I11" s="68"/>
      <c r="J11" s="68"/>
      <c r="K11" s="68"/>
      <c r="L11" s="68"/>
      <c r="M11" s="68"/>
      <c r="Q11" s="247" t="s">
        <v>462</v>
      </c>
      <c r="R11" s="68"/>
      <c r="S11" s="76" t="s">
        <v>210</v>
      </c>
      <c r="T11" s="77"/>
      <c r="U11" s="77"/>
      <c r="V11" s="77"/>
      <c r="W11" s="77"/>
      <c r="X11" s="77"/>
      <c r="Y11" s="77"/>
      <c r="Z11" s="77"/>
      <c r="AA11" s="78"/>
      <c r="AB11" s="68"/>
      <c r="AC11" s="68"/>
      <c r="AD11" s="68"/>
      <c r="AE11" s="68"/>
      <c r="AF11" s="68"/>
      <c r="AG11" s="68"/>
      <c r="AH11" s="68"/>
      <c r="AI11" s="68"/>
      <c r="AJ11" s="68"/>
    </row>
    <row r="12" spans="1:36" ht="14" x14ac:dyDescent="0.15">
      <c r="A12" s="93" t="s">
        <v>289</v>
      </c>
      <c r="B12" s="68"/>
      <c r="C12" s="68"/>
      <c r="D12" s="68"/>
      <c r="E12" s="68"/>
      <c r="F12" s="68"/>
      <c r="G12" s="68"/>
      <c r="H12" s="68"/>
      <c r="I12" s="68"/>
      <c r="J12" s="68"/>
      <c r="K12" s="68"/>
      <c r="L12" s="152"/>
      <c r="M12" s="152"/>
      <c r="Q12" s="243" t="s">
        <v>449</v>
      </c>
      <c r="R12" s="68"/>
      <c r="S12" s="76" t="s">
        <v>87</v>
      </c>
      <c r="T12" s="77"/>
      <c r="U12" s="77"/>
      <c r="V12" s="77"/>
      <c r="W12" s="77"/>
      <c r="X12" s="77"/>
      <c r="Y12" s="77"/>
      <c r="Z12" s="77"/>
      <c r="AA12" s="78"/>
      <c r="AB12" s="68"/>
      <c r="AC12" s="68"/>
      <c r="AD12" s="68"/>
      <c r="AE12" s="68"/>
      <c r="AF12" s="68"/>
      <c r="AG12" s="68"/>
      <c r="AH12" s="68"/>
      <c r="AI12" s="68"/>
      <c r="AJ12" s="68"/>
    </row>
    <row r="13" spans="1:36" ht="14" x14ac:dyDescent="0.15">
      <c r="A13" s="82" t="s">
        <v>288</v>
      </c>
      <c r="B13" s="68"/>
      <c r="C13" s="68"/>
      <c r="D13" s="68"/>
      <c r="G13" s="68"/>
      <c r="H13" s="68"/>
      <c r="I13" s="68"/>
      <c r="J13" s="68"/>
      <c r="K13" s="68"/>
      <c r="L13" s="152"/>
      <c r="M13" s="152"/>
      <c r="Q13" s="204" t="s">
        <v>384</v>
      </c>
      <c r="R13" s="68"/>
      <c r="S13" s="76" t="s">
        <v>158</v>
      </c>
      <c r="T13" s="77"/>
      <c r="U13" s="77"/>
      <c r="V13" s="77"/>
      <c r="W13" s="77"/>
      <c r="X13" s="77"/>
      <c r="Y13" s="77"/>
      <c r="Z13" s="77"/>
      <c r="AA13" s="78"/>
      <c r="AB13" s="68"/>
      <c r="AC13" s="68"/>
      <c r="AD13" s="68"/>
      <c r="AE13" s="68"/>
      <c r="AF13" s="68"/>
      <c r="AG13" s="68"/>
      <c r="AH13" s="68"/>
      <c r="AI13" s="68"/>
      <c r="AJ13" s="68"/>
    </row>
    <row r="14" spans="1:36" x14ac:dyDescent="0.15">
      <c r="A14" s="68"/>
      <c r="B14" s="68"/>
      <c r="C14" s="68"/>
      <c r="D14" s="68"/>
      <c r="E14" s="68"/>
      <c r="F14" s="68"/>
      <c r="G14" s="68"/>
      <c r="H14" s="68"/>
      <c r="I14" s="68"/>
      <c r="J14" s="68"/>
      <c r="K14" s="68"/>
      <c r="L14" s="152"/>
      <c r="M14" s="152"/>
      <c r="Q14" s="189" t="s">
        <v>352</v>
      </c>
      <c r="R14" s="68"/>
      <c r="S14" s="76" t="s">
        <v>293</v>
      </c>
      <c r="T14" s="77"/>
      <c r="U14" s="77"/>
      <c r="V14" s="77"/>
      <c r="W14" s="77"/>
      <c r="X14" s="77"/>
      <c r="Y14" s="77"/>
      <c r="Z14" s="77"/>
      <c r="AA14" s="78"/>
      <c r="AB14" s="68"/>
      <c r="AC14" s="68"/>
      <c r="AD14" s="68"/>
      <c r="AE14" s="68"/>
      <c r="AF14" s="68"/>
      <c r="AG14" s="68"/>
      <c r="AH14" s="68"/>
      <c r="AI14" s="68"/>
      <c r="AJ14" s="68"/>
    </row>
    <row r="15" spans="1:36" x14ac:dyDescent="0.15">
      <c r="A15" s="67" t="s">
        <v>17</v>
      </c>
      <c r="B15" s="68"/>
      <c r="C15" s="68"/>
      <c r="D15" s="68"/>
      <c r="E15" s="68"/>
      <c r="F15" s="68"/>
      <c r="G15" s="68"/>
      <c r="H15" s="68"/>
      <c r="I15" s="68"/>
      <c r="J15" s="68"/>
      <c r="K15" s="68"/>
      <c r="L15" s="152"/>
      <c r="M15" s="152"/>
      <c r="Q15" s="175" t="s">
        <v>334</v>
      </c>
      <c r="R15" s="68"/>
      <c r="S15" s="76" t="s">
        <v>157</v>
      </c>
      <c r="T15" s="77"/>
      <c r="U15" s="77"/>
      <c r="V15" s="77"/>
      <c r="W15" s="77"/>
      <c r="X15" s="77"/>
      <c r="Y15" s="77"/>
      <c r="Z15" s="77"/>
      <c r="AA15" s="78"/>
      <c r="AB15" s="68"/>
      <c r="AC15" s="68"/>
      <c r="AD15" s="68"/>
      <c r="AE15" s="68"/>
      <c r="AF15" s="68"/>
      <c r="AG15" s="68"/>
      <c r="AH15" s="68"/>
      <c r="AI15" s="68"/>
      <c r="AJ15" s="68"/>
    </row>
    <row r="16" spans="1:36" ht="14" thickBot="1" x14ac:dyDescent="0.2">
      <c r="A16" s="158" t="s">
        <v>500</v>
      </c>
      <c r="B16" s="68"/>
      <c r="C16" s="68"/>
      <c r="D16" s="68"/>
      <c r="E16" s="68"/>
      <c r="F16" s="68"/>
      <c r="G16" s="68"/>
      <c r="H16" s="68"/>
      <c r="I16" s="68"/>
      <c r="J16" s="68"/>
      <c r="K16" s="68"/>
      <c r="L16" s="152"/>
      <c r="M16" s="152"/>
      <c r="Q16" s="176" t="s">
        <v>319</v>
      </c>
      <c r="R16" s="68"/>
      <c r="S16" s="79" t="s">
        <v>155</v>
      </c>
      <c r="T16" s="80"/>
      <c r="U16" s="80"/>
      <c r="V16" s="80"/>
      <c r="W16" s="80"/>
      <c r="X16" s="80"/>
      <c r="Y16" s="80"/>
      <c r="Z16" s="80"/>
      <c r="AA16" s="81"/>
      <c r="AB16" s="68"/>
      <c r="AC16" s="68"/>
      <c r="AD16" s="68"/>
      <c r="AE16" s="68"/>
      <c r="AF16" s="68"/>
      <c r="AG16" s="68"/>
      <c r="AH16" s="68"/>
      <c r="AI16" s="68"/>
      <c r="AJ16" s="68"/>
    </row>
    <row r="17" spans="1:36" x14ac:dyDescent="0.15">
      <c r="A17" s="158" t="s">
        <v>501</v>
      </c>
      <c r="B17" s="68"/>
      <c r="C17" s="68"/>
      <c r="D17" s="68"/>
      <c r="E17" s="68"/>
      <c r="F17" s="68"/>
      <c r="G17" s="68"/>
      <c r="H17" s="68"/>
      <c r="I17" s="68"/>
      <c r="J17" s="68"/>
      <c r="K17" s="68"/>
      <c r="L17" s="152"/>
      <c r="M17" s="152"/>
      <c r="Q17" s="177" t="s">
        <v>265</v>
      </c>
      <c r="R17" s="68"/>
      <c r="S17" s="68"/>
      <c r="T17" s="68"/>
      <c r="U17" s="68"/>
      <c r="V17" s="68"/>
      <c r="W17" s="68"/>
      <c r="X17" s="68"/>
      <c r="Y17" s="68"/>
      <c r="Z17" s="68"/>
      <c r="AA17" s="68"/>
      <c r="AB17" s="68"/>
      <c r="AC17" s="68"/>
      <c r="AD17" s="68"/>
      <c r="AE17" s="68"/>
      <c r="AF17" s="68"/>
      <c r="AG17" s="68"/>
      <c r="AH17" s="68"/>
      <c r="AI17" s="68"/>
      <c r="AJ17" s="68"/>
    </row>
    <row r="18" spans="1:36" x14ac:dyDescent="0.15">
      <c r="A18" s="158" t="s">
        <v>502</v>
      </c>
      <c r="B18" s="68"/>
      <c r="C18" s="68"/>
      <c r="D18" s="68"/>
      <c r="E18" s="68"/>
      <c r="F18" s="68"/>
      <c r="G18" s="68"/>
      <c r="H18" s="68"/>
      <c r="I18" s="68"/>
      <c r="J18" s="68"/>
      <c r="K18" s="68"/>
      <c r="L18" s="152"/>
      <c r="M18" s="152"/>
      <c r="Q18" s="178" t="s">
        <v>160</v>
      </c>
      <c r="R18" s="68"/>
      <c r="S18" s="68"/>
      <c r="T18" s="68"/>
      <c r="U18" s="68"/>
      <c r="V18" s="68"/>
      <c r="W18" s="68"/>
      <c r="X18" s="68"/>
      <c r="Y18" s="68"/>
      <c r="Z18" s="68"/>
      <c r="AA18" s="68"/>
      <c r="AB18" s="68"/>
      <c r="AC18" s="68"/>
      <c r="AD18" s="68"/>
      <c r="AE18" s="68"/>
      <c r="AF18" s="68"/>
      <c r="AG18" s="68"/>
      <c r="AH18" s="68"/>
      <c r="AI18" s="68"/>
      <c r="AJ18" s="68"/>
    </row>
    <row r="19" spans="1:36" x14ac:dyDescent="0.15">
      <c r="A19" s="158" t="s">
        <v>503</v>
      </c>
      <c r="B19" s="68"/>
      <c r="C19" s="68"/>
      <c r="D19" s="68"/>
      <c r="E19" s="68"/>
      <c r="F19" s="68"/>
      <c r="G19" s="68"/>
      <c r="H19" s="68"/>
      <c r="I19" s="68"/>
      <c r="J19" s="68"/>
      <c r="K19" s="68"/>
      <c r="L19" s="152"/>
      <c r="M19" s="152"/>
      <c r="Q19" s="179" t="s">
        <v>88</v>
      </c>
      <c r="R19" s="68"/>
      <c r="S19" s="68"/>
      <c r="T19" s="68"/>
      <c r="U19" s="68"/>
      <c r="V19" s="68"/>
      <c r="W19" s="68"/>
      <c r="X19" s="68"/>
      <c r="Y19" s="68"/>
      <c r="Z19" s="68"/>
      <c r="AA19" s="68"/>
      <c r="AB19" s="68"/>
      <c r="AC19" s="68"/>
      <c r="AD19" s="68"/>
      <c r="AE19" s="68"/>
      <c r="AF19" s="68"/>
      <c r="AG19" s="68"/>
      <c r="AH19" s="68"/>
      <c r="AI19" s="68"/>
      <c r="AJ19" s="68"/>
    </row>
    <row r="20" spans="1:36" x14ac:dyDescent="0.15">
      <c r="A20" s="158" t="s">
        <v>504</v>
      </c>
      <c r="B20" s="68"/>
      <c r="C20" s="68"/>
      <c r="D20" s="68"/>
      <c r="E20" s="68"/>
      <c r="F20" s="68"/>
      <c r="G20" s="68"/>
      <c r="H20" s="68"/>
      <c r="I20" s="68"/>
      <c r="J20" s="68"/>
      <c r="K20" s="68"/>
      <c r="L20" s="152"/>
      <c r="M20" s="152"/>
      <c r="Q20" s="180" t="s">
        <v>197</v>
      </c>
      <c r="R20" s="68"/>
      <c r="S20" s="68"/>
      <c r="T20" s="68"/>
      <c r="U20" s="68"/>
      <c r="V20" s="68"/>
      <c r="W20" s="68"/>
      <c r="X20" s="68"/>
      <c r="Y20" s="68"/>
      <c r="Z20" s="68"/>
      <c r="AA20" s="68"/>
      <c r="AB20" s="68"/>
      <c r="AC20" s="68"/>
      <c r="AD20" s="68"/>
      <c r="AE20" s="68"/>
      <c r="AF20" s="68"/>
      <c r="AG20" s="68"/>
      <c r="AH20" s="68"/>
      <c r="AI20" s="68"/>
      <c r="AJ20" s="68"/>
    </row>
    <row r="21" spans="1:36" x14ac:dyDescent="0.15">
      <c r="A21" s="158" t="s">
        <v>505</v>
      </c>
      <c r="B21" s="68"/>
      <c r="C21" s="68"/>
      <c r="D21" s="68"/>
      <c r="E21" s="68"/>
      <c r="F21" s="68"/>
      <c r="G21" s="68"/>
      <c r="H21" s="68"/>
      <c r="I21" s="68"/>
      <c r="J21" s="68"/>
      <c r="K21" s="68"/>
      <c r="L21" s="152"/>
      <c r="M21" s="152"/>
      <c r="Q21" s="181" t="s">
        <v>294</v>
      </c>
      <c r="R21" s="68"/>
      <c r="S21" s="68"/>
      <c r="T21" s="68"/>
      <c r="U21" s="68"/>
      <c r="V21" s="68"/>
      <c r="W21" s="68"/>
      <c r="X21" s="68"/>
      <c r="Y21" s="68"/>
      <c r="Z21" s="68"/>
      <c r="AA21" s="68"/>
      <c r="AB21" s="68"/>
      <c r="AC21" s="68"/>
      <c r="AD21" s="68"/>
      <c r="AE21" s="68"/>
      <c r="AF21" s="68"/>
      <c r="AG21" s="68"/>
      <c r="AH21" s="68"/>
      <c r="AI21" s="68"/>
      <c r="AJ21" s="68"/>
    </row>
    <row r="22" spans="1:36" x14ac:dyDescent="0.15">
      <c r="A22" s="68" t="s">
        <v>450</v>
      </c>
      <c r="B22" s="68"/>
      <c r="C22" s="68"/>
      <c r="D22" s="68"/>
      <c r="E22" s="68"/>
      <c r="F22" s="68"/>
      <c r="G22" s="68"/>
      <c r="H22" s="68"/>
      <c r="I22" s="68"/>
      <c r="J22" s="68"/>
      <c r="K22" s="68"/>
      <c r="L22" s="152"/>
      <c r="M22" s="152"/>
      <c r="Q22" s="182" t="s">
        <v>272</v>
      </c>
      <c r="R22" s="68"/>
      <c r="S22" s="68"/>
      <c r="T22" s="68"/>
      <c r="U22" s="68"/>
      <c r="V22" s="68"/>
      <c r="W22" s="68"/>
      <c r="X22" s="68"/>
      <c r="Y22" s="68"/>
      <c r="Z22" s="68"/>
      <c r="AA22" s="68"/>
      <c r="AB22" s="68"/>
      <c r="AC22" s="68"/>
      <c r="AD22" s="68"/>
      <c r="AE22" s="68"/>
      <c r="AF22" s="68"/>
      <c r="AG22" s="68"/>
      <c r="AH22" s="68"/>
      <c r="AI22" s="68"/>
      <c r="AJ22" s="68"/>
    </row>
    <row r="23" spans="1:36" x14ac:dyDescent="0.15">
      <c r="A23" s="68" t="s">
        <v>451</v>
      </c>
      <c r="B23" s="68"/>
      <c r="C23" s="68"/>
      <c r="D23" s="68"/>
      <c r="E23" s="68"/>
      <c r="F23" s="68"/>
      <c r="G23" s="68"/>
      <c r="H23" s="68"/>
      <c r="I23" s="68"/>
      <c r="J23" s="68"/>
      <c r="K23" s="68"/>
      <c r="L23" s="152"/>
      <c r="M23" s="152"/>
      <c r="Q23" s="183" t="s">
        <v>82</v>
      </c>
      <c r="R23" s="68"/>
      <c r="S23" s="68"/>
      <c r="T23" s="68"/>
      <c r="U23" s="68"/>
      <c r="V23" s="68"/>
      <c r="W23" s="68"/>
      <c r="X23" s="68"/>
      <c r="Y23" s="68"/>
      <c r="Z23" s="68"/>
      <c r="AA23" s="68"/>
      <c r="AB23" s="68"/>
      <c r="AC23" s="68"/>
      <c r="AD23" s="68"/>
      <c r="AE23" s="68"/>
      <c r="AF23" s="68"/>
      <c r="AG23" s="68"/>
      <c r="AH23" s="68"/>
      <c r="AI23" s="68"/>
      <c r="AJ23" s="68"/>
    </row>
    <row r="24" spans="1:36" x14ac:dyDescent="0.15">
      <c r="A24" s="68" t="s">
        <v>452</v>
      </c>
      <c r="B24" s="68"/>
      <c r="C24" s="68"/>
      <c r="D24" s="68"/>
      <c r="E24" s="68"/>
      <c r="F24" s="68"/>
      <c r="G24" s="68"/>
      <c r="H24" s="68"/>
      <c r="I24" s="68"/>
      <c r="J24" s="68"/>
      <c r="K24" s="68"/>
      <c r="L24" s="152"/>
      <c r="M24" s="152"/>
      <c r="Q24" s="184" t="s">
        <v>112</v>
      </c>
      <c r="R24" s="68"/>
      <c r="S24" s="68"/>
      <c r="T24" s="68"/>
      <c r="U24" s="68"/>
      <c r="V24" s="68"/>
      <c r="W24" s="68"/>
      <c r="X24" s="68"/>
      <c r="Y24" s="68"/>
      <c r="Z24" s="68"/>
      <c r="AA24" s="68"/>
      <c r="AB24" s="68"/>
      <c r="AC24" s="68"/>
      <c r="AD24" s="68"/>
      <c r="AE24" s="68"/>
      <c r="AF24" s="68"/>
      <c r="AG24" s="68"/>
      <c r="AH24" s="68"/>
      <c r="AI24" s="68"/>
      <c r="AJ24" s="68"/>
    </row>
    <row r="25" spans="1:36" x14ac:dyDescent="0.15">
      <c r="A25" s="68" t="s">
        <v>453</v>
      </c>
      <c r="B25" s="68"/>
      <c r="C25" s="68"/>
      <c r="D25" s="68"/>
      <c r="E25" s="68"/>
      <c r="F25" s="68"/>
      <c r="G25" s="68"/>
      <c r="H25" s="68"/>
      <c r="I25" s="68"/>
      <c r="J25" s="68"/>
      <c r="L25" s="152"/>
      <c r="M25" s="152"/>
      <c r="Q25" s="185" t="s">
        <v>113</v>
      </c>
      <c r="R25" s="68"/>
      <c r="S25" s="68"/>
      <c r="T25" s="68"/>
      <c r="U25" s="68"/>
      <c r="V25" s="68"/>
      <c r="W25" s="68"/>
      <c r="X25" s="68"/>
      <c r="Y25" s="68"/>
      <c r="Z25" s="68"/>
      <c r="AA25" s="68"/>
      <c r="AB25" s="68"/>
      <c r="AC25" s="68"/>
      <c r="AD25" s="68"/>
      <c r="AE25" s="68"/>
      <c r="AF25" s="68"/>
      <c r="AG25" s="68"/>
      <c r="AH25" s="68"/>
      <c r="AI25" s="68"/>
      <c r="AJ25" s="68"/>
    </row>
    <row r="26" spans="1:36" x14ac:dyDescent="0.15">
      <c r="A26" s="68" t="s">
        <v>454</v>
      </c>
      <c r="B26" s="68"/>
      <c r="C26" s="68"/>
      <c r="D26" s="68"/>
      <c r="E26" s="68"/>
      <c r="F26" s="68"/>
      <c r="G26" s="68"/>
      <c r="H26" s="68"/>
      <c r="I26" s="68"/>
      <c r="J26" s="68"/>
      <c r="K26" s="68"/>
      <c r="L26" s="68"/>
      <c r="M26" s="68"/>
      <c r="Q26" s="186" t="s">
        <v>114</v>
      </c>
      <c r="R26" s="68"/>
      <c r="S26" s="68"/>
      <c r="T26" s="68"/>
      <c r="U26" s="68"/>
      <c r="V26" s="68"/>
      <c r="W26" s="68"/>
      <c r="X26" s="68"/>
      <c r="Y26" s="68"/>
      <c r="Z26" s="68"/>
      <c r="AA26" s="68"/>
      <c r="AB26" s="68"/>
      <c r="AC26" s="68"/>
      <c r="AD26" s="68"/>
      <c r="AE26" s="68"/>
      <c r="AF26" s="68"/>
      <c r="AG26" s="68"/>
      <c r="AH26" s="68"/>
      <c r="AI26" s="68"/>
      <c r="AJ26" s="68"/>
    </row>
    <row r="27" spans="1:36" x14ac:dyDescent="0.15">
      <c r="A27" s="158" t="s">
        <v>455</v>
      </c>
      <c r="B27" s="68"/>
      <c r="C27" s="68"/>
      <c r="D27" s="68"/>
      <c r="E27" s="68"/>
      <c r="F27" s="68"/>
      <c r="G27" s="68"/>
      <c r="H27" s="68"/>
      <c r="I27" s="68"/>
      <c r="J27" s="68"/>
      <c r="K27" s="68"/>
      <c r="L27" s="68"/>
      <c r="M27" s="68"/>
      <c r="P27" s="68"/>
      <c r="Q27" s="187" t="s">
        <v>19</v>
      </c>
      <c r="R27" s="68"/>
      <c r="S27" s="68"/>
      <c r="T27" s="68"/>
      <c r="U27" s="68"/>
      <c r="V27" s="68"/>
      <c r="W27" s="68"/>
      <c r="X27" s="68"/>
      <c r="Y27" s="68"/>
      <c r="Z27" s="68"/>
      <c r="AA27" s="68"/>
      <c r="AB27" s="68"/>
      <c r="AC27" s="68"/>
      <c r="AD27" s="68"/>
      <c r="AE27" s="68"/>
      <c r="AF27" s="68"/>
      <c r="AG27" s="68"/>
      <c r="AH27" s="68"/>
      <c r="AI27" s="68"/>
      <c r="AJ27" s="68"/>
    </row>
    <row r="28" spans="1:36" ht="14" thickBot="1" x14ac:dyDescent="0.2">
      <c r="A28" s="158" t="s">
        <v>456</v>
      </c>
      <c r="B28" s="68"/>
      <c r="C28" s="68"/>
      <c r="D28" s="68"/>
      <c r="E28" s="68"/>
      <c r="F28" s="68"/>
      <c r="G28" s="68"/>
      <c r="H28" s="68"/>
      <c r="I28" s="68"/>
      <c r="J28" s="68"/>
      <c r="K28" s="68"/>
      <c r="L28" s="68"/>
      <c r="M28" s="68"/>
      <c r="P28" s="68"/>
      <c r="Q28" s="188" t="s">
        <v>126</v>
      </c>
      <c r="R28" s="68"/>
      <c r="S28" s="68"/>
      <c r="T28" s="68"/>
      <c r="U28" s="68"/>
      <c r="V28" s="68"/>
      <c r="W28" s="68"/>
      <c r="X28" s="68"/>
      <c r="Y28" s="68"/>
      <c r="Z28" s="68"/>
      <c r="AA28" s="68"/>
      <c r="AB28" s="68"/>
      <c r="AC28" s="68"/>
      <c r="AD28" s="68"/>
      <c r="AE28" s="68"/>
      <c r="AF28" s="68"/>
      <c r="AG28" s="68"/>
      <c r="AH28" s="68"/>
      <c r="AI28" s="68"/>
      <c r="AJ28" s="68"/>
    </row>
    <row r="29" spans="1:36" ht="14" thickBot="1" x14ac:dyDescent="0.2">
      <c r="A29" s="158" t="s">
        <v>457</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row>
    <row r="30" spans="1:36" x14ac:dyDescent="0.15">
      <c r="A30" s="158" t="s">
        <v>458</v>
      </c>
      <c r="B30" s="68"/>
      <c r="C30" s="68"/>
      <c r="D30" s="68"/>
      <c r="E30" s="68"/>
      <c r="F30" s="68"/>
      <c r="G30" s="68"/>
      <c r="H30" s="68"/>
      <c r="I30" s="68"/>
      <c r="J30" s="68"/>
      <c r="K30" s="68"/>
      <c r="L30" s="68"/>
      <c r="M30" s="68"/>
      <c r="N30" s="68"/>
      <c r="O30" s="68"/>
      <c r="P30" s="68"/>
      <c r="Q30" s="167" t="s">
        <v>333</v>
      </c>
      <c r="R30" s="168"/>
      <c r="S30" s="68"/>
      <c r="T30" s="68"/>
      <c r="U30" s="68"/>
      <c r="V30" s="68"/>
      <c r="W30" s="68"/>
      <c r="X30" s="68"/>
      <c r="Y30" s="68"/>
      <c r="Z30" s="68"/>
      <c r="AA30" s="68"/>
      <c r="AB30" s="68"/>
      <c r="AC30" s="68"/>
      <c r="AD30" s="68"/>
      <c r="AE30" s="68"/>
      <c r="AF30" s="68"/>
      <c r="AG30" s="68"/>
      <c r="AH30" s="68"/>
      <c r="AI30" s="68"/>
      <c r="AJ30" s="68"/>
    </row>
    <row r="31" spans="1:36" x14ac:dyDescent="0.15">
      <c r="A31" s="158" t="s">
        <v>459</v>
      </c>
      <c r="B31" s="68"/>
      <c r="C31" s="68"/>
      <c r="D31" s="68"/>
      <c r="E31" s="68"/>
      <c r="F31" s="68"/>
      <c r="G31" s="68"/>
      <c r="H31" s="68"/>
      <c r="I31" s="68"/>
      <c r="J31" s="68"/>
      <c r="K31" s="68"/>
      <c r="L31" s="68"/>
      <c r="M31" s="68"/>
      <c r="N31" s="68"/>
      <c r="O31" s="68"/>
      <c r="P31" s="68"/>
      <c r="Q31" s="234" t="s">
        <v>96</v>
      </c>
      <c r="R31" s="169"/>
      <c r="T31" s="68"/>
      <c r="U31" s="68"/>
      <c r="V31" s="68"/>
      <c r="W31" s="68"/>
      <c r="X31" s="68"/>
      <c r="Y31" s="68"/>
      <c r="Z31" s="68"/>
      <c r="AA31" s="68"/>
      <c r="AB31" s="68"/>
      <c r="AC31" s="68"/>
      <c r="AD31" s="68"/>
      <c r="AE31" s="68"/>
      <c r="AF31" s="68"/>
      <c r="AG31" s="68"/>
      <c r="AH31" s="68"/>
      <c r="AI31" s="68"/>
      <c r="AJ31" s="68"/>
    </row>
    <row r="32" spans="1:36" x14ac:dyDescent="0.15">
      <c r="A32" s="158" t="s">
        <v>464</v>
      </c>
      <c r="B32" s="68"/>
      <c r="C32" s="68"/>
      <c r="D32" s="68"/>
      <c r="E32" s="68"/>
      <c r="F32" s="68"/>
      <c r="G32" s="68"/>
      <c r="H32" s="68"/>
      <c r="I32" s="68"/>
      <c r="J32" s="68"/>
      <c r="K32" s="68"/>
      <c r="L32" s="68"/>
      <c r="M32" s="68"/>
      <c r="N32" s="68"/>
      <c r="O32" s="68"/>
      <c r="P32" s="68"/>
      <c r="Q32" s="234" t="s">
        <v>321</v>
      </c>
      <c r="R32" s="169"/>
      <c r="T32" s="68"/>
      <c r="U32" s="68"/>
      <c r="V32" s="68"/>
      <c r="W32" s="68"/>
      <c r="X32" s="68"/>
      <c r="Y32" s="68"/>
      <c r="Z32" s="68"/>
      <c r="AA32" s="68"/>
      <c r="AB32" s="68"/>
      <c r="AC32" s="68"/>
      <c r="AD32" s="68"/>
      <c r="AE32" s="68"/>
      <c r="AF32" s="68"/>
      <c r="AG32" s="68"/>
      <c r="AH32" s="68"/>
      <c r="AI32" s="68"/>
      <c r="AJ32" s="68"/>
    </row>
    <row r="33" spans="1:36" x14ac:dyDescent="0.15">
      <c r="A33" s="158" t="s">
        <v>506</v>
      </c>
      <c r="L33" s="68"/>
      <c r="M33" s="68"/>
      <c r="N33" s="68"/>
      <c r="O33" s="68"/>
      <c r="P33" s="68"/>
      <c r="Q33" s="234" t="s">
        <v>324</v>
      </c>
      <c r="R33" s="169"/>
      <c r="T33" s="68"/>
      <c r="U33" s="68"/>
      <c r="V33" s="68"/>
      <c r="W33" s="68"/>
      <c r="X33" s="68"/>
      <c r="Y33" s="68"/>
      <c r="Z33" s="68"/>
      <c r="AA33" s="68"/>
      <c r="AB33" s="68"/>
      <c r="AC33" s="68"/>
      <c r="AD33" s="68"/>
      <c r="AE33" s="68"/>
      <c r="AF33" s="68"/>
      <c r="AG33" s="68"/>
      <c r="AH33" s="68"/>
      <c r="AI33" s="68"/>
      <c r="AJ33" s="68"/>
    </row>
    <row r="34" spans="1:36" ht="14" x14ac:dyDescent="0.15">
      <c r="A34" s="82" t="s">
        <v>460</v>
      </c>
      <c r="B34" s="68"/>
      <c r="C34" s="68"/>
      <c r="D34" s="68"/>
      <c r="E34" s="68"/>
      <c r="F34" s="68"/>
      <c r="G34" s="68"/>
      <c r="H34" s="68"/>
      <c r="I34" s="68"/>
      <c r="J34" s="68"/>
      <c r="K34" s="68"/>
      <c r="L34" s="68"/>
      <c r="M34" s="68"/>
      <c r="N34" s="68"/>
      <c r="O34" s="68"/>
      <c r="P34" s="68"/>
      <c r="Q34" s="234" t="s">
        <v>325</v>
      </c>
      <c r="R34" s="169"/>
      <c r="T34" s="68"/>
      <c r="U34" s="68"/>
      <c r="V34" s="68"/>
      <c r="W34" s="68"/>
      <c r="X34" s="68"/>
      <c r="Y34" s="68"/>
      <c r="Z34" s="68"/>
      <c r="AA34" s="68"/>
      <c r="AB34" s="68"/>
      <c r="AC34" s="68"/>
      <c r="AD34" s="68"/>
      <c r="AE34" s="68"/>
      <c r="AF34" s="68"/>
      <c r="AG34" s="68"/>
      <c r="AH34" s="68"/>
      <c r="AI34" s="68"/>
      <c r="AJ34" s="68"/>
    </row>
    <row r="35" spans="1:36" x14ac:dyDescent="0.15">
      <c r="A35" s="67"/>
      <c r="B35" s="68"/>
      <c r="C35" s="68"/>
      <c r="D35" s="68"/>
      <c r="E35" s="68"/>
      <c r="F35" s="68"/>
      <c r="G35" s="68"/>
      <c r="H35" s="68"/>
      <c r="I35" s="68"/>
      <c r="J35" s="68"/>
      <c r="K35" s="68"/>
      <c r="L35" s="68"/>
      <c r="M35" s="68"/>
      <c r="N35" s="68"/>
      <c r="O35" s="68"/>
      <c r="P35" s="68"/>
      <c r="Q35" s="234" t="s">
        <v>326</v>
      </c>
      <c r="R35" s="169"/>
      <c r="T35" s="68"/>
      <c r="U35" s="68"/>
      <c r="V35" s="68"/>
      <c r="W35" s="68"/>
      <c r="X35" s="68"/>
      <c r="Y35" s="68"/>
      <c r="Z35" s="68"/>
      <c r="AA35" s="68"/>
      <c r="AB35" s="68"/>
      <c r="AC35" s="68"/>
      <c r="AD35" s="68"/>
      <c r="AE35" s="68"/>
      <c r="AF35" s="68"/>
      <c r="AG35" s="68"/>
      <c r="AH35" s="68"/>
      <c r="AI35" s="68"/>
      <c r="AJ35" s="68"/>
    </row>
    <row r="36" spans="1:36" x14ac:dyDescent="0.15">
      <c r="A36" s="67" t="s">
        <v>275</v>
      </c>
      <c r="B36" s="68"/>
      <c r="C36" s="68"/>
      <c r="D36" s="68"/>
      <c r="E36" s="68"/>
      <c r="F36" s="68"/>
      <c r="G36" s="68"/>
      <c r="H36" s="68"/>
      <c r="I36" s="68"/>
      <c r="J36" s="68"/>
      <c r="K36" s="68"/>
      <c r="L36" s="68"/>
      <c r="M36" s="68"/>
      <c r="N36" s="68"/>
      <c r="O36" s="68"/>
      <c r="P36" s="68"/>
      <c r="Q36" s="234" t="s">
        <v>327</v>
      </c>
      <c r="R36" s="169"/>
      <c r="T36" s="68"/>
      <c r="U36" s="68"/>
      <c r="V36" s="68"/>
      <c r="W36" s="68"/>
      <c r="X36" s="68"/>
      <c r="Y36" s="68"/>
      <c r="Z36" s="68"/>
      <c r="AA36" s="68"/>
      <c r="AB36" s="68"/>
      <c r="AC36" s="68"/>
      <c r="AD36" s="68"/>
      <c r="AE36" s="68"/>
      <c r="AF36" s="68"/>
      <c r="AG36" s="68"/>
      <c r="AH36" s="68"/>
      <c r="AI36" s="68"/>
      <c r="AJ36" s="68"/>
    </row>
    <row r="37" spans="1:36" x14ac:dyDescent="0.15">
      <c r="A37" s="158" t="s">
        <v>499</v>
      </c>
      <c r="B37" s="68"/>
      <c r="C37" s="68"/>
      <c r="D37" s="68"/>
      <c r="E37" s="68"/>
      <c r="F37" s="68"/>
      <c r="G37" s="68"/>
      <c r="H37" s="68"/>
      <c r="I37" s="68"/>
      <c r="J37" s="68"/>
      <c r="K37" s="68"/>
      <c r="L37" s="68"/>
      <c r="M37" s="68"/>
      <c r="N37" s="68"/>
      <c r="O37" s="68"/>
      <c r="P37" s="68"/>
      <c r="Q37" s="234" t="s">
        <v>328</v>
      </c>
      <c r="R37" s="169"/>
      <c r="T37" s="68"/>
      <c r="U37" s="68"/>
      <c r="V37" s="68"/>
      <c r="W37" s="68"/>
      <c r="X37" s="68"/>
      <c r="Y37" s="68"/>
      <c r="Z37" s="68"/>
      <c r="AA37" s="68"/>
      <c r="AB37" s="68"/>
      <c r="AC37" s="68"/>
      <c r="AD37" s="68"/>
      <c r="AE37" s="68"/>
      <c r="AF37" s="68"/>
      <c r="AG37" s="68"/>
      <c r="AH37" s="68"/>
      <c r="AI37" s="68"/>
      <c r="AJ37" s="68"/>
    </row>
    <row r="38" spans="1:36" x14ac:dyDescent="0.15">
      <c r="A38" s="68" t="s">
        <v>159</v>
      </c>
      <c r="B38" s="68"/>
      <c r="C38" s="68"/>
      <c r="D38" s="68"/>
      <c r="E38" s="68"/>
      <c r="F38" s="68"/>
      <c r="G38" s="68"/>
      <c r="H38" s="68"/>
      <c r="I38" s="68"/>
      <c r="J38" s="68"/>
      <c r="K38" s="68"/>
      <c r="L38" s="68"/>
      <c r="M38" s="68"/>
      <c r="N38" s="68"/>
      <c r="O38" s="68"/>
      <c r="P38" s="68"/>
      <c r="Q38" s="234" t="s">
        <v>329</v>
      </c>
      <c r="R38" s="169"/>
      <c r="T38" s="68"/>
      <c r="U38" s="68"/>
      <c r="V38" s="68"/>
      <c r="W38" s="68"/>
      <c r="X38" s="68"/>
      <c r="Y38" s="68"/>
      <c r="Z38" s="68"/>
      <c r="AA38" s="68"/>
      <c r="AB38" s="68"/>
      <c r="AC38" s="68"/>
      <c r="AD38" s="68"/>
      <c r="AE38" s="68"/>
      <c r="AF38" s="68"/>
      <c r="AG38" s="68"/>
      <c r="AH38" s="68"/>
      <c r="AI38" s="68"/>
      <c r="AJ38" s="68"/>
    </row>
    <row r="39" spans="1:36" x14ac:dyDescent="0.15">
      <c r="A39" s="68"/>
      <c r="B39" s="68"/>
      <c r="C39" s="68"/>
      <c r="D39" s="68"/>
      <c r="E39" s="68"/>
      <c r="F39" s="68"/>
      <c r="G39" s="68"/>
      <c r="H39" s="68"/>
      <c r="I39" s="68"/>
      <c r="J39" s="68"/>
      <c r="K39" s="68"/>
      <c r="L39" s="68"/>
      <c r="M39" s="68"/>
      <c r="N39" s="68"/>
      <c r="O39" s="68"/>
      <c r="P39" s="68"/>
      <c r="Q39" s="234" t="s">
        <v>331</v>
      </c>
      <c r="R39" s="169"/>
      <c r="T39" s="68"/>
      <c r="U39" s="68"/>
      <c r="V39" s="68"/>
      <c r="W39" s="68"/>
      <c r="X39" s="68"/>
      <c r="Y39" s="68"/>
      <c r="Z39" s="68"/>
      <c r="AA39" s="68"/>
      <c r="AB39" s="68"/>
      <c r="AC39" s="68"/>
      <c r="AD39" s="68"/>
      <c r="AE39" s="68"/>
      <c r="AF39" s="68"/>
      <c r="AG39" s="68"/>
      <c r="AH39" s="68"/>
      <c r="AI39" s="68"/>
      <c r="AJ39" s="68"/>
    </row>
    <row r="40" spans="1:36" x14ac:dyDescent="0.15">
      <c r="A40" s="68" t="s">
        <v>320</v>
      </c>
      <c r="B40" s="68"/>
      <c r="C40" s="68"/>
      <c r="D40" s="68"/>
      <c r="E40" s="68"/>
      <c r="F40" s="68"/>
      <c r="G40" s="68"/>
      <c r="H40" s="68"/>
      <c r="I40" s="68"/>
      <c r="J40" s="152"/>
      <c r="L40" s="68"/>
      <c r="M40" s="68"/>
      <c r="N40" s="68"/>
      <c r="O40" s="68"/>
      <c r="P40" s="68"/>
      <c r="Q40" s="234" t="s">
        <v>332</v>
      </c>
      <c r="R40" s="169"/>
      <c r="T40" s="68"/>
      <c r="U40" s="68"/>
      <c r="V40" s="68"/>
      <c r="W40" s="68"/>
      <c r="X40" s="68"/>
      <c r="Y40" s="68"/>
      <c r="Z40" s="68"/>
      <c r="AA40" s="68"/>
      <c r="AB40" s="68"/>
      <c r="AC40" s="68"/>
      <c r="AD40" s="68"/>
      <c r="AE40" s="68"/>
      <c r="AF40" s="68"/>
      <c r="AG40" s="68"/>
      <c r="AH40" s="68"/>
      <c r="AI40" s="68"/>
      <c r="AJ40" s="68"/>
    </row>
    <row r="41" spans="1:36" x14ac:dyDescent="0.15">
      <c r="A41" s="68" t="s">
        <v>247</v>
      </c>
      <c r="B41" s="68"/>
      <c r="C41" s="68"/>
      <c r="D41" s="68"/>
      <c r="E41" s="68"/>
      <c r="F41" s="68"/>
      <c r="G41" s="68"/>
      <c r="H41" s="68"/>
      <c r="I41" s="68"/>
      <c r="J41" s="68"/>
      <c r="K41" s="153"/>
      <c r="L41" s="68"/>
      <c r="M41" s="68"/>
      <c r="N41" s="68"/>
      <c r="O41" s="68"/>
      <c r="P41" s="68"/>
      <c r="Q41" s="234" t="s">
        <v>371</v>
      </c>
      <c r="R41" s="169"/>
      <c r="T41" s="68"/>
      <c r="U41" s="68"/>
      <c r="V41" s="68"/>
      <c r="W41" s="68"/>
      <c r="X41" s="68"/>
      <c r="Y41" s="68"/>
      <c r="Z41" s="68"/>
      <c r="AA41" s="68"/>
      <c r="AB41" s="68"/>
      <c r="AC41" s="68"/>
      <c r="AD41" s="68"/>
      <c r="AE41" s="68"/>
      <c r="AF41" s="68"/>
      <c r="AG41" s="68"/>
      <c r="AH41" s="68"/>
      <c r="AI41" s="68"/>
      <c r="AJ41" s="68"/>
    </row>
    <row r="42" spans="1:36" x14ac:dyDescent="0.15">
      <c r="A42" s="68" t="s">
        <v>277</v>
      </c>
      <c r="B42" s="68"/>
      <c r="C42" s="68"/>
      <c r="D42" s="68"/>
      <c r="E42" s="68"/>
      <c r="F42" s="68"/>
      <c r="G42" s="68"/>
      <c r="H42" s="68"/>
      <c r="I42" s="68"/>
      <c r="J42" s="68"/>
      <c r="K42" s="68"/>
      <c r="L42" s="68"/>
      <c r="M42" s="68"/>
      <c r="N42" s="68"/>
      <c r="O42" s="68"/>
      <c r="P42" s="68"/>
      <c r="Q42" s="234" t="s">
        <v>411</v>
      </c>
      <c r="R42" s="169"/>
      <c r="T42" s="68"/>
      <c r="U42" s="68"/>
      <c r="V42" s="68"/>
      <c r="W42" s="68"/>
      <c r="X42" s="68"/>
      <c r="Y42" s="68"/>
      <c r="Z42" s="68"/>
      <c r="AA42" s="68"/>
      <c r="AB42" s="68"/>
      <c r="AC42" s="68"/>
      <c r="AD42" s="68"/>
      <c r="AE42" s="68"/>
      <c r="AF42" s="68"/>
      <c r="AG42" s="68"/>
      <c r="AH42" s="68"/>
      <c r="AI42" s="68"/>
      <c r="AJ42" s="68"/>
    </row>
    <row r="43" spans="1:36" x14ac:dyDescent="0.15">
      <c r="A43" s="68" t="s">
        <v>39</v>
      </c>
      <c r="B43" s="68"/>
      <c r="C43" s="68"/>
      <c r="D43" s="68"/>
      <c r="E43" s="68"/>
      <c r="F43" s="68"/>
      <c r="G43" s="68"/>
      <c r="H43" s="68"/>
      <c r="I43" s="68"/>
      <c r="J43" s="68"/>
      <c r="K43" s="68"/>
      <c r="L43" s="68"/>
      <c r="M43" s="68"/>
      <c r="N43" s="68"/>
      <c r="O43" s="68"/>
      <c r="P43" s="68"/>
      <c r="Q43" s="234" t="s">
        <v>413</v>
      </c>
      <c r="R43" s="169"/>
      <c r="T43" s="68"/>
      <c r="U43" s="68"/>
      <c r="V43" s="68"/>
      <c r="W43" s="68"/>
      <c r="X43" s="68"/>
      <c r="Y43" s="68"/>
      <c r="Z43" s="68"/>
      <c r="AA43" s="68"/>
      <c r="AB43" s="68"/>
      <c r="AC43" s="68"/>
      <c r="AD43" s="68"/>
      <c r="AE43" s="68"/>
      <c r="AF43" s="68"/>
      <c r="AG43" s="68"/>
      <c r="AH43" s="68"/>
      <c r="AI43" s="68"/>
      <c r="AJ43" s="68"/>
    </row>
    <row r="44" spans="1:36" x14ac:dyDescent="0.15">
      <c r="A44" s="68"/>
      <c r="B44" s="68"/>
      <c r="C44" s="68"/>
      <c r="D44" s="68"/>
      <c r="E44" s="68"/>
      <c r="F44" s="68"/>
      <c r="G44" s="68"/>
      <c r="H44" s="68"/>
      <c r="I44" s="68"/>
      <c r="J44" s="68"/>
      <c r="K44" s="68"/>
      <c r="L44" s="68"/>
      <c r="M44" s="68"/>
      <c r="N44" s="68"/>
      <c r="O44" s="68"/>
      <c r="P44" s="68"/>
      <c r="Q44" s="234" t="s">
        <v>445</v>
      </c>
      <c r="R44" s="169"/>
      <c r="T44" s="68"/>
      <c r="U44" s="68"/>
      <c r="V44" s="68"/>
      <c r="W44" s="68"/>
      <c r="X44" s="68"/>
      <c r="Y44" s="68"/>
      <c r="Z44" s="68"/>
      <c r="AA44" s="68"/>
      <c r="AB44" s="68"/>
      <c r="AC44" s="68"/>
      <c r="AD44" s="68"/>
      <c r="AE44" s="68"/>
      <c r="AF44" s="68"/>
      <c r="AG44" s="68"/>
      <c r="AH44" s="68"/>
      <c r="AI44" s="68"/>
      <c r="AJ44" s="68"/>
    </row>
    <row r="45" spans="1:36" x14ac:dyDescent="0.15">
      <c r="A45" s="68" t="s">
        <v>273</v>
      </c>
      <c r="B45" s="68"/>
      <c r="C45" s="68"/>
      <c r="D45" s="68"/>
      <c r="E45" s="68"/>
      <c r="F45" s="68"/>
      <c r="G45" s="68"/>
      <c r="H45" s="68"/>
      <c r="I45" s="68"/>
      <c r="J45" s="68"/>
      <c r="K45" s="68"/>
      <c r="L45" s="68"/>
      <c r="M45" s="68"/>
      <c r="O45" s="68"/>
      <c r="P45" s="68"/>
      <c r="Q45" s="234" t="s">
        <v>447</v>
      </c>
      <c r="R45" s="169"/>
      <c r="T45" s="68"/>
      <c r="U45" s="68"/>
      <c r="V45" s="68"/>
      <c r="W45" s="68"/>
      <c r="X45" s="68"/>
      <c r="Y45" s="68"/>
      <c r="Z45" s="68"/>
      <c r="AA45" s="68"/>
      <c r="AB45" s="68"/>
      <c r="AC45" s="68"/>
      <c r="AD45" s="68"/>
      <c r="AE45" s="68"/>
      <c r="AF45" s="68"/>
      <c r="AG45" s="68"/>
      <c r="AH45" s="68"/>
      <c r="AI45" s="68"/>
      <c r="AJ45" s="68"/>
    </row>
    <row r="46" spans="1:36" x14ac:dyDescent="0.15">
      <c r="A46" s="68" t="s">
        <v>120</v>
      </c>
      <c r="B46" s="68"/>
      <c r="C46" s="68"/>
      <c r="D46" s="68"/>
      <c r="E46" s="68"/>
      <c r="F46" s="68"/>
      <c r="G46" s="68"/>
      <c r="H46" s="68"/>
      <c r="I46" s="68"/>
      <c r="J46" s="68"/>
      <c r="K46" s="68"/>
      <c r="L46" s="68"/>
      <c r="M46" s="68"/>
      <c r="N46" s="68"/>
      <c r="O46" s="68"/>
      <c r="P46" s="68"/>
      <c r="Q46" s="234" t="s">
        <v>448</v>
      </c>
      <c r="R46" s="169"/>
      <c r="T46" s="68"/>
      <c r="U46" s="68"/>
      <c r="V46" s="68"/>
      <c r="W46" s="68"/>
      <c r="X46" s="68"/>
      <c r="Y46" s="68"/>
      <c r="Z46" s="68"/>
      <c r="AA46" s="68"/>
      <c r="AB46" s="68"/>
      <c r="AC46" s="68"/>
      <c r="AD46" s="68"/>
      <c r="AE46" s="68"/>
      <c r="AF46" s="68"/>
      <c r="AG46" s="68"/>
      <c r="AH46" s="68"/>
      <c r="AI46" s="68"/>
      <c r="AJ46" s="68"/>
    </row>
    <row r="47" spans="1:36" x14ac:dyDescent="0.15">
      <c r="A47" s="68" t="s">
        <v>125</v>
      </c>
      <c r="B47" s="68"/>
      <c r="C47" s="68"/>
      <c r="D47" s="68"/>
      <c r="E47" s="68"/>
      <c r="F47" s="68"/>
      <c r="G47" s="68"/>
      <c r="H47" s="68"/>
      <c r="I47" s="68"/>
      <c r="J47" s="68"/>
      <c r="K47" s="68"/>
      <c r="L47" s="68"/>
      <c r="M47" s="68"/>
      <c r="N47" s="68"/>
      <c r="O47" s="68"/>
      <c r="P47" s="68"/>
      <c r="Q47" s="234" t="s">
        <v>512</v>
      </c>
      <c r="R47" s="235"/>
      <c r="T47" s="68"/>
      <c r="U47" s="68"/>
      <c r="V47" s="68"/>
      <c r="W47" s="68"/>
      <c r="X47" s="68"/>
      <c r="Y47" s="68"/>
      <c r="Z47" s="68"/>
      <c r="AA47" s="68"/>
      <c r="AB47" s="68"/>
      <c r="AC47" s="68"/>
      <c r="AD47" s="68"/>
      <c r="AE47" s="68"/>
      <c r="AF47" s="68"/>
      <c r="AG47" s="68"/>
      <c r="AH47" s="68"/>
      <c r="AI47" s="68"/>
      <c r="AJ47" s="68"/>
    </row>
    <row r="48" spans="1:36" x14ac:dyDescent="0.15">
      <c r="A48" s="68" t="s">
        <v>196</v>
      </c>
      <c r="B48" s="68"/>
      <c r="C48" s="68"/>
      <c r="D48" s="68"/>
      <c r="E48" s="68"/>
      <c r="F48" s="68"/>
      <c r="G48" s="68"/>
      <c r="H48" s="68"/>
      <c r="I48" s="68"/>
      <c r="J48" s="68"/>
      <c r="K48" s="68"/>
      <c r="L48" s="68"/>
      <c r="M48" s="68"/>
      <c r="N48" s="68"/>
      <c r="O48" s="68"/>
      <c r="P48" s="68"/>
      <c r="Q48" s="234" t="s">
        <v>537</v>
      </c>
      <c r="R48" s="236"/>
      <c r="T48" s="68"/>
      <c r="U48" s="68"/>
      <c r="V48" s="68"/>
      <c r="W48" s="68"/>
      <c r="X48" s="68"/>
      <c r="Y48" s="68"/>
      <c r="Z48" s="68"/>
      <c r="AA48" s="68"/>
      <c r="AB48" s="68"/>
      <c r="AC48" s="68"/>
      <c r="AD48" s="68"/>
      <c r="AE48" s="68"/>
      <c r="AF48" s="68"/>
      <c r="AG48" s="68"/>
      <c r="AH48" s="68"/>
      <c r="AI48" s="68"/>
      <c r="AJ48" s="68"/>
    </row>
    <row r="49" spans="1:36" x14ac:dyDescent="0.15">
      <c r="A49" s="68"/>
      <c r="B49" s="68"/>
      <c r="C49" s="68"/>
      <c r="D49" s="68"/>
      <c r="E49" s="68"/>
      <c r="F49" s="68"/>
      <c r="G49" s="68"/>
      <c r="H49" s="68"/>
      <c r="I49" s="68"/>
      <c r="J49" s="68"/>
      <c r="K49" s="68"/>
      <c r="L49" s="68"/>
      <c r="M49" s="68"/>
      <c r="N49" s="68"/>
      <c r="O49" s="68"/>
      <c r="P49" s="68"/>
      <c r="Q49" s="234" t="s">
        <v>417</v>
      </c>
      <c r="R49" s="236"/>
      <c r="T49" s="68"/>
      <c r="U49" s="68"/>
      <c r="V49" s="68"/>
      <c r="W49" s="68"/>
      <c r="X49" s="68"/>
      <c r="Y49" s="68"/>
      <c r="Z49" s="68"/>
      <c r="AA49" s="68"/>
      <c r="AB49" s="68"/>
      <c r="AC49" s="68"/>
      <c r="AD49" s="68"/>
      <c r="AE49" s="68"/>
      <c r="AF49" s="68"/>
      <c r="AG49" s="68"/>
      <c r="AH49" s="68"/>
      <c r="AI49" s="68"/>
      <c r="AJ49" s="68"/>
    </row>
    <row r="50" spans="1:36" x14ac:dyDescent="0.15">
      <c r="A50" s="68" t="s">
        <v>115</v>
      </c>
      <c r="B50" s="68"/>
      <c r="C50" s="68"/>
      <c r="D50" s="68"/>
      <c r="E50" s="68"/>
      <c r="F50" s="68"/>
      <c r="G50" s="68"/>
      <c r="H50" s="68"/>
      <c r="I50" s="68"/>
      <c r="J50" s="68"/>
      <c r="K50" s="68"/>
      <c r="L50" s="68"/>
      <c r="M50" s="68"/>
      <c r="N50" s="68"/>
      <c r="O50" s="68"/>
      <c r="P50" s="68"/>
      <c r="Q50" s="234" t="s">
        <v>542</v>
      </c>
      <c r="R50" s="235"/>
      <c r="T50" s="68"/>
      <c r="U50" s="68"/>
      <c r="V50" s="68"/>
      <c r="W50" s="68"/>
      <c r="X50" s="68"/>
      <c r="Y50" s="68"/>
      <c r="Z50" s="68"/>
      <c r="AA50" s="68"/>
      <c r="AB50" s="68"/>
      <c r="AC50" s="68"/>
      <c r="AD50" s="68"/>
      <c r="AE50" s="68"/>
      <c r="AF50" s="68"/>
      <c r="AG50" s="68"/>
      <c r="AH50" s="68"/>
      <c r="AI50" s="68"/>
      <c r="AJ50" s="68"/>
    </row>
    <row r="51" spans="1:36" ht="14" thickBot="1" x14ac:dyDescent="0.2">
      <c r="A51" s="68" t="s">
        <v>89</v>
      </c>
      <c r="B51" s="68"/>
      <c r="C51" s="68"/>
      <c r="D51" s="68"/>
      <c r="E51" s="68"/>
      <c r="F51" s="68"/>
      <c r="G51" s="68"/>
      <c r="H51" s="68"/>
      <c r="I51" s="68"/>
      <c r="J51" s="68"/>
      <c r="K51" s="68"/>
      <c r="L51" s="68"/>
      <c r="M51" s="68"/>
      <c r="N51" s="68"/>
      <c r="O51" s="68"/>
      <c r="P51" s="68"/>
      <c r="Q51" s="237" t="s">
        <v>545</v>
      </c>
      <c r="R51" s="199"/>
      <c r="T51" s="68"/>
      <c r="U51" s="68"/>
      <c r="V51" s="68"/>
      <c r="W51" s="68"/>
      <c r="X51" s="68"/>
      <c r="Y51" s="68"/>
      <c r="Z51" s="68"/>
      <c r="AA51" s="68"/>
      <c r="AB51" s="68"/>
      <c r="AC51" s="68"/>
      <c r="AD51" s="68"/>
      <c r="AE51" s="68"/>
      <c r="AF51" s="68"/>
      <c r="AG51" s="68"/>
      <c r="AH51" s="68"/>
      <c r="AI51" s="68"/>
      <c r="AJ51" s="68"/>
    </row>
    <row r="52" spans="1:36" x14ac:dyDescent="0.15">
      <c r="A52" s="68"/>
      <c r="B52" s="68"/>
      <c r="C52" s="68"/>
      <c r="D52" s="68"/>
      <c r="E52" s="68"/>
      <c r="F52" s="68"/>
      <c r="G52" s="68"/>
      <c r="H52" s="68"/>
      <c r="I52" s="68"/>
      <c r="J52" s="68"/>
      <c r="K52" s="68"/>
      <c r="L52" s="68"/>
      <c r="M52" s="68"/>
      <c r="N52" s="68"/>
      <c r="O52" s="68"/>
      <c r="P52" s="68"/>
      <c r="Q52" s="68"/>
      <c r="R52" s="68"/>
      <c r="T52" s="68"/>
      <c r="U52" s="68"/>
      <c r="V52" s="68"/>
      <c r="W52" s="68"/>
      <c r="X52" s="68"/>
      <c r="Y52" s="68"/>
      <c r="Z52" s="68"/>
      <c r="AA52" s="68"/>
      <c r="AB52" s="68"/>
      <c r="AC52" s="68"/>
      <c r="AD52" s="68"/>
      <c r="AE52" s="68"/>
      <c r="AF52" s="68"/>
      <c r="AG52" s="68"/>
      <c r="AH52" s="68"/>
      <c r="AI52" s="68"/>
      <c r="AJ52" s="68"/>
    </row>
    <row r="53" spans="1:36" x14ac:dyDescent="0.15">
      <c r="A53" s="68" t="s">
        <v>317</v>
      </c>
      <c r="B53" s="68"/>
      <c r="C53" s="68"/>
      <c r="D53" s="68"/>
      <c r="E53" s="68"/>
      <c r="F53" s="68"/>
      <c r="G53" s="68"/>
      <c r="H53" s="68"/>
      <c r="I53" s="68"/>
      <c r="J53" s="68"/>
      <c r="K53" s="68"/>
      <c r="L53" s="68"/>
      <c r="M53" s="68"/>
      <c r="N53" s="68"/>
      <c r="O53" s="68"/>
      <c r="P53" s="68"/>
      <c r="Q53" s="68"/>
      <c r="R53" s="68"/>
      <c r="T53" s="68"/>
      <c r="U53" s="68"/>
      <c r="V53" s="68"/>
      <c r="W53" s="68"/>
      <c r="X53" s="68"/>
      <c r="Y53" s="68"/>
      <c r="Z53" s="68"/>
      <c r="AA53" s="68"/>
      <c r="AB53" s="68"/>
      <c r="AC53" s="68"/>
      <c r="AD53" s="68"/>
      <c r="AE53" s="68"/>
      <c r="AF53" s="68"/>
      <c r="AG53" s="68"/>
      <c r="AH53" s="68"/>
      <c r="AI53" s="68"/>
      <c r="AJ53" s="68"/>
    </row>
    <row r="54" spans="1:36" x14ac:dyDescent="0.1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row>
    <row r="55" spans="1:36" x14ac:dyDescent="0.1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row>
    <row r="56" spans="1:36" x14ac:dyDescent="0.1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row>
    <row r="57" spans="1:36" x14ac:dyDescent="0.1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row>
    <row r="58" spans="1:36" x14ac:dyDescent="0.1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row>
    <row r="59" spans="1:36" x14ac:dyDescent="0.1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row>
    <row r="60" spans="1:36" x14ac:dyDescent="0.1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row>
    <row r="61" spans="1:36" x14ac:dyDescent="0.1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row>
    <row r="62" spans="1:36" x14ac:dyDescent="0.1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row>
    <row r="63" spans="1:36" x14ac:dyDescent="0.1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row>
    <row r="64" spans="1:36" x14ac:dyDescent="0.1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row>
    <row r="65" spans="1:36" x14ac:dyDescent="0.1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row>
    <row r="66" spans="1:36" x14ac:dyDescent="0.1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row>
    <row r="67" spans="1:36" x14ac:dyDescent="0.1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row>
    <row r="68" spans="1:36" x14ac:dyDescent="0.1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row>
    <row r="69" spans="1:36" x14ac:dyDescent="0.1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row>
    <row r="70" spans="1:36" x14ac:dyDescent="0.1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row>
    <row r="71" spans="1:36" x14ac:dyDescent="0.1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row>
    <row r="72" spans="1:36" x14ac:dyDescent="0.1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row>
    <row r="73" spans="1:36" x14ac:dyDescent="0.1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row>
    <row r="74" spans="1:36" x14ac:dyDescent="0.1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row>
    <row r="75" spans="1:36" x14ac:dyDescent="0.15">
      <c r="A75" s="68"/>
      <c r="B75" s="68"/>
      <c r="C75" s="68"/>
      <c r="D75" s="68"/>
      <c r="E75" s="68"/>
      <c r="F75" s="68"/>
      <c r="G75" s="68"/>
      <c r="H75" s="68"/>
      <c r="I75" s="68"/>
      <c r="J75" s="68"/>
      <c r="K75" s="68"/>
      <c r="L75" s="68"/>
      <c r="M75" s="68"/>
      <c r="N75" s="68"/>
      <c r="O75" s="68"/>
      <c r="P75" s="68"/>
      <c r="Q75" s="68"/>
      <c r="R75" s="68"/>
      <c r="S75" s="68"/>
      <c r="T75" s="68"/>
      <c r="U75" s="68"/>
      <c r="V75" s="68" t="s">
        <v>165</v>
      </c>
      <c r="W75" s="68"/>
      <c r="X75" s="68"/>
      <c r="Y75" s="68"/>
      <c r="Z75" s="68"/>
      <c r="AA75" s="68"/>
      <c r="AB75" s="68"/>
      <c r="AC75" s="68"/>
      <c r="AD75" s="68"/>
      <c r="AE75" s="68"/>
      <c r="AF75" s="68"/>
      <c r="AG75" s="68"/>
      <c r="AH75" s="68"/>
      <c r="AI75" s="68"/>
      <c r="AJ75" s="68"/>
    </row>
    <row r="76" spans="1:36" x14ac:dyDescent="0.1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row>
    <row r="77" spans="1:36" x14ac:dyDescent="0.1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row>
    <row r="78" spans="1:36" x14ac:dyDescent="0.1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row>
    <row r="79" spans="1:36" x14ac:dyDescent="0.1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row>
    <row r="80" spans="1:36" x14ac:dyDescent="0.1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row>
    <row r="81" spans="1:36" x14ac:dyDescent="0.1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row>
    <row r="82" spans="1:36" x14ac:dyDescent="0.1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row>
    <row r="83" spans="1:36" x14ac:dyDescent="0.1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row>
    <row r="84" spans="1:36" x14ac:dyDescent="0.1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row>
    <row r="85" spans="1:36" x14ac:dyDescent="0.1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row>
    <row r="86" spans="1:36" x14ac:dyDescent="0.1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row>
    <row r="87" spans="1:36" x14ac:dyDescent="0.1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row>
    <row r="88" spans="1:36" x14ac:dyDescent="0.1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row>
    <row r="89" spans="1:36" x14ac:dyDescent="0.1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row>
    <row r="90" spans="1:36" x14ac:dyDescent="0.1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row>
    <row r="91" spans="1:36" x14ac:dyDescent="0.1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row>
    <row r="92" spans="1:36" x14ac:dyDescent="0.1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row>
    <row r="93" spans="1:36" x14ac:dyDescent="0.1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row>
    <row r="94" spans="1:36" x14ac:dyDescent="0.1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row>
    <row r="95" spans="1:36" x14ac:dyDescent="0.1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row>
    <row r="96" spans="1:36" x14ac:dyDescent="0.1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row>
    <row r="97" spans="1:36" x14ac:dyDescent="0.1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row>
    <row r="98" spans="1:36" x14ac:dyDescent="0.1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row>
    <row r="99" spans="1:36" x14ac:dyDescent="0.1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row>
    <row r="100" spans="1:36" x14ac:dyDescent="0.1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row>
    <row r="101" spans="1:36" x14ac:dyDescent="0.1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row>
    <row r="102" spans="1:36" x14ac:dyDescent="0.1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row>
    <row r="103" spans="1:36" x14ac:dyDescent="0.1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row>
    <row r="104" spans="1:36" x14ac:dyDescent="0.1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row>
    <row r="105" spans="1:36" x14ac:dyDescent="0.1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row>
    <row r="106" spans="1:36" x14ac:dyDescent="0.1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row>
    <row r="107" spans="1:36" x14ac:dyDescent="0.1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row>
    <row r="108" spans="1:36" x14ac:dyDescent="0.1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row>
    <row r="109" spans="1:36" x14ac:dyDescent="0.1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row>
    <row r="110" spans="1:36" x14ac:dyDescent="0.1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row>
    <row r="111" spans="1:36" x14ac:dyDescent="0.1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row>
    <row r="112" spans="1:36" x14ac:dyDescent="0.1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row>
    <row r="113" spans="1:36" x14ac:dyDescent="0.1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row>
    <row r="114" spans="1:36" x14ac:dyDescent="0.1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row>
    <row r="115" spans="1:36" x14ac:dyDescent="0.1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row>
    <row r="116" spans="1:36" x14ac:dyDescent="0.1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row>
    <row r="117" spans="1:36" x14ac:dyDescent="0.1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row>
    <row r="118" spans="1:36" x14ac:dyDescent="0.1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row>
    <row r="119" spans="1:36" x14ac:dyDescent="0.1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row>
    <row r="120" spans="1:36" x14ac:dyDescent="0.1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row>
    <row r="121" spans="1:36" x14ac:dyDescent="0.15">
      <c r="A121" s="68"/>
      <c r="B121" s="68"/>
      <c r="C121" s="68"/>
      <c r="D121" s="68"/>
      <c r="E121" s="68"/>
      <c r="F121" s="68"/>
      <c r="G121" s="68"/>
      <c r="H121" s="68"/>
      <c r="I121" s="68"/>
      <c r="J121" s="68"/>
      <c r="K121" s="68"/>
      <c r="L121" s="68"/>
      <c r="M121" s="68"/>
      <c r="N121" s="68"/>
      <c r="O121" s="68"/>
      <c r="P121" s="68"/>
      <c r="Q121" s="68"/>
    </row>
    <row r="122" spans="1:36" x14ac:dyDescent="0.15">
      <c r="A122" s="68"/>
      <c r="B122" s="68"/>
      <c r="C122" s="68"/>
      <c r="D122" s="68"/>
      <c r="E122" s="68"/>
      <c r="F122" s="68"/>
      <c r="G122" s="68"/>
      <c r="H122" s="68"/>
      <c r="I122" s="68"/>
      <c r="J122" s="68"/>
      <c r="K122" s="68"/>
      <c r="L122" s="68"/>
      <c r="M122" s="68"/>
      <c r="N122" s="68"/>
      <c r="O122" s="68"/>
    </row>
    <row r="123" spans="1:36" x14ac:dyDescent="0.15">
      <c r="A123" s="68"/>
      <c r="B123" s="68"/>
      <c r="C123" s="68"/>
      <c r="D123" s="68"/>
      <c r="E123" s="68"/>
      <c r="F123" s="68"/>
      <c r="G123" s="68"/>
      <c r="H123" s="68"/>
      <c r="I123" s="68"/>
    </row>
  </sheetData>
  <sheetProtection algorithmName="SHA-512" hashValue="ijpIrl4/l0GoBW4174zENpseM+XMhvAzNujJJeM/4vVJaOov3EBpkrSb9rCWRkiUu9xgjeUt5vccOQZEcpqyqA==" saltValue="/PB2jQRSBbYS5MaxpZbSyg==" spinCount="100000" sheet="1" objects="1" scenarios="1"/>
  <phoneticPr fontId="10"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J42"/>
  <sheetViews>
    <sheetView zoomScale="125" workbookViewId="0">
      <selection activeCell="F6" sqref="F6"/>
    </sheetView>
  </sheetViews>
  <sheetFormatPr baseColWidth="10" defaultColWidth="10.6640625" defaultRowHeight="13" x14ac:dyDescent="0.15"/>
  <cols>
    <col min="1" max="1" width="20.5" style="33" customWidth="1"/>
    <col min="2" max="2" width="2.5" style="33" customWidth="1"/>
    <col min="3" max="10" width="10" style="33" customWidth="1"/>
    <col min="11" max="16384" width="10.6640625" style="33"/>
  </cols>
  <sheetData>
    <row r="1" spans="1:10" x14ac:dyDescent="0.15">
      <c r="A1" s="32" t="s">
        <v>18</v>
      </c>
    </row>
    <row r="2" spans="1:10" x14ac:dyDescent="0.15">
      <c r="A2" s="85"/>
      <c r="B2" s="85"/>
      <c r="C2" s="85"/>
      <c r="D2" s="85"/>
      <c r="E2" s="85"/>
      <c r="F2" s="85"/>
      <c r="G2" s="85"/>
      <c r="H2" s="85"/>
      <c r="I2" s="85"/>
      <c r="J2" s="85"/>
    </row>
    <row r="3" spans="1:10" x14ac:dyDescent="0.15">
      <c r="A3" s="35" t="s">
        <v>211</v>
      </c>
      <c r="B3" s="36"/>
    </row>
    <row r="4" spans="1:10" x14ac:dyDescent="0.15">
      <c r="B4" s="36"/>
    </row>
    <row r="5" spans="1:10" x14ac:dyDescent="0.15">
      <c r="A5" s="37" t="s">
        <v>90</v>
      </c>
      <c r="B5" s="36"/>
      <c r="C5" s="37" t="s">
        <v>86</v>
      </c>
      <c r="F5" s="25">
        <v>6000</v>
      </c>
    </row>
    <row r="6" spans="1:10" x14ac:dyDescent="0.15">
      <c r="B6" s="36"/>
    </row>
    <row r="7" spans="1:10" x14ac:dyDescent="0.15">
      <c r="A7" s="38" t="s">
        <v>234</v>
      </c>
      <c r="B7" s="39"/>
      <c r="C7" s="40" t="s">
        <v>309</v>
      </c>
      <c r="D7" s="40" t="s">
        <v>310</v>
      </c>
      <c r="I7" s="40"/>
    </row>
    <row r="8" spans="1:10" x14ac:dyDescent="0.15">
      <c r="A8" s="33" t="s">
        <v>236</v>
      </c>
      <c r="B8" s="36"/>
      <c r="C8" s="41">
        <f>IF($F5*'Tariff Jul''14'!E7/'Tariff Jul''14'!E8&gt;='Tariff Jul''14'!E11,('Tariff Jul''14'!E11*'Tariff Jul''14'!E15/100)*'Tariff Jul''14'!E8,($F5*'Tariff Jul''14'!E7/'Tariff Jul''14'!E8*'Tariff Jul''14'!E15/100)*'Tariff Jul''14'!E8)</f>
        <v>106.72199999999999</v>
      </c>
      <c r="D8" s="41">
        <f>IF($F5*'Tariff Jul''14'!F7/'Tariff Jul''14'!F8&gt;='Tariff Jul''14'!F11,('Tariff Jul''14'!F11*'Tariff Jul''14'!F15/100)*'Tariff Jul''14'!F8,($F5*'Tariff Jul''14'!F7/'Tariff Jul''14'!F8*'Tariff Jul''14'!F15/100)*'Tariff Jul''14'!F8)</f>
        <v>99.09899999999999</v>
      </c>
    </row>
    <row r="9" spans="1:10" x14ac:dyDescent="0.15">
      <c r="A9" s="33" t="s">
        <v>110</v>
      </c>
      <c r="B9" s="36"/>
      <c r="C9" s="41">
        <f>IF($F5*'Tariff Jul''14'!E7/'Tariff Jul''14'!E8&lt;'Tariff Jul''14'!E11,0,IF($F5*'Tariff Jul''14'!E7/'Tariff Jul''14'!E8&lt;='Tariff Jul''14'!E12,($F5*'Tariff Jul''14'!E7/'Tariff Jul''14'!E8-'Tariff Jul''14'!E11)*('Tariff Jul''14'!E16/100)*'Tariff Jul''14'!E8,('Tariff Jul''14'!E12-'Tariff Jul''14'!E11)*('Tariff Jul''14'!E16/100)*'Tariff Jul''14'!E8))</f>
        <v>270.34699999999998</v>
      </c>
      <c r="D9" s="41">
        <f>IF($F5*'Tariff Jul''14'!F7/'Tariff Jul''14'!F8&lt;'Tariff Jul''14'!F11,0,IF($F5*'Tariff Jul''14'!F7/'Tariff Jul''14'!F8&lt;='Tariff Jul''14'!F12,($F5*'Tariff Jul''14'!F7/'Tariff Jul''14'!F8-'Tariff Jul''14'!F11)*('Tariff Jul''14'!F16/100)*'Tariff Jul''14'!F8,('Tariff Jul''14'!F12-'Tariff Jul''14'!F11)*('Tariff Jul''14'!F16/100)*'Tariff Jul''14'!F8))</f>
        <v>250.86600000000001</v>
      </c>
    </row>
    <row r="10" spans="1:10" x14ac:dyDescent="0.15">
      <c r="A10" s="33" t="s">
        <v>199</v>
      </c>
      <c r="B10" s="36"/>
      <c r="C10" s="41">
        <f>IF($F5*'Tariff Jul''14'!E7/'Tariff Jul''14'!E8&lt;'Tariff Jul''14'!E12,0,IF($F5*'Tariff Jul''14'!E7/'Tariff Jul''14'!E8&lt;='Tariff Jul''14'!E13,($F5*'Tariff Jul''14'!E7/'Tariff Jul''14'!E8-'Tariff Jul''14'!E12)*('Tariff Jul''14'!E17/100)*'Tariff Jul''14'!E8,('Tariff Jul''14'!E13-'Tariff Jul''14'!E12)*('Tariff Jul''14'!E17/100)*'Tariff Jul''14'!E8))</f>
        <v>223.02499999999998</v>
      </c>
      <c r="D10" s="41">
        <f>IF($F5*'Tariff Jul''14'!F7/'Tariff Jul''14'!F8&lt;'Tariff Jul''14'!F12,0,IF($F5*'Tariff Jul''14'!F7/'Tariff Jul''14'!F8&lt;='Tariff Jul''14'!F13,($F5*'Tariff Jul''14'!F7/'Tariff Jul''14'!F8-'Tariff Jul''14'!F12)*('Tariff Jul''14'!F17/100)*'Tariff Jul''14'!F8,('Tariff Jul''14'!F13-'Tariff Jul''14'!F12)*('Tariff Jul''14'!F17/100)*'Tariff Jul''14'!F8))</f>
        <v>208.39500000000001</v>
      </c>
    </row>
    <row r="11" spans="1:10" x14ac:dyDescent="0.15">
      <c r="A11" s="33" t="s">
        <v>200</v>
      </c>
      <c r="B11" s="36"/>
      <c r="C11" s="41">
        <f>IF($F5*'Tariff Jul''14'!E7/'Tariff Jul''14'!E8&lt;'Tariff Jul''14'!E13,0,IF($F5*'Tariff Jul''14'!E7/'Tariff Jul''14'!E8&lt;='Tariff Jul''14'!E14,($F5*'Tariff Jul''14'!E7/'Tariff Jul''14'!E8-'Tariff Jul''14'!E13)*('Tariff Jul''14'!E18/100)*'Tariff Jul''14'!E8,('Tariff Jul''14'!E14-'Tariff Jul''14'!E13)*('Tariff Jul''14'!E18/100)*'Tariff Jul''14'!E8))</f>
        <v>0</v>
      </c>
      <c r="D11" s="41">
        <f>IF($F5*'Tariff Jul''14'!F7/'Tariff Jul''14'!F8&lt;'Tariff Jul''14'!F13,0,IF($F5*'Tariff Jul''14'!F7/'Tariff Jul''14'!F8&lt;='Tariff Jul''14'!F14,($F5*'Tariff Jul''14'!F7/'Tariff Jul''14'!F8-'Tariff Jul''14'!F13)*('Tariff Jul''14'!F18/100)*'Tariff Jul''14'!F8,('Tariff Jul''14'!F14-'Tariff Jul''14'!F13)*('Tariff Jul''14'!F18/100)*'Tariff Jul''14'!F8))</f>
        <v>0</v>
      </c>
    </row>
    <row r="12" spans="1:10" x14ac:dyDescent="0.15">
      <c r="A12" s="33" t="s">
        <v>280</v>
      </c>
      <c r="B12" s="36"/>
      <c r="C12" s="41">
        <f>IF(($F5*'Tariff Jul''14'!E7/'Tariff Jul''14'!E8&gt;'Tariff Jul''14'!E14),($F5*'Tariff Jul''14'!E7/'Tariff Jul''14'!E8-'Tariff Jul''14'!E14)*'Tariff Jul''14'!E19/100*'Tariff Jul''14'!E8,0)</f>
        <v>0</v>
      </c>
      <c r="D12" s="41">
        <f>IF(($F5*'Tariff Jul''14'!F7/'Tariff Jul''14'!F8&gt;'Tariff Jul''14'!F14),($F5*'Tariff Jul''14'!F7/'Tariff Jul''14'!F8-'Tariff Jul''14'!F14)*'Tariff Jul''14'!F19/100*'Tariff Jul''14'!F8,0)</f>
        <v>0</v>
      </c>
    </row>
    <row r="13" spans="1:10" x14ac:dyDescent="0.15">
      <c r="A13" s="33" t="s">
        <v>203</v>
      </c>
      <c r="B13" s="36"/>
      <c r="C13" s="41">
        <f>IF($F5*'Tariff Jul''14'!E9/'Tariff Jul''14'!E10&gt;='Tariff Jul''14'!E11,('Tariff Jul''14'!E11*'Tariff Jul''14'!E20/100)*'Tariff Jul''14'!E10,($F5*'Tariff Jul''14'!E9/'Tariff Jul''14'!E10*'Tariff Jul''14'!E20/100)*'Tariff Jul''14'!E10)</f>
        <v>304.524</v>
      </c>
      <c r="D13" s="41">
        <f>IF($F5*'Tariff Jul''14'!F9/'Tariff Jul''14'!F10&gt;='Tariff Jul''14'!F11,('Tariff Jul''14'!F11*'Tariff Jul''14'!F20/100)*'Tariff Jul''14'!F10,($F5*'Tariff Jul''14'!F9/'Tariff Jul''14'!F10*'Tariff Jul''14'!F20/100)*'Tariff Jul''14'!F10)</f>
        <v>282.94200000000001</v>
      </c>
    </row>
    <row r="14" spans="1:10" x14ac:dyDescent="0.15">
      <c r="A14" s="33" t="s">
        <v>83</v>
      </c>
      <c r="B14" s="36"/>
      <c r="C14" s="41">
        <f>IF($F5*'Tariff Jul''14'!E9/'Tariff Jul''14'!E10&lt;'Tariff Jul''14'!E11,0,IF($F5*'Tariff Jul''14'!E9/'Tariff Jul''14'!E10&lt;='Tariff Jul''14'!E12,($F5*'Tariff Jul''14'!E9/'Tariff Jul''14'!E10-'Tariff Jul''14'!E11)*('Tariff Jul''14'!E21/100)*'Tariff Jul''14'!E10,('Tariff Jul''14'!E12-'Tariff Jul''14'!E11)*('Tariff Jul''14'!E21/100)*'Tariff Jul''14'!E10))</f>
        <v>723.49199999999996</v>
      </c>
      <c r="D14" s="41">
        <f>IF($F5*'Tariff Jul''14'!F9/'Tariff Jul''14'!F10&lt;'Tariff Jul''14'!F11,0,IF($F5*'Tariff Jul''14'!F9/'Tariff Jul''14'!F10&lt;='Tariff Jul''14'!F12,($F5*'Tariff Jul''14'!F9/'Tariff Jul''14'!F10-'Tariff Jul''14'!F11)*('Tariff Jul''14'!F21/100)*'Tariff Jul''14'!F10,('Tariff Jul''14'!F12-'Tariff Jul''14'!F11)*('Tariff Jul''14'!F21/100)*'Tariff Jul''14'!F10))</f>
        <v>671.97900000000004</v>
      </c>
    </row>
    <row r="15" spans="1:10" x14ac:dyDescent="0.15">
      <c r="A15" s="33" t="s">
        <v>84</v>
      </c>
      <c r="B15" s="36"/>
      <c r="C15" s="41">
        <f>IF($F5*'Tariff Jul''14'!E9/'Tariff Jul''14'!E10&lt;'Tariff Jul''14'!E12,0,IF($F5*'Tariff Jul''14'!E9/'Tariff Jul''14'!E10&lt;='Tariff Jul''14'!E13,($F5*'Tariff Jul''14'!E9/'Tariff Jul''14'!E10-'Tariff Jul''14'!E12)*('Tariff Jul''14'!E22/100)*'Tariff Jul''14'!E10,('Tariff Jul''14'!E13-'Tariff Jul''14'!E12)*('Tariff Jul''14'!E22/100)*'Tariff Jul''14'!E10))</f>
        <v>605.71500000000003</v>
      </c>
      <c r="D15" s="41">
        <f>IF($F5*'Tariff Jul''14'!F9/'Tariff Jul''14'!F10&lt;'Tariff Jul''14'!F12,0,IF($F5*'Tariff Jul''14'!F9/'Tariff Jul''14'!F10&lt;='Tariff Jul''14'!F13,($F5*'Tariff Jul''14'!F9/'Tariff Jul''14'!F10-'Tariff Jul''14'!F12)*('Tariff Jul''14'!F22/100)*'Tariff Jul''14'!F10,('Tariff Jul''14'!F13-'Tariff Jul''14'!F12)*('Tariff Jul''14'!F22/100)*'Tariff Jul''14'!F10))</f>
        <v>567.10500000000002</v>
      </c>
    </row>
    <row r="16" spans="1:10" x14ac:dyDescent="0.15">
      <c r="A16" s="33" t="s">
        <v>21</v>
      </c>
      <c r="B16" s="36"/>
      <c r="C16" s="41">
        <f>IF($F5*'Tariff Jul''14'!E9/'Tariff Jul''14'!E10&lt;'Tariff Jul''14'!E13,0,IF($F5*'Tariff Jul''14'!E9/'Tariff Jul''14'!E10&lt;='Tariff Jul''14'!E14,($F5*'Tariff Jul''14'!E9/'Tariff Jul''14'!E10-'Tariff Jul''14'!E13)*('Tariff Jul''14'!E23/100)*'Tariff Jul''14'!E10,('Tariff Jul''14'!E14-'Tariff Jul''14'!E13)*('Tariff Jul''14'!E23/100)*'Tariff Jul''14'!E10))</f>
        <v>0</v>
      </c>
      <c r="D16" s="41">
        <f>IF($F5*'Tariff Jul''14'!F9/'Tariff Jul''14'!F10&lt;'Tariff Jul''14'!F13,0,IF($F5*'Tariff Jul''14'!F9/'Tariff Jul''14'!F10&lt;='Tariff Jul''14'!F14,($F5*'Tariff Jul''14'!F9/'Tariff Jul''14'!F10-'Tariff Jul''14'!F13)*('Tariff Jul''14'!F23/100)*'Tariff Jul''14'!F10,('Tariff Jul''14'!F14-'Tariff Jul''14'!F13)*('Tariff Jul''14'!F23/100)*'Tariff Jul''14'!F10))</f>
        <v>0</v>
      </c>
    </row>
    <row r="17" spans="1:10" x14ac:dyDescent="0.15">
      <c r="A17" s="33" t="s">
        <v>127</v>
      </c>
      <c r="B17" s="36"/>
      <c r="C17" s="41">
        <f>IF(($F5*'Tariff Jul''14'!E9/'Tariff Jul''14'!E10&gt;'Tariff Jul''14'!E14),($F5*'Tariff Jul''14'!E9/'Tariff Jul''14'!E10-'Tariff Jul''14'!E14)*'Tariff Jul''14'!E24/100*'Tariff Jul''14'!E10,0)</f>
        <v>0</v>
      </c>
      <c r="D17" s="41">
        <f>IF(($F5*'Tariff Jul''14'!F9/'Tariff Jul''14'!F10&gt;'Tariff Jul''14'!F14),($F5*'Tariff Jul''14'!F9/'Tariff Jul''14'!F10-'Tariff Jul''14'!F14)*'Tariff Jul''14'!F24/100*'Tariff Jul''14'!F10,0)</f>
        <v>0</v>
      </c>
    </row>
    <row r="18" spans="1:10" x14ac:dyDescent="0.15">
      <c r="A18" s="33" t="s">
        <v>243</v>
      </c>
      <c r="B18" s="36"/>
      <c r="C18" s="41">
        <f>'Tariff Jul''14'!E25*365/100</f>
        <v>256.11685</v>
      </c>
      <c r="D18" s="41">
        <f>'Tariff Jul''14'!F25*365/100</f>
        <v>239.97654999999997</v>
      </c>
    </row>
    <row r="19" spans="1:10" x14ac:dyDescent="0.15">
      <c r="A19" s="42" t="s">
        <v>245</v>
      </c>
      <c r="B19" s="36"/>
      <c r="C19" s="58">
        <f>SUM(C8:C18)</f>
        <v>2489.9418499999997</v>
      </c>
      <c r="D19" s="58">
        <f>SUM(D8:D18)</f>
        <v>2320.3625499999998</v>
      </c>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234</v>
      </c>
      <c r="B26" s="44"/>
      <c r="C26" s="40" t="s">
        <v>128</v>
      </c>
      <c r="D26" s="40" t="s">
        <v>310</v>
      </c>
      <c r="H26" s="48"/>
    </row>
    <row r="27" spans="1:10" x14ac:dyDescent="0.15">
      <c r="A27" s="33" t="s">
        <v>236</v>
      </c>
      <c r="B27" s="36"/>
      <c r="C27" s="41">
        <f>IF(($F22*$F23)*'Tariff Jul''14'!E29/'Tariff Jul''14'!E30&gt;='Tariff Jul''14'!E33,('Tariff Jul''14'!E33*'Tariff Jul''14'!E38/100)*'Tariff Jul''14'!E30,(($F22*$F23)*('Tariff Jul''14'!E29/'Tariff Jul''14'!E30)*('Tariff Jul''14'!E38/100)*'Tariff Jul''14'!E30))</f>
        <v>106.72199999999999</v>
      </c>
      <c r="D27" s="41">
        <f>IF(($F22*$F23)*'Tariff Jul''14'!F29/'Tariff Jul''14'!F30&gt;='Tariff Jul''14'!F33,('Tariff Jul''14'!F33*'Tariff Jul''14'!F38/100)*'Tariff Jul''14'!F30,(($F22*$F23)*('Tariff Jul''14'!F29/'Tariff Jul''14'!F30)*('Tariff Jul''14'!F38/100)*'Tariff Jul''14'!F30))</f>
        <v>99.09899999999999</v>
      </c>
    </row>
    <row r="28" spans="1:10" x14ac:dyDescent="0.15">
      <c r="A28" s="33" t="s">
        <v>110</v>
      </c>
      <c r="B28" s="36"/>
      <c r="C28" s="41">
        <f>IF(($F22*$F23)*'Tariff Jul''14'!E29/'Tariff Jul''14'!E30&lt;'Tariff Jul''14'!E33,0,IF(($F22*$F23)*'Tariff Jul''14'!E29/'Tariff Jul''14'!E30&lt;='Tariff Jul''14'!E34,(($F22*$F23)*'Tariff Jul''14'!E29/'Tariff Jul''14'!E30-'Tariff Jul''14'!E33)*('Tariff Jul''14'!E39/100)*'Tariff Jul''14'!E30,('Tariff Jul''14'!E34-'Tariff Jul''14'!E33)*('Tariff Jul''14'!E39/100)*'Tariff Jul''14'!E30))</f>
        <v>270.34699999999998</v>
      </c>
      <c r="D28" s="41">
        <f>IF(($F22*$F23)*'Tariff Jul''14'!F29/'Tariff Jul''14'!F30&lt;'Tariff Jul''14'!F33,0,IF(($F22*$F23)*'Tariff Jul''14'!F29/'Tariff Jul''14'!F30&lt;='Tariff Jul''14'!F34,(($F22*$F23)*'Tariff Jul''14'!F29/'Tariff Jul''14'!F30-'Tariff Jul''14'!F33)*('Tariff Jul''14'!F39/100)*'Tariff Jul''14'!F30,('Tariff Jul''14'!F34-'Tariff Jul''14'!F33)*('Tariff Jul''14'!F39/100)*'Tariff Jul''14'!F30))</f>
        <v>250.86600000000001</v>
      </c>
    </row>
    <row r="29" spans="1:10" x14ac:dyDescent="0.15">
      <c r="A29" s="33" t="s">
        <v>199</v>
      </c>
      <c r="B29" s="36"/>
      <c r="C29" s="41">
        <f>IF(($F22*$F23)*'Tariff Jul''14'!E29/'Tariff Jul''14'!E30&lt;'Tariff Jul''14'!E34,0,IF(($F22*$F23)*'Tariff Jul''14'!E29/'Tariff Jul''14'!E30&lt;='Tariff Jul''14'!E35,(($F22*$F23)*'Tariff Jul''14'!E29/'Tariff Jul''14'!E30-'Tariff Jul''14'!E34)*('Tariff Jul''14'!E40/100)*'Tariff Jul''14'!E30,('Tariff Jul''14'!E35-'Tariff Jul''14'!E34)*('Tariff Jul''14'!E40/100)*'Tariff Jul''14'!E30))</f>
        <v>223.02499999999998</v>
      </c>
      <c r="D29" s="41">
        <f>IF(($F22*$F23)*'Tariff Jul''14'!F29/'Tariff Jul''14'!F30&lt;'Tariff Jul''14'!F34,0,IF(($F22*$F23)*'Tariff Jul''14'!F29/'Tariff Jul''14'!F30&lt;='Tariff Jul''14'!F35,(($F22*$F23)*'Tariff Jul''14'!F29/'Tariff Jul''14'!F30-'Tariff Jul''14'!F34)*('Tariff Jul''14'!F40/100)*'Tariff Jul''14'!F30,('Tariff Jul''14'!F35-'Tariff Jul''14'!F34)*('Tariff Jul''14'!F40/100)*'Tariff Jul''14'!F30))</f>
        <v>208.39500000000001</v>
      </c>
    </row>
    <row r="30" spans="1:10" x14ac:dyDescent="0.15">
      <c r="A30" s="33" t="s">
        <v>200</v>
      </c>
      <c r="B30" s="36"/>
      <c r="C30" s="41">
        <f>IF(($F22*$F23)*'Tariff Jul''14'!E29/'Tariff Jul''14'!E30&lt;'Tariff Jul''14'!E35,0,IF(($F22*$F23)*'Tariff Jul''14'!E29/'Tariff Jul''14'!E30&lt;='Tariff Jul''14'!E36,(($F22*$F23)*'Tariff Jul''14'!E29/'Tariff Jul''14'!E30-'Tariff Jul''14'!E35)*('Tariff Jul''14'!E41/100)*'Tariff Jul''14'!E30,('Tariff Jul''14'!E36-'Tariff Jul''14'!E35)*('Tariff Jul''14'!E41/100)*'Tariff Jul''14'!E30))</f>
        <v>0</v>
      </c>
      <c r="D30" s="41">
        <f>IF(($F22*$F23)*'Tariff Jul''14'!F29/'Tariff Jul''14'!F30&lt;'Tariff Jul''14'!F35,0,IF(($F22*$F23)*'Tariff Jul''14'!F29/'Tariff Jul''14'!F30&lt;='Tariff Jul''14'!F36,(($F22*$F23)*'Tariff Jul''14'!F29/'Tariff Jul''14'!F30-'Tariff Jul''14'!F35)*('Tariff Jul''14'!F41/100)*'Tariff Jul''14'!F30,('Tariff Jul''14'!F36-'Tariff Jul''14'!F35)*('Tariff Jul''14'!F41/100)*'Tariff Jul''14'!F30))</f>
        <v>0</v>
      </c>
    </row>
    <row r="31" spans="1:10" x14ac:dyDescent="0.15">
      <c r="A31" s="33" t="s">
        <v>280</v>
      </c>
      <c r="B31" s="36"/>
      <c r="C31" s="41">
        <f>IF(($F22*$F23)*'Tariff Jul''14'!E29/'Tariff Jul''14'!E30&gt;'Tariff Jul''14'!E36,(($F22*$F23)*'Tariff Jul''14'!E29/'Tariff Jul''14'!E30-'Tariff Jul''14'!E36)*'Tariff Jul''14'!E42/100*'Tariff Jul''14'!E30,0)</f>
        <v>0</v>
      </c>
      <c r="D31" s="41">
        <f>IF(($F22*$F23)*'Tariff Jul''14'!F29/'Tariff Jul''14'!F30&gt;'Tariff Jul''14'!F36,(($F22*$F23)*'Tariff Jul''14'!F29/'Tariff Jul''14'!F30-'Tariff Jul''14'!F36)*'Tariff Jul''14'!F42/100*'Tariff Jul''14'!F30,0)</f>
        <v>0</v>
      </c>
    </row>
    <row r="32" spans="1:10" x14ac:dyDescent="0.15">
      <c r="A32" s="33" t="s">
        <v>203</v>
      </c>
      <c r="B32" s="36"/>
      <c r="C32" s="41">
        <f>IF(($F22*$F23)*'Tariff Jul''14'!E31/'Tariff Jul''14'!E32&gt;='Tariff Jul''14'!E33,('Tariff Jul''14'!E33*'Tariff Jul''14'!E43/100)*'Tariff Jul''14'!E32,(($F22*$F23)*('Tariff Jul''14'!E31/'Tariff Jul''14'!E32*'Tariff Jul''14'!E43/100)*'Tariff Jul''14'!E32))</f>
        <v>304.524</v>
      </c>
      <c r="D32" s="41">
        <f>IF(($F22*$F23)*'Tariff Jul''14'!F31/'Tariff Jul''14'!F32&gt;='Tariff Jul''14'!F33,('Tariff Jul''14'!F33*'Tariff Jul''14'!F43/100)*'Tariff Jul''14'!F32,(($F22*$F23)*('Tariff Jul''14'!F31/'Tariff Jul''14'!F32*'Tariff Jul''14'!F43/100)*'Tariff Jul''14'!F32))</f>
        <v>282.94200000000001</v>
      </c>
    </row>
    <row r="33" spans="1:10" x14ac:dyDescent="0.15">
      <c r="A33" s="33" t="s">
        <v>83</v>
      </c>
      <c r="B33" s="36"/>
      <c r="C33" s="41">
        <f>IF(($F22*$F23)*'Tariff Jul''14'!E31/'Tariff Jul''14'!E32&lt;'Tariff Jul''14'!E33,0,IF(($F22*$F23)*'Tariff Jul''14'!E31/'Tariff Jul''14'!E32&lt;='Tariff Jul''14'!E34,(($F22*$F23)*'Tariff Jul''14'!E31/'Tariff Jul''14'!E32-'Tariff Jul''14'!E33)*('Tariff Jul''14'!E44/100)*'Tariff Jul''14'!E32,('Tariff Jul''14'!E34-'Tariff Jul''14'!E33)*('Tariff Jul''14'!E44/100)*'Tariff Jul''14'!E32))</f>
        <v>723.49199999999996</v>
      </c>
      <c r="D33" s="41">
        <f>IF(($F22*$F23)*'Tariff Jul''14'!F31/'Tariff Jul''14'!F32&lt;'Tariff Jul''14'!F33,0,IF(($F22*$F23)*'Tariff Jul''14'!F31/'Tariff Jul''14'!F32&lt;='Tariff Jul''14'!F34,(($F22*$F23)*'Tariff Jul''14'!F31/'Tariff Jul''14'!F32-'Tariff Jul''14'!F33)*('Tariff Jul''14'!F44/100)*'Tariff Jul''14'!F32,('Tariff Jul''14'!F34-'Tariff Jul''14'!F33)*('Tariff Jul''14'!F44/100)*'Tariff Jul''14'!F32))</f>
        <v>671.97900000000004</v>
      </c>
    </row>
    <row r="34" spans="1:10" x14ac:dyDescent="0.15">
      <c r="A34" s="33" t="s">
        <v>84</v>
      </c>
      <c r="B34" s="36"/>
      <c r="C34" s="41">
        <f>IF(($F22*$F23)*'Tariff Jul''14'!E31/'Tariff Jul''14'!E32&lt;'Tariff Jul''14'!E34,0,IF(($F22*$F23)*'Tariff Jul''14'!E31/'Tariff Jul''14'!E32&lt;='Tariff Jul''14'!E35,(($F22*$F23)*'Tariff Jul''14'!E31/'Tariff Jul''14'!E32-'Tariff Jul''14'!E34)*('Tariff Jul''14'!E45/100)*'Tariff Jul''14'!E32,('Tariff Jul''14'!E35-'Tariff Jul''14'!E34)*('Tariff Jul''14'!E45/100)*'Tariff Jul''14'!E32))</f>
        <v>605.71500000000003</v>
      </c>
      <c r="D34" s="41">
        <f>IF(($F22*$F23)*'Tariff Jul''14'!F31/'Tariff Jul''14'!F32&lt;'Tariff Jul''14'!F34,0,IF(($F22*$F23)*'Tariff Jul''14'!F31/'Tariff Jul''14'!F32&lt;='Tariff Jul''14'!F35,(($F22*$F23)*'Tariff Jul''14'!F31/'Tariff Jul''14'!F32-'Tariff Jul''14'!F34)*('Tariff Jul''14'!F45/100)*'Tariff Jul''14'!F32,('Tariff Jul''14'!F35-'Tariff Jul''14'!F34)*('Tariff Jul''14'!F45/100)*'Tariff Jul''14'!F32))</f>
        <v>567.10500000000002</v>
      </c>
    </row>
    <row r="35" spans="1:10" x14ac:dyDescent="0.15">
      <c r="A35" s="33" t="s">
        <v>130</v>
      </c>
      <c r="B35" s="36"/>
      <c r="C35" s="41">
        <f>IF(($F22*$F23)*'Tariff Jul''14'!E31/'Tariff Jul''14'!E32&lt;'Tariff Jul''14'!E35,0,IF(($F22*$F23)*'Tariff Jul''14'!E31/'Tariff Jul''14'!E32&lt;='Tariff Jul''14'!E36,(($F22*$F23)*'Tariff Jul''14'!E31/'Tariff Jul''14'!E32-'Tariff Jul''14'!E35)*('Tariff Jul''14'!E46/100)*'Tariff Jul''14'!E32,('Tariff Jul''14'!E36-'Tariff Jul''14'!E35)*('Tariff Jul''14'!E46/100)*'Tariff Jul''14'!E32))</f>
        <v>0</v>
      </c>
      <c r="D35" s="41">
        <f>IF(($F22*$F23)*'Tariff Jul''14'!F31/'Tariff Jul''14'!F32&lt;'Tariff Jul''14'!F35,0,IF(($F22*$F23)*'Tariff Jul''14'!F31/'Tariff Jul''14'!F32&lt;='Tariff Jul''14'!F36,(($F22*$F23)*'Tariff Jul''14'!F31/'Tariff Jul''14'!F32-'Tariff Jul''14'!F35)*('Tariff Jul''14'!F46/100)*'Tariff Jul''14'!F32,('Tariff Jul''14'!F36-'Tariff Jul''14'!F35)*('Tariff Jul''14'!F46/100)*'Tariff Jul''14'!F32))</f>
        <v>0</v>
      </c>
    </row>
    <row r="36" spans="1:10" x14ac:dyDescent="0.15">
      <c r="A36" s="33" t="s">
        <v>127</v>
      </c>
      <c r="B36" s="36"/>
      <c r="C36" s="41">
        <f>IF(($F22*$F23)*'Tariff Jul''14'!E31/'Tariff Jul''14'!E32&gt;'Tariff Jul''14'!E36,(($F22*$F23)*'Tariff Jul''14'!E31/'Tariff Jul''14'!E32-'Tariff Jul''14'!E36)*'Tariff Jul''14'!E47/100*'Tariff Jul''14'!E32,0)</f>
        <v>0</v>
      </c>
      <c r="D36" s="41">
        <f>IF(($F22*$F23)*'Tariff Jul''14'!F31/'Tariff Jul''14'!F32&gt;'Tariff Jul''14'!F36,(($F22*$F23)*'Tariff Jul''14'!F31/'Tariff Jul''14'!F32-'Tariff Jul''14'!F36)*'Tariff Jul''14'!F47/100*'Tariff Jul''14'!F32,0)</f>
        <v>0</v>
      </c>
    </row>
    <row r="37" spans="1:10" x14ac:dyDescent="0.15">
      <c r="A37" s="33" t="s">
        <v>25</v>
      </c>
      <c r="B37" s="36"/>
      <c r="C37" s="41">
        <f>IF($F22*$F24&gt;='Tariff Jul''14'!E37,('Tariff Jul''14'!E37*'Tariff Jul''14'!E48/100),($F22*$F24)*('Tariff Jul''14'!E48/100))</f>
        <v>250.30500000000004</v>
      </c>
      <c r="D37" s="41">
        <f>IF($F22*$F24&gt;='Tariff Jul''14'!F37,('Tariff Jul''14'!F37*'Tariff Jul''14'!F48/100),($F22*$F24)*('Tariff Jul''14'!F48/100))</f>
        <v>229.845</v>
      </c>
    </row>
    <row r="38" spans="1:10" x14ac:dyDescent="0.15">
      <c r="A38" s="33" t="s">
        <v>95</v>
      </c>
      <c r="B38" s="36"/>
      <c r="C38" s="41">
        <f>IF($F22*$F24&gt;'Tariff Jul''14'!E37,($F22*$F24-'Tariff Jul''14'!E37)*'Tariff Jul''14'!E49/100,0)</f>
        <v>0</v>
      </c>
      <c r="D38" s="41">
        <f>IF($F22*$F24&gt;'Tariff Jul''14'!F37,($F22*$F24-'Tariff Jul''14'!F37)*'Tariff Jul''14'!F49/100,0)</f>
        <v>0</v>
      </c>
    </row>
    <row r="39" spans="1:10" x14ac:dyDescent="0.15">
      <c r="A39" s="33" t="s">
        <v>243</v>
      </c>
      <c r="B39" s="36"/>
      <c r="C39" s="41">
        <f>'Tariff Jul''14'!E50*365/100</f>
        <v>256.11685</v>
      </c>
      <c r="D39" s="41">
        <f>'Tariff Jul''14'!F50*365/100</f>
        <v>239.97654999999997</v>
      </c>
    </row>
    <row r="40" spans="1:10" x14ac:dyDescent="0.15">
      <c r="A40" s="42" t="s">
        <v>245</v>
      </c>
      <c r="B40" s="36"/>
      <c r="C40" s="60">
        <f>SUM(C27:C39)</f>
        <v>2740.2468499999995</v>
      </c>
      <c r="D40" s="60">
        <f>SUM(D27:D39)</f>
        <v>2550.2075499999996</v>
      </c>
      <c r="E40" s="36"/>
      <c r="F40" s="36"/>
      <c r="G40" s="36"/>
      <c r="H40" s="36"/>
      <c r="I40" s="36"/>
      <c r="J40" s="36"/>
    </row>
    <row r="42" spans="1:10" x14ac:dyDescent="0.15">
      <c r="A42" s="86"/>
      <c r="B42" s="86"/>
      <c r="C42" s="86"/>
      <c r="D42" s="86"/>
      <c r="E42" s="86"/>
      <c r="F42" s="86"/>
      <c r="G42" s="86"/>
      <c r="H42" s="86"/>
      <c r="I42" s="86"/>
      <c r="J42" s="86"/>
    </row>
  </sheetData>
  <sheetProtection algorithmName="SHA-512" hashValue="xshtMDoyqDdgRscdJ+i99BS710NS77JhwAUrWwGj6FXnquUtuWBiKYlBEzstpo4THhK2ymbOAXyLYhZp+n3V6w==" saltValue="idq/6+6GuIpGNS1YdtCCQg==" spinCount="100000" sheet="1" objects="1" scenarios="1"/>
  <phoneticPr fontId="10" type="noConversion"/>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J42"/>
  <sheetViews>
    <sheetView zoomScale="125" workbookViewId="0">
      <selection activeCell="F6" sqref="F6"/>
    </sheetView>
  </sheetViews>
  <sheetFormatPr baseColWidth="10" defaultColWidth="10.6640625" defaultRowHeight="13" x14ac:dyDescent="0.15"/>
  <cols>
    <col min="1" max="1" width="20.5" style="33" customWidth="1"/>
    <col min="2" max="2" width="2.5" style="33" customWidth="1"/>
    <col min="3" max="10" width="10" style="33" customWidth="1"/>
    <col min="11" max="16384" width="10.6640625" style="33"/>
  </cols>
  <sheetData>
    <row r="1" spans="1:10" x14ac:dyDescent="0.15">
      <c r="A1" s="32" t="s">
        <v>18</v>
      </c>
    </row>
    <row r="2" spans="1:10" x14ac:dyDescent="0.15">
      <c r="A2" s="64"/>
      <c r="B2" s="64"/>
      <c r="C2" s="64"/>
      <c r="D2" s="64"/>
      <c r="E2" s="64"/>
      <c r="F2" s="64"/>
      <c r="G2" s="64"/>
      <c r="H2" s="64"/>
      <c r="I2" s="64"/>
      <c r="J2" s="64"/>
    </row>
    <row r="3" spans="1:10" x14ac:dyDescent="0.15">
      <c r="A3" s="35" t="s">
        <v>270</v>
      </c>
      <c r="B3" s="36"/>
    </row>
    <row r="4" spans="1:10" x14ac:dyDescent="0.15">
      <c r="B4" s="36"/>
    </row>
    <row r="5" spans="1:10" x14ac:dyDescent="0.15">
      <c r="A5" s="37" t="s">
        <v>90</v>
      </c>
      <c r="B5" s="36"/>
      <c r="C5" s="37" t="s">
        <v>86</v>
      </c>
      <c r="F5" s="25">
        <v>6000</v>
      </c>
    </row>
    <row r="6" spans="1:10" x14ac:dyDescent="0.15">
      <c r="B6" s="36"/>
    </row>
    <row r="7" spans="1:10" x14ac:dyDescent="0.15">
      <c r="A7" s="38" t="s">
        <v>234</v>
      </c>
      <c r="B7" s="39"/>
      <c r="C7" s="40" t="s">
        <v>309</v>
      </c>
      <c r="D7" s="40" t="s">
        <v>310</v>
      </c>
      <c r="I7" s="40"/>
    </row>
    <row r="8" spans="1:10" x14ac:dyDescent="0.15">
      <c r="A8" s="33" t="s">
        <v>236</v>
      </c>
      <c r="B8" s="36"/>
      <c r="C8" s="41">
        <f>IF($F5*'Tariff Jul''13'!E7/'Tariff Jul''13'!E8&gt;='Tariff Jul''13'!E11,('Tariff Jul''13'!E11*'Tariff Jul''13'!E15/100)*'Tariff Jul''13'!E8,($F5*'Tariff Jul''13'!E7/'Tariff Jul''13'!E8*'Tariff Jul''13'!E15/100)*'Tariff Jul''13'!E8)</f>
        <v>99.165000000000006</v>
      </c>
      <c r="D8" s="41">
        <f>IF($F5*'Tariff Jul''13'!F7/'Tariff Jul''13'!F8&gt;='Tariff Jul''13'!F11,('Tariff Jul''13'!F11*'Tariff Jul''13'!F15/100)*'Tariff Jul''13'!F8,($F5*'Tariff Jul''13'!F7/'Tariff Jul''13'!F8*'Tariff Jul''13'!F15/100)*'Tariff Jul''13'!F8)</f>
        <v>93.983999999999995</v>
      </c>
    </row>
    <row r="9" spans="1:10" x14ac:dyDescent="0.15">
      <c r="A9" s="33" t="s">
        <v>110</v>
      </c>
      <c r="B9" s="36"/>
      <c r="C9" s="41">
        <f>IF($F5*'Tariff Jul''13'!E7/'Tariff Jul''13'!E8&lt;'Tariff Jul''13'!E11,0,IF($F5*'Tariff Jul''13'!E7/'Tariff Jul''13'!E8&lt;='Tariff Jul''13'!E12,($F5*'Tariff Jul''13'!E7/'Tariff Jul''13'!E8-'Tariff Jul''13'!E11)*('Tariff Jul''13'!E16/100)*'Tariff Jul''13'!E8,('Tariff Jul''13'!E12-'Tariff Jul''13'!E11)*('Tariff Jul''13'!E16/100)*'Tariff Jul''13'!E8))</f>
        <v>252.17499999999998</v>
      </c>
      <c r="D9" s="41">
        <f>IF($F5*'Tariff Jul''13'!F7/'Tariff Jul''13'!F8&lt;'Tariff Jul''13'!F11,0,IF($F5*'Tariff Jul''13'!F7/'Tariff Jul''13'!F8&lt;='Tariff Jul''13'!F12,($F5*'Tariff Jul''13'!F7/'Tariff Jul''13'!F8-'Tariff Jul''13'!F11)*('Tariff Jul''13'!F16/100)*'Tariff Jul''13'!F8,('Tariff Jul''13'!F12-'Tariff Jul''13'!F11)*('Tariff Jul''13'!F16/100)*'Tariff Jul''13'!F8))</f>
        <v>238.93100000000001</v>
      </c>
    </row>
    <row r="10" spans="1:10" x14ac:dyDescent="0.15">
      <c r="A10" s="33" t="s">
        <v>199</v>
      </c>
      <c r="B10" s="36"/>
      <c r="C10" s="41">
        <f>IF($F5*'Tariff Jul''13'!E7/'Tariff Jul''13'!E8&lt;'Tariff Jul''13'!E12,0,IF($F5*'Tariff Jul''13'!E7/'Tariff Jul''13'!E8&lt;='Tariff Jul''13'!E13,($F5*'Tariff Jul''13'!E7/'Tariff Jul''13'!E8-'Tariff Jul''13'!E12)*('Tariff Jul''13'!E17/100)*'Tariff Jul''13'!E8,('Tariff Jul''13'!E13-'Tariff Jul''13'!E12)*('Tariff Jul''13'!E17/100)*'Tariff Jul''13'!E8))</f>
        <v>203.22500000000002</v>
      </c>
      <c r="D10" s="41">
        <f>IF($F5*'Tariff Jul''13'!F7/'Tariff Jul''13'!F8&lt;'Tariff Jul''13'!F12,0,IF($F5*'Tariff Jul''13'!F7/'Tariff Jul''13'!F8&lt;='Tariff Jul''13'!F13,($F5*'Tariff Jul''13'!F7/'Tariff Jul''13'!F8-'Tariff Jul''13'!F12)*('Tariff Jul''13'!F17/100)*'Tariff Jul''13'!F8,('Tariff Jul''13'!F13-'Tariff Jul''13'!F12)*('Tariff Jul''13'!F17/100)*'Tariff Jul''13'!F8))</f>
        <v>142.60999999999999</v>
      </c>
    </row>
    <row r="11" spans="1:10" x14ac:dyDescent="0.15">
      <c r="A11" s="33" t="s">
        <v>200</v>
      </c>
      <c r="B11" s="36"/>
      <c r="C11" s="41">
        <f>IF($F5*'Tariff Jul''13'!E7/'Tariff Jul''13'!E8&lt;'Tariff Jul''13'!E13,0,IF($F5*'Tariff Jul''13'!E7/'Tariff Jul''13'!E8&lt;='Tariff Jul''13'!E14,($F5*'Tariff Jul''13'!E7/'Tariff Jul''13'!E8-'Tariff Jul''13'!E13)*('Tariff Jul''13'!E18/100)*'Tariff Jul''13'!E8,('Tariff Jul''13'!E14-'Tariff Jul''13'!E13)*('Tariff Jul''13'!E18/100)*'Tariff Jul''13'!E8))</f>
        <v>0</v>
      </c>
      <c r="D11" s="41">
        <f>IF($F5*'Tariff Jul''13'!F7/'Tariff Jul''13'!F8&lt;'Tariff Jul''13'!F13,0,IF($F5*'Tariff Jul''13'!F7/'Tariff Jul''13'!F8&lt;='Tariff Jul''13'!F14,($F5*'Tariff Jul''13'!F7/'Tariff Jul''13'!F8-'Tariff Jul''13'!F13)*('Tariff Jul''13'!F18/100)*'Tariff Jul''13'!F8,('Tariff Jul''13'!F14-'Tariff Jul''13'!F13)*('Tariff Jul''13'!F18/100)*'Tariff Jul''13'!F8))</f>
        <v>0</v>
      </c>
    </row>
    <row r="12" spans="1:10" x14ac:dyDescent="0.15">
      <c r="A12" s="33" t="s">
        <v>280</v>
      </c>
      <c r="B12" s="36"/>
      <c r="C12" s="41">
        <f>IF(($F5*'Tariff Jul''13'!E7/'Tariff Jul''13'!E8&gt;'Tariff Jul''13'!E14),($F5*'Tariff Jul''13'!E7/'Tariff Jul''13'!E8-'Tariff Jul''13'!E14)*'Tariff Jul''13'!E19/100*'Tariff Jul''13'!E8,0)</f>
        <v>0</v>
      </c>
      <c r="D12" s="41">
        <f>IF(($F5*'Tariff Jul''13'!F7/'Tariff Jul''13'!F8&gt;'Tariff Jul''13'!F14),($F5*'Tariff Jul''13'!F7/'Tariff Jul''13'!F8-'Tariff Jul''13'!F14)*'Tariff Jul''13'!F19/100*'Tariff Jul''13'!F8,0)</f>
        <v>0</v>
      </c>
    </row>
    <row r="13" spans="1:10" x14ac:dyDescent="0.15">
      <c r="A13" s="33" t="s">
        <v>203</v>
      </c>
      <c r="B13" s="36"/>
      <c r="C13" s="41">
        <f>IF($F5*'Tariff Jul''13'!E9/'Tariff Jul''13'!E10&gt;='Tariff Jul''13'!E11,('Tariff Jul''13'!E11*'Tariff Jul''13'!E20/100)*'Tariff Jul''13'!E10,($F5*'Tariff Jul''13'!E9/'Tariff Jul''13'!E10*'Tariff Jul''13'!E20/100)*'Tariff Jul''13'!E10)</f>
        <v>282.34800000000001</v>
      </c>
      <c r="D13" s="41">
        <f>IF($F5*'Tariff Jul''13'!F9/'Tariff Jul''13'!F10&gt;='Tariff Jul''13'!F11,('Tariff Jul''13'!F11*'Tariff Jul''13'!F20/100)*'Tariff Jul''13'!F10,($F5*'Tariff Jul''13'!F9/'Tariff Jul''13'!F10*'Tariff Jul''13'!F20/100)*'Tariff Jul''13'!F10)</f>
        <v>267.95699999999999</v>
      </c>
    </row>
    <row r="14" spans="1:10" x14ac:dyDescent="0.15">
      <c r="A14" s="33" t="s">
        <v>83</v>
      </c>
      <c r="B14" s="36"/>
      <c r="C14" s="41">
        <f>IF($F5*'Tariff Jul''13'!E9/'Tariff Jul''13'!E10&lt;'Tariff Jul''13'!E11,0,IF($F5*'Tariff Jul''13'!E9/'Tariff Jul''13'!E10&lt;='Tariff Jul''13'!E12,($F5*'Tariff Jul''13'!E9/'Tariff Jul''13'!E10-'Tariff Jul''13'!E11)*('Tariff Jul''13'!E21/100)*'Tariff Jul''13'!E10,('Tariff Jul''13'!E12-'Tariff Jul''13'!E11)*('Tariff Jul''13'!E21/100)*'Tariff Jul''13'!E10))</f>
        <v>671.28600000000006</v>
      </c>
      <c r="D14" s="41">
        <f>IF($F5*'Tariff Jul''13'!F9/'Tariff Jul''13'!F10&lt;'Tariff Jul''13'!F11,0,IF($F5*'Tariff Jul''13'!F9/'Tariff Jul''13'!F10&lt;='Tariff Jul''13'!F12,($F5*'Tariff Jul''13'!F9/'Tariff Jul''13'!F10-'Tariff Jul''13'!F11)*('Tariff Jul''13'!F21/100)*'Tariff Jul''13'!F10,('Tariff Jul''13'!F12-'Tariff Jul''13'!F11)*('Tariff Jul''13'!F21/100)*'Tariff Jul''13'!F10))</f>
        <v>636.17399999999998</v>
      </c>
    </row>
    <row r="15" spans="1:10" x14ac:dyDescent="0.15">
      <c r="A15" s="33" t="s">
        <v>84</v>
      </c>
      <c r="B15" s="36"/>
      <c r="C15" s="41">
        <f>IF($F5*'Tariff Jul''13'!E9/'Tariff Jul''13'!E10&lt;'Tariff Jul''13'!E12,0,IF($F5*'Tariff Jul''13'!E9/'Tariff Jul''13'!E10&lt;='Tariff Jul''13'!E13,($F5*'Tariff Jul''13'!E9/'Tariff Jul''13'!E10-'Tariff Jul''13'!E12)*('Tariff Jul''13'!E22/100)*'Tariff Jul''13'!E10,('Tariff Jul''13'!E13-'Tariff Jul''13'!E12)*('Tariff Jul''13'!E22/100)*'Tariff Jul''13'!E10))</f>
        <v>548.29499999999996</v>
      </c>
      <c r="D15" s="41">
        <f>IF($F5*'Tariff Jul''13'!F9/'Tariff Jul''13'!F10&lt;'Tariff Jul''13'!F12,0,IF($F5*'Tariff Jul''13'!F9/'Tariff Jul''13'!F10&lt;='Tariff Jul''13'!F13,($F5*'Tariff Jul''13'!F9/'Tariff Jul''13'!F10-'Tariff Jul''13'!F12)*('Tariff Jul''13'!F22/100)*'Tariff Jul''13'!F10,('Tariff Jul''13'!F13-'Tariff Jul''13'!F12)*('Tariff Jul''13'!F22/100)*'Tariff Jul''13'!F10))</f>
        <v>519.75</v>
      </c>
    </row>
    <row r="16" spans="1:10" x14ac:dyDescent="0.15">
      <c r="A16" s="33" t="s">
        <v>21</v>
      </c>
      <c r="B16" s="36"/>
      <c r="C16" s="41">
        <f>IF($F5*'Tariff Jul''13'!E9/'Tariff Jul''13'!E10&lt;'Tariff Jul''13'!E13,0,IF($F5*'Tariff Jul''13'!E9/'Tariff Jul''13'!E10&lt;='Tariff Jul''13'!E14,($F5*'Tariff Jul''13'!E9/'Tariff Jul''13'!E10-'Tariff Jul''13'!E13)*('Tariff Jul''13'!E23/100)*'Tariff Jul''13'!E10,('Tariff Jul''13'!E14-'Tariff Jul''13'!E13)*('Tariff Jul''13'!E23/100)*'Tariff Jul''13'!E10))</f>
        <v>0</v>
      </c>
      <c r="D16" s="41">
        <f>IF($F5*'Tariff Jul''13'!F9/'Tariff Jul''13'!F10&lt;'Tariff Jul''13'!F13,0,IF($F5*'Tariff Jul''13'!F9/'Tariff Jul''13'!F10&lt;='Tariff Jul''13'!F14,($F5*'Tariff Jul''13'!F9/'Tariff Jul''13'!F10-'Tariff Jul''13'!F13)*('Tariff Jul''13'!F23/100)*'Tariff Jul''13'!F10,('Tariff Jul''13'!F14-'Tariff Jul''13'!F13)*('Tariff Jul''13'!F23/100)*'Tariff Jul''13'!F10))</f>
        <v>0</v>
      </c>
    </row>
    <row r="17" spans="1:10" x14ac:dyDescent="0.15">
      <c r="A17" s="33" t="s">
        <v>127</v>
      </c>
      <c r="B17" s="36"/>
      <c r="C17" s="41">
        <f>IF(($F5*'Tariff Jul''13'!E9/'Tariff Jul''13'!E10&gt;'Tariff Jul''13'!E14),($F5*'Tariff Jul''13'!E9/'Tariff Jul''13'!E10-'Tariff Jul''13'!E14)*'Tariff Jul''13'!E24/100*'Tariff Jul''13'!E10,0)</f>
        <v>0</v>
      </c>
      <c r="D17" s="41">
        <f>IF(($F5*'Tariff Jul''13'!F9/'Tariff Jul''13'!F10&gt;'Tariff Jul''13'!F14),($F5*'Tariff Jul''13'!F9/'Tariff Jul''13'!F10-'Tariff Jul''13'!F14)*'Tariff Jul''13'!F24/100*'Tariff Jul''13'!F10,0)</f>
        <v>0</v>
      </c>
    </row>
    <row r="18" spans="1:10" x14ac:dyDescent="0.15">
      <c r="A18" s="33" t="s">
        <v>243</v>
      </c>
      <c r="B18" s="36"/>
      <c r="C18" s="41">
        <f>'Tariff Jul''13'!E25*365/100</f>
        <v>265.39149999999995</v>
      </c>
      <c r="D18" s="41">
        <f>'Tariff Jul''13'!F25*365/100</f>
        <v>252.10185000000001</v>
      </c>
    </row>
    <row r="19" spans="1:10" x14ac:dyDescent="0.15">
      <c r="A19" s="42" t="s">
        <v>245</v>
      </c>
      <c r="B19" s="36"/>
      <c r="C19" s="58">
        <f>SUM(C8:C18)</f>
        <v>2321.8855000000003</v>
      </c>
      <c r="D19" s="58">
        <f>SUM(D8:D18)</f>
        <v>2151.50785</v>
      </c>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234</v>
      </c>
      <c r="B26" s="44"/>
      <c r="C26" s="40" t="s">
        <v>309</v>
      </c>
      <c r="D26" s="40" t="s">
        <v>310</v>
      </c>
      <c r="H26" s="48"/>
    </row>
    <row r="27" spans="1:10" x14ac:dyDescent="0.15">
      <c r="A27" s="33" t="s">
        <v>236</v>
      </c>
      <c r="B27" s="36"/>
      <c r="C27" s="41">
        <f>IF(($F22*$F23)*'Tariff Jul''13'!E29/'Tariff Jul''13'!E30&gt;='Tariff Jul''13'!E33,('Tariff Jul''13'!E33*'Tariff Jul''13'!E38/100)*'Tariff Jul''13'!E30,(($F22*$F23)*('Tariff Jul''13'!E29/'Tariff Jul''13'!E30)*('Tariff Jul''13'!E38/100)*'Tariff Jul''13'!E30))</f>
        <v>99.165000000000006</v>
      </c>
      <c r="D27" s="41">
        <f>IF(($F22*$F23)*'Tariff Jul''13'!F29/'Tariff Jul''13'!F30&gt;='Tariff Jul''13'!F33,('Tariff Jul''13'!F33*'Tariff Jul''13'!F38/100)*'Tariff Jul''13'!F30,(($F22*$F23)*('Tariff Jul''13'!F29/'Tariff Jul''13'!F30)*('Tariff Jul''13'!F38/100)*'Tariff Jul''13'!F30))</f>
        <v>93.983999999999995</v>
      </c>
    </row>
    <row r="28" spans="1:10" x14ac:dyDescent="0.15">
      <c r="A28" s="33" t="s">
        <v>110</v>
      </c>
      <c r="B28" s="36"/>
      <c r="C28" s="41">
        <f>IF(($F22*$F23)*'Tariff Jul''13'!E29/'Tariff Jul''13'!E30&lt;'Tariff Jul''13'!E33,0,IF(($F22*$F23)*'Tariff Jul''13'!E29/'Tariff Jul''13'!E30&lt;='Tariff Jul''13'!E34,(($F22*$F23)*'Tariff Jul''13'!E29/'Tariff Jul''13'!E30-'Tariff Jul''13'!E33)*('Tariff Jul''13'!E39/100)*'Tariff Jul''13'!E30,('Tariff Jul''13'!E34-'Tariff Jul''13'!E33)*('Tariff Jul''13'!E39/100)*'Tariff Jul''13'!E30))</f>
        <v>252.17499999999998</v>
      </c>
      <c r="D28" s="41">
        <f>IF(($F22*$F23)*'Tariff Jul''13'!F29/'Tariff Jul''13'!F30&lt;'Tariff Jul''13'!F33,0,IF(($F22*$F23)*'Tariff Jul''13'!F29/'Tariff Jul''13'!F30&lt;='Tariff Jul''13'!F34,(($F22*$F23)*'Tariff Jul''13'!F29/'Tariff Jul''13'!F30-'Tariff Jul''13'!F33)*('Tariff Jul''13'!F39/100)*'Tariff Jul''13'!F30,('Tariff Jul''13'!F34-'Tariff Jul''13'!F33)*('Tariff Jul''13'!F39/100)*'Tariff Jul''13'!F30))</f>
        <v>238.93100000000001</v>
      </c>
    </row>
    <row r="29" spans="1:10" x14ac:dyDescent="0.15">
      <c r="A29" s="33" t="s">
        <v>199</v>
      </c>
      <c r="B29" s="36"/>
      <c r="C29" s="41">
        <f>IF(($F22*$F23)*'Tariff Jul''13'!E29/'Tariff Jul''13'!E30&lt;'Tariff Jul''13'!E34,0,IF(($F22*$F23)*'Tariff Jul''13'!E29/'Tariff Jul''13'!E30&lt;='Tariff Jul''13'!E35,(($F22*$F23)*'Tariff Jul''13'!E29/'Tariff Jul''13'!E30-'Tariff Jul''13'!E34)*('Tariff Jul''13'!E40/100)*'Tariff Jul''13'!E30,('Tariff Jul''13'!E35-'Tariff Jul''13'!E34)*('Tariff Jul''13'!E40/100)*'Tariff Jul''13'!E30))</f>
        <v>203.22500000000002</v>
      </c>
      <c r="D29" s="41">
        <f>IF(($F22*$F23)*'Tariff Jul''13'!F29/'Tariff Jul''13'!F30&lt;'Tariff Jul''13'!F34,0,IF(($F22*$F23)*'Tariff Jul''13'!F29/'Tariff Jul''13'!F30&lt;='Tariff Jul''13'!F35,(($F22*$F23)*'Tariff Jul''13'!F29/'Tariff Jul''13'!F30-'Tariff Jul''13'!F34)*('Tariff Jul''13'!F40/100)*'Tariff Jul''13'!F30,('Tariff Jul''13'!F35-'Tariff Jul''13'!F34)*('Tariff Jul''13'!F40/100)*'Tariff Jul''13'!F30))</f>
        <v>142.60999999999999</v>
      </c>
    </row>
    <row r="30" spans="1:10" x14ac:dyDescent="0.15">
      <c r="A30" s="33" t="s">
        <v>200</v>
      </c>
      <c r="B30" s="36"/>
      <c r="C30" s="41">
        <f>IF(($F22*$F23)*'Tariff Jul''13'!E29/'Tariff Jul''13'!E30&lt;'Tariff Jul''13'!E35,0,IF(($F22*$F23)*'Tariff Jul''13'!E29/'Tariff Jul''13'!E30&lt;='Tariff Jul''13'!E36,(($F22*$F23)*'Tariff Jul''13'!E29/'Tariff Jul''13'!E30-'Tariff Jul''13'!E35)*('Tariff Jul''13'!E41/100)*'Tariff Jul''13'!E30,('Tariff Jul''13'!E36-'Tariff Jul''13'!E35)*('Tariff Jul''13'!E41/100)*'Tariff Jul''13'!E30))</f>
        <v>0</v>
      </c>
      <c r="D30" s="41">
        <f>IF(($F22*$F23)*'Tariff Jul''13'!F29/'Tariff Jul''13'!F30&lt;'Tariff Jul''13'!F35,0,IF(($F22*$F23)*'Tariff Jul''13'!F29/'Tariff Jul''13'!F30&lt;='Tariff Jul''13'!F36,(($F22*$F23)*'Tariff Jul''13'!F29/'Tariff Jul''13'!F30-'Tariff Jul''13'!F35)*('Tariff Jul''13'!F41/100)*'Tariff Jul''13'!F30,('Tariff Jul''13'!F36-'Tariff Jul''13'!F35)*('Tariff Jul''13'!F41/100)*'Tariff Jul''13'!F30))</f>
        <v>0</v>
      </c>
    </row>
    <row r="31" spans="1:10" x14ac:dyDescent="0.15">
      <c r="A31" s="33" t="s">
        <v>280</v>
      </c>
      <c r="B31" s="36"/>
      <c r="C31" s="41">
        <f>IF(($F22*$F23)*'Tariff Jul''13'!E29/'Tariff Jul''13'!E30&gt;'Tariff Jul''13'!E36,(($F22*$F23)*'Tariff Jul''13'!E29/'Tariff Jul''13'!E30-'Tariff Jul''13'!E36)*'Tariff Jul''13'!E42/100*'Tariff Jul''13'!E30,0)</f>
        <v>0</v>
      </c>
      <c r="D31" s="41">
        <f>IF(($F22*$F23)*'Tariff Jul''13'!F29/'Tariff Jul''13'!F30&gt;'Tariff Jul''13'!F36,(($F22*$F23)*'Tariff Jul''13'!F29/'Tariff Jul''13'!F30-'Tariff Jul''13'!F36)*'Tariff Jul''13'!F42/100*'Tariff Jul''13'!F30,0)</f>
        <v>0</v>
      </c>
    </row>
    <row r="32" spans="1:10" x14ac:dyDescent="0.15">
      <c r="A32" s="33" t="s">
        <v>203</v>
      </c>
      <c r="B32" s="36"/>
      <c r="C32" s="41">
        <f>IF(($F22*$F23)*'Tariff Jul''13'!E31/'Tariff Jul''13'!E32&gt;='Tariff Jul''13'!E33,('Tariff Jul''13'!E33*'Tariff Jul''13'!E43/100)*'Tariff Jul''13'!E32,(($F22*$F23)*('Tariff Jul''13'!E31/'Tariff Jul''13'!E32*'Tariff Jul''13'!E43/100)*'Tariff Jul''13'!E32))</f>
        <v>282.34800000000001</v>
      </c>
      <c r="D32" s="41">
        <f>IF(($F22*$F23)*'Tariff Jul''13'!F31/'Tariff Jul''13'!F32&gt;='Tariff Jul''13'!F33,('Tariff Jul''13'!F33*'Tariff Jul''13'!F43/100)*'Tariff Jul''13'!F32,(($F22*$F23)*('Tariff Jul''13'!F31/'Tariff Jul''13'!F32*'Tariff Jul''13'!F43/100)*'Tariff Jul''13'!F32))</f>
        <v>267.95699999999999</v>
      </c>
    </row>
    <row r="33" spans="1:10" x14ac:dyDescent="0.15">
      <c r="A33" s="33" t="s">
        <v>83</v>
      </c>
      <c r="B33" s="36"/>
      <c r="C33" s="41">
        <f>IF(($F22*$F23)*'Tariff Jul''13'!E31/'Tariff Jul''13'!E32&lt;'Tariff Jul''13'!E33,0,IF(($F22*$F23)*'Tariff Jul''13'!E31/'Tariff Jul''13'!E32&lt;='Tariff Jul''13'!E34,(($F22*$F23)*'Tariff Jul''13'!E31/'Tariff Jul''13'!E32-'Tariff Jul''13'!E33)*('Tariff Jul''13'!E44/100)*'Tariff Jul''13'!E32,('Tariff Jul''13'!E34-'Tariff Jul''13'!E33)*('Tariff Jul''13'!E44/100)*'Tariff Jul''13'!E32))</f>
        <v>671.28600000000006</v>
      </c>
      <c r="D33" s="41">
        <f>IF(($F22*$F23)*'Tariff Jul''13'!F31/'Tariff Jul''13'!F32&lt;'Tariff Jul''13'!F33,0,IF(($F22*$F23)*'Tariff Jul''13'!F31/'Tariff Jul''13'!F32&lt;='Tariff Jul''13'!F34,(($F22*$F23)*'Tariff Jul''13'!F31/'Tariff Jul''13'!F32-'Tariff Jul''13'!F33)*('Tariff Jul''13'!F44/100)*'Tariff Jul''13'!F32,('Tariff Jul''13'!F34-'Tariff Jul''13'!F33)*('Tariff Jul''13'!F44/100)*'Tariff Jul''13'!F32))</f>
        <v>636.17399999999998</v>
      </c>
    </row>
    <row r="34" spans="1:10" x14ac:dyDescent="0.15">
      <c r="A34" s="33" t="s">
        <v>84</v>
      </c>
      <c r="B34" s="36"/>
      <c r="C34" s="41">
        <f>IF(($F22*$F23)*'Tariff Jul''13'!E31/'Tariff Jul''13'!E32&lt;'Tariff Jul''13'!E34,0,IF(($F22*$F23)*'Tariff Jul''13'!E31/'Tariff Jul''13'!E32&lt;='Tariff Jul''13'!E35,(($F22*$F23)*'Tariff Jul''13'!E31/'Tariff Jul''13'!E32-'Tariff Jul''13'!E34)*('Tariff Jul''13'!E45/100)*'Tariff Jul''13'!E32,('Tariff Jul''13'!E35-'Tariff Jul''13'!E34)*('Tariff Jul''13'!E45/100)*'Tariff Jul''13'!E32))</f>
        <v>548.29499999999996</v>
      </c>
      <c r="D34" s="41">
        <f>IF(($F22*$F23)*'Tariff Jul''13'!F31/'Tariff Jul''13'!F32&lt;'Tariff Jul''13'!F34,0,IF(($F22*$F23)*'Tariff Jul''13'!F31/'Tariff Jul''13'!F32&lt;='Tariff Jul''13'!F35,(($F22*$F23)*'Tariff Jul''13'!F31/'Tariff Jul''13'!F32-'Tariff Jul''13'!F34)*('Tariff Jul''13'!F45/100)*'Tariff Jul''13'!F32,('Tariff Jul''13'!F35-'Tariff Jul''13'!F34)*('Tariff Jul''13'!F45/100)*'Tariff Jul''13'!F32))</f>
        <v>519.75</v>
      </c>
    </row>
    <row r="35" spans="1:10" x14ac:dyDescent="0.15">
      <c r="A35" s="33" t="s">
        <v>130</v>
      </c>
      <c r="B35" s="36"/>
      <c r="C35" s="41">
        <f>IF(($F22*$F23)*'Tariff Jul''13'!E31/'Tariff Jul''13'!E32&lt;'Tariff Jul''13'!E35,0,IF(($F22*$F23)*'Tariff Jul''13'!E31/'Tariff Jul''13'!E32&lt;='Tariff Jul''13'!E36,(($F22*$F23)*'Tariff Jul''13'!E31/'Tariff Jul''13'!E32-'Tariff Jul''13'!E35)*('Tariff Jul''13'!E46/100)*'Tariff Jul''13'!E32,('Tariff Jul''13'!E36-'Tariff Jul''13'!E35)*('Tariff Jul''13'!E46/100)*'Tariff Jul''13'!E32))</f>
        <v>0</v>
      </c>
      <c r="D35" s="41">
        <f>IF(($F22*$F23)*'Tariff Jul''13'!F31/'Tariff Jul''13'!F32&lt;'Tariff Jul''13'!F35,0,IF(($F22*$F23)*'Tariff Jul''13'!F31/'Tariff Jul''13'!F32&lt;='Tariff Jul''13'!F36,(($F22*$F23)*'Tariff Jul''13'!F31/'Tariff Jul''13'!F32-'Tariff Jul''13'!F35)*('Tariff Jul''13'!F46/100)*'Tariff Jul''13'!F32,('Tariff Jul''13'!F36-'Tariff Jul''13'!F35)*('Tariff Jul''13'!F46/100)*'Tariff Jul''13'!F32))</f>
        <v>0</v>
      </c>
    </row>
    <row r="36" spans="1:10" x14ac:dyDescent="0.15">
      <c r="A36" s="33" t="s">
        <v>127</v>
      </c>
      <c r="B36" s="36"/>
      <c r="C36" s="41">
        <f>IF(($F22*$F23)*'Tariff Jul''13'!E31/'Tariff Jul''13'!E32&gt;'Tariff Jul''13'!E36,(($F22*$F23)*'Tariff Jul''13'!E31/'Tariff Jul''13'!E32-'Tariff Jul''13'!E36)*'Tariff Jul''13'!E47/100*'Tariff Jul''13'!E32,0)</f>
        <v>0</v>
      </c>
      <c r="D36" s="41">
        <f>IF(($F22*$F23)*'Tariff Jul''13'!F31/'Tariff Jul''13'!F32&gt;'Tariff Jul''13'!F36,(($F22*$F23)*'Tariff Jul''13'!F31/'Tariff Jul''13'!F32-'Tariff Jul''13'!F36)*'Tariff Jul''13'!F47/100*'Tariff Jul''13'!F32,0)</f>
        <v>0</v>
      </c>
    </row>
    <row r="37" spans="1:10" x14ac:dyDescent="0.15">
      <c r="A37" s="33" t="s">
        <v>25</v>
      </c>
      <c r="B37" s="36"/>
      <c r="C37" s="41">
        <f>IF($F22*$F24&gt;='Tariff Jul''13'!E37,('Tariff Jul''13'!E37*'Tariff Jul''13'!E48/100),($F22*$F24)*('Tariff Jul''13'!E48/100))</f>
        <v>227.7</v>
      </c>
      <c r="D37" s="41">
        <f>IF($F22*$F24&gt;='Tariff Jul''13'!F37,('Tariff Jul''13'!F37*'Tariff Jul''13'!F48/100),($F22*$F24)*('Tariff Jul''13'!F48/100))</f>
        <v>215.655</v>
      </c>
    </row>
    <row r="38" spans="1:10" x14ac:dyDescent="0.15">
      <c r="A38" s="33" t="s">
        <v>95</v>
      </c>
      <c r="B38" s="36"/>
      <c r="C38" s="41">
        <f>IF($F22*$F24&gt;'Tariff Jul''13'!E37,($F22*$F24-'Tariff Jul''13'!E37)*'Tariff Jul''13'!E49/100,0)</f>
        <v>0</v>
      </c>
      <c r="D38" s="41">
        <f>IF($F22*$F24&gt;'Tariff Jul''13'!F37,($F22*$F24-'Tariff Jul''13'!F37)*'Tariff Jul''13'!F49/100,0)</f>
        <v>0</v>
      </c>
    </row>
    <row r="39" spans="1:10" x14ac:dyDescent="0.15">
      <c r="A39" s="33" t="s">
        <v>243</v>
      </c>
      <c r="B39" s="36"/>
      <c r="C39" s="41">
        <f>'Tariff Jul''13'!E50*365/100</f>
        <v>265.39149999999995</v>
      </c>
      <c r="D39" s="41">
        <f>'Tariff Jul''13'!F50*365/100</f>
        <v>252.10185000000001</v>
      </c>
    </row>
    <row r="40" spans="1:10" x14ac:dyDescent="0.15">
      <c r="A40" s="42" t="s">
        <v>245</v>
      </c>
      <c r="B40" s="36"/>
      <c r="C40" s="60">
        <f>SUM(C27:C39)</f>
        <v>2549.5855000000001</v>
      </c>
      <c r="D40" s="60">
        <f>SUM(D27:D39)</f>
        <v>2367.1628500000002</v>
      </c>
      <c r="E40" s="36"/>
      <c r="F40" s="36"/>
      <c r="G40" s="36"/>
      <c r="H40" s="36"/>
      <c r="I40" s="36"/>
      <c r="J40" s="36"/>
    </row>
    <row r="42" spans="1:10" x14ac:dyDescent="0.15">
      <c r="A42" s="65"/>
      <c r="B42" s="65"/>
      <c r="C42" s="65"/>
      <c r="D42" s="65"/>
      <c r="E42" s="65"/>
      <c r="F42" s="65"/>
      <c r="G42" s="65"/>
      <c r="H42" s="65"/>
      <c r="I42" s="65"/>
      <c r="J42" s="65"/>
    </row>
  </sheetData>
  <sheetProtection algorithmName="SHA-512" hashValue="PS1CyNjLW4LaRULAFQeXRMU5rYSKMB0Dg+sWQe9wOY9P/Ja8WT4sTocENnO7rCl/eB3vb90Y5hoVrX0I+8AyRQ==" saltValue="L42m1Aa38oVigCw4BA/B+A==" spinCount="100000" sheet="1" objects="1" scenarios="1"/>
  <phoneticPr fontId="10" type="noConversion"/>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J42"/>
  <sheetViews>
    <sheetView zoomScale="125" workbookViewId="0">
      <selection activeCell="F6" sqref="F6"/>
    </sheetView>
  </sheetViews>
  <sheetFormatPr baseColWidth="10" defaultColWidth="10.6640625" defaultRowHeight="13" x14ac:dyDescent="0.15"/>
  <cols>
    <col min="1" max="1" width="20.5" style="33" customWidth="1"/>
    <col min="2" max="2" width="2.5" style="33" customWidth="1"/>
    <col min="3" max="10" width="10" style="33" customWidth="1"/>
    <col min="11" max="16384" width="10.6640625" style="33"/>
  </cols>
  <sheetData>
    <row r="1" spans="1:10" x14ac:dyDescent="0.15">
      <c r="A1" s="32" t="s">
        <v>18</v>
      </c>
    </row>
    <row r="2" spans="1:10" x14ac:dyDescent="0.15">
      <c r="A2" s="62"/>
      <c r="B2" s="62"/>
      <c r="C2" s="62"/>
      <c r="D2" s="62"/>
      <c r="E2" s="62"/>
      <c r="F2" s="62"/>
      <c r="G2" s="62"/>
      <c r="H2" s="62"/>
      <c r="I2" s="62"/>
      <c r="J2" s="62"/>
    </row>
    <row r="3" spans="1:10" x14ac:dyDescent="0.15">
      <c r="A3" s="35" t="s">
        <v>295</v>
      </c>
      <c r="B3" s="36"/>
    </row>
    <row r="4" spans="1:10" x14ac:dyDescent="0.15">
      <c r="B4" s="36"/>
      <c r="G4" s="33" t="s">
        <v>20</v>
      </c>
    </row>
    <row r="5" spans="1:10" x14ac:dyDescent="0.15">
      <c r="A5" s="37" t="s">
        <v>90</v>
      </c>
      <c r="B5" s="36"/>
      <c r="C5" s="37" t="s">
        <v>86</v>
      </c>
      <c r="F5" s="25">
        <v>6000</v>
      </c>
    </row>
    <row r="6" spans="1:10" x14ac:dyDescent="0.15">
      <c r="B6" s="36"/>
    </row>
    <row r="7" spans="1:10" x14ac:dyDescent="0.15">
      <c r="A7" s="38" t="s">
        <v>22</v>
      </c>
      <c r="B7" s="39"/>
      <c r="C7" s="40" t="s">
        <v>316</v>
      </c>
      <c r="I7" s="40"/>
    </row>
    <row r="8" spans="1:10" x14ac:dyDescent="0.15">
      <c r="A8" s="33" t="s">
        <v>236</v>
      </c>
      <c r="B8" s="36"/>
      <c r="C8" s="41">
        <f>IF($F5*'Tariff Jan''13'!E7/'Tariff Jan''13'!E8&gt;='Tariff Jan''13'!E11,('Tariff Jan''13'!E11*'Tariff Jan''13'!E38/100)*'Tariff Jan''13'!E8,($F5*'Tariff Jan''13'!E7/'Tariff Jan''13'!E8*'Tariff Jan''13'!E38/100)*'Tariff Jan''13'!E8)</f>
        <v>96.722999999999999</v>
      </c>
    </row>
    <row r="9" spans="1:10" x14ac:dyDescent="0.15">
      <c r="A9" s="33" t="s">
        <v>110</v>
      </c>
      <c r="B9" s="36"/>
      <c r="C9" s="41">
        <f>IF($F5*'Tariff Jan''13'!E7/'Tariff Jan''13'!E8&lt;'Tariff Jan''13'!E11,0,IF($F5*'Tariff Jan''13'!E7/'Tariff Jan''13'!E8&lt;='Tariff Jan''13'!E12,($F5*'Tariff Jan''13'!E7/'Tariff Jan''13'!E8-'Tariff Jan''13'!E11)*('Tariff Jan''13'!E39/100)*'Tariff Jan''13'!E8,('Tariff Jan''13'!E12-'Tariff Jan''13'!E11)*('Tariff Jan''13'!E39/100)*'Tariff Jan''13'!E8))</f>
        <v>246.01500000000001</v>
      </c>
    </row>
    <row r="10" spans="1:10" x14ac:dyDescent="0.15">
      <c r="A10" s="33" t="s">
        <v>199</v>
      </c>
      <c r="B10" s="36"/>
      <c r="C10" s="41">
        <f>IF($F5*'Tariff Jan''13'!E7/'Tariff Jan''13'!E8&lt;'Tariff Jan''13'!E12,0,IF($F5*'Tariff Jan''13'!E7/'Tariff Jan''13'!E8&lt;='Tariff Jan''13'!E13,($F5*'Tariff Jan''13'!E7/'Tariff Jan''13'!E8-'Tariff Jan''13'!E12)*('Tariff Jan''13'!E40/100)*'Tariff Jan''13'!E8,('Tariff Jan''13'!E13-'Tariff Jan''13'!E12)*('Tariff Jan''13'!E40/100)*'Tariff Jan''13'!E8))</f>
        <v>198.38500000000002</v>
      </c>
    </row>
    <row r="11" spans="1:10" x14ac:dyDescent="0.15">
      <c r="A11" s="33" t="s">
        <v>200</v>
      </c>
      <c r="B11" s="36"/>
      <c r="C11" s="41">
        <f>IF($F5*'Tariff Jan''13'!E7/'Tariff Jan''13'!E8&lt;'Tariff Jan''13'!E13,0,IF($F5*'Tariff Jan''13'!E7/'Tariff Jan''13'!E8&lt;='Tariff Jan''13'!E14,($F5*'Tariff Jan''13'!E7/'Tariff Jan''13'!E8-'Tariff Jan''13'!E13)*('Tariff Jan''13'!E41/100)*'Tariff Jan''13'!E8,('Tariff Jan''13'!E14-'Tariff Jan''13'!E13)*('Tariff Jan''13'!E41/100)*'Tariff Jan''13'!E8))</f>
        <v>0</v>
      </c>
    </row>
    <row r="12" spans="1:10" x14ac:dyDescent="0.15">
      <c r="A12" s="33" t="s">
        <v>280</v>
      </c>
      <c r="B12" s="36"/>
      <c r="C12" s="41">
        <f>IF(($F5*'Tariff Jan''13'!E7/'Tariff Jan''13'!E8&gt;'Tariff Jan''13'!E14),($F5*'Tariff Jan''13'!E7/'Tariff Jan''13'!E8-'Tariff Jan''13'!E14)*'Tariff Jan''13'!E42/100*'Tariff Jan''13'!E8,0)</f>
        <v>0</v>
      </c>
    </row>
    <row r="13" spans="1:10" x14ac:dyDescent="0.15">
      <c r="A13" s="33" t="s">
        <v>203</v>
      </c>
      <c r="B13" s="36"/>
      <c r="C13" s="41">
        <f>IF($F5*'Tariff Jan''13'!E9/'Tariff Jan''13'!E10&gt;='Tariff Jan''13'!E11,('Tariff Jan''13'!E11*'Tariff Jan''13'!E20/100)*'Tariff Jan''13'!E10,($F5*'Tariff Jan''13'!E9/'Tariff Jan''13'!E10*'Tariff Jan''13'!E20/100)*'Tariff Jan''13'!E10)</f>
        <v>275.31900000000002</v>
      </c>
    </row>
    <row r="14" spans="1:10" x14ac:dyDescent="0.15">
      <c r="A14" s="33" t="s">
        <v>83</v>
      </c>
      <c r="B14" s="36"/>
      <c r="C14" s="41">
        <f>IF($F5*'Tariff Jan''13'!E9/'Tariff Jan''13'!E10&lt;'Tariff Jan''13'!E11,0,IF($F5*'Tariff Jan''13'!E9/'Tariff Jan''13'!E10&lt;='Tariff Jan''13'!E12,($F5*'Tariff Jan''13'!E9/'Tariff Jan''13'!E10-'Tariff Jan''13'!E11)*('Tariff Jan''13'!E21/100)*'Tariff Jan''13'!E10,('Tariff Jan''13'!E12-'Tariff Jan''13'!E11)*('Tariff Jan''13'!E21/100)*'Tariff Jan''13'!E10))</f>
        <v>654.654</v>
      </c>
    </row>
    <row r="15" spans="1:10" x14ac:dyDescent="0.15">
      <c r="A15" s="33" t="s">
        <v>84</v>
      </c>
      <c r="B15" s="36"/>
      <c r="C15" s="41">
        <f>IF($F5*'Tariff Jan''13'!E9/'Tariff Jan''13'!E10&lt;'Tariff Jan''13'!E12,0,IF($F5*'Tariff Jan''13'!E9/'Tariff Jan''13'!E10&lt;='Tariff Jan''13'!E13,($F5*'Tariff Jan''13'!E9/'Tariff Jan''13'!E10-'Tariff Jan''13'!E12)*('Tariff Jan''13'!E22/100)*'Tariff Jan''13'!E10,('Tariff Jan''13'!E13-'Tariff Jan''13'!E12)*('Tariff Jan''13'!E22/100)*'Tariff Jan''13'!E10))</f>
        <v>535.26</v>
      </c>
    </row>
    <row r="16" spans="1:10" x14ac:dyDescent="0.15">
      <c r="A16" s="33" t="s">
        <v>21</v>
      </c>
      <c r="B16" s="36"/>
      <c r="C16" s="41">
        <f>IF($F5*'Tariff Jan''13'!E9/'Tariff Jan''13'!E10&lt;'Tariff Jan''13'!E13,0,IF($F5*'Tariff Jan''13'!E9/'Tariff Jan''13'!E10&lt;='Tariff Jan''13'!E14,($F5*'Tariff Jan''13'!E9/'Tariff Jan''13'!E10-'Tariff Jan''13'!E13)*('Tariff Jan''13'!E23/100)*'Tariff Jan''13'!E10,('Tariff Jan''13'!E14-'Tariff Jan''13'!E13)*('Tariff Jan''13'!E23/100)*'Tariff Jan''13'!E10))</f>
        <v>0</v>
      </c>
    </row>
    <row r="17" spans="1:10" x14ac:dyDescent="0.15">
      <c r="A17" s="33" t="s">
        <v>127</v>
      </c>
      <c r="B17" s="36"/>
      <c r="C17" s="41">
        <f>IF(($F5*'Tariff Jan''13'!E9/'Tariff Jan''13'!E10&gt;'Tariff Jan''13'!E14),($F5*'Tariff Jan''13'!E9/'Tariff Jan''13'!E10-'Tariff Jan''13'!E14)*'Tariff Jan''13'!E24/100*'Tariff Jan''13'!E10,0)</f>
        <v>0</v>
      </c>
    </row>
    <row r="18" spans="1:10" x14ac:dyDescent="0.15">
      <c r="A18" s="33" t="s">
        <v>243</v>
      </c>
      <c r="B18" s="36"/>
      <c r="C18" s="41">
        <f>'Tariff Jan''13'!E25*365/100</f>
        <v>251.66019999999997</v>
      </c>
    </row>
    <row r="19" spans="1:10" x14ac:dyDescent="0.15">
      <c r="A19" s="42" t="s">
        <v>245</v>
      </c>
      <c r="B19" s="36"/>
      <c r="C19" s="58">
        <f>SUM(C8:C18)</f>
        <v>2258.0162</v>
      </c>
      <c r="D19" s="36"/>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c r="H26" s="48"/>
    </row>
    <row r="27" spans="1:10" x14ac:dyDescent="0.15">
      <c r="A27" s="33" t="s">
        <v>236</v>
      </c>
      <c r="B27" s="36"/>
      <c r="C27" s="41">
        <f>IF(($F22*$F23)*'Tariff Jan''13'!E29/'Tariff Jan''13'!E30&gt;='Tariff Jan''13'!E33,('Tariff Jan''13'!E33*'Tariff Jan''13'!E38/100)*'Tariff Jan''13'!E30,(($F22*$F23)*('Tariff Jan''13'!E29/'Tariff Jan''13'!E30)*('Tariff Jan''13'!E38/100)*'Tariff Jan''13'!E30))</f>
        <v>96.722999999999999</v>
      </c>
    </row>
    <row r="28" spans="1:10" x14ac:dyDescent="0.15">
      <c r="A28" s="33" t="s">
        <v>110</v>
      </c>
      <c r="B28" s="36"/>
      <c r="C28" s="41">
        <f>IF(($F22*$F23)*'Tariff Jan''13'!E29/'Tariff Jan''13'!E30&lt;'Tariff Jan''13'!E33,0,IF(($F22*$F23)*'Tariff Jan''13'!E29/'Tariff Jan''13'!E30&lt;='Tariff Jan''13'!E34,(($F22*$F23)*'Tariff Jan''13'!E29/'Tariff Jan''13'!E30-'Tariff Jan''13'!E33)*('Tariff Jan''13'!E39/100)*'Tariff Jan''13'!E30,('Tariff Jan''13'!E34-'Tariff Jan''13'!E33)*('Tariff Jan''13'!E39/100)*'Tariff Jan''13'!E30))</f>
        <v>246.01500000000001</v>
      </c>
    </row>
    <row r="29" spans="1:10" x14ac:dyDescent="0.15">
      <c r="A29" s="33" t="s">
        <v>199</v>
      </c>
      <c r="B29" s="36"/>
      <c r="C29" s="41">
        <f>IF(($F22*$F23)*'Tariff Jan''13'!E29/'Tariff Jan''13'!E30&lt;'Tariff Jan''13'!E34,0,IF(($F22*$F23)*'Tariff Jan''13'!E29/'Tariff Jan''13'!E30&lt;='Tariff Jan''13'!E35,(($F22*$F23)*'Tariff Jan''13'!E29/'Tariff Jan''13'!E30-'Tariff Jan''13'!E34)*('Tariff Jan''13'!E40/100)*'Tariff Jan''13'!E30,('Tariff Jan''13'!E35-'Tariff Jan''13'!E34)*('Tariff Jan''13'!E40/100)*'Tariff Jan''13'!E30))</f>
        <v>198.38500000000002</v>
      </c>
    </row>
    <row r="30" spans="1:10" x14ac:dyDescent="0.15">
      <c r="A30" s="33" t="s">
        <v>200</v>
      </c>
      <c r="B30" s="36"/>
      <c r="C30" s="41">
        <f>IF(($F22*$F23)*'Tariff Jan''13'!E29/'Tariff Jan''13'!E30&lt;'Tariff Jan''13'!E35,0,IF(($F22*$F23)*'Tariff Jan''13'!E29/'Tariff Jan''13'!E30&lt;='Tariff Jan''13'!E36,(($F22*$F23)*'Tariff Jan''13'!E29/'Tariff Jan''13'!E30-'Tariff Jan''13'!E35)*('Tariff Jan''13'!E41/100)*'Tariff Jan''13'!E30,('Tariff Jan''13'!E36-'Tariff Jan''13'!E35)*('Tariff Jan''13'!E41/100)*'Tariff Jan''13'!E30))</f>
        <v>0</v>
      </c>
    </row>
    <row r="31" spans="1:10" x14ac:dyDescent="0.15">
      <c r="A31" s="33" t="s">
        <v>280</v>
      </c>
      <c r="B31" s="36"/>
      <c r="C31" s="41">
        <f>IF(($F22*$F23)*'Tariff Jan''13'!E29/'Tariff Jan''13'!E30&gt;'Tariff Jan''13'!E36,(($F22*$F23)*'Tariff Jan''13'!E29/'Tariff Jan''13'!E30-'Tariff Jan''13'!E36)*'Tariff Jan''13'!E42/100*'Tariff Jan''13'!E30,0)</f>
        <v>0</v>
      </c>
    </row>
    <row r="32" spans="1:10" x14ac:dyDescent="0.15">
      <c r="A32" s="33" t="s">
        <v>203</v>
      </c>
      <c r="B32" s="36"/>
      <c r="C32" s="41">
        <f>IF(($F22*$F23)*'Tariff Jan''13'!E31/'Tariff Jan''13'!E32&gt;='Tariff Jan''13'!E33,('Tariff Jan''13'!E33*'Tariff Jan''13'!E43/100)*'Tariff Jan''13'!E32,(($F22*$F23)*('Tariff Jan''13'!E31/'Tariff Jan''13'!E32*'Tariff Jan''13'!E43/100)*'Tariff Jan''13'!E32))</f>
        <v>275.31900000000002</v>
      </c>
    </row>
    <row r="33" spans="1:10" x14ac:dyDescent="0.15">
      <c r="A33" s="33" t="s">
        <v>83</v>
      </c>
      <c r="B33" s="36"/>
      <c r="C33" s="41">
        <f>IF(($F22*$F23)*'Tariff Jan''13'!E31/'Tariff Jan''13'!E32&lt;'Tariff Jan''13'!E33,0,IF(($F22*$F23)*'Tariff Jan''13'!E31/'Tariff Jan''13'!E32&lt;='Tariff Jan''13'!E34,(($F22*$F23)*'Tariff Jan''13'!E31/'Tariff Jan''13'!E32-'Tariff Jan''13'!E33)*('Tariff Jan''13'!E44/100)*'Tariff Jan''13'!E32,('Tariff Jan''13'!E34-'Tariff Jan''13'!E33)*('Tariff Jan''13'!E44/100)*'Tariff Jan''13'!E32))</f>
        <v>654.654</v>
      </c>
    </row>
    <row r="34" spans="1:10" x14ac:dyDescent="0.15">
      <c r="A34" s="33" t="s">
        <v>84</v>
      </c>
      <c r="B34" s="36"/>
      <c r="C34" s="41">
        <f>IF(($F22*$F23)*'Tariff Jan''13'!E31/'Tariff Jan''13'!E32&lt;'Tariff Jan''13'!E34,0,IF(($F22*$F23)*'Tariff Jan''13'!E31/'Tariff Jan''13'!E32&lt;='Tariff Jan''13'!E35,(($F22*$F23)*'Tariff Jan''13'!E31/'Tariff Jan''13'!E32-'Tariff Jan''13'!E34)*('Tariff Jan''13'!E45/100)*'Tariff Jan''13'!E32,('Tariff Jan''13'!E35-'Tariff Jan''13'!E34)*('Tariff Jan''13'!E45/100)*'Tariff Jan''13'!E32))</f>
        <v>535.26</v>
      </c>
    </row>
    <row r="35" spans="1:10" x14ac:dyDescent="0.15">
      <c r="A35" s="33" t="s">
        <v>130</v>
      </c>
      <c r="B35" s="36"/>
      <c r="C35" s="41">
        <f>IF(($F22*$F23)*'Tariff Jan''13'!E31/'Tariff Jan''13'!E32&lt;'Tariff Jan''13'!E35,0,IF(($F22*$F23)*'Tariff Jan''13'!E31/'Tariff Jan''13'!E32&lt;='Tariff Jan''13'!E36,(($F22*$F23)*'Tariff Jan''13'!E31/'Tariff Jan''13'!E32-'Tariff Jan''13'!E35)*('Tariff Jan''13'!E46/100)*'Tariff Jan''13'!E32,('Tariff Jan''13'!E36-'Tariff Jan''13'!E35)*('Tariff Jan''13'!E46/100)*'Tariff Jan''13'!E32))</f>
        <v>0</v>
      </c>
    </row>
    <row r="36" spans="1:10" x14ac:dyDescent="0.15">
      <c r="A36" s="33" t="s">
        <v>127</v>
      </c>
      <c r="B36" s="36"/>
      <c r="C36" s="41">
        <f>IF(($F22*$F23)*'Tariff Jan''13'!E31/'Tariff Jan''13'!E32&gt;'Tariff Jan''13'!E36,(($F22*$F23)*'Tariff Jan''13'!E31/'Tariff Jan''13'!E32-'Tariff Jan''13'!E36)*'Tariff Jan''13'!E47/100*'Tariff Jan''13'!E32,0)</f>
        <v>0</v>
      </c>
    </row>
    <row r="37" spans="1:10" x14ac:dyDescent="0.15">
      <c r="A37" s="33" t="s">
        <v>25</v>
      </c>
      <c r="B37" s="36"/>
      <c r="C37" s="41">
        <f>IF($F22*$F24&gt;='Tariff Jan''13'!E37,('Tariff Jan''13'!E37*'Tariff Jan''13'!E48/100),($F22*$F24)*('Tariff Jan''13'!E48/100))</f>
        <v>221.92500000000001</v>
      </c>
    </row>
    <row r="38" spans="1:10" x14ac:dyDescent="0.15">
      <c r="A38" s="33" t="s">
        <v>95</v>
      </c>
      <c r="B38" s="36"/>
      <c r="C38" s="41">
        <f>IF($F22*$F24&gt;'Tariff Jan''13'!E37,($F22*$F24-'Tariff Jan''13'!E37)*'Tariff Jan''13'!E49/100,0)</f>
        <v>0</v>
      </c>
    </row>
    <row r="39" spans="1:10" x14ac:dyDescent="0.15">
      <c r="A39" s="33" t="s">
        <v>243</v>
      </c>
      <c r="B39" s="36"/>
      <c r="C39" s="41">
        <f>'Tariff Jan''13'!E50*365/100</f>
        <v>251.66019999999997</v>
      </c>
    </row>
    <row r="40" spans="1:10" x14ac:dyDescent="0.15">
      <c r="A40" s="42" t="s">
        <v>245</v>
      </c>
      <c r="B40" s="36"/>
      <c r="C40" s="60">
        <f>SUM(C27:C39)</f>
        <v>2479.9411999999998</v>
      </c>
      <c r="D40" s="36"/>
      <c r="E40" s="36"/>
      <c r="F40" s="36"/>
      <c r="G40" s="36"/>
      <c r="H40" s="36"/>
      <c r="I40" s="36"/>
      <c r="J40" s="36"/>
    </row>
    <row r="42" spans="1:10" x14ac:dyDescent="0.15">
      <c r="A42" s="63"/>
      <c r="B42" s="63"/>
      <c r="C42" s="63"/>
      <c r="D42" s="63"/>
      <c r="E42" s="63"/>
      <c r="F42" s="63"/>
      <c r="G42" s="63"/>
      <c r="H42" s="63"/>
      <c r="I42" s="63"/>
      <c r="J42" s="63"/>
    </row>
  </sheetData>
  <sheetProtection algorithmName="SHA-512" hashValue="CBgI6WVV+NS7HjVVX47j4voH9EQoCZEJUQK/C3hb3YdqbclcWCKJeNFLV/e0O+9eGHmkFDaUefXdpcwDzSapoQ==" saltValue="bXsPGZACZg4ER0L4+mJ98w==" spinCount="100000" sheet="1" objects="1" scenarios="1"/>
  <phoneticPr fontId="10" type="noConversion"/>
  <pageMargins left="0.75" right="0.75" top="1" bottom="1" header="0.5" footer="0.5"/>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J42"/>
  <sheetViews>
    <sheetView zoomScale="125" workbookViewId="0">
      <selection activeCell="F6" sqref="F6"/>
    </sheetView>
  </sheetViews>
  <sheetFormatPr baseColWidth="10" defaultColWidth="10.6640625" defaultRowHeight="13" x14ac:dyDescent="0.15"/>
  <cols>
    <col min="1" max="1" width="20.5" style="33" customWidth="1"/>
    <col min="2" max="2" width="2.5" style="33" customWidth="1"/>
    <col min="3" max="15" width="10" style="33" customWidth="1"/>
    <col min="16" max="16384" width="10.6640625" style="33"/>
  </cols>
  <sheetData>
    <row r="1" spans="1:10" x14ac:dyDescent="0.15">
      <c r="A1" s="32" t="s">
        <v>18</v>
      </c>
    </row>
    <row r="2" spans="1:10" x14ac:dyDescent="0.15">
      <c r="A2" s="59"/>
      <c r="B2" s="59"/>
      <c r="C2" s="59"/>
      <c r="D2" s="59"/>
      <c r="E2" s="59"/>
      <c r="F2" s="59"/>
      <c r="G2" s="59"/>
      <c r="H2" s="59"/>
      <c r="I2" s="59"/>
      <c r="J2" s="59"/>
    </row>
    <row r="3" spans="1:10" x14ac:dyDescent="0.15">
      <c r="A3" s="35" t="s">
        <v>119</v>
      </c>
      <c r="B3" s="36"/>
    </row>
    <row r="4" spans="1:10" x14ac:dyDescent="0.15">
      <c r="B4" s="36"/>
    </row>
    <row r="5" spans="1:10" x14ac:dyDescent="0.15">
      <c r="A5" s="37" t="s">
        <v>90</v>
      </c>
      <c r="B5" s="36"/>
      <c r="C5" s="37" t="s">
        <v>86</v>
      </c>
      <c r="F5" s="25">
        <v>6000</v>
      </c>
    </row>
    <row r="6" spans="1:10" x14ac:dyDescent="0.15">
      <c r="B6" s="36"/>
    </row>
    <row r="7" spans="1:10" x14ac:dyDescent="0.15">
      <c r="A7" s="38" t="s">
        <v>22</v>
      </c>
      <c r="B7" s="39"/>
      <c r="C7" s="40" t="s">
        <v>316</v>
      </c>
      <c r="I7" s="40"/>
    </row>
    <row r="8" spans="1:10" x14ac:dyDescent="0.15">
      <c r="A8" s="33" t="s">
        <v>236</v>
      </c>
      <c r="B8" s="36"/>
      <c r="C8" s="41">
        <f>IF($F5*'Tariff Jul''12'!E7/'Tariff Jul''12'!E8&gt;='Tariff Jul''12'!E11,('Tariff Jul''12'!E11*'Tariff Jul''12'!E38/100)*'Tariff Jul''12'!E8,($F5*'Tariff Jul''12'!E7/'Tariff Jul''12'!E8*'Tariff Jul''12'!E38/100)*'Tariff Jul''12'!E8)</f>
        <v>101.31000000000002</v>
      </c>
    </row>
    <row r="9" spans="1:10" x14ac:dyDescent="0.15">
      <c r="A9" s="33" t="s">
        <v>110</v>
      </c>
      <c r="B9" s="36"/>
      <c r="C9" s="41">
        <f>IF($F5*'Tariff Jul''12'!E7/'Tariff Jul''12'!E8&lt;'Tariff Jul''12'!E11,0,IF($F5*'Tariff Jul''12'!E7/'Tariff Jul''12'!E8&lt;='Tariff Jul''12'!E12,($F5*'Tariff Jul''12'!E7/'Tariff Jul''12'!E8-'Tariff Jul''12'!E11)*('Tariff Jul''12'!E39/100)*'Tariff Jul''12'!E8,('Tariff Jul''12'!E12-'Tariff Jul''12'!E11)*('Tariff Jul''12'!E39/100)*'Tariff Jul''12'!E8))</f>
        <v>257.642</v>
      </c>
    </row>
    <row r="10" spans="1:10" x14ac:dyDescent="0.15">
      <c r="A10" s="33" t="s">
        <v>199</v>
      </c>
      <c r="B10" s="36"/>
      <c r="C10" s="41">
        <f>IF($F5*'Tariff Jul''12'!E7/'Tariff Jul''12'!E8&lt;'Tariff Jul''12'!E12,0,IF($F5*'Tariff Jul''12'!E7/'Tariff Jul''12'!E8&lt;='Tariff Jul''12'!E13,($F5*'Tariff Jul''12'!E7/'Tariff Jul''12'!E8-'Tariff Jul''12'!E12)*('Tariff Jul''12'!E40/100)*'Tariff Jul''12'!E8,('Tariff Jul''12'!E13-'Tariff Jul''12'!E12)*('Tariff Jul''12'!E40/100)*'Tariff Jul''12'!E8))</f>
        <v>207.73499999999999</v>
      </c>
    </row>
    <row r="11" spans="1:10" x14ac:dyDescent="0.15">
      <c r="A11" s="33" t="s">
        <v>200</v>
      </c>
      <c r="B11" s="36"/>
      <c r="C11" s="41">
        <f>IF($F5*'Tariff Jul''12'!E7/'Tariff Jul''12'!E8&lt;'Tariff Jul''12'!E13,0,IF($F5*'Tariff Jul''12'!E7/'Tariff Jul''12'!E8&lt;='Tariff Jul''12'!E14,($F5*'Tariff Jul''12'!E7/'Tariff Jul''12'!E8-'Tariff Jul''12'!E13)*('Tariff Jul''12'!E41/100)*'Tariff Jul''12'!E8,('Tariff Jul''12'!E14-'Tariff Jul''12'!E13)*('Tariff Jul''12'!E41/100)*'Tariff Jul''12'!E8))</f>
        <v>0</v>
      </c>
    </row>
    <row r="12" spans="1:10" x14ac:dyDescent="0.15">
      <c r="A12" s="33" t="s">
        <v>280</v>
      </c>
      <c r="B12" s="36"/>
      <c r="C12" s="41">
        <f>IF(($F5*'Tariff Jul''12'!E7/'Tariff Jul''12'!E8&gt;'Tariff Jul''12'!E14),($F5*'Tariff Jul''12'!E7/'Tariff Jul''12'!E8-'Tariff Jul''12'!E14)*'Tariff Jul''12'!E42/100*'Tariff Jul''12'!E8,0)</f>
        <v>0</v>
      </c>
    </row>
    <row r="13" spans="1:10" x14ac:dyDescent="0.15">
      <c r="A13" s="33" t="s">
        <v>203</v>
      </c>
      <c r="B13" s="36"/>
      <c r="C13" s="41">
        <f>IF($F5*'Tariff Jul''12'!E9/'Tariff Jul''12'!E10&gt;='Tariff Jul''12'!E11,('Tariff Jul''12'!E11*'Tariff Jul''12'!E20/100)*'Tariff Jul''12'!E10,($F5*'Tariff Jul''12'!E9/'Tariff Jul''12'!E10*'Tariff Jul''12'!E20/100)*'Tariff Jul''12'!E10)</f>
        <v>288.38699999999994</v>
      </c>
    </row>
    <row r="14" spans="1:10" x14ac:dyDescent="0.15">
      <c r="A14" s="33" t="s">
        <v>83</v>
      </c>
      <c r="B14" s="36"/>
      <c r="C14" s="41">
        <f>IF($F5*'Tariff Jul''12'!E9/'Tariff Jul''12'!E10&lt;'Tariff Jul''12'!E11,0,IF($F5*'Tariff Jul''12'!E9/'Tariff Jul''12'!E10&lt;='Tariff Jul''12'!E12,($F5*'Tariff Jul''12'!E9/'Tariff Jul''12'!E10-'Tariff Jul''12'!E11)*('Tariff Jul''12'!E21/100)*'Tariff Jul''12'!E10,('Tariff Jul''12'!E12-'Tariff Jul''12'!E11)*('Tariff Jul''12'!E21/100)*'Tariff Jul''12'!E10))</f>
        <v>685.60800000000006</v>
      </c>
    </row>
    <row r="15" spans="1:10" x14ac:dyDescent="0.15">
      <c r="A15" s="33" t="s">
        <v>84</v>
      </c>
      <c r="B15" s="36"/>
      <c r="C15" s="41">
        <f>IF($F5*'Tariff Jul''12'!E9/'Tariff Jul''12'!E10&lt;'Tariff Jul''12'!E12,0,IF($F5*'Tariff Jul''12'!E9/'Tariff Jul''12'!E10&lt;='Tariff Jul''12'!E13,($F5*'Tariff Jul''12'!E9/'Tariff Jul''12'!E10-'Tariff Jul''12'!E12)*('Tariff Jul''12'!E22/100)*'Tariff Jul''12'!E10,('Tariff Jul''12'!E13-'Tariff Jul''12'!E12)*('Tariff Jul''12'!E22/100)*'Tariff Jul''12'!E10))</f>
        <v>560.50499999999988</v>
      </c>
    </row>
    <row r="16" spans="1:10" x14ac:dyDescent="0.15">
      <c r="A16" s="33" t="s">
        <v>21</v>
      </c>
      <c r="B16" s="36"/>
      <c r="C16" s="41">
        <f>IF($F5*'Tariff Jul''12'!E9/'Tariff Jul''12'!E10&lt;'Tariff Jul''12'!E13,0,IF($F5*'Tariff Jul''12'!E9/'Tariff Jul''12'!E10&lt;='Tariff Jul''12'!E14,($F5*'Tariff Jul''12'!E9/'Tariff Jul''12'!E10-'Tariff Jul''12'!E13)*('Tariff Jul''12'!E23/100)*'Tariff Jul''12'!E10,('Tariff Jul''12'!E14-'Tariff Jul''12'!E13)*('Tariff Jul''12'!E23/100)*'Tariff Jul''12'!E10))</f>
        <v>0</v>
      </c>
    </row>
    <row r="17" spans="1:10" x14ac:dyDescent="0.15">
      <c r="A17" s="33" t="s">
        <v>127</v>
      </c>
      <c r="B17" s="36"/>
      <c r="C17" s="41">
        <f>IF(($F5*'Tariff Jul''12'!E9/'Tariff Jul''12'!E10&gt;'Tariff Jul''12'!E14),($F5*'Tariff Jul''12'!E9/'Tariff Jul''12'!E10-'Tariff Jul''12'!E14)*'Tariff Jul''12'!E24/100*'Tariff Jul''12'!E10,0)</f>
        <v>0</v>
      </c>
    </row>
    <row r="18" spans="1:10" x14ac:dyDescent="0.15">
      <c r="A18" s="33" t="s">
        <v>243</v>
      </c>
      <c r="B18" s="36"/>
      <c r="C18" s="41">
        <f>'Tariff Jul''12'!E25*365/100</f>
        <v>263.5446</v>
      </c>
    </row>
    <row r="19" spans="1:10" x14ac:dyDescent="0.15">
      <c r="A19" s="42" t="s">
        <v>245</v>
      </c>
      <c r="B19" s="36"/>
      <c r="C19" s="58">
        <f>SUM(C8:C18)</f>
        <v>2364.7316000000001</v>
      </c>
      <c r="D19" s="36"/>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c r="H26" s="48"/>
    </row>
    <row r="27" spans="1:10" x14ac:dyDescent="0.15">
      <c r="A27" s="33" t="s">
        <v>236</v>
      </c>
      <c r="B27" s="36"/>
      <c r="C27" s="41">
        <f>IF(($F22*$F23)*'Tariff Jul''12'!E29/'Tariff Jul''12'!E30&gt;='Tariff Jul''12'!E33,('Tariff Jul''12'!E33*'Tariff Jul''12'!E38/100)*'Tariff Jul''12'!E30,(($F22*$F23)*('Tariff Jul''12'!E29/'Tariff Jul''12'!E30)*('Tariff Jul''12'!E38/100)*'Tariff Jul''12'!E30))</f>
        <v>101.31000000000002</v>
      </c>
    </row>
    <row r="28" spans="1:10" x14ac:dyDescent="0.15">
      <c r="A28" s="33" t="s">
        <v>110</v>
      </c>
      <c r="B28" s="36"/>
      <c r="C28" s="41">
        <f>IF(($F22*$F23)*'Tariff Jul''12'!E29/'Tariff Jul''12'!E30&lt;'Tariff Jul''12'!E33,0,IF(($F22*$F23)*'Tariff Jul''12'!E29/'Tariff Jul''12'!E30&lt;='Tariff Jul''12'!E34,(($F22*$F23)*'Tariff Jul''12'!E29/'Tariff Jul''12'!E30-'Tariff Jul''12'!E33)*('Tariff Jul''12'!E39/100)*'Tariff Jul''12'!E30,('Tariff Jul''12'!E34-'Tariff Jul''12'!E33)*('Tariff Jul''12'!E39/100)*'Tariff Jul''12'!E30))</f>
        <v>257.642</v>
      </c>
    </row>
    <row r="29" spans="1:10" x14ac:dyDescent="0.15">
      <c r="A29" s="33" t="s">
        <v>199</v>
      </c>
      <c r="B29" s="36"/>
      <c r="C29" s="41">
        <f>IF(($F22*$F23)*'Tariff Jul''12'!E29/'Tariff Jul''12'!E30&lt;'Tariff Jul''12'!E34,0,IF(($F22*$F23)*'Tariff Jul''12'!E29/'Tariff Jul''12'!E30&lt;='Tariff Jul''12'!E35,(($F22*$F23)*'Tariff Jul''12'!E29/'Tariff Jul''12'!E30-'Tariff Jul''12'!E34)*('Tariff Jul''12'!E40/100)*'Tariff Jul''12'!E30,('Tariff Jul''12'!E35-'Tariff Jul''12'!E34)*('Tariff Jul''12'!E40/100)*'Tariff Jul''12'!E30))</f>
        <v>207.73499999999999</v>
      </c>
    </row>
    <row r="30" spans="1:10" x14ac:dyDescent="0.15">
      <c r="A30" s="33" t="s">
        <v>200</v>
      </c>
      <c r="B30" s="36"/>
      <c r="C30" s="41">
        <f>IF(($F22*$F23)*'Tariff Jul''12'!E29/'Tariff Jul''12'!E30&lt;'Tariff Jul''12'!E35,0,IF(($F22*$F23)*'Tariff Jul''12'!E29/'Tariff Jul''12'!E30&lt;='Tariff Jul''12'!E36,(($F22*$F23)*'Tariff Jul''12'!E29/'Tariff Jul''12'!E30-'Tariff Jul''12'!E35)*('Tariff Jul''12'!E41/100)*'Tariff Jul''12'!E30,('Tariff Jul''12'!E36-'Tariff Jul''12'!E35)*('Tariff Jul''12'!E41/100)*'Tariff Jul''12'!E30))</f>
        <v>0</v>
      </c>
    </row>
    <row r="31" spans="1:10" x14ac:dyDescent="0.15">
      <c r="A31" s="33" t="s">
        <v>280</v>
      </c>
      <c r="B31" s="36"/>
      <c r="C31" s="41">
        <f>IF(($F22*$F23)*'Tariff Jul''12'!E29/'Tariff Jul''12'!E30&gt;'Tariff Jul''12'!E36,(($F22*$F23)*'Tariff Jul''12'!E29/'Tariff Jul''12'!E30-'Tariff Jul''12'!E36)*'Tariff Jul''12'!E42/100*'Tariff Jul''12'!E30,0)</f>
        <v>0</v>
      </c>
    </row>
    <row r="32" spans="1:10" x14ac:dyDescent="0.15">
      <c r="A32" s="33" t="s">
        <v>203</v>
      </c>
      <c r="B32" s="36"/>
      <c r="C32" s="41">
        <f>IF(($F22*$F23)*'Tariff Jul''12'!E31/'Tariff Jul''12'!E32&gt;='Tariff Jul''12'!E33,('Tariff Jul''12'!E33*'Tariff Jul''12'!E43/100)*'Tariff Jul''12'!E32,(($F22*$F23)*('Tariff Jul''12'!E31/'Tariff Jul''12'!E32*'Tariff Jul''12'!E43/100)*'Tariff Jul''12'!E32))</f>
        <v>288.38699999999994</v>
      </c>
    </row>
    <row r="33" spans="1:10" x14ac:dyDescent="0.15">
      <c r="A33" s="33" t="s">
        <v>83</v>
      </c>
      <c r="B33" s="36"/>
      <c r="C33" s="41">
        <f>IF(($F22*$F23)*'Tariff Jul''12'!E31/'Tariff Jul''12'!E32&lt;'Tariff Jul''12'!E33,0,IF(($F22*$F23)*'Tariff Jul''12'!E31/'Tariff Jul''12'!E32&lt;='Tariff Jul''12'!E34,(($F22*$F23)*'Tariff Jul''12'!E31/'Tariff Jul''12'!E32-'Tariff Jul''12'!E33)*('Tariff Jul''12'!E44/100)*'Tariff Jul''12'!E32,('Tariff Jul''12'!E34-'Tariff Jul''12'!E33)*('Tariff Jul''12'!E44/100)*'Tariff Jul''12'!E32))</f>
        <v>685.60800000000006</v>
      </c>
    </row>
    <row r="34" spans="1:10" x14ac:dyDescent="0.15">
      <c r="A34" s="33" t="s">
        <v>84</v>
      </c>
      <c r="B34" s="36"/>
      <c r="C34" s="41">
        <f>IF(($F22*$F23)*'Tariff Jul''12'!E31/'Tariff Jul''12'!E32&lt;'Tariff Jul''12'!E34,0,IF(($F22*$F23)*'Tariff Jul''12'!E31/'Tariff Jul''12'!E32&lt;='Tariff Jul''12'!E35,(($F22*$F23)*'Tariff Jul''12'!E31/'Tariff Jul''12'!E32-'Tariff Jul''12'!E34)*('Tariff Jul''12'!E45/100)*'Tariff Jul''12'!E32,('Tariff Jul''12'!E35-'Tariff Jul''12'!E34)*('Tariff Jul''12'!E45/100)*'Tariff Jul''12'!E32))</f>
        <v>560.50499999999988</v>
      </c>
    </row>
    <row r="35" spans="1:10" x14ac:dyDescent="0.15">
      <c r="A35" s="33" t="s">
        <v>130</v>
      </c>
      <c r="B35" s="36"/>
      <c r="C35" s="41">
        <f>IF(($F22*$F23)*'Tariff Jul''12'!E31/'Tariff Jul''12'!E32&lt;'Tariff Jul''12'!E35,0,IF(($F22*$F23)*'Tariff Jul''12'!E31/'Tariff Jul''12'!E32&lt;='Tariff Jul''12'!E36,(($F22*$F23)*'Tariff Jul''12'!E31/'Tariff Jul''12'!E32-'Tariff Jul''12'!E35)*('Tariff Jul''12'!E46/100)*'Tariff Jul''12'!E32,('Tariff Jul''12'!E36-'Tariff Jul''12'!E35)*('Tariff Jul''12'!E46/100)*'Tariff Jul''12'!E32))</f>
        <v>0</v>
      </c>
    </row>
    <row r="36" spans="1:10" x14ac:dyDescent="0.15">
      <c r="A36" s="33" t="s">
        <v>127</v>
      </c>
      <c r="B36" s="36"/>
      <c r="C36" s="41">
        <f>IF(($F22*$F23)*'Tariff Jul''12'!E31/'Tariff Jul''12'!E32&gt;'Tariff Jul''12'!E36,(($F22*$F23)*'Tariff Jul''12'!E31/'Tariff Jul''12'!E32-'Tariff Jul''12'!E36)*'Tariff Jul''12'!E47/100*'Tariff Jul''12'!E32,0)</f>
        <v>0</v>
      </c>
    </row>
    <row r="37" spans="1:10" x14ac:dyDescent="0.15">
      <c r="A37" s="33" t="s">
        <v>25</v>
      </c>
      <c r="B37" s="36"/>
      <c r="C37" s="41">
        <f>IF($F22*$F24&gt;='Tariff Jul''12'!E37,('Tariff Jul''12'!E37*'Tariff Jul''12'!E48/100),($F22*$F24)*('Tariff Jul''12'!E48/100))</f>
        <v>232.48500000000001</v>
      </c>
    </row>
    <row r="38" spans="1:10" x14ac:dyDescent="0.15">
      <c r="A38" s="33" t="s">
        <v>95</v>
      </c>
      <c r="B38" s="36"/>
      <c r="C38" s="41">
        <f>IF($F22*$F24&gt;'Tariff Jul''12'!E37,($F22*$F24-'Tariff Jul''12'!E37)*'Tariff Jul''12'!E49/100,0)</f>
        <v>0</v>
      </c>
    </row>
    <row r="39" spans="1:10" x14ac:dyDescent="0.15">
      <c r="A39" s="33" t="s">
        <v>243</v>
      </c>
      <c r="B39" s="36"/>
      <c r="C39" s="41">
        <f>'Tariff Jul''12'!E50*365/100</f>
        <v>263.5446</v>
      </c>
    </row>
    <row r="40" spans="1:10" x14ac:dyDescent="0.15">
      <c r="A40" s="42" t="s">
        <v>245</v>
      </c>
      <c r="B40" s="36"/>
      <c r="C40" s="60">
        <f>SUM(C27:C39)</f>
        <v>2597.2166000000002</v>
      </c>
      <c r="D40" s="36"/>
      <c r="E40" s="36"/>
      <c r="F40" s="36"/>
      <c r="G40" s="36"/>
      <c r="H40" s="36"/>
      <c r="I40" s="36"/>
      <c r="J40" s="36"/>
    </row>
    <row r="42" spans="1:10" x14ac:dyDescent="0.15">
      <c r="A42" s="61"/>
      <c r="B42" s="61"/>
      <c r="C42" s="61"/>
      <c r="D42" s="61"/>
      <c r="E42" s="61"/>
      <c r="F42" s="61"/>
      <c r="G42" s="61"/>
      <c r="H42" s="61"/>
      <c r="I42" s="61"/>
      <c r="J42" s="61"/>
    </row>
  </sheetData>
  <sheetProtection algorithmName="SHA-512" hashValue="a6l752cPQ0jiPKvtJlf6N3xiyML0WY1HpEPg+M6aWCLbazXXB3ckcM/ZBjSO+g/quU2EX/7culT/hUMEH3W/yQ==" saltValue="teE6YW0l3WW8BVO72Dz38A==" spinCount="100000" sheet="1" objects="1" scenarios="1"/>
  <phoneticPr fontId="10" type="noConversion"/>
  <pageMargins left="0.75" right="0.75" top="1" bottom="1" header="0.5" footer="0.5"/>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O40"/>
  <sheetViews>
    <sheetView zoomScale="125" workbookViewId="0">
      <selection activeCell="C35" sqref="C35"/>
    </sheetView>
  </sheetViews>
  <sheetFormatPr baseColWidth="10" defaultColWidth="10.6640625" defaultRowHeight="13" x14ac:dyDescent="0.15"/>
  <cols>
    <col min="1" max="1" width="20.1640625" style="33" customWidth="1"/>
    <col min="2" max="2" width="2.5" style="33" customWidth="1"/>
    <col min="3" max="15" width="10" style="33" customWidth="1"/>
    <col min="16" max="16384" width="10.6640625" style="33"/>
  </cols>
  <sheetData>
    <row r="1" spans="1:15" x14ac:dyDescent="0.15">
      <c r="A1" s="32" t="s">
        <v>18</v>
      </c>
    </row>
    <row r="2" spans="1:15" x14ac:dyDescent="0.15">
      <c r="A2" s="57"/>
      <c r="B2" s="57"/>
      <c r="C2" s="57"/>
      <c r="D2" s="57"/>
      <c r="E2" s="57"/>
      <c r="F2" s="57"/>
      <c r="G2" s="57"/>
      <c r="H2" s="57"/>
      <c r="I2" s="57"/>
      <c r="J2" s="57"/>
      <c r="K2" s="57"/>
      <c r="L2" s="57"/>
      <c r="M2" s="57"/>
      <c r="N2" s="57"/>
      <c r="O2" s="57"/>
    </row>
    <row r="3" spans="1:15" x14ac:dyDescent="0.15">
      <c r="A3" s="35" t="s">
        <v>118</v>
      </c>
      <c r="B3" s="36"/>
    </row>
    <row r="4" spans="1:15" x14ac:dyDescent="0.15">
      <c r="B4" s="36"/>
    </row>
    <row r="5" spans="1:15" x14ac:dyDescent="0.15">
      <c r="A5" s="37" t="s">
        <v>90</v>
      </c>
      <c r="B5" s="36"/>
      <c r="C5" s="37" t="s">
        <v>86</v>
      </c>
      <c r="F5" s="25">
        <v>6000</v>
      </c>
    </row>
    <row r="6" spans="1:15" x14ac:dyDescent="0.15">
      <c r="B6" s="36"/>
    </row>
    <row r="7" spans="1:15" x14ac:dyDescent="0.15">
      <c r="A7" s="38" t="s">
        <v>22</v>
      </c>
      <c r="B7" s="39"/>
      <c r="C7" s="40" t="s">
        <v>96</v>
      </c>
      <c r="I7" s="40"/>
    </row>
    <row r="8" spans="1:15" x14ac:dyDescent="0.15">
      <c r="A8" s="33" t="s">
        <v>236</v>
      </c>
      <c r="B8" s="36"/>
      <c r="C8" s="41">
        <f>IF($F5*'Tariff Jan''12'!E7/'Tariff Jan''12'!E8&gt;='Tariff Jan''12'!E11,('Tariff Jan''12'!E11*'Tariff Jan''12'!E15/100)*'Tariff Jan''12'!E8,($F5*'Tariff Jan''12'!E7/'Tariff Jan''12'!E8*'Tariff Jan''12'!E15/100)*'Tariff Jan''12'!E8)</f>
        <v>85.866</v>
      </c>
    </row>
    <row r="9" spans="1:15" x14ac:dyDescent="0.15">
      <c r="A9" s="33" t="s">
        <v>110</v>
      </c>
      <c r="B9" s="36"/>
      <c r="C9" s="41">
        <f>IF($F5*'Tariff Jan''12'!E7/'Tariff Jan''12'!E8&lt;'Tariff Jan''12'!E11,0,IF($F5*'Tariff Jan''12'!E7/'Tariff Jan''12'!E8&lt;='Tariff Jan''12'!E12,($F5*'Tariff Jan''12'!E7/'Tariff Jan''12'!E8-'Tariff Jan''12'!E11)*('Tariff Jan''12'!E16/100)*'Tariff Jan''12'!E8,('Tariff Jan''12'!E12-'Tariff Jan''12'!E11)*('Tariff Jan''12'!E16/100)*'Tariff Jan''12'!E8))</f>
        <v>218.37200000000001</v>
      </c>
    </row>
    <row r="10" spans="1:15" x14ac:dyDescent="0.15">
      <c r="A10" s="33" t="s">
        <v>199</v>
      </c>
      <c r="B10" s="36"/>
      <c r="C10" s="41">
        <f>IF($F5*'Tariff Jan''12'!E7/'Tariff Jan''12'!E8&lt;'Tariff Jan''12'!E12,0,IF($F5*'Tariff Jan''12'!E7/'Tariff Jan''12'!E8&lt;='Tariff Jan''12'!E13,($F5*'Tariff Jan''12'!E7/'Tariff Jan''12'!E8-'Tariff Jan''12'!E12)*('Tariff Jan''12'!E17/100)*'Tariff Jan''12'!E8,('Tariff Jan''12'!E13-'Tariff Jan''12'!E12)*('Tariff Jan''12'!E17/100)*'Tariff Jan''12'!E8))</f>
        <v>176.05499999999998</v>
      </c>
    </row>
    <row r="11" spans="1:15" x14ac:dyDescent="0.15">
      <c r="A11" s="33" t="s">
        <v>200</v>
      </c>
      <c r="B11" s="36"/>
      <c r="C11" s="41">
        <f>IF($F5*'Tariff Jan''12'!E7/'Tariff Jan''12'!E8&lt;'Tariff Jan''12'!E13,0,IF($F5*'Tariff Jan''12'!E7/'Tariff Jan''12'!E8&lt;='Tariff Jan''12'!E14,($F5*'Tariff Jan''12'!E7/'Tariff Jan''12'!E8-'Tariff Jan''12'!E13)*('Tariff Jan''12'!E18/100)*'Tariff Jan''12'!E8,('Tariff Jan''12'!E14-'Tariff Jan''12'!E13)*('Tariff Jan''12'!E18/100)*'Tariff Jan''12'!E8))</f>
        <v>0</v>
      </c>
    </row>
    <row r="12" spans="1:15" x14ac:dyDescent="0.15">
      <c r="A12" s="33" t="s">
        <v>280</v>
      </c>
      <c r="B12" s="36"/>
      <c r="C12" s="41">
        <f>IF(($F5*'Tariff Jan''12'!E7/'Tariff Jan''12'!E8&gt;'Tariff Jan''12'!E14),($F5*'Tariff Jan''12'!E7/'Tariff Jan''12'!E8-'Tariff Jan''12'!E14)*'Tariff Jan''12'!E19/100*'Tariff Jan''12'!E8,0)</f>
        <v>0</v>
      </c>
    </row>
    <row r="13" spans="1:15" x14ac:dyDescent="0.15">
      <c r="A13" s="33" t="s">
        <v>203</v>
      </c>
      <c r="B13" s="36"/>
      <c r="C13" s="41">
        <f>IF($F5*'Tariff Jan''12'!E9/'Tariff Jan''12'!E10&gt;='Tariff Jan''12'!E11,('Tariff Jan''12'!E11*'Tariff Jan''12'!E20/100)*'Tariff Jan''12'!E10,($F5*'Tariff Jan''12'!E9/'Tariff Jan''12'!E10*'Tariff Jan''12'!E20/100)*'Tariff Jan''12'!E10)</f>
        <v>244.43100000000001</v>
      </c>
    </row>
    <row r="14" spans="1:15" x14ac:dyDescent="0.15">
      <c r="A14" s="33" t="s">
        <v>83</v>
      </c>
      <c r="B14" s="36"/>
      <c r="C14" s="41">
        <f>IF($F5*'Tariff Jan''12'!E9/'Tariff Jan''12'!E10&lt;'Tariff Jan''12'!E11,0,IF($F5*'Tariff Jan''12'!E9/'Tariff Jan''12'!E10&lt;='Tariff Jan''12'!E12,($F5*'Tariff Jan''12'!E9/'Tariff Jan''12'!E10-'Tariff Jan''12'!E11)*('Tariff Jan''12'!E21/100)*'Tariff Jan''12'!E10,('Tariff Jan''12'!E12-'Tariff Jan''12'!E11)*('Tariff Jan''12'!E21/100)*'Tariff Jan''12'!E10))</f>
        <v>580.96500000000003</v>
      </c>
    </row>
    <row r="15" spans="1:15" x14ac:dyDescent="0.15">
      <c r="A15" s="33" t="s">
        <v>84</v>
      </c>
      <c r="B15" s="36"/>
      <c r="C15" s="41">
        <f>IF($F5*'Tariff Jan''12'!E9/'Tariff Jan''12'!E10&lt;'Tariff Jan''12'!E12,0,IF($F5*'Tariff Jan''12'!E9/'Tariff Jan''12'!E10&lt;='Tariff Jan''12'!E13,($F5*'Tariff Jan''12'!E9/'Tariff Jan''12'!E10-'Tariff Jan''12'!E12)*('Tariff Jan''12'!E22/100)*'Tariff Jan''12'!E10,('Tariff Jan''12'!E13-'Tariff Jan''12'!E12)*('Tariff Jan''12'!E22/100)*'Tariff Jan''12'!E10))</f>
        <v>475.03500000000008</v>
      </c>
    </row>
    <row r="16" spans="1:15" x14ac:dyDescent="0.15">
      <c r="A16" s="33" t="s">
        <v>85</v>
      </c>
      <c r="B16" s="36"/>
      <c r="C16" s="41">
        <f>IF($F5*'Tariff Jan''12'!E9/'Tariff Jan''12'!E10&lt;'Tariff Jan''12'!E13,0,IF($F5*'Tariff Jan''12'!E9/'Tariff Jan''12'!E10&lt;='Tariff Jan''12'!E14,($F5*'Tariff Jan''12'!E9/'Tariff Jan''12'!E10-'Tariff Jan''12'!E13)*('Tariff Jan''12'!E23/100)*'Tariff Jan''12'!E10,('Tariff Jan''12'!E14-'Tariff Jan''12'!E13)*('Tariff Jan''12'!E23/100)*'Tariff Jan''12'!E10))</f>
        <v>0</v>
      </c>
    </row>
    <row r="17" spans="1:8" x14ac:dyDescent="0.15">
      <c r="A17" s="33" t="s">
        <v>127</v>
      </c>
      <c r="B17" s="36"/>
      <c r="C17" s="41">
        <f>IF(($F5*'Tariff Jan''12'!E9/'Tariff Jan''12'!E10&gt;'Tariff Jan''12'!E14),($F5*'Tariff Jan''12'!E9/'Tariff Jan''12'!E10-'Tariff Jan''12'!E14)*'Tariff Jan''12'!E24/100*'Tariff Jan''12'!E10,0)</f>
        <v>0</v>
      </c>
    </row>
    <row r="18" spans="1:8" x14ac:dyDescent="0.15">
      <c r="A18" s="33" t="s">
        <v>243</v>
      </c>
      <c r="B18" s="36"/>
      <c r="C18" s="41">
        <f>'Tariff Jan''12'!E25*365/100</f>
        <v>223.35444999999999</v>
      </c>
    </row>
    <row r="19" spans="1:8" x14ac:dyDescent="0.15">
      <c r="A19" s="42" t="s">
        <v>245</v>
      </c>
      <c r="B19" s="36"/>
      <c r="C19" s="58">
        <f>SUM(C8:C18)</f>
        <v>2004.0784500000002</v>
      </c>
      <c r="D19" s="36"/>
      <c r="E19" s="36"/>
      <c r="F19" s="36"/>
    </row>
    <row r="20" spans="1:8" x14ac:dyDescent="0.15">
      <c r="B20" s="36"/>
    </row>
    <row r="21" spans="1:8" x14ac:dyDescent="0.15">
      <c r="B21" s="36"/>
    </row>
    <row r="22" spans="1:8" x14ac:dyDescent="0.15">
      <c r="A22" s="37" t="s">
        <v>23</v>
      </c>
      <c r="B22" s="36"/>
      <c r="C22" s="37" t="s">
        <v>281</v>
      </c>
      <c r="F22" s="25">
        <v>7500</v>
      </c>
    </row>
    <row r="23" spans="1:8" x14ac:dyDescent="0.15">
      <c r="A23" s="37" t="s">
        <v>24</v>
      </c>
      <c r="B23" s="36"/>
      <c r="C23" s="37" t="s">
        <v>282</v>
      </c>
      <c r="F23" s="26">
        <v>0.8</v>
      </c>
    </row>
    <row r="24" spans="1:8" x14ac:dyDescent="0.15">
      <c r="B24" s="36"/>
      <c r="C24" s="37" t="s">
        <v>164</v>
      </c>
      <c r="F24" s="26">
        <v>0.2</v>
      </c>
    </row>
    <row r="25" spans="1:8" x14ac:dyDescent="0.15">
      <c r="B25" s="44"/>
    </row>
    <row r="26" spans="1:8" x14ac:dyDescent="0.15">
      <c r="A26" s="38" t="s">
        <v>22</v>
      </c>
      <c r="B26" s="44"/>
      <c r="C26" s="40" t="s">
        <v>96</v>
      </c>
      <c r="H26" s="48"/>
    </row>
    <row r="27" spans="1:8" x14ac:dyDescent="0.15">
      <c r="A27" s="33" t="s">
        <v>236</v>
      </c>
      <c r="B27" s="36"/>
      <c r="C27" s="41">
        <f>IF(($F22*$F23)*'Tariff Jan''12'!E29/'Tariff Jan''12'!E30&gt;='Tariff Jan''12'!E33,('Tariff Jan''12'!E33*'Tariff Jan''12'!E38/100)*'Tariff Jan''12'!E30,(($F22*$F23)*('Tariff Jan''12'!E29/'Tariff Jan''12'!E30)*('Tariff Jan''12'!E38/100)*'Tariff Jan''12'!E30))</f>
        <v>85.866</v>
      </c>
    </row>
    <row r="28" spans="1:8" x14ac:dyDescent="0.15">
      <c r="A28" s="33" t="s">
        <v>110</v>
      </c>
      <c r="B28" s="36"/>
      <c r="C28" s="41">
        <f>IF(($F22*$F23)*'Tariff Jan''12'!E29/'Tariff Jan''12'!E30&lt;'Tariff Jan''12'!E33,0,IF(($F22*$F23)*'Tariff Jan''12'!E29/'Tariff Jan''12'!E30&lt;='Tariff Jan''12'!E34,(($F22*$F23)*'Tariff Jan''12'!E29/'Tariff Jan''12'!E30-'Tariff Jan''12'!E33)*('Tariff Jan''12'!E39/100)*'Tariff Jan''12'!E30,('Tariff Jan''12'!E34-'Tariff Jan''12'!E33)*('Tariff Jan''12'!E39/100)*'Tariff Jan''12'!E30))</f>
        <v>218.37200000000001</v>
      </c>
    </row>
    <row r="29" spans="1:8" x14ac:dyDescent="0.15">
      <c r="A29" s="33" t="s">
        <v>199</v>
      </c>
      <c r="B29" s="36"/>
      <c r="C29" s="41">
        <f>IF(($F22*$F23)*'Tariff Jan''12'!E29/'Tariff Jan''12'!E30&lt;'Tariff Jan''12'!E34,0,IF(($F22*$F23)*'Tariff Jan''12'!E29/'Tariff Jan''12'!E30&lt;='Tariff Jan''12'!E35,(($F22*$F23)*'Tariff Jan''12'!E29/'Tariff Jan''12'!E30-'Tariff Jan''12'!E34)*('Tariff Jan''12'!E40/100)*'Tariff Jan''12'!E30,('Tariff Jan''12'!E35-'Tariff Jan''12'!E34)*('Tariff Jan''12'!E40/100)*'Tariff Jan''12'!E30))</f>
        <v>176.05499999999998</v>
      </c>
    </row>
    <row r="30" spans="1:8" x14ac:dyDescent="0.15">
      <c r="A30" s="33" t="s">
        <v>200</v>
      </c>
      <c r="B30" s="36"/>
      <c r="C30" s="41">
        <f>IF(($F22*$F23)*'Tariff Jan''12'!E29/'Tariff Jan''12'!E30&lt;'Tariff Jan''12'!E35,0,IF(($F22*$F23)*'Tariff Jan''12'!E29/'Tariff Jan''12'!E30&lt;='Tariff Jan''12'!E36,(($F22*$F23)*'Tariff Jan''12'!E29/'Tariff Jan''12'!E30-'Tariff Jan''12'!E35)*('Tariff Jan''12'!E41/100)*'Tariff Jan''12'!E30,('Tariff Jan''12'!E36-'Tariff Jan''12'!E35)*('Tariff Jan''12'!E41/100)*'Tariff Jan''12'!E30))</f>
        <v>0</v>
      </c>
    </row>
    <row r="31" spans="1:8" x14ac:dyDescent="0.15">
      <c r="A31" s="33" t="s">
        <v>280</v>
      </c>
      <c r="B31" s="36"/>
      <c r="C31" s="41">
        <f>IF(($F22*$F23)*'Tariff Jan''12'!E29/'Tariff Jan''12'!E30&gt;'Tariff Jan''12'!E36,(($F22*$F23)*'Tariff Jan''12'!E29/'Tariff Jan''12'!E30-'Tariff Jan''12'!E36)*'Tariff Jan''12'!E42/100*'Tariff Jan''12'!E30,0)</f>
        <v>0</v>
      </c>
    </row>
    <row r="32" spans="1:8" x14ac:dyDescent="0.15">
      <c r="A32" s="33" t="s">
        <v>203</v>
      </c>
      <c r="B32" s="36"/>
      <c r="C32" s="41">
        <f>IF(($F22*$F23)*'Tariff Jan''12'!E31/'Tariff Jan''12'!E32&gt;='Tariff Jan''12'!E33,('Tariff Jan''12'!E33*'Tariff Jan''12'!E43/100)*'Tariff Jan''12'!E32,(($F22*$F23)*('Tariff Jan''12'!E31/'Tariff Jan''12'!E32*'Tariff Jan''12'!E43/100)*'Tariff Jan''12'!E32))</f>
        <v>244.43100000000001</v>
      </c>
    </row>
    <row r="33" spans="1:6" x14ac:dyDescent="0.15">
      <c r="A33" s="33" t="s">
        <v>83</v>
      </c>
      <c r="B33" s="36"/>
      <c r="C33" s="41">
        <f>IF(($F22*$F23)*'Tariff Jan''12'!E31/'Tariff Jan''12'!E32&lt;'Tariff Jan''12'!E33,0,IF(($F22*$F23)*'Tariff Jan''12'!E31/'Tariff Jan''12'!E32&lt;='Tariff Jan''12'!E34,(($F22*$F23)*'Tariff Jan''12'!E31/'Tariff Jan''12'!E32-'Tariff Jan''12'!E33)*('Tariff Jan''12'!E44/100)*'Tariff Jan''12'!E32,('Tariff Jan''12'!E34-'Tariff Jan''12'!E33)*('Tariff Jan''12'!E44/100)*'Tariff Jan''12'!E32))</f>
        <v>580.96500000000003</v>
      </c>
    </row>
    <row r="34" spans="1:6" x14ac:dyDescent="0.15">
      <c r="A34" s="33" t="s">
        <v>84</v>
      </c>
      <c r="B34" s="36"/>
      <c r="C34" s="41">
        <f>IF(($F22*$F23)*'Tariff Jan''12'!E31/'Tariff Jan''12'!E32&lt;'Tariff Jan''12'!E34,0,IF(($F22*$F23)*'Tariff Jan''12'!E31/'Tariff Jan''12'!E32&lt;='Tariff Jan''12'!E35,(($F22*$F23)*'Tariff Jan''12'!E31/'Tariff Jan''12'!E32-'Tariff Jan''12'!E34)*('Tariff Jan''12'!E45/100)*'Tariff Jan''12'!E32,('Tariff Jan''12'!E35-'Tariff Jan''12'!E34)*('Tariff Jan''12'!E45/100)*'Tariff Jan''12'!E32))</f>
        <v>475.03500000000008</v>
      </c>
    </row>
    <row r="35" spans="1:6" x14ac:dyDescent="0.15">
      <c r="A35" s="33" t="s">
        <v>85</v>
      </c>
      <c r="B35" s="36"/>
      <c r="C35" s="41">
        <f>IF(($F22*$F23)*'Tariff Jan''12'!E31/'Tariff Jan''12'!E32&lt;'Tariff Jan''12'!E35,0,IF(($F22*$F23)*'Tariff Jan''12'!E31/'Tariff Jan''12'!E32&lt;='Tariff Jan''12'!E36,(($F22*$F23)*'Tariff Jan''12'!E31/'Tariff Jan''12'!E32-'Tariff Jan''12'!E35)*('Tariff Jan''12'!E46/100)*'Tariff Jan''12'!E32,('Tariff Jan''12'!E36-'Tariff Jan''12'!E35)*('Tariff Jan''12'!E46/100)*'Tariff Jan''12'!E32))</f>
        <v>0</v>
      </c>
    </row>
    <row r="36" spans="1:6" x14ac:dyDescent="0.15">
      <c r="A36" s="33" t="s">
        <v>127</v>
      </c>
      <c r="B36" s="36"/>
      <c r="C36" s="41">
        <f>IF(($F22*$F23)*'Tariff Jan''12'!E31/'Tariff Jan''12'!E32&gt;'Tariff Jan''12'!E36,(($F22*$F23)*'Tariff Jan''12'!E31/'Tariff Jan''12'!E32-'Tariff Jan''12'!E36)*'Tariff Jan''12'!E47/100*'Tariff Jan''12'!E32,0)</f>
        <v>0</v>
      </c>
    </row>
    <row r="37" spans="1:6" x14ac:dyDescent="0.15">
      <c r="A37" s="33" t="s">
        <v>25</v>
      </c>
      <c r="B37" s="36"/>
      <c r="C37" s="41">
        <f>IF($F22*$F24&gt;='Tariff Jan''12'!E37,('Tariff Jan''12'!E37*'Tariff Jan''12'!E48/100),($F22*$F24)*('Tariff Jan''12'!E48/100))</f>
        <v>197.01000000000002</v>
      </c>
    </row>
    <row r="38" spans="1:6" x14ac:dyDescent="0.15">
      <c r="A38" s="33" t="s">
        <v>95</v>
      </c>
      <c r="B38" s="36"/>
      <c r="C38" s="41">
        <f>IF($F22*$F24&gt;'Tariff Jan''12'!E37,($F22*$F24-'Tariff Jan''12'!E37)*'Tariff Jan''12'!E49/100,0)</f>
        <v>0</v>
      </c>
    </row>
    <row r="39" spans="1:6" x14ac:dyDescent="0.15">
      <c r="A39" s="33" t="s">
        <v>243</v>
      </c>
      <c r="B39" s="36"/>
      <c r="C39" s="41">
        <f>'Tariff Jan''12'!E50*365/100</f>
        <v>223.35444999999999</v>
      </c>
    </row>
    <row r="40" spans="1:6" x14ac:dyDescent="0.15">
      <c r="A40" s="42" t="s">
        <v>245</v>
      </c>
      <c r="B40" s="36"/>
      <c r="C40" s="45">
        <f>SUM(C27:C39)</f>
        <v>2201.0884500000002</v>
      </c>
      <c r="D40" s="36"/>
      <c r="E40" s="36"/>
      <c r="F40" s="36"/>
    </row>
  </sheetData>
  <sheetProtection algorithmName="SHA-512" hashValue="BHpIeJ8Sw6vsFc3y/XU28v3MphIccg66gW6cqzYbmwPl1FYNBWIZq7aIhSroJXYm7l40yqONby9QKcFiFT2BNQ==" saltValue="3SZRaBekWbozkDGDgOSvbw==" spinCount="100000" sheet="1" objects="1" scenarios="1"/>
  <phoneticPr fontId="10" type="noConversion"/>
  <pageMargins left="0.75" right="0.75" top="1" bottom="1" header="0.5" footer="0.5"/>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J42"/>
  <sheetViews>
    <sheetView zoomScale="125" workbookViewId="0">
      <selection activeCell="F5" sqref="F5"/>
    </sheetView>
  </sheetViews>
  <sheetFormatPr baseColWidth="10" defaultColWidth="10.6640625" defaultRowHeight="13" x14ac:dyDescent="0.15"/>
  <cols>
    <col min="1" max="1" width="20.1640625" style="33" customWidth="1"/>
    <col min="2" max="2" width="2.33203125" style="33" customWidth="1"/>
    <col min="3" max="15" width="10" style="33" customWidth="1"/>
    <col min="16" max="16384" width="10.6640625" style="33"/>
  </cols>
  <sheetData>
    <row r="1" spans="1:10" x14ac:dyDescent="0.15">
      <c r="A1" s="32" t="s">
        <v>18</v>
      </c>
    </row>
    <row r="2" spans="1:10" x14ac:dyDescent="0.15">
      <c r="A2" s="55"/>
      <c r="B2" s="55"/>
      <c r="C2" s="55"/>
      <c r="D2" s="55"/>
      <c r="E2" s="55"/>
      <c r="F2" s="55"/>
      <c r="G2" s="55"/>
      <c r="H2" s="55"/>
      <c r="I2" s="55"/>
      <c r="J2" s="55"/>
    </row>
    <row r="3" spans="1:10" x14ac:dyDescent="0.15">
      <c r="A3" s="35" t="s">
        <v>156</v>
      </c>
      <c r="B3" s="36"/>
    </row>
    <row r="4" spans="1:10" x14ac:dyDescent="0.15">
      <c r="B4" s="36"/>
    </row>
    <row r="5" spans="1:10" x14ac:dyDescent="0.15">
      <c r="A5" s="37" t="s">
        <v>90</v>
      </c>
      <c r="B5" s="36"/>
      <c r="C5" s="37" t="s">
        <v>86</v>
      </c>
      <c r="F5" s="25">
        <v>6000</v>
      </c>
    </row>
    <row r="6" spans="1:10" x14ac:dyDescent="0.15">
      <c r="B6" s="36"/>
    </row>
    <row r="7" spans="1:10" x14ac:dyDescent="0.15">
      <c r="A7" s="38" t="s">
        <v>22</v>
      </c>
      <c r="B7" s="39"/>
      <c r="C7" s="40" t="s">
        <v>96</v>
      </c>
      <c r="I7" s="40"/>
    </row>
    <row r="8" spans="1:10" x14ac:dyDescent="0.15">
      <c r="A8" s="33" t="s">
        <v>236</v>
      </c>
      <c r="B8" s="36"/>
      <c r="C8" s="41">
        <f>IF($F5*'Tariff Jul''11'!E7/'Tariff Jul''11'!E8&gt;='Tariff Jul''11'!E11,('Tariff Jul''11'!E11*'Tariff Jul''11'!E15/100)*'Tariff Jul''11'!E8,($F5*'Tariff Jul''11'!E7/'Tariff Jul''11'!E8*'Tariff Jul''11'!E15/100)*'Tariff Jul''11'!E8)</f>
        <v>85.866</v>
      </c>
    </row>
    <row r="9" spans="1:10" x14ac:dyDescent="0.15">
      <c r="A9" s="33" t="s">
        <v>110</v>
      </c>
      <c r="B9" s="36"/>
      <c r="C9" s="41">
        <f>IF($F5*'Tariff Jul''11'!E7/'Tariff Jul''11'!E8&lt;'Tariff Jul''11'!E11,0,IF($F5*'Tariff Jul''11'!E7/'Tariff Jul''11'!E8&lt;='Tariff Jul''11'!E12,($F5*'Tariff Jul''11'!E7/'Tariff Jul''11'!E8-'Tariff Jul''11'!E11)*('Tariff Jul''11'!E16/100)*'Tariff Jul''11'!E8,('Tariff Jul''11'!E12-'Tariff Jul''11'!E11)*('Tariff Jul''11'!E16/100)*'Tariff Jul''11'!E8))</f>
        <v>218.37200000000001</v>
      </c>
    </row>
    <row r="10" spans="1:10" x14ac:dyDescent="0.15">
      <c r="A10" s="33" t="s">
        <v>199</v>
      </c>
      <c r="B10" s="36"/>
      <c r="C10" s="41">
        <f>IF($F5*'Tariff Jul''11'!E7/'Tariff Jul''11'!E8&lt;'Tariff Jul''11'!E12,0,IF($F5*'Tariff Jul''11'!E7/'Tariff Jul''11'!E8&lt;='Tariff Jul''11'!E13,($F5*'Tariff Jul''11'!E7/'Tariff Jul''11'!E8-'Tariff Jul''11'!E12)*('Tariff Jul''11'!E17/100)*'Tariff Jul''11'!E8,('Tariff Jul''11'!E13-'Tariff Jul''11'!E12)*('Tariff Jul''11'!E17/100)*'Tariff Jul''11'!E8))</f>
        <v>176.05499999999998</v>
      </c>
    </row>
    <row r="11" spans="1:10" x14ac:dyDescent="0.15">
      <c r="A11" s="33" t="s">
        <v>200</v>
      </c>
      <c r="B11" s="36"/>
      <c r="C11" s="41">
        <f>IF($F5*'Tariff Jul''11'!E7/'Tariff Jul''11'!E8&lt;'Tariff Jul''11'!E13,0,IF($F5*'Tariff Jul''11'!E7/'Tariff Jul''11'!E8&lt;='Tariff Jul''11'!E14,($F5*'Tariff Jul''11'!E7/'Tariff Jul''11'!E8-'Tariff Jul''11'!E13)*('Tariff Jul''11'!E18/100)*'Tariff Jul''11'!E8,('Tariff Jul''11'!E14-'Tariff Jul''11'!E13)*('Tariff Jul''11'!E18/100)*'Tariff Jul''11'!E8))</f>
        <v>0</v>
      </c>
    </row>
    <row r="12" spans="1:10" x14ac:dyDescent="0.15">
      <c r="A12" s="33" t="s">
        <v>280</v>
      </c>
      <c r="B12" s="36"/>
      <c r="C12" s="41">
        <f>IF(($F5*'Tariff Jul''11'!E7/'Tariff Jul''11'!E8&gt;'Tariff Jul''11'!E14),($F5*'Tariff Jul''11'!E7/'Tariff Jul''11'!E8-'Tariff Jul''11'!E14)*'Tariff Jul''11'!E19/100*'Tariff Jul''11'!E8,0)</f>
        <v>0</v>
      </c>
    </row>
    <row r="13" spans="1:10" x14ac:dyDescent="0.15">
      <c r="A13" s="33" t="s">
        <v>203</v>
      </c>
      <c r="B13" s="36"/>
      <c r="C13" s="41">
        <f>IF($F5*'Tariff Jul''11'!E9/'Tariff Jul''11'!E10&gt;='Tariff Jul''11'!E11,('Tariff Jul''11'!E11*'Tariff Jul''11'!E20/100)*'Tariff Jul''11'!E10,($F5*'Tariff Jul''11'!E9/'Tariff Jul''11'!E10*'Tariff Jul''11'!E20/100)*'Tariff Jul''11'!E10)</f>
        <v>244.43100000000001</v>
      </c>
    </row>
    <row r="14" spans="1:10" x14ac:dyDescent="0.15">
      <c r="A14" s="33" t="s">
        <v>83</v>
      </c>
      <c r="B14" s="36"/>
      <c r="C14" s="41">
        <f>IF($F5*'Tariff Jul''11'!E9/'Tariff Jul''11'!E10&lt;'Tariff Jul''11'!E11,0,IF($F5*'Tariff Jul''11'!E9/'Tariff Jul''11'!E10&lt;='Tariff Jul''11'!E12,($F5*'Tariff Jul''11'!E9/'Tariff Jul''11'!E10-'Tariff Jul''11'!E11)*('Tariff Jul''11'!E21/100)*'Tariff Jul''11'!E10,('Tariff Jul''11'!E12-'Tariff Jul''11'!E11)*('Tariff Jul''11'!E21/100)*'Tariff Jul''11'!E10))</f>
        <v>580.96500000000003</v>
      </c>
    </row>
    <row r="15" spans="1:10" x14ac:dyDescent="0.15">
      <c r="A15" s="33" t="s">
        <v>84</v>
      </c>
      <c r="B15" s="36"/>
      <c r="C15" s="41">
        <f>IF($F5*'Tariff Jul''11'!E9/'Tariff Jul''11'!E10&lt;'Tariff Jul''11'!E12,0,IF($F5*'Tariff Jul''11'!E9/'Tariff Jul''11'!E10&lt;='Tariff Jul''11'!E13,($F5*'Tariff Jul''11'!E9/'Tariff Jul''11'!E10-'Tariff Jul''11'!E12)*('Tariff Jul''11'!E22/100)*'Tariff Jul''11'!E10,('Tariff Jul''11'!E13-'Tariff Jul''11'!E12)*('Tariff Jul''11'!E22/100)*'Tariff Jul''11'!E10))</f>
        <v>475.03500000000008</v>
      </c>
    </row>
    <row r="16" spans="1:10" x14ac:dyDescent="0.15">
      <c r="A16" s="33" t="s">
        <v>85</v>
      </c>
      <c r="B16" s="36"/>
      <c r="C16" s="41">
        <f>IF($F5*'Tariff Jul''11'!E9/'Tariff Jul''11'!E10&lt;'Tariff Jul''11'!E13,0,IF($F5*'Tariff Jul''11'!E9/'Tariff Jul''11'!E10&lt;='Tariff Jul''11'!E14,($F5*'Tariff Jul''11'!E9/'Tariff Jul''11'!E10-'Tariff Jul''11'!E13)*('Tariff Jul''11'!E23/100)*'Tariff Jul''11'!E10,('Tariff Jul''11'!E14-'Tariff Jul''11'!E13)*('Tariff Jul''11'!E23/100)*'Tariff Jul''11'!E10))</f>
        <v>0</v>
      </c>
    </row>
    <row r="17" spans="1:10" x14ac:dyDescent="0.15">
      <c r="A17" s="33" t="s">
        <v>127</v>
      </c>
      <c r="B17" s="36"/>
      <c r="C17" s="41">
        <f>IF(($F5*'Tariff Jul''11'!E9/'Tariff Jul''11'!E10&gt;'Tariff Jul''11'!E14),($F5*'Tariff Jul''11'!E9/'Tariff Jul''11'!E10-'Tariff Jul''11'!E14)*'Tariff Jul''11'!E24/100*'Tariff Jul''11'!E10,0)</f>
        <v>0</v>
      </c>
    </row>
    <row r="18" spans="1:10" x14ac:dyDescent="0.15">
      <c r="A18" s="33" t="s">
        <v>243</v>
      </c>
      <c r="B18" s="36"/>
      <c r="C18" s="41">
        <f>'Tariff Jul''11'!E25*365/100</f>
        <v>223.35444999999999</v>
      </c>
    </row>
    <row r="19" spans="1:10" x14ac:dyDescent="0.15">
      <c r="A19" s="42" t="s">
        <v>245</v>
      </c>
      <c r="B19" s="36"/>
      <c r="C19" s="43">
        <f>SUM(C8:C18)</f>
        <v>2004.0784500000002</v>
      </c>
      <c r="D19" s="36"/>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c r="H26" s="48"/>
    </row>
    <row r="27" spans="1:10" x14ac:dyDescent="0.15">
      <c r="A27" s="33" t="s">
        <v>236</v>
      </c>
      <c r="B27" s="36"/>
      <c r="C27" s="41">
        <f>IF(($F22*$F23)*'Tariff Jul''11'!E29/'Tariff Jul''11'!E30&gt;='Tariff Jul''11'!E33,('Tariff Jul''11'!E33*'Tariff Jul''11'!E38/100)*'Tariff Jul''11'!E30,(($F22*$F23)*('Tariff Jul''11'!E29/'Tariff Jul''11'!E30)*('Tariff Jul''11'!E38/100)*'Tariff Jul''11'!E30))</f>
        <v>85.866</v>
      </c>
    </row>
    <row r="28" spans="1:10" x14ac:dyDescent="0.15">
      <c r="A28" s="33" t="s">
        <v>110</v>
      </c>
      <c r="B28" s="36"/>
      <c r="C28" s="41">
        <f>IF(($F22*$F23)*'Tariff Jul''11'!E29/'Tariff Jul''11'!E30&lt;'Tariff Jul''11'!E33,0,IF(($F22*$F23)*'Tariff Jul''11'!E29/'Tariff Jul''11'!E30&lt;='Tariff Jul''11'!E34,(($F22*$F23)*'Tariff Jul''11'!E29/'Tariff Jul''11'!E30-'Tariff Jul''11'!E33)*('Tariff Jul''11'!E39/100)*'Tariff Jul''11'!E30,('Tariff Jul''11'!E34-'Tariff Jul''11'!E33)*('Tariff Jul''11'!E39/100)*'Tariff Jul''11'!E30))</f>
        <v>218.37200000000001</v>
      </c>
    </row>
    <row r="29" spans="1:10" x14ac:dyDescent="0.15">
      <c r="A29" s="33" t="s">
        <v>199</v>
      </c>
      <c r="B29" s="36"/>
      <c r="C29" s="41">
        <f>IF(($F22*$F23)*'Tariff Jul''11'!E29/'Tariff Jul''11'!E30&lt;'Tariff Jul''11'!E34,0,IF(($F22*$F23)*'Tariff Jul''11'!E29/'Tariff Jul''11'!E30&lt;='Tariff Jul''11'!E35,(($F22*$F23)*'Tariff Jul''11'!E29/'Tariff Jul''11'!E30-'Tariff Jul''11'!E34)*('Tariff Jul''11'!E40/100)*'Tariff Jul''11'!E30,('Tariff Jul''11'!E35-'Tariff Jul''11'!E34)*('Tariff Jul''11'!E40/100)*'Tariff Jul''11'!E30))</f>
        <v>176.05499999999998</v>
      </c>
    </row>
    <row r="30" spans="1:10" x14ac:dyDescent="0.15">
      <c r="A30" s="33" t="s">
        <v>200</v>
      </c>
      <c r="B30" s="36"/>
      <c r="C30" s="41">
        <f>IF(($F22*$F23)*'Tariff Jul''11'!E29/'Tariff Jul''11'!E30&lt;'Tariff Jul''11'!E35,0,IF(($F22*$F23)*'Tariff Jul''11'!E29/'Tariff Jul''11'!E30&lt;='Tariff Jul''11'!E36,(($F22*$F23)*'Tariff Jul''11'!E29/'Tariff Jul''11'!E30-'Tariff Jul''11'!E35)*('Tariff Jul''11'!E41/100)*'Tariff Jul''11'!E30,('Tariff Jul''11'!E36-'Tariff Jul''11'!E35)*('Tariff Jul''11'!E41/100)*'Tariff Jul''11'!E30))</f>
        <v>0</v>
      </c>
    </row>
    <row r="31" spans="1:10" x14ac:dyDescent="0.15">
      <c r="A31" s="33" t="s">
        <v>280</v>
      </c>
      <c r="B31" s="36"/>
      <c r="C31" s="41">
        <f>IF(($F22*$F23)*'Tariff Jul''11'!E29/'Tariff Jul''11'!E30&gt;'Tariff Jul''11'!E36,(($F22*$F23)*'Tariff Jul''11'!E29/'Tariff Jul''11'!E30-'Tariff Jul''11'!E36)*'Tariff Jul''11'!E42/100*'Tariff Jul''11'!E30,0)</f>
        <v>0</v>
      </c>
    </row>
    <row r="32" spans="1:10" x14ac:dyDescent="0.15">
      <c r="A32" s="33" t="s">
        <v>203</v>
      </c>
      <c r="B32" s="36"/>
      <c r="C32" s="41">
        <f>IF(($F22*$F23)*'Tariff Jul''11'!E31/'Tariff Jul''11'!E32&gt;='Tariff Jul''11'!E33,('Tariff Jul''11'!E33*'Tariff Jul''11'!E43/100)*'Tariff Jul''11'!E32,(($F22*$F23)*('Tariff Jul''11'!E31/'Tariff Jul''11'!E32*'Tariff Jul''11'!E43/100)*'Tariff Jul''11'!E32))</f>
        <v>244.43100000000001</v>
      </c>
    </row>
    <row r="33" spans="1:10" x14ac:dyDescent="0.15">
      <c r="A33" s="33" t="s">
        <v>83</v>
      </c>
      <c r="B33" s="36"/>
      <c r="C33" s="41">
        <f>IF(($F22*$F23)*'Tariff Jul''11'!E31/'Tariff Jul''11'!E32&lt;'Tariff Jul''11'!E33,0,IF(($F22*$F23)*'Tariff Jul''11'!E31/'Tariff Jul''11'!E32&lt;='Tariff Jul''11'!E34,(($F22*$F23)*'Tariff Jul''11'!E31/'Tariff Jul''11'!E32-'Tariff Jul''11'!E33)*('Tariff Jul''11'!E44/100)*'Tariff Jul''11'!E32,('Tariff Jul''11'!E34-'Tariff Jul''11'!E33)*('Tariff Jul''11'!E44/100)*'Tariff Jul''11'!E32))</f>
        <v>580.96500000000003</v>
      </c>
    </row>
    <row r="34" spans="1:10" x14ac:dyDescent="0.15">
      <c r="A34" s="33" t="s">
        <v>84</v>
      </c>
      <c r="B34" s="36"/>
      <c r="C34" s="41">
        <f>IF(($F22*$F23)*'Tariff Jul''11'!E31/'Tariff Jul''11'!E32&lt;'Tariff Jul''11'!E34,0,IF(($F22*$F23)*'Tariff Jul''11'!E31/'Tariff Jul''11'!E32&lt;='Tariff Jul''11'!E35,(($F22*$F23)*'Tariff Jul''11'!E31/'Tariff Jul''11'!E32-'Tariff Jul''11'!E34)*('Tariff Jul''11'!E45/100)*'Tariff Jul''11'!E32,('Tariff Jul''11'!E35-'Tariff Jul''11'!E34)*('Tariff Jul''11'!E45/100)*'Tariff Jul''11'!E32))</f>
        <v>475.03500000000008</v>
      </c>
    </row>
    <row r="35" spans="1:10" x14ac:dyDescent="0.15">
      <c r="A35" s="33" t="s">
        <v>85</v>
      </c>
      <c r="B35" s="36"/>
      <c r="C35" s="41">
        <f>IF(($F22*$F23)*'Tariff Jul''11'!E31/'Tariff Jul''11'!E32&lt;'Tariff Jul''11'!E35,0,IF(($F22*$F23)*'Tariff Jul''11'!E31/'Tariff Jul''11'!E32&lt;='Tariff Jul''11'!E36,(($F22*$F23)*'Tariff Jul''11'!E31/'Tariff Jul''11'!E32-'Tariff Jul''11'!E35)*('Tariff Jul''11'!E46/100)*'Tariff Jul''11'!E32,('Tariff Jul''11'!E36-'Tariff Jul''11'!E35)*('Tariff Jul''11'!E46/100)*'Tariff Jul''11'!E32))</f>
        <v>0</v>
      </c>
    </row>
    <row r="36" spans="1:10" x14ac:dyDescent="0.15">
      <c r="A36" s="33" t="s">
        <v>127</v>
      </c>
      <c r="B36" s="36"/>
      <c r="C36" s="41">
        <f>IF(($F22*$F23)*'Tariff Jul''11'!E31/'Tariff Jul''11'!E32&gt;'Tariff Jul''11'!E36,(($F22*$F23)*'Tariff Jul''11'!E31/'Tariff Jul''11'!E32-'Tariff Jul''11'!E36)*'Tariff Jul''11'!E47/100*'Tariff Jul''11'!E32,0)</f>
        <v>0</v>
      </c>
    </row>
    <row r="37" spans="1:10" x14ac:dyDescent="0.15">
      <c r="A37" s="33" t="s">
        <v>25</v>
      </c>
      <c r="B37" s="36"/>
      <c r="C37" s="41">
        <f>IF($F22*$F24&gt;='Tariff Jul''11'!E37,('Tariff Jul''11'!E37*'Tariff Jul''11'!E48/100),($F22*$F24)*('Tariff Jul''11'!E48/100))</f>
        <v>197.01000000000002</v>
      </c>
    </row>
    <row r="38" spans="1:10" x14ac:dyDescent="0.15">
      <c r="A38" s="33" t="s">
        <v>95</v>
      </c>
      <c r="B38" s="36"/>
      <c r="C38" s="41">
        <f>IF($F22*$F24&gt;'Tariff Jul''11'!E37,($F22*$F24-'Tariff Jul''11'!E37)*'Tariff Jul''11'!E49/100,0)</f>
        <v>0</v>
      </c>
    </row>
    <row r="39" spans="1:10" x14ac:dyDescent="0.15">
      <c r="A39" s="33" t="s">
        <v>243</v>
      </c>
      <c r="B39" s="36"/>
      <c r="C39" s="41">
        <f>'Tariff Jul''11'!E50*365/100</f>
        <v>223.35444999999999</v>
      </c>
    </row>
    <row r="40" spans="1:10" x14ac:dyDescent="0.15">
      <c r="A40" s="42" t="s">
        <v>245</v>
      </c>
      <c r="B40" s="36"/>
      <c r="C40" s="45">
        <f>SUM(C27:C39)</f>
        <v>2201.0884500000002</v>
      </c>
      <c r="D40" s="36"/>
      <c r="E40" s="36"/>
      <c r="F40" s="36"/>
      <c r="G40" s="36"/>
      <c r="H40" s="36"/>
      <c r="I40" s="36"/>
      <c r="J40" s="36"/>
    </row>
    <row r="42" spans="1:10" x14ac:dyDescent="0.15">
      <c r="A42" s="56"/>
      <c r="B42" s="56"/>
      <c r="C42" s="56"/>
      <c r="D42" s="56"/>
      <c r="E42" s="56"/>
      <c r="F42" s="56"/>
      <c r="G42" s="56"/>
      <c r="H42" s="56"/>
      <c r="I42" s="56"/>
      <c r="J42" s="56"/>
    </row>
  </sheetData>
  <sheetProtection algorithmName="SHA-512" hashValue="BrWf+iZg5/w3p/0optz+JziiV4azFCIopBM2Nm2RzWqN6ttBsd5H79nszPygdzu8WVP1KZ7Hg6r5eBBLQdTILQ==" saltValue="ao7HFyrQrkSEYYwSRxa8Gw==" spinCount="100000" sheet="1" objects="1" scenarios="1"/>
  <phoneticPr fontId="10" type="noConversion"/>
  <pageMargins left="0.75" right="0.75" top="1" bottom="1" header="0.5" footer="0.5"/>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J42"/>
  <sheetViews>
    <sheetView zoomScale="125" workbookViewId="0">
      <selection activeCell="C37" sqref="C37"/>
    </sheetView>
  </sheetViews>
  <sheetFormatPr baseColWidth="10" defaultColWidth="10.6640625" defaultRowHeight="13" x14ac:dyDescent="0.15"/>
  <cols>
    <col min="1" max="1" width="20.33203125" style="33" customWidth="1"/>
    <col min="2" max="2" width="2.5" style="33" customWidth="1"/>
    <col min="3" max="15" width="10" style="33" customWidth="1"/>
    <col min="16" max="16384" width="10.6640625" style="33"/>
  </cols>
  <sheetData>
    <row r="1" spans="1:10" x14ac:dyDescent="0.15">
      <c r="A1" s="32" t="s">
        <v>18</v>
      </c>
    </row>
    <row r="2" spans="1:10" x14ac:dyDescent="0.15">
      <c r="A2" s="53"/>
      <c r="B2" s="53"/>
      <c r="C2" s="53"/>
      <c r="D2" s="53"/>
      <c r="E2" s="53"/>
      <c r="F2" s="53"/>
      <c r="G2" s="53"/>
      <c r="H2" s="53"/>
      <c r="I2" s="53"/>
      <c r="J2" s="53"/>
    </row>
    <row r="3" spans="1:10" x14ac:dyDescent="0.15">
      <c r="A3" s="35" t="s">
        <v>253</v>
      </c>
      <c r="B3" s="36"/>
    </row>
    <row r="4" spans="1:10" x14ac:dyDescent="0.15">
      <c r="B4" s="36"/>
    </row>
    <row r="5" spans="1:10" x14ac:dyDescent="0.15">
      <c r="A5" s="37" t="s">
        <v>90</v>
      </c>
      <c r="B5" s="36"/>
      <c r="C5" s="37" t="s">
        <v>86</v>
      </c>
      <c r="F5" s="25">
        <v>6000</v>
      </c>
    </row>
    <row r="6" spans="1:10" x14ac:dyDescent="0.15">
      <c r="B6" s="36"/>
    </row>
    <row r="7" spans="1:10" x14ac:dyDescent="0.15">
      <c r="A7" s="38" t="s">
        <v>22</v>
      </c>
      <c r="B7" s="39"/>
      <c r="C7" s="40" t="s">
        <v>96</v>
      </c>
      <c r="H7" s="48"/>
      <c r="I7" s="40"/>
    </row>
    <row r="8" spans="1:10" x14ac:dyDescent="0.15">
      <c r="A8" s="33" t="s">
        <v>236</v>
      </c>
      <c r="B8" s="36"/>
      <c r="C8" s="41">
        <f>IF($F5*'Tariff Jan''11'!E7/'Tariff Jan''11'!E8&gt;='Tariff Jan''11'!E11,('Tariff Jan''11'!E11*'Tariff Jan''11'!E15/100)*'Tariff Jan''11'!E8,($F5*'Tariff Jan''11'!E7/'Tariff Jan''11'!E8*'Tariff Jan''11'!E15/100)*'Tariff Jan''11'!E8)</f>
        <v>73.128</v>
      </c>
    </row>
    <row r="9" spans="1:10" x14ac:dyDescent="0.15">
      <c r="A9" s="33" t="s">
        <v>110</v>
      </c>
      <c r="B9" s="36"/>
      <c r="C9" s="41">
        <f>IF($F5*'Tariff Jan''11'!E7/'Tariff Jan''11'!E8&lt;'Tariff Jan''11'!E11,0,IF($F5*'Tariff Jan''11'!E7/'Tariff Jan''11'!E8&lt;='Tariff Jan''11'!E12,($F5*'Tariff Jan''11'!E7/'Tariff Jan''11'!E8-'Tariff Jan''11'!E11)*('Tariff Jan''11'!E16/100)*'Tariff Jan''11'!E8,('Tariff Jan''11'!E12-'Tariff Jan''11'!E11)*('Tariff Jan''11'!E16/100)*'Tariff Jan''11'!E8))</f>
        <v>185.95499999999998</v>
      </c>
    </row>
    <row r="10" spans="1:10" x14ac:dyDescent="0.15">
      <c r="A10" s="33" t="s">
        <v>199</v>
      </c>
      <c r="B10" s="36"/>
      <c r="C10" s="41">
        <f>IF($F5*'Tariff Jan''11'!E7/'Tariff Jan''11'!E8&lt;'Tariff Jan''11'!E12,0,IF($F5*'Tariff Jan''11'!E7/'Tariff Jan''11'!E8&lt;='Tariff Jan''11'!E13,($F5*'Tariff Jan''11'!E7/'Tariff Jan''11'!E8-'Tariff Jan''11'!E12)*('Tariff Jan''11'!E17/100)*'Tariff Jan''11'!E8,('Tariff Jan''11'!E13-'Tariff Jan''11'!E12)*('Tariff Jan''11'!E17/100)*'Tariff Jan''11'!E8))</f>
        <v>149.93</v>
      </c>
    </row>
    <row r="11" spans="1:10" x14ac:dyDescent="0.15">
      <c r="A11" s="33" t="s">
        <v>200</v>
      </c>
      <c r="B11" s="36"/>
      <c r="C11" s="41">
        <f>IF($F5*'Tariff Jan''11'!E7/'Tariff Jan''11'!E8&lt;'Tariff Jan''11'!E13,0,IF($F5*'Tariff Jan''11'!E7/'Tariff Jan''11'!E8&lt;='Tariff Jan''11'!E14,($F5*'Tariff Jan''11'!E7/'Tariff Jan''11'!E8-'Tariff Jan''11'!E13)*('Tariff Jan''11'!E18/100)*'Tariff Jan''11'!E8,('Tariff Jan''11'!E14-'Tariff Jan''11'!E13)*('Tariff Jan''11'!E18/100)*'Tariff Jan''11'!E8))</f>
        <v>0</v>
      </c>
    </row>
    <row r="12" spans="1:10" x14ac:dyDescent="0.15">
      <c r="A12" s="33" t="s">
        <v>280</v>
      </c>
      <c r="B12" s="36"/>
      <c r="C12" s="41">
        <f>IF(($F5*'Tariff Jan''11'!E7/'Tariff Jan''11'!E8&gt;'Tariff Jan''11'!E14),($F5*'Tariff Jan''11'!E7/'Tariff Jan''11'!E8-'Tariff Jan''11'!E14)*'Tariff Jan''11'!E19/100*'Tariff Jan''11'!E8,0)</f>
        <v>0</v>
      </c>
    </row>
    <row r="13" spans="1:10" x14ac:dyDescent="0.15">
      <c r="A13" s="33" t="s">
        <v>203</v>
      </c>
      <c r="B13" s="36"/>
      <c r="C13" s="41">
        <f>IF($F5*'Tariff Jan''11'!E9/'Tariff Jan''11'!E10&gt;='Tariff Jan''11'!E11,('Tariff Jan''11'!E11*'Tariff Jan''11'!E20/100)*'Tariff Jan''11'!E10,($F5*'Tariff Jan''11'!E9/'Tariff Jan''11'!E10*'Tariff Jan''11'!E20/100)*'Tariff Jan''11'!E10)</f>
        <v>208.197</v>
      </c>
    </row>
    <row r="14" spans="1:10" x14ac:dyDescent="0.15">
      <c r="A14" s="33" t="s">
        <v>83</v>
      </c>
      <c r="B14" s="36"/>
      <c r="C14" s="41">
        <f>IF($F5*'Tariff Jan''11'!E9/'Tariff Jan''11'!E10&lt;'Tariff Jan''11'!E11,0,IF($F5*'Tariff Jan''11'!E9/'Tariff Jan''11'!E10&lt;='Tariff Jan''11'!E12,($F5*'Tariff Jan''11'!E9/'Tariff Jan''11'!E10-'Tariff Jan''11'!E11)*('Tariff Jan''11'!E21/100)*'Tariff Jan''11'!E10,('Tariff Jan''11'!E12-'Tariff Jan''11'!E11)*('Tariff Jan''11'!E21/100)*'Tariff Jan''11'!E10))</f>
        <v>494.80200000000008</v>
      </c>
    </row>
    <row r="15" spans="1:10" x14ac:dyDescent="0.15">
      <c r="A15" s="33" t="s">
        <v>84</v>
      </c>
      <c r="B15" s="36"/>
      <c r="C15" s="41">
        <f>IF($F5*'Tariff Jan''11'!E9/'Tariff Jan''11'!E10&lt;'Tariff Jan''11'!E12,0,IF($F5*'Tariff Jan''11'!E9/'Tariff Jan''11'!E10&lt;='Tariff Jan''11'!E13,($F5*'Tariff Jan''11'!E9/'Tariff Jan''11'!E10-'Tariff Jan''11'!E12)*('Tariff Jan''11'!E22/100)*'Tariff Jan''11'!E10,('Tariff Jan''11'!E13-'Tariff Jan''11'!E12)*('Tariff Jan''11'!E22/100)*'Tariff Jan''11'!E10))</f>
        <v>404.58000000000004</v>
      </c>
    </row>
    <row r="16" spans="1:10" x14ac:dyDescent="0.15">
      <c r="A16" s="33" t="s">
        <v>85</v>
      </c>
      <c r="B16" s="36"/>
      <c r="C16" s="41">
        <f>IF($F5*'Tariff Jan''11'!E9/'Tariff Jan''11'!E10&lt;'Tariff Jan''11'!E13,0,IF($F5*'Tariff Jan''11'!E9/'Tariff Jan''11'!E10&lt;='Tariff Jan''11'!E14,($F5*'Tariff Jan''11'!E9/'Tariff Jan''11'!E10-'Tariff Jan''11'!E13)*('Tariff Jan''11'!E23/100)*'Tariff Jan''11'!E10,('Tariff Jan''11'!E14-'Tariff Jan''11'!E13)*('Tariff Jan''11'!E23/100)*'Tariff Jan''11'!E10))</f>
        <v>0</v>
      </c>
    </row>
    <row r="17" spans="1:10" x14ac:dyDescent="0.15">
      <c r="A17" s="33" t="s">
        <v>127</v>
      </c>
      <c r="B17" s="36"/>
      <c r="C17" s="41">
        <f>IF(($F5*'Tariff Jan''11'!E9/'Tariff Jan''11'!E10&gt;'Tariff Jan''11'!E14),($F5*'Tariff Jan''11'!E9/'Tariff Jan''11'!E10-'Tariff Jan''11'!E14)*'Tariff Jan''11'!E24/100*'Tariff Jan''11'!E10,0)</f>
        <v>0</v>
      </c>
    </row>
    <row r="18" spans="1:10" x14ac:dyDescent="0.15">
      <c r="A18" s="33" t="s">
        <v>243</v>
      </c>
      <c r="B18" s="36"/>
      <c r="C18" s="41">
        <f>'Tariff Jan''11'!E25*365/100</f>
        <v>190.19055</v>
      </c>
    </row>
    <row r="19" spans="1:10" x14ac:dyDescent="0.15">
      <c r="A19" s="42" t="s">
        <v>245</v>
      </c>
      <c r="B19" s="36"/>
      <c r="C19" s="43">
        <f>SUM(C8:C18)</f>
        <v>1706.7825500000001</v>
      </c>
      <c r="D19" s="36"/>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c r="H26" s="48"/>
    </row>
    <row r="27" spans="1:10" x14ac:dyDescent="0.15">
      <c r="A27" s="33" t="s">
        <v>236</v>
      </c>
      <c r="B27" s="36"/>
      <c r="C27" s="41">
        <f>IF(($F22*$F23)*'Tariff Jan''11'!E29/'Tariff Jan''11'!E30&gt;='Tariff Jan''11'!E33,('Tariff Jan''11'!E33*'Tariff Jan''11'!E38/100)*'Tariff Jan''11'!E30,(($F22*$F23)*('Tariff Jan''11'!E29/'Tariff Jan''11'!E30)*('Tariff Jan''11'!E38/100)*'Tariff Jan''11'!E30))</f>
        <v>73.128</v>
      </c>
    </row>
    <row r="28" spans="1:10" x14ac:dyDescent="0.15">
      <c r="A28" s="33" t="s">
        <v>110</v>
      </c>
      <c r="B28" s="36"/>
      <c r="C28" s="41">
        <f>IF(($F22*$F23)*'Tariff Jan''11'!E29/'Tariff Jan''11'!E30&lt;'Tariff Jan''11'!E33,0,IF(($F22*$F23)*'Tariff Jan''11'!E29/'Tariff Jan''11'!E30&lt;='Tariff Jan''11'!E34,(($F22*$F23)*'Tariff Jan''11'!E29/'Tariff Jan''11'!E30-'Tariff Jan''11'!E33)*('Tariff Jan''11'!E39/100)*'Tariff Jan''11'!E30,('Tariff Jan''11'!E34-'Tariff Jan''11'!E33)*('Tariff Jan''11'!E39/100)*'Tariff Jan''11'!E30))</f>
        <v>185.95499999999998</v>
      </c>
    </row>
    <row r="29" spans="1:10" x14ac:dyDescent="0.15">
      <c r="A29" s="33" t="s">
        <v>199</v>
      </c>
      <c r="B29" s="36"/>
      <c r="C29" s="41">
        <f>IF(($F22*$F23)*'Tariff Jan''11'!E29/'Tariff Jan''11'!E30&lt;'Tariff Jan''11'!E34,0,IF(($F22*$F23)*'Tariff Jan''11'!E29/'Tariff Jan''11'!E30&lt;='Tariff Jan''11'!E35,(($F22*$F23)*'Tariff Jan''11'!E29/'Tariff Jan''11'!E30-'Tariff Jan''11'!E34)*('Tariff Jan''11'!E40/100)*'Tariff Jan''11'!E30,('Tariff Jan''11'!E35-'Tariff Jan''11'!E34)*('Tariff Jan''11'!E40/100)*'Tariff Jan''11'!E30))</f>
        <v>149.93</v>
      </c>
    </row>
    <row r="30" spans="1:10" x14ac:dyDescent="0.15">
      <c r="A30" s="33" t="s">
        <v>200</v>
      </c>
      <c r="B30" s="36"/>
      <c r="C30" s="41">
        <f>IF(($F22*$F23)*'Tariff Jan''11'!E29/'Tariff Jan''11'!E30&lt;'Tariff Jan''11'!E35,0,IF(($F22*$F23)*'Tariff Jan''11'!E29/'Tariff Jan''11'!E30&lt;='Tariff Jan''11'!E36,(($F22*$F23)*'Tariff Jan''11'!E29/'Tariff Jan''11'!E30-'Tariff Jan''11'!E35)*('Tariff Jan''11'!E41/100)*'Tariff Jan''11'!E30,('Tariff Jan''11'!E36-'Tariff Jan''11'!E35)*('Tariff Jan''11'!E41/100)*'Tariff Jan''11'!E30))</f>
        <v>0</v>
      </c>
    </row>
    <row r="31" spans="1:10" x14ac:dyDescent="0.15">
      <c r="A31" s="33" t="s">
        <v>280</v>
      </c>
      <c r="B31" s="36"/>
      <c r="C31" s="41">
        <f>IF(($F22*$F23)*'Tariff Jan''11'!E29/'Tariff Jan''11'!E30&gt;'Tariff Jan''11'!E36,(($F22*$F23)*'Tariff Jan''11'!E29/'Tariff Jan''11'!E30-'Tariff Jan''11'!E36)*'Tariff Jan''11'!E42/100*'Tariff Jan''11'!E30,0)</f>
        <v>0</v>
      </c>
    </row>
    <row r="32" spans="1:10" x14ac:dyDescent="0.15">
      <c r="A32" s="33" t="s">
        <v>203</v>
      </c>
      <c r="B32" s="36"/>
      <c r="C32" s="41">
        <f>IF(($F22*$F23)*'Tariff Jan''11'!E31/'Tariff Jan''11'!E32&gt;='Tariff Jan''11'!E33,('Tariff Jan''11'!E33*'Tariff Jan''11'!E43/100)*'Tariff Jan''11'!E32,(($F22*$F23)*('Tariff Jan''11'!E31/'Tariff Jan''11'!E32*'Tariff Jan''11'!E43/100)*'Tariff Jan''11'!E32))</f>
        <v>208.197</v>
      </c>
    </row>
    <row r="33" spans="1:10" x14ac:dyDescent="0.15">
      <c r="A33" s="33" t="s">
        <v>83</v>
      </c>
      <c r="B33" s="36"/>
      <c r="C33" s="41">
        <f>IF(($F22*$F23)*'Tariff Jan''11'!E31/'Tariff Jan''11'!E32&lt;'Tariff Jan''11'!E33,0,IF(($F22*$F23)*'Tariff Jan''11'!E31/'Tariff Jan''11'!E32&lt;='Tariff Jan''11'!E34,(($F22*$F23)*'Tariff Jan''11'!E31/'Tariff Jan''11'!E32-'Tariff Jan''11'!E33)*('Tariff Jan''11'!E44/100)*'Tariff Jan''11'!E32,('Tariff Jan''11'!E34-'Tariff Jan''11'!E33)*('Tariff Jan''11'!E44/100)*'Tariff Jan''11'!E32))</f>
        <v>494.80200000000008</v>
      </c>
    </row>
    <row r="34" spans="1:10" x14ac:dyDescent="0.15">
      <c r="A34" s="33" t="s">
        <v>84</v>
      </c>
      <c r="B34" s="36"/>
      <c r="C34" s="41">
        <f>IF(($F22*$F23)*'Tariff Jan''11'!E31/'Tariff Jan''11'!E32&lt;'Tariff Jan''11'!E34,0,IF(($F22*$F23)*'Tariff Jan''11'!E31/'Tariff Jan''11'!E32&lt;='Tariff Jan''11'!E35,(($F22*$F23)*'Tariff Jan''11'!E31/'Tariff Jan''11'!E32-'Tariff Jan''11'!E34)*('Tariff Jan''11'!E45/100)*'Tariff Jan''11'!E32,('Tariff Jan''11'!E35-'Tariff Jan''11'!E34)*('Tariff Jan''11'!E45/100)*'Tariff Jan''11'!E32))</f>
        <v>404.58000000000004</v>
      </c>
    </row>
    <row r="35" spans="1:10" x14ac:dyDescent="0.15">
      <c r="A35" s="33" t="s">
        <v>85</v>
      </c>
      <c r="B35" s="36"/>
      <c r="C35" s="41">
        <f>IF(($F22*$F23)*'Tariff Jan''11'!E31/'Tariff Jan''11'!E32&lt;'Tariff Jan''11'!E35,0,IF(($F22*$F23)*'Tariff Jan''11'!E31/'Tariff Jan''11'!E32&lt;='Tariff Jan''11'!E36,(($F22*$F23)*'Tariff Jan''11'!E31/'Tariff Jan''11'!E32-'Tariff Jan''11'!E35)*('Tariff Jan''11'!E46/100)*'Tariff Jan''11'!E32,('Tariff Jan''11'!E36-'Tariff Jan''11'!E35)*('Tariff Jan''11'!E46/100)*'Tariff Jan''11'!E32))</f>
        <v>0</v>
      </c>
    </row>
    <row r="36" spans="1:10" x14ac:dyDescent="0.15">
      <c r="A36" s="33" t="s">
        <v>127</v>
      </c>
      <c r="B36" s="36"/>
      <c r="C36" s="41">
        <f>IF(($F22*$F23)*'Tariff Jan''11'!E31/'Tariff Jan''11'!E32&gt;'Tariff Jan''11'!E36,(($F22*$F23)*'Tariff Jan''11'!E31/'Tariff Jan''11'!E32-'Tariff Jan''11'!E36)*'Tariff Jan''11'!E47/100*'Tariff Jan''11'!E32,0)</f>
        <v>0</v>
      </c>
    </row>
    <row r="37" spans="1:10" x14ac:dyDescent="0.15">
      <c r="A37" s="33" t="s">
        <v>25</v>
      </c>
      <c r="B37" s="36"/>
      <c r="C37" s="41">
        <f>IF($F22*$F24&gt;='Tariff Jan''11'!E37,('Tariff Jan''11'!E37*'Tariff Jan''11'!E48/100),($F22*$F24)*('Tariff Jan''11'!E48/100))</f>
        <v>167.80500000000001</v>
      </c>
    </row>
    <row r="38" spans="1:10" x14ac:dyDescent="0.15">
      <c r="A38" s="33" t="s">
        <v>95</v>
      </c>
      <c r="B38" s="36"/>
      <c r="C38" s="41">
        <f>IF($F22*$F24&gt;'Tariff Jan''11'!E37,($F22*$F24-'Tariff Jan''11'!E37)*'Tariff Jan''11'!E49/100,0)</f>
        <v>0</v>
      </c>
    </row>
    <row r="39" spans="1:10" x14ac:dyDescent="0.15">
      <c r="A39" s="33" t="s">
        <v>243</v>
      </c>
      <c r="B39" s="36"/>
      <c r="C39" s="41">
        <f>'Tariff Jan''11'!E50*365/100</f>
        <v>190.19055</v>
      </c>
    </row>
    <row r="40" spans="1:10" x14ac:dyDescent="0.15">
      <c r="A40" s="42" t="s">
        <v>245</v>
      </c>
      <c r="B40" s="36"/>
      <c r="C40" s="45">
        <f>SUM(C27:C39)</f>
        <v>1874.5875500000002</v>
      </c>
      <c r="D40" s="36"/>
      <c r="E40" s="36"/>
      <c r="F40" s="36"/>
      <c r="G40" s="36"/>
      <c r="H40" s="36"/>
      <c r="I40" s="36"/>
      <c r="J40" s="36"/>
    </row>
    <row r="42" spans="1:10" x14ac:dyDescent="0.15">
      <c r="A42" s="54"/>
      <c r="B42" s="54"/>
      <c r="C42" s="54"/>
      <c r="D42" s="54"/>
      <c r="E42" s="54"/>
      <c r="F42" s="54"/>
      <c r="G42" s="54"/>
      <c r="H42" s="54"/>
      <c r="I42" s="54"/>
      <c r="J42" s="54"/>
    </row>
  </sheetData>
  <sheetProtection algorithmName="SHA-512" hashValue="8+eABI19qsfu9bgfkBYWXrZN4EgzhyIE3zhKE0WAy1Lx9UoP5OeE1/BPJejh9rNV4NOOOq0N9biT/DVWXshw7Q==" saltValue="ogh5mF+oA6A9X4Tqvr4yAg==" spinCount="100000" sheet="1" objects="1" scenarios="1"/>
  <phoneticPr fontId="10" type="noConversion"/>
  <pageMargins left="0.75" right="0.75" top="1" bottom="1" header="0.5" footer="0.5"/>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J42"/>
  <sheetViews>
    <sheetView zoomScale="125" workbookViewId="0">
      <selection activeCell="C38" sqref="C38"/>
    </sheetView>
  </sheetViews>
  <sheetFormatPr baseColWidth="10" defaultColWidth="10.6640625" defaultRowHeight="13" x14ac:dyDescent="0.15"/>
  <cols>
    <col min="1" max="1" width="20.1640625" style="33" customWidth="1"/>
    <col min="2" max="2" width="2.5" style="33" customWidth="1"/>
    <col min="3" max="15" width="10" style="33" customWidth="1"/>
    <col min="16" max="16384" width="10.6640625" style="33"/>
  </cols>
  <sheetData>
    <row r="1" spans="1:10" x14ac:dyDescent="0.15">
      <c r="A1" s="32" t="s">
        <v>18</v>
      </c>
    </row>
    <row r="2" spans="1:10" x14ac:dyDescent="0.15">
      <c r="A2" s="51"/>
      <c r="B2" s="51"/>
      <c r="C2" s="51"/>
      <c r="D2" s="51"/>
      <c r="E2" s="51"/>
      <c r="F2" s="51"/>
      <c r="G2" s="51"/>
      <c r="H2" s="51"/>
      <c r="I2" s="51"/>
      <c r="J2" s="51"/>
    </row>
    <row r="3" spans="1:10" x14ac:dyDescent="0.15">
      <c r="A3" s="35" t="s">
        <v>198</v>
      </c>
      <c r="B3" s="36"/>
    </row>
    <row r="4" spans="1:10" x14ac:dyDescent="0.15">
      <c r="B4" s="36"/>
    </row>
    <row r="5" spans="1:10" x14ac:dyDescent="0.15">
      <c r="A5" s="37" t="s">
        <v>90</v>
      </c>
      <c r="B5" s="36"/>
      <c r="C5" s="37" t="s">
        <v>86</v>
      </c>
      <c r="F5" s="25">
        <v>6000</v>
      </c>
    </row>
    <row r="6" spans="1:10" x14ac:dyDescent="0.15">
      <c r="B6" s="36"/>
    </row>
    <row r="7" spans="1:10" x14ac:dyDescent="0.15">
      <c r="A7" s="38" t="s">
        <v>22</v>
      </c>
      <c r="B7" s="39"/>
      <c r="C7" s="40" t="s">
        <v>96</v>
      </c>
      <c r="I7" s="40"/>
    </row>
    <row r="8" spans="1:10" x14ac:dyDescent="0.15">
      <c r="A8" s="33" t="s">
        <v>236</v>
      </c>
      <c r="B8" s="36"/>
      <c r="C8" s="41">
        <f>IF($F5*'Tariff Jul''10'!E7/'Tariff Jul''10'!E8&gt;='Tariff Jul''10'!E11,('Tariff Jul''10'!E11*'Tariff Jul''10'!E15/100)*'Tariff Jul''10'!E8,($F5*'Tariff Jul''10'!E7/'Tariff Jul''10'!E8*'Tariff Jul''10'!E15/100)*'Tariff Jul''10'!E8)</f>
        <v>59.168999999999997</v>
      </c>
    </row>
    <row r="9" spans="1:10" x14ac:dyDescent="0.15">
      <c r="A9" s="33" t="s">
        <v>110</v>
      </c>
      <c r="B9" s="36"/>
      <c r="C9" s="41">
        <f>IF($F5*'Tariff Jul''10'!E7/'Tariff Jul''10'!E8&lt;'Tariff Jul''10'!E11,0,IF($F5*'Tariff Jul''10'!E7/'Tariff Jul''10'!E8&lt;='Tariff Jul''10'!E12,($F5*'Tariff Jul''10'!E7/'Tariff Jul''10'!E8-'Tariff Jul''10'!E11)*('Tariff Jul''10'!E16/100)*'Tariff Jul''10'!E8,('Tariff Jul''10'!E12-'Tariff Jul''10'!E11)*('Tariff Jul''10'!E16/100)*'Tariff Jul''10'!E8))</f>
        <v>155.155</v>
      </c>
    </row>
    <row r="10" spans="1:10" x14ac:dyDescent="0.15">
      <c r="A10" s="33" t="s">
        <v>199</v>
      </c>
      <c r="B10" s="36"/>
      <c r="C10" s="41">
        <f>IF($F5*'Tariff Jul''10'!E7/'Tariff Jul''10'!E8&lt;'Tariff Jul''10'!E12,0,IF($F5*'Tariff Jul''10'!E7/'Tariff Jul''10'!E8&lt;='Tariff Jul''10'!E13,($F5*'Tariff Jul''10'!E7/'Tariff Jul''10'!E8-'Tariff Jul''10'!E12)*('Tariff Jul''10'!E17/100)*'Tariff Jul''10'!E8,('Tariff Jul''10'!E13-'Tariff Jul''10'!E12)*('Tariff Jul''10'!E17/100)*'Tariff Jul''10'!E8))</f>
        <v>128.26000000000002</v>
      </c>
    </row>
    <row r="11" spans="1:10" x14ac:dyDescent="0.15">
      <c r="A11" s="33" t="s">
        <v>200</v>
      </c>
      <c r="B11" s="36"/>
      <c r="C11" s="41">
        <f>IF($F5*'Tariff Jul''10'!E7/'Tariff Jul''10'!E8&lt;'Tariff Jul''10'!E13,0,IF($F5*'Tariff Jul''10'!E7/'Tariff Jul''10'!E8&lt;='Tariff Jul''10'!E14,($F5*'Tariff Jul''10'!E7/'Tariff Jul''10'!E8-'Tariff Jul''10'!E13)*('Tariff Jul''10'!E18/100)*'Tariff Jul''10'!E8,('Tariff Jul''10'!E14-'Tariff Jul''10'!E13)*('Tariff Jul''10'!E18/100)*'Tariff Jul''10'!E8))</f>
        <v>0</v>
      </c>
    </row>
    <row r="12" spans="1:10" x14ac:dyDescent="0.15">
      <c r="A12" s="33" t="s">
        <v>280</v>
      </c>
      <c r="B12" s="36"/>
      <c r="C12" s="41">
        <f>IF(($F5*'Tariff Jul''10'!E7/'Tariff Jul''10'!E8&gt;'Tariff Jul''10'!E14),($F5*'Tariff Jul''10'!E7/'Tariff Jul''10'!E8-'Tariff Jul''10'!E14)*'Tariff Jul''10'!E19/100*'Tariff Jul''10'!E8,0)</f>
        <v>0</v>
      </c>
    </row>
    <row r="13" spans="1:10" x14ac:dyDescent="0.15">
      <c r="A13" s="33" t="s">
        <v>203</v>
      </c>
      <c r="B13" s="36"/>
      <c r="C13" s="41">
        <f>IF($F5*'Tariff Jul''10'!E9/'Tariff Jul''10'!E10&gt;='Tariff Jul''10'!E11,('Tariff Jul''10'!E11*'Tariff Jul''10'!E20/100)*'Tariff Jul''10'!E10,($F5*'Tariff Jul''10'!E9/'Tariff Jul''10'!E10*'Tariff Jul''10'!E20/100)*'Tariff Jul''10'!E10)</f>
        <v>188.79300000000001</v>
      </c>
    </row>
    <row r="14" spans="1:10" x14ac:dyDescent="0.15">
      <c r="A14" s="33" t="s">
        <v>83</v>
      </c>
      <c r="B14" s="36"/>
      <c r="C14" s="41">
        <f>IF($F5*'Tariff Jul''10'!E9/'Tariff Jul''10'!E10&lt;'Tariff Jul''10'!E11,0,IF($F5*'Tariff Jul''10'!E9/'Tariff Jul''10'!E10&lt;='Tariff Jul''10'!E12,($F5*'Tariff Jul''10'!E9/'Tariff Jul''10'!E10-'Tariff Jul''10'!E11)*('Tariff Jul''10'!E21/100)*'Tariff Jul''10'!E10,('Tariff Jul''10'!E12-'Tariff Jul''10'!E11)*('Tariff Jul''10'!E21/100)*'Tariff Jul''10'!E10))</f>
        <v>448.37099999999998</v>
      </c>
    </row>
    <row r="15" spans="1:10" x14ac:dyDescent="0.15">
      <c r="A15" s="33" t="s">
        <v>84</v>
      </c>
      <c r="B15" s="36"/>
      <c r="C15" s="41">
        <f>IF($F5*'Tariff Jul''10'!E9/'Tariff Jul''10'!E10&lt;'Tariff Jul''10'!E12,0,IF($F5*'Tariff Jul''10'!E9/'Tariff Jul''10'!E10&lt;='Tariff Jul''10'!E13,($F5*'Tariff Jul''10'!E9/'Tariff Jul''10'!E10-'Tariff Jul''10'!E12)*('Tariff Jul''10'!E22/100)*'Tariff Jul''10'!E10,('Tariff Jul''10'!E13-'Tariff Jul''10'!E12)*('Tariff Jul''10'!E22/100)*'Tariff Jul''10'!E10))</f>
        <v>371.25</v>
      </c>
    </row>
    <row r="16" spans="1:10" x14ac:dyDescent="0.15">
      <c r="A16" s="33" t="s">
        <v>85</v>
      </c>
      <c r="B16" s="36"/>
      <c r="C16" s="41">
        <f>IF($F5*'Tariff Jul''10'!E9/'Tariff Jul''10'!E10&lt;'Tariff Jul''10'!E13,0,IF($F5*'Tariff Jul''10'!E9/'Tariff Jul''10'!E10&lt;='Tariff Jul''10'!E14,($F5*'Tariff Jul''10'!E9/'Tariff Jul''10'!E10-'Tariff Jul''10'!E13)*('Tariff Jul''10'!E23/100)*'Tariff Jul''10'!E10,('Tariff Jul''10'!E14-'Tariff Jul''10'!E13)*('Tariff Jul''10'!E23/100)*'Tariff Jul''10'!E10))</f>
        <v>0</v>
      </c>
    </row>
    <row r="17" spans="1:10" x14ac:dyDescent="0.15">
      <c r="A17" s="33" t="s">
        <v>127</v>
      </c>
      <c r="B17" s="36"/>
      <c r="C17" s="41">
        <f>IF(($F5*'Tariff Jul''10'!E9/'Tariff Jul''10'!E10&gt;'Tariff Jul''10'!E14),($F5*'Tariff Jul''10'!E9/'Tariff Jul''10'!E10-'Tariff Jul''10'!E14)*'Tariff Jul''10'!E24/100*'Tariff Jul''10'!E10,0)</f>
        <v>0</v>
      </c>
    </row>
    <row r="18" spans="1:10" x14ac:dyDescent="0.15">
      <c r="A18" s="33" t="s">
        <v>243</v>
      </c>
      <c r="B18" s="36"/>
      <c r="C18" s="41">
        <f>'Tariff Jul''10'!E25*365/100</f>
        <v>179.06900000000002</v>
      </c>
    </row>
    <row r="19" spans="1:10" x14ac:dyDescent="0.15">
      <c r="A19" s="42" t="s">
        <v>245</v>
      </c>
      <c r="B19" s="36"/>
      <c r="C19" s="43">
        <f>SUM(C8:C18)</f>
        <v>1530.067</v>
      </c>
      <c r="D19" s="36"/>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c r="H26" s="48"/>
    </row>
    <row r="27" spans="1:10" x14ac:dyDescent="0.15">
      <c r="A27" s="33" t="s">
        <v>236</v>
      </c>
      <c r="B27" s="36"/>
      <c r="C27" s="41">
        <f>IF(($F22*$F23)*'Tariff Jul''10'!E29/'Tariff Jul''10'!E30&gt;='Tariff Jul''10'!E33,('Tariff Jul''10'!E33*'Tariff Jul''10'!E38/100)*'Tariff Jul''10'!E30,(($F22*$F23)*('Tariff Jul''10'!E29/'Tariff Jul''10'!E30)*('Tariff Jul''10'!E38/100)*'Tariff Jul''10'!E30))</f>
        <v>59.168999999999997</v>
      </c>
    </row>
    <row r="28" spans="1:10" x14ac:dyDescent="0.15">
      <c r="A28" s="33" t="s">
        <v>110</v>
      </c>
      <c r="B28" s="36"/>
      <c r="C28" s="41">
        <f>IF(($F22*$F23)*'Tariff Jul''10'!E29/'Tariff Jul''10'!E30&lt;'Tariff Jul''10'!E33,0,IF(($F22*$F23)*'Tariff Jul''10'!E29/'Tariff Jul''10'!E30&lt;='Tariff Jul''10'!E34,(($F22*$F23)*'Tariff Jul''10'!E29/'Tariff Jul''10'!E30-'Tariff Jul''10'!E33)*('Tariff Jul''10'!E39/100)*'Tariff Jul''10'!E30,('Tariff Jul''10'!E34-'Tariff Jul''10'!E33)*('Tariff Jul''10'!E39/100)*'Tariff Jul''10'!E30))</f>
        <v>155.155</v>
      </c>
    </row>
    <row r="29" spans="1:10" x14ac:dyDescent="0.15">
      <c r="A29" s="33" t="s">
        <v>199</v>
      </c>
      <c r="B29" s="36"/>
      <c r="C29" s="41">
        <f>IF(($F22*$F23)*'Tariff Jul''10'!E29/'Tariff Jul''10'!E30&lt;'Tariff Jul''10'!E34,0,IF(($F22*$F23)*'Tariff Jul''10'!E29/'Tariff Jul''10'!E30&lt;='Tariff Jul''10'!E35,(($F22*$F23)*'Tariff Jul''10'!E29/'Tariff Jul''10'!E30-'Tariff Jul''10'!E34)*('Tariff Jul''10'!E40/100)*'Tariff Jul''10'!E30,('Tariff Jul''10'!E35-'Tariff Jul''10'!E34)*('Tariff Jul''10'!E40/100)*'Tariff Jul''10'!E30))</f>
        <v>128.26000000000002</v>
      </c>
    </row>
    <row r="30" spans="1:10" x14ac:dyDescent="0.15">
      <c r="A30" s="33" t="s">
        <v>200</v>
      </c>
      <c r="B30" s="36"/>
      <c r="C30" s="41">
        <f>IF(($F22*$F23)*'Tariff Jul''10'!E29/'Tariff Jul''10'!E30&lt;'Tariff Jul''10'!E35,0,IF(($F22*$F23)*'Tariff Jul''10'!E29/'Tariff Jul''10'!E30&lt;='Tariff Jul''10'!E36,(($F22*$F23)*'Tariff Jul''10'!E29/'Tariff Jul''10'!E30-'Tariff Jul''10'!E35)*('Tariff Jul''10'!E41/100)*'Tariff Jul''10'!E30,('Tariff Jul''10'!E36-'Tariff Jul''10'!E35)*('Tariff Jul''10'!E41/100)*'Tariff Jul''10'!E30))</f>
        <v>0</v>
      </c>
    </row>
    <row r="31" spans="1:10" x14ac:dyDescent="0.15">
      <c r="A31" s="33" t="s">
        <v>280</v>
      </c>
      <c r="B31" s="36"/>
      <c r="C31" s="41">
        <f>IF(($F22*$F23)*'Tariff Jul''10'!E29/'Tariff Jul''10'!E30&gt;'Tariff Jul''10'!E36,(($F22*$F23)*'Tariff Jul''10'!E29/'Tariff Jul''10'!E30-'Tariff Jul''10'!E36)*'Tariff Jul''10'!E42/100*'Tariff Jul''10'!E30,0)</f>
        <v>0</v>
      </c>
    </row>
    <row r="32" spans="1:10" x14ac:dyDescent="0.15">
      <c r="A32" s="33" t="s">
        <v>203</v>
      </c>
      <c r="B32" s="36"/>
      <c r="C32" s="41">
        <f>IF(($F22*$F23)*'Tariff Jul''10'!E31/'Tariff Jul''10'!E32&gt;='Tariff Jul''10'!E33,('Tariff Jul''10'!E33*'Tariff Jul''10'!E43/100)*'Tariff Jul''10'!E32,(($F22*$F23)*('Tariff Jul''10'!E31/'Tariff Jul''10'!E32*'Tariff Jul''10'!E43/100)*'Tariff Jul''10'!E32))</f>
        <v>188.79300000000001</v>
      </c>
    </row>
    <row r="33" spans="1:10" x14ac:dyDescent="0.15">
      <c r="A33" s="33" t="s">
        <v>83</v>
      </c>
      <c r="B33" s="36"/>
      <c r="C33" s="41">
        <f>IF(($F22*$F23)*'Tariff Jul''10'!E31/'Tariff Jul''10'!E32&lt;'Tariff Jul''10'!E33,0,IF(($F22*$F23)*'Tariff Jul''10'!E31/'Tariff Jul''10'!E32&lt;='Tariff Jul''10'!E34,(($F22*$F23)*'Tariff Jul''10'!E31/'Tariff Jul''10'!E32-'Tariff Jul''10'!E33)*('Tariff Jul''10'!E44/100)*'Tariff Jul''10'!E32,('Tariff Jul''10'!E34-'Tariff Jul''10'!E33)*('Tariff Jul''10'!E44/100)*'Tariff Jul''10'!E32))</f>
        <v>448.37099999999998</v>
      </c>
    </row>
    <row r="34" spans="1:10" x14ac:dyDescent="0.15">
      <c r="A34" s="33" t="s">
        <v>84</v>
      </c>
      <c r="B34" s="36"/>
      <c r="C34" s="41">
        <f>IF(($F22*$F23)*'Tariff Jul''10'!E31/'Tariff Jul''10'!E32&lt;'Tariff Jul''10'!E34,0,IF(($F22*$F23)*'Tariff Jul''10'!E31/'Tariff Jul''10'!E32&lt;='Tariff Jul''10'!E35,(($F22*$F23)*'Tariff Jul''10'!E31/'Tariff Jul''10'!E32-'Tariff Jul''10'!E34)*('Tariff Jul''10'!E45/100)*'Tariff Jul''10'!E32,('Tariff Jul''10'!E35-'Tariff Jul''10'!E34)*('Tariff Jul''10'!E45/100)*'Tariff Jul''10'!E32))</f>
        <v>371.25</v>
      </c>
    </row>
    <row r="35" spans="1:10" x14ac:dyDescent="0.15">
      <c r="A35" s="33" t="s">
        <v>85</v>
      </c>
      <c r="B35" s="36"/>
      <c r="C35" s="41">
        <f>IF(($F22*$F23)*'Tariff Jul''10'!E31/'Tariff Jul''10'!E32&lt;'Tariff Jul''10'!E35,0,IF(($F22*$F23)*'Tariff Jul''10'!E31/'Tariff Jul''10'!E32&lt;='Tariff Jul''10'!E36,(($F22*$F23)*'Tariff Jul''10'!E31/'Tariff Jul''10'!E32-'Tariff Jul''10'!E35)*('Tariff Jul''10'!E46/100)*'Tariff Jul''10'!E32,('Tariff Jul''10'!E36-'Tariff Jul''10'!E35)*('Tariff Jul''10'!E46/100)*'Tariff Jul''10'!E32))</f>
        <v>0</v>
      </c>
    </row>
    <row r="36" spans="1:10" x14ac:dyDescent="0.15">
      <c r="A36" s="33" t="s">
        <v>127</v>
      </c>
      <c r="B36" s="36"/>
      <c r="C36" s="41">
        <f>IF(($F22*$F23)*'Tariff Jul''10'!E31/'Tariff Jul''10'!E32&gt;'Tariff Jul''10'!E36,(($F22*$F23)*'Tariff Jul''10'!E31/'Tariff Jul''10'!E32-'Tariff Jul''10'!E36)*'Tariff Jul''10'!E47/100*'Tariff Jul''10'!E32,0)</f>
        <v>0</v>
      </c>
    </row>
    <row r="37" spans="1:10" x14ac:dyDescent="0.15">
      <c r="A37" s="33" t="s">
        <v>25</v>
      </c>
      <c r="B37" s="36"/>
      <c r="C37" s="41">
        <f>IF($F22*$F24&gt;='Tariff Jul''10'!E37,('Tariff Jul''10'!E37*'Tariff Jul''10'!E48/100),($F22*$F24)*('Tariff Jul''10'!E48/100))</f>
        <v>150.64499999999998</v>
      </c>
    </row>
    <row r="38" spans="1:10" x14ac:dyDescent="0.15">
      <c r="A38" s="33" t="s">
        <v>95</v>
      </c>
      <c r="B38" s="36"/>
      <c r="C38" s="41">
        <f>IF($F22*$F24&gt;'Tariff Jul''10'!E37,($F22*$F24-'Tariff Jul''10'!E37)*'Tariff Jul''10'!E49/100,0)</f>
        <v>0</v>
      </c>
    </row>
    <row r="39" spans="1:10" x14ac:dyDescent="0.15">
      <c r="A39" s="33" t="s">
        <v>243</v>
      </c>
      <c r="B39" s="36"/>
      <c r="C39" s="41">
        <f>'Tariff Jul''10'!E50*365/100</f>
        <v>179.06900000000002</v>
      </c>
    </row>
    <row r="40" spans="1:10" x14ac:dyDescent="0.15">
      <c r="A40" s="42" t="s">
        <v>245</v>
      </c>
      <c r="B40" s="36"/>
      <c r="C40" s="45">
        <f>SUM(C27:C39)</f>
        <v>1680.712</v>
      </c>
      <c r="D40" s="36"/>
      <c r="E40" s="36"/>
      <c r="F40" s="36"/>
      <c r="G40" s="36"/>
      <c r="H40" s="36"/>
      <c r="I40" s="36"/>
      <c r="J40" s="36"/>
    </row>
    <row r="42" spans="1:10" x14ac:dyDescent="0.15">
      <c r="A42" s="52"/>
      <c r="B42" s="52"/>
      <c r="C42" s="52"/>
      <c r="D42" s="52"/>
      <c r="E42" s="52"/>
      <c r="F42" s="52"/>
      <c r="G42" s="52"/>
      <c r="H42" s="52"/>
      <c r="I42" s="52"/>
      <c r="J42" s="52"/>
    </row>
  </sheetData>
  <sheetProtection algorithmName="SHA-512" hashValue="mSkhr/DojR6CBkQllnnrsLl6wYszCp/LBxgphORIxNfMdBtjgwI4zPsv7yxisC1mWVhWi5H9AU54+neqM6Q1oA==" saltValue="h3ikLJHDBDcf6MvZXURibg==" spinCount="100000" sheet="1" objects="1" scenarios="1"/>
  <phoneticPr fontId="10" type="noConversion"/>
  <pageMargins left="0.75" right="0.75" top="1" bottom="1" header="0.5" footer="0.5"/>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J42"/>
  <sheetViews>
    <sheetView zoomScale="125" workbookViewId="0">
      <selection activeCell="C38" sqref="C38"/>
    </sheetView>
  </sheetViews>
  <sheetFormatPr baseColWidth="10" defaultColWidth="10.6640625" defaultRowHeight="13" x14ac:dyDescent="0.15"/>
  <cols>
    <col min="1" max="1" width="20.1640625" style="33" customWidth="1"/>
    <col min="2" max="2" width="2.1640625" style="33" customWidth="1"/>
    <col min="3" max="15" width="10" style="33" customWidth="1"/>
    <col min="16" max="16384" width="10.6640625" style="33"/>
  </cols>
  <sheetData>
    <row r="1" spans="1:10" x14ac:dyDescent="0.15">
      <c r="A1" s="32" t="s">
        <v>18</v>
      </c>
    </row>
    <row r="2" spans="1:10" x14ac:dyDescent="0.15">
      <c r="A2" s="47"/>
      <c r="B2" s="47"/>
      <c r="C2" s="47"/>
      <c r="D2" s="47"/>
      <c r="E2" s="47"/>
      <c r="F2" s="47"/>
      <c r="G2" s="47"/>
      <c r="H2" s="47"/>
      <c r="I2" s="47"/>
      <c r="J2" s="47"/>
    </row>
    <row r="3" spans="1:10" x14ac:dyDescent="0.15">
      <c r="A3" s="35" t="s">
        <v>109</v>
      </c>
      <c r="B3" s="36"/>
    </row>
    <row r="4" spans="1:10" x14ac:dyDescent="0.15">
      <c r="B4" s="36"/>
    </row>
    <row r="5" spans="1:10" x14ac:dyDescent="0.15">
      <c r="A5" s="37" t="s">
        <v>90</v>
      </c>
      <c r="B5" s="36"/>
      <c r="C5" s="37" t="s">
        <v>86</v>
      </c>
      <c r="F5" s="25">
        <v>6000</v>
      </c>
    </row>
    <row r="6" spans="1:10" x14ac:dyDescent="0.15">
      <c r="B6" s="36"/>
    </row>
    <row r="7" spans="1:10" x14ac:dyDescent="0.15">
      <c r="A7" s="38" t="s">
        <v>22</v>
      </c>
      <c r="B7" s="39"/>
      <c r="C7" s="40" t="s">
        <v>96</v>
      </c>
      <c r="H7" s="48"/>
      <c r="I7" s="40"/>
    </row>
    <row r="8" spans="1:10" x14ac:dyDescent="0.15">
      <c r="A8" s="33" t="s">
        <v>236</v>
      </c>
      <c r="B8" s="36"/>
      <c r="C8" s="41">
        <f>IF($F5*'Tariff Jan''10'!E7/'Tariff Jan''10'!E8&gt;='Tariff Jan''10'!E11,('Tariff Jan''10'!E11*'Tariff Jan''10'!E15/100)*'Tariff Jan''10'!E8,($F5*'Tariff Jan''10'!E7/'Tariff Jan''10'!E8*'Tariff Jan''10'!E15/100)*'Tariff Jan''10'!E8)</f>
        <v>59.168999999999997</v>
      </c>
    </row>
    <row r="9" spans="1:10" x14ac:dyDescent="0.15">
      <c r="A9" s="33" t="s">
        <v>110</v>
      </c>
      <c r="B9" s="36"/>
      <c r="C9" s="41">
        <f>IF($F5*'Tariff Jan''10'!E7/'Tariff Jan''10'!E8&lt;'Tariff Jan''10'!E11,0,IF($F5*'Tariff Jan''10'!E7/'Tariff Jan''10'!E8&lt;='Tariff Jan''10'!E12,($F5*'Tariff Jan''10'!E7/'Tariff Jan''10'!E8-'Tariff Jan''10'!E11)*('Tariff Jan''10'!E16/100)*'Tariff Jan''10'!E8,('Tariff Jan''10'!E12-'Tariff Jan''10'!E11)*('Tariff Jan''10'!E16/100)*'Tariff Jan''10'!E8))</f>
        <v>155.155</v>
      </c>
    </row>
    <row r="10" spans="1:10" x14ac:dyDescent="0.15">
      <c r="A10" s="33" t="s">
        <v>199</v>
      </c>
      <c r="B10" s="36"/>
      <c r="C10" s="41">
        <f>IF($F5*'Tariff Jan''10'!E7/'Tariff Jan''10'!E8&lt;'Tariff Jan''10'!E12,0,IF($F5*'Tariff Jan''10'!E7/'Tariff Jan''10'!E8&lt;='Tariff Jan''10'!E13,($F5*'Tariff Jan''10'!E7/'Tariff Jan''10'!E8-'Tariff Jan''10'!E12)*('Tariff Jan''10'!E17/100)*'Tariff Jan''10'!E8,('Tariff Jan''10'!E13-'Tariff Jan''10'!E12)*('Tariff Jan''10'!E17/100)*'Tariff Jan''10'!E8))</f>
        <v>128.26000000000002</v>
      </c>
    </row>
    <row r="11" spans="1:10" x14ac:dyDescent="0.15">
      <c r="A11" s="33" t="s">
        <v>200</v>
      </c>
      <c r="B11" s="36"/>
      <c r="C11" s="41">
        <f>IF($F5*'Tariff Jan''10'!E7/'Tariff Jan''10'!E8&lt;'Tariff Jan''10'!E13,0,IF($F5*'Tariff Jan''10'!E7/'Tariff Jan''10'!E8&lt;='Tariff Jan''10'!E14,($F5*'Tariff Jan''10'!E7/'Tariff Jan''10'!E8-'Tariff Jan''10'!E13)*('Tariff Jan''10'!E18/100)*'Tariff Jan''10'!E8,('Tariff Jan''10'!E14-'Tariff Jan''10'!E13)*('Tariff Jan''10'!E18/100)*'Tariff Jan''10'!E8))</f>
        <v>0</v>
      </c>
    </row>
    <row r="12" spans="1:10" x14ac:dyDescent="0.15">
      <c r="A12" s="33" t="s">
        <v>280</v>
      </c>
      <c r="B12" s="36"/>
      <c r="C12" s="41">
        <f>IF(($F5*'Tariff Jan''10'!E7/'Tariff Jan''10'!E8&gt;'Tariff Jan''10'!E14),($F5*'Tariff Jan''10'!E7/'Tariff Jan''10'!E8-'Tariff Jan''10'!E14)*'Tariff Jan''10'!E19/100*'Tariff Jan''10'!E8,0)</f>
        <v>0</v>
      </c>
    </row>
    <row r="13" spans="1:10" x14ac:dyDescent="0.15">
      <c r="A13" s="33" t="s">
        <v>203</v>
      </c>
      <c r="B13" s="36"/>
      <c r="C13" s="41">
        <f>IF($F5*'Tariff Jan''10'!E9/'Tariff Jan''10'!E10&gt;='Tariff Jan''10'!E11,('Tariff Jan''10'!E11*'Tariff Jan''10'!E20/100)*'Tariff Jan''10'!E10,($F5*'Tariff Jan''10'!E9/'Tariff Jan''10'!E10*'Tariff Jan''10'!E20/100)*'Tariff Jan''10'!E10)</f>
        <v>177.50700000000001</v>
      </c>
    </row>
    <row r="14" spans="1:10" x14ac:dyDescent="0.15">
      <c r="A14" s="33" t="s">
        <v>83</v>
      </c>
      <c r="B14" s="36"/>
      <c r="C14" s="41">
        <f>IF($F5*'Tariff Jan''10'!E9/'Tariff Jan''10'!E10&lt;'Tariff Jan''10'!E11,0,IF($F5*'Tariff Jan''10'!E9/'Tariff Jan''10'!E10&lt;='Tariff Jan''10'!E12,($F5*'Tariff Jan''10'!E9/'Tariff Jan''10'!E10-'Tariff Jan''10'!E11)*('Tariff Jan''10'!E21/100)*'Tariff Jan''10'!E10,('Tariff Jan''10'!E12-'Tariff Jan''10'!E11)*('Tariff Jan''10'!E21/100)*'Tariff Jan''10'!E10))</f>
        <v>421.80599999999993</v>
      </c>
    </row>
    <row r="15" spans="1:10" x14ac:dyDescent="0.15">
      <c r="A15" s="33" t="s">
        <v>84</v>
      </c>
      <c r="B15" s="36"/>
      <c r="C15" s="41">
        <f>IF($F5*'Tariff Jan''10'!E9/'Tariff Jan''10'!E10&lt;'Tariff Jan''10'!E12,0,IF($F5*'Tariff Jan''10'!E9/'Tariff Jan''10'!E10&lt;='Tariff Jan''10'!E13,($F5*'Tariff Jan''10'!E9/'Tariff Jan''10'!E10-'Tariff Jan''10'!E12)*('Tariff Jan''10'!E22/100)*'Tariff Jan''10'!E10,('Tariff Jan''10'!E13-'Tariff Jan''10'!E12)*('Tariff Jan''10'!E22/100)*'Tariff Jan''10'!E10))</f>
        <v>353.76</v>
      </c>
    </row>
    <row r="16" spans="1:10" x14ac:dyDescent="0.15">
      <c r="A16" s="33" t="s">
        <v>85</v>
      </c>
      <c r="B16" s="36"/>
      <c r="C16" s="41">
        <f>IF($F5*'Tariff Jan''10'!E9/'Tariff Jan''10'!E10&lt;'Tariff Jan''10'!E13,0,IF($F5*'Tariff Jan''10'!E9/'Tariff Jan''10'!E10&lt;='Tariff Jan''10'!E14,($F5*'Tariff Jan''10'!E9/'Tariff Jan''10'!E10-'Tariff Jan''10'!E13)*('Tariff Jan''10'!E23/100)*'Tariff Jan''10'!E10,('Tariff Jan''10'!E14-'Tariff Jan''10'!E13)*('Tariff Jan''10'!E23/100)*'Tariff Jan''10'!E10))</f>
        <v>0</v>
      </c>
    </row>
    <row r="17" spans="1:10" x14ac:dyDescent="0.15">
      <c r="A17" s="33" t="s">
        <v>127</v>
      </c>
      <c r="B17" s="36"/>
      <c r="C17" s="41">
        <f>IF(($F5*'Tariff Jan''10'!E9/'Tariff Jan''10'!E10&gt;'Tariff Jan''10'!E14),($F5*'Tariff Jan''10'!E9/'Tariff Jan''10'!E10-'Tariff Jan''10'!E14)*'Tariff Jan''10'!E24/100*'Tariff Jan''10'!E10,0)</f>
        <v>0</v>
      </c>
    </row>
    <row r="18" spans="1:10" x14ac:dyDescent="0.15">
      <c r="A18" s="33" t="s">
        <v>243</v>
      </c>
      <c r="B18" s="36"/>
      <c r="C18" s="41">
        <f>'Tariff Jan''10'!E25*365/100</f>
        <v>164.45439999999999</v>
      </c>
    </row>
    <row r="19" spans="1:10" x14ac:dyDescent="0.15">
      <c r="A19" s="42" t="s">
        <v>245</v>
      </c>
      <c r="B19" s="36"/>
      <c r="C19" s="43">
        <f>SUM(C8:C18)</f>
        <v>1460.1114000000002</v>
      </c>
      <c r="D19" s="36"/>
      <c r="E19" s="36"/>
      <c r="F19" s="36"/>
      <c r="G19" s="36"/>
      <c r="H19" s="36"/>
      <c r="I19" s="36"/>
      <c r="J19" s="36"/>
    </row>
    <row r="20" spans="1:10" x14ac:dyDescent="0.15">
      <c r="B20" s="36"/>
      <c r="G20" s="49"/>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c r="H26" s="48"/>
    </row>
    <row r="27" spans="1:10" x14ac:dyDescent="0.15">
      <c r="A27" s="33" t="s">
        <v>236</v>
      </c>
      <c r="B27" s="36"/>
      <c r="C27" s="41">
        <f>IF(($F22*$F23)*'Tariff Jan''10'!E29/'Tariff Jan''10'!E30&gt;='Tariff Jan''10'!E33,('Tariff Jan''10'!E33*'Tariff Jan''10'!E38/100)*'Tariff Jan''10'!E30,(($F22*$F23)*('Tariff Jan''10'!E29/'Tariff Jan''10'!E30)*('Tariff Jan''10'!E38/100)*'Tariff Jan''10'!E30))</f>
        <v>59.168999999999997</v>
      </c>
    </row>
    <row r="28" spans="1:10" x14ac:dyDescent="0.15">
      <c r="A28" s="33" t="s">
        <v>110</v>
      </c>
      <c r="B28" s="36"/>
      <c r="C28" s="41">
        <f>IF(($F22*$F23)*'Tariff Jan''10'!E29/'Tariff Jan''10'!E30&lt;'Tariff Jan''10'!E33,0,IF(($F22*$F23)*'Tariff Jan''10'!E29/'Tariff Jan''10'!E30&lt;='Tariff Jan''10'!E34,(($F22*$F23)*'Tariff Jan''10'!E29/'Tariff Jan''10'!E30-'Tariff Jan''10'!E33)*('Tariff Jan''10'!E39/100)*'Tariff Jan''10'!E30,('Tariff Jan''10'!E34-'Tariff Jan''10'!E33)*('Tariff Jan''10'!E39/100)*'Tariff Jan''10'!E30))</f>
        <v>155.155</v>
      </c>
    </row>
    <row r="29" spans="1:10" x14ac:dyDescent="0.15">
      <c r="A29" s="33" t="s">
        <v>199</v>
      </c>
      <c r="B29" s="36"/>
      <c r="C29" s="41">
        <f>IF(($F22*$F23)*'Tariff Jan''10'!E29/'Tariff Jan''10'!E30&lt;'Tariff Jan''10'!E34,0,IF(($F22*$F23)*'Tariff Jan''10'!E29/'Tariff Jan''10'!E30&lt;='Tariff Jan''10'!E35,(($F22*$F23)*'Tariff Jan''10'!E29/'Tariff Jan''10'!E30-'Tariff Jan''10'!E34)*('Tariff Jan''10'!E40/100)*'Tariff Jan''10'!E30,('Tariff Jan''10'!E35-'Tariff Jan''10'!E34)*('Tariff Jan''10'!E40/100)*'Tariff Jan''10'!E30))</f>
        <v>128.26000000000002</v>
      </c>
    </row>
    <row r="30" spans="1:10" x14ac:dyDescent="0.15">
      <c r="A30" s="33" t="s">
        <v>200</v>
      </c>
      <c r="B30" s="36"/>
      <c r="C30" s="41">
        <f>IF(($F22*$F23)*'Tariff Jan''10'!E29/'Tariff Jan''10'!E30&lt;'Tariff Jan''10'!E35,0,IF(($F22*$F23)*'Tariff Jan''10'!E29/'Tariff Jan''10'!E30&lt;='Tariff Jan''10'!E36,(($F22*$F23)*'Tariff Jan''10'!E29/'Tariff Jan''10'!E30-'Tariff Jan''10'!E35)*('Tariff Jan''10'!E41/100)*'Tariff Jan''10'!E30,('Tariff Jan''10'!E36-'Tariff Jan''10'!E35)*('Tariff Jan''10'!E41/100)*'Tariff Jan''10'!E30))</f>
        <v>0</v>
      </c>
    </row>
    <row r="31" spans="1:10" x14ac:dyDescent="0.15">
      <c r="A31" s="33" t="s">
        <v>280</v>
      </c>
      <c r="B31" s="36"/>
      <c r="C31" s="41">
        <f>IF(($F22*$F23)*'Tariff Jan''10'!E29/'Tariff Jan''10'!E30&gt;'Tariff Jan''10'!E36,(($F22*$F23)*'Tariff Jan''10'!E29/'Tariff Jan''10'!E30-'Tariff Jan''10'!E36)*'Tariff Jan''10'!E42/100*'Tariff Jan''10'!E30,0)</f>
        <v>0</v>
      </c>
    </row>
    <row r="32" spans="1:10" x14ac:dyDescent="0.15">
      <c r="A32" s="33" t="s">
        <v>203</v>
      </c>
      <c r="B32" s="36"/>
      <c r="C32" s="41">
        <f>IF(($F22*$F23)*'Tariff Jan''10'!E31/'Tariff Jan''10'!E32&gt;='Tariff Jan''10'!E33,('Tariff Jan''10'!E33*'Tariff Jan''10'!E43/100)*'Tariff Jan''10'!E32,(($F22*$F23)*('Tariff Jan''10'!E31/'Tariff Jan''10'!E32*'Tariff Jan''10'!E43/100)*'Tariff Jan''10'!E32))</f>
        <v>177.50700000000001</v>
      </c>
    </row>
    <row r="33" spans="1:10" x14ac:dyDescent="0.15">
      <c r="A33" s="33" t="s">
        <v>83</v>
      </c>
      <c r="B33" s="36"/>
      <c r="C33" s="41">
        <f>IF(($F22*$F23)*'Tariff Jan''10'!E31/'Tariff Jan''10'!E32&lt;'Tariff Jan''10'!E33,0,IF(($F22*$F23)*'Tariff Jan''10'!E31/'Tariff Jan''10'!E32&lt;='Tariff Jan''10'!E34,(($F22*$F23)*'Tariff Jan''10'!E31/'Tariff Jan''10'!E32-'Tariff Jan''10'!E33)*('Tariff Jan''10'!E44/100)*'Tariff Jan''10'!E32,('Tariff Jan''10'!E34-'Tariff Jan''10'!E33)*('Tariff Jan''10'!E44/100)*'Tariff Jan''10'!E32))</f>
        <v>421.80599999999993</v>
      </c>
    </row>
    <row r="34" spans="1:10" x14ac:dyDescent="0.15">
      <c r="A34" s="33" t="s">
        <v>84</v>
      </c>
      <c r="B34" s="36"/>
      <c r="C34" s="41">
        <f>IF(($F22*$F23)*'Tariff Jan''10'!E31/'Tariff Jan''10'!E32&lt;'Tariff Jan''10'!E34,0,IF(($F22*$F23)*'Tariff Jan''10'!E31/'Tariff Jan''10'!E32&lt;='Tariff Jan''10'!E35,(($F22*$F23)*'Tariff Jan''10'!E31/'Tariff Jan''10'!E32-'Tariff Jan''10'!E34)*('Tariff Jan''10'!E45/100)*'Tariff Jan''10'!E32,('Tariff Jan''10'!E35-'Tariff Jan''10'!E34)*('Tariff Jan''10'!E45/100)*'Tariff Jan''10'!E32))</f>
        <v>353.76</v>
      </c>
    </row>
    <row r="35" spans="1:10" x14ac:dyDescent="0.15">
      <c r="A35" s="33" t="s">
        <v>85</v>
      </c>
      <c r="B35" s="36"/>
      <c r="C35" s="41">
        <f>IF(($F22*$F23)*'Tariff Jan''10'!E31/'Tariff Jan''10'!E32&lt;'Tariff Jan''10'!E35,0,IF(($F22*$F23)*'Tariff Jan''10'!E31/'Tariff Jan''10'!E32&lt;='Tariff Jan''10'!E36,(($F22*$F23)*'Tariff Jan''10'!E31/'Tariff Jan''10'!E32-'Tariff Jan''10'!E35)*('Tariff Jan''10'!E46/100)*'Tariff Jan''10'!E32,('Tariff Jan''10'!E36-'Tariff Jan''10'!E35)*('Tariff Jan''10'!E46/100)*'Tariff Jan''10'!E32))</f>
        <v>0</v>
      </c>
    </row>
    <row r="36" spans="1:10" x14ac:dyDescent="0.15">
      <c r="A36" s="33" t="s">
        <v>127</v>
      </c>
      <c r="B36" s="36"/>
      <c r="C36" s="41">
        <f>IF(($F22*$F23)*'Tariff Jan''10'!E31/'Tariff Jan''10'!E32&gt;'Tariff Jan''10'!E36,(($F22*$F23)*'Tariff Jan''10'!E31/'Tariff Jan''10'!E32-'Tariff Jan''10'!E36)*'Tariff Jan''10'!E47/100*'Tariff Jan''10'!E32,0)</f>
        <v>0</v>
      </c>
    </row>
    <row r="37" spans="1:10" x14ac:dyDescent="0.15">
      <c r="A37" s="33" t="s">
        <v>25</v>
      </c>
      <c r="B37" s="36"/>
      <c r="C37" s="41">
        <f>IF($F22*$F24&gt;='Tariff Jan''10'!E37,('Tariff Jan''10'!E37*'Tariff Jan''10'!E48/100),($F22*$F24)*('Tariff Jan''10'!E48/100))</f>
        <v>138.76499999999999</v>
      </c>
    </row>
    <row r="38" spans="1:10" x14ac:dyDescent="0.15">
      <c r="A38" s="33" t="s">
        <v>95</v>
      </c>
      <c r="B38" s="36"/>
      <c r="C38" s="41">
        <f>IF($F22*$F24&gt;'Tariff Jan''10'!E37,($F22*$F24-'Tariff Jan''10'!E37)*'Tariff Jan''10'!E49/100,0)</f>
        <v>0</v>
      </c>
    </row>
    <row r="39" spans="1:10" x14ac:dyDescent="0.15">
      <c r="A39" s="33" t="s">
        <v>243</v>
      </c>
      <c r="B39" s="36"/>
      <c r="C39" s="41">
        <f>'Tariff Jan''10'!E50*365/100</f>
        <v>164.45439999999999</v>
      </c>
    </row>
    <row r="40" spans="1:10" x14ac:dyDescent="0.15">
      <c r="A40" s="42" t="s">
        <v>245</v>
      </c>
      <c r="B40" s="36"/>
      <c r="C40" s="45">
        <f>SUM(C27:C39)</f>
        <v>1598.8764000000001</v>
      </c>
      <c r="D40" s="36"/>
      <c r="E40" s="36"/>
      <c r="F40" s="36"/>
      <c r="G40" s="36"/>
      <c r="H40" s="36"/>
      <c r="I40" s="36"/>
      <c r="J40" s="36"/>
    </row>
    <row r="42" spans="1:10" x14ac:dyDescent="0.15">
      <c r="A42" s="50"/>
      <c r="B42" s="50"/>
      <c r="C42" s="50"/>
      <c r="D42" s="50"/>
      <c r="E42" s="50"/>
      <c r="F42" s="50"/>
      <c r="G42" s="50"/>
      <c r="H42" s="50"/>
      <c r="I42" s="50"/>
      <c r="J42" s="50"/>
    </row>
  </sheetData>
  <sheetProtection algorithmName="SHA-512" hashValue="5SJeXxMUSQU6c4euJg6IFIHbpuQaoBeR7QqM2p+a+WbvH+T4gUQBOByxoPxuP2GU0zHWCbUxKY+qJ1cJvyJS8Q==" saltValue="nMLwyPVCdQWjYJW+2IyitQ==" spinCount="100000" sheet="1" objects="1" scenarios="1"/>
  <phoneticPr fontId="10" type="noConversion"/>
  <pageMargins left="0.75" right="0.75" top="1" bottom="1" header="0.5" footer="0.5"/>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J42"/>
  <sheetViews>
    <sheetView zoomScale="125" workbookViewId="0">
      <selection activeCell="F11" sqref="F11"/>
    </sheetView>
  </sheetViews>
  <sheetFormatPr baseColWidth="10" defaultColWidth="10.6640625" defaultRowHeight="13" x14ac:dyDescent="0.15"/>
  <cols>
    <col min="1" max="1" width="20.1640625" style="33" customWidth="1"/>
    <col min="2" max="2" width="2.33203125" style="33" customWidth="1"/>
    <col min="3" max="15" width="10" style="33" customWidth="1"/>
    <col min="16" max="16384" width="10.6640625" style="33"/>
  </cols>
  <sheetData>
    <row r="1" spans="1:10" x14ac:dyDescent="0.15">
      <c r="A1" s="32" t="s">
        <v>18</v>
      </c>
    </row>
    <row r="2" spans="1:10" x14ac:dyDescent="0.15">
      <c r="A2" s="34"/>
      <c r="B2" s="34"/>
      <c r="C2" s="34"/>
      <c r="D2" s="34"/>
      <c r="E2" s="34"/>
      <c r="F2" s="34"/>
      <c r="G2" s="34"/>
      <c r="H2" s="34"/>
      <c r="I2" s="34"/>
      <c r="J2" s="34"/>
    </row>
    <row r="3" spans="1:10" x14ac:dyDescent="0.15">
      <c r="A3" s="35" t="s">
        <v>276</v>
      </c>
      <c r="B3" s="36"/>
    </row>
    <row r="4" spans="1:10" x14ac:dyDescent="0.15">
      <c r="B4" s="36"/>
    </row>
    <row r="5" spans="1:10" x14ac:dyDescent="0.15">
      <c r="A5" s="37" t="s">
        <v>90</v>
      </c>
      <c r="B5" s="36"/>
      <c r="C5" s="37" t="s">
        <v>86</v>
      </c>
      <c r="F5" s="25">
        <v>6000</v>
      </c>
    </row>
    <row r="6" spans="1:10" x14ac:dyDescent="0.15">
      <c r="B6" s="36"/>
    </row>
    <row r="7" spans="1:10" x14ac:dyDescent="0.15">
      <c r="A7" s="38" t="s">
        <v>22</v>
      </c>
      <c r="B7" s="39"/>
      <c r="C7" s="40" t="s">
        <v>96</v>
      </c>
      <c r="D7" s="40"/>
      <c r="I7" s="40"/>
    </row>
    <row r="8" spans="1:10" x14ac:dyDescent="0.15">
      <c r="A8" s="33" t="s">
        <v>236</v>
      </c>
      <c r="B8" s="36"/>
      <c r="C8" s="41">
        <f>IF($F5*'Tariff Jul''09'!E7/'Tariff Jul''09'!E8&gt;='Tariff Jul''09'!E11,('Tariff Jul''09'!E11*'Tariff Jul''09'!E15/100)*'Tariff Jul''09'!E8,($F5*'Tariff Jul''09'!E7/'Tariff Jul''09'!E8*'Tariff Jul''09'!E15/100)*'Tariff Jul''09'!E8)</f>
        <v>59.168999999999997</v>
      </c>
    </row>
    <row r="9" spans="1:10" x14ac:dyDescent="0.15">
      <c r="A9" s="33" t="s">
        <v>110</v>
      </c>
      <c r="B9" s="36"/>
      <c r="C9" s="41">
        <f>IF($F5*'Tariff Jul''09'!E7/'Tariff Jul''09'!E8&lt;'Tariff Jul''09'!E11,0,IF($F5*'Tariff Jul''09'!E7/'Tariff Jul''09'!E8&lt;='Tariff Jul''09'!E12,($F5*'Tariff Jul''09'!E7/'Tariff Jul''09'!E8-'Tariff Jul''09'!E11)*('Tariff Jul''09'!E16/100)*'Tariff Jul''09'!E8,('Tariff Jul''09'!E12-'Tariff Jul''09'!E11)*('Tariff Jul''09'!E16/100)*'Tariff Jul''09'!E8))</f>
        <v>155.155</v>
      </c>
    </row>
    <row r="10" spans="1:10" x14ac:dyDescent="0.15">
      <c r="A10" s="33" t="s">
        <v>199</v>
      </c>
      <c r="B10" s="36"/>
      <c r="C10" s="41">
        <f>IF($F5*'Tariff Jul''09'!E7/'Tariff Jul''09'!E8&lt;'Tariff Jul''09'!E12,0,IF($F5*'Tariff Jul''09'!E7/'Tariff Jul''09'!E8&lt;='Tariff Jul''09'!E13,($F5*'Tariff Jul''09'!E7/'Tariff Jul''09'!E8-'Tariff Jul''09'!E12)*('Tariff Jul''09'!E17/100)*'Tariff Jul''09'!E8,('Tariff Jul''09'!E13-'Tariff Jul''09'!E12)*('Tariff Jul''09'!E17/100)*'Tariff Jul''09'!E8))</f>
        <v>128.26000000000002</v>
      </c>
    </row>
    <row r="11" spans="1:10" x14ac:dyDescent="0.15">
      <c r="A11" s="33" t="s">
        <v>200</v>
      </c>
      <c r="B11" s="36"/>
      <c r="C11" s="41">
        <f>IF($F5*'Tariff Jul''09'!E7/'Tariff Jul''09'!E8&lt;'Tariff Jul''09'!E13,0,IF($F5*'Tariff Jul''09'!E7/'Tariff Jul''09'!E8&lt;='Tariff Jul''09'!E14,($F5*'Tariff Jul''09'!E7/'Tariff Jul''09'!E8-'Tariff Jul''09'!E13)*('Tariff Jul''09'!E18/100)*'Tariff Jul''09'!E8,('Tariff Jul''09'!E14-'Tariff Jul''09'!E13)*('Tariff Jul''09'!E18/100)*'Tariff Jul''09'!E8))</f>
        <v>0</v>
      </c>
    </row>
    <row r="12" spans="1:10" x14ac:dyDescent="0.15">
      <c r="A12" s="33" t="s">
        <v>280</v>
      </c>
      <c r="B12" s="36"/>
      <c r="C12" s="41">
        <f>IF(($F5*'Tariff Jul''09'!E7/'Tariff Jul''09'!E8&gt;'Tariff Jul''09'!E14),($F5*'Tariff Jul''09'!E7/'Tariff Jul''09'!E8-'Tariff Jul''09'!E14)*'Tariff Jul''09'!E19/100*'Tariff Jul''09'!E8,0)</f>
        <v>0</v>
      </c>
    </row>
    <row r="13" spans="1:10" x14ac:dyDescent="0.15">
      <c r="A13" s="33" t="s">
        <v>203</v>
      </c>
      <c r="B13" s="36"/>
      <c r="C13" s="41">
        <f>IF($F5*'Tariff Jul''09'!E9/'Tariff Jul''09'!E10&gt;='Tariff Jul''09'!E11,('Tariff Jul''09'!E11*'Tariff Jul''09'!E20/100)*'Tariff Jul''09'!E10,($F5*'Tariff Jul''09'!E9/'Tariff Jul''09'!E10*'Tariff Jul''09'!E20/100)*'Tariff Jul''09'!E10)</f>
        <v>177.50700000000001</v>
      </c>
    </row>
    <row r="14" spans="1:10" x14ac:dyDescent="0.15">
      <c r="A14" s="33" t="s">
        <v>83</v>
      </c>
      <c r="B14" s="36"/>
      <c r="C14" s="41">
        <f>IF($F5*'Tariff Jul''09'!E9/'Tariff Jul''09'!E10&lt;'Tariff Jul''09'!E11,0,IF($F5*'Tariff Jul''09'!E9/'Tariff Jul''09'!E10&lt;='Tariff Jul''09'!E12,($F5*'Tariff Jul''09'!E9/'Tariff Jul''09'!E10-'Tariff Jul''09'!E11)*('Tariff Jul''09'!E21/100)*'Tariff Jul''09'!E10,('Tariff Jul''09'!E12-'Tariff Jul''09'!E11)*('Tariff Jul''09'!E21/100)*'Tariff Jul''09'!E10))</f>
        <v>421.80599999999993</v>
      </c>
    </row>
    <row r="15" spans="1:10" x14ac:dyDescent="0.15">
      <c r="A15" s="33" t="s">
        <v>84</v>
      </c>
      <c r="B15" s="36"/>
      <c r="C15" s="41">
        <f>IF($F5*'Tariff Jul''09'!E9/'Tariff Jul''09'!E10&lt;'Tariff Jul''09'!E12,0,IF($F5*'Tariff Jul''09'!E9/'Tariff Jul''09'!E10&lt;='Tariff Jul''09'!E13,($F5*'Tariff Jul''09'!E9/'Tariff Jul''09'!E10-'Tariff Jul''09'!E12)*('Tariff Jul''09'!E22/100)*'Tariff Jul''09'!E10,('Tariff Jul''09'!E13-'Tariff Jul''09'!E12)*('Tariff Jul''09'!E22/100)*'Tariff Jul''09'!E10))</f>
        <v>353.76</v>
      </c>
    </row>
    <row r="16" spans="1:10" x14ac:dyDescent="0.15">
      <c r="A16" s="33" t="s">
        <v>85</v>
      </c>
      <c r="B16" s="36"/>
      <c r="C16" s="41">
        <f>IF($F5*'Tariff Jul''09'!E9/'Tariff Jul''09'!E10&lt;'Tariff Jul''09'!E13,0,IF($F5*'Tariff Jul''09'!E9/'Tariff Jul''09'!E10&lt;='Tariff Jul''09'!E14,($F5*'Tariff Jul''09'!E9/'Tariff Jul''09'!E10-'Tariff Jul''09'!E13)*('Tariff Jul''09'!E23/100)*'Tariff Jul''09'!E10,('Tariff Jul''09'!E14-'Tariff Jul''09'!E13)*('Tariff Jul''09'!E23/100)*'Tariff Jul''09'!E10))</f>
        <v>0</v>
      </c>
    </row>
    <row r="17" spans="1:10" x14ac:dyDescent="0.15">
      <c r="A17" s="33" t="s">
        <v>127</v>
      </c>
      <c r="B17" s="36"/>
      <c r="C17" s="41">
        <f>IF(($F5*'Tariff Jul''09'!E9/'Tariff Jul''09'!E10&gt;'Tariff Jul''09'!E14),($F5*'Tariff Jul''09'!E9/'Tariff Jul''09'!E10-'Tariff Jul''09'!E14)*'Tariff Jul''09'!E24/100*'Tariff Jul''09'!E10,0)</f>
        <v>0</v>
      </c>
    </row>
    <row r="18" spans="1:10" x14ac:dyDescent="0.15">
      <c r="A18" s="33" t="s">
        <v>37</v>
      </c>
      <c r="B18" s="36"/>
      <c r="C18" s="41">
        <f>'Tariff Jul''09'!E25*365/100</f>
        <v>164.45439999999999</v>
      </c>
    </row>
    <row r="19" spans="1:10" x14ac:dyDescent="0.15">
      <c r="A19" s="42" t="s">
        <v>245</v>
      </c>
      <c r="B19" s="36"/>
      <c r="C19" s="43">
        <f>SUM(C8:C18)</f>
        <v>1460.1114000000002</v>
      </c>
      <c r="D19" s="36"/>
      <c r="E19" s="36"/>
      <c r="F19" s="36"/>
      <c r="G19" s="36"/>
      <c r="H19" s="36"/>
      <c r="I19" s="36"/>
      <c r="J19" s="36"/>
    </row>
    <row r="20" spans="1:10" x14ac:dyDescent="0.15">
      <c r="B20" s="36"/>
    </row>
    <row r="21" spans="1:10" x14ac:dyDescent="0.15">
      <c r="B21" s="36"/>
    </row>
    <row r="22" spans="1:10" x14ac:dyDescent="0.15">
      <c r="A22" s="37" t="s">
        <v>23</v>
      </c>
      <c r="B22" s="36"/>
      <c r="C22" s="37" t="s">
        <v>281</v>
      </c>
      <c r="F22" s="25">
        <v>7500</v>
      </c>
    </row>
    <row r="23" spans="1:10" x14ac:dyDescent="0.15">
      <c r="A23" s="37" t="s">
        <v>24</v>
      </c>
      <c r="B23" s="36"/>
      <c r="C23" s="37" t="s">
        <v>282</v>
      </c>
      <c r="F23" s="26">
        <v>0.8</v>
      </c>
    </row>
    <row r="24" spans="1:10" x14ac:dyDescent="0.15">
      <c r="B24" s="36"/>
      <c r="C24" s="37" t="s">
        <v>164</v>
      </c>
      <c r="F24" s="26">
        <v>0.2</v>
      </c>
    </row>
    <row r="25" spans="1:10" x14ac:dyDescent="0.15">
      <c r="B25" s="44"/>
    </row>
    <row r="26" spans="1:10" x14ac:dyDescent="0.15">
      <c r="A26" s="38" t="s">
        <v>22</v>
      </c>
      <c r="B26" s="44"/>
      <c r="C26" s="40" t="s">
        <v>96</v>
      </c>
    </row>
    <row r="27" spans="1:10" x14ac:dyDescent="0.15">
      <c r="A27" s="33" t="s">
        <v>236</v>
      </c>
      <c r="B27" s="36"/>
      <c r="C27" s="41">
        <f>IF(($F22*$F23)*'Tariff Jul''09'!E29/'Tariff Jul''09'!E30&gt;='Tariff Jul''09'!E33,('Tariff Jul''09'!E33*'Tariff Jul''09'!E38/100)*'Tariff Jul''09'!E30,(($F22*$F23)*('Tariff Jul''09'!E29/'Tariff Jul''09'!E30)*('Tariff Jul''09'!E38/100)*'Tariff Jul''09'!E30))</f>
        <v>59.168999999999997</v>
      </c>
    </row>
    <row r="28" spans="1:10" x14ac:dyDescent="0.15">
      <c r="A28" s="33" t="s">
        <v>110</v>
      </c>
      <c r="B28" s="36"/>
      <c r="C28" s="41">
        <f>IF(($F22*$F23)*'Tariff Jul''09'!E29/'Tariff Jul''09'!E30&lt;'Tariff Jul''09'!E33,0,IF(($F22*$F23)*'Tariff Jul''09'!E29/'Tariff Jul''09'!E30&lt;='Tariff Jul''09'!E34,(($F22*$F23)*'Tariff Jul''09'!E29/'Tariff Jul''09'!E30-'Tariff Jul''09'!E33)*('Tariff Jul''09'!E39/100)*'Tariff Jul''09'!E30,('Tariff Jul''09'!E34-'Tariff Jul''09'!E33)*('Tariff Jul''09'!E39/100)*'Tariff Jul''09'!E30))</f>
        <v>155.155</v>
      </c>
    </row>
    <row r="29" spans="1:10" x14ac:dyDescent="0.15">
      <c r="A29" s="33" t="s">
        <v>199</v>
      </c>
      <c r="B29" s="36"/>
      <c r="C29" s="41">
        <f>IF(($F22*$F23)*'Tariff Jul''09'!E29/'Tariff Jul''09'!E30&lt;'Tariff Jul''09'!E34,0,IF(($F22*$F23)*'Tariff Jul''09'!E29/'Tariff Jul''09'!E30&lt;='Tariff Jul''09'!E35,(($F22*$F23)*'Tariff Jul''09'!E29/'Tariff Jul''09'!E30-'Tariff Jul''09'!E34)*('Tariff Jul''09'!E40/100)*'Tariff Jul''09'!E30,('Tariff Jul''09'!E35-'Tariff Jul''09'!E34)*('Tariff Jul''09'!E40/100)*'Tariff Jul''09'!E30))</f>
        <v>128.26000000000002</v>
      </c>
    </row>
    <row r="30" spans="1:10" x14ac:dyDescent="0.15">
      <c r="A30" s="33" t="s">
        <v>200</v>
      </c>
      <c r="B30" s="36"/>
      <c r="C30" s="41">
        <f>IF(($F22*$F23)*'Tariff Jul''09'!E29/'Tariff Jul''09'!E30&lt;'Tariff Jul''09'!E35,0,IF(($F22*$F23)*'Tariff Jul''09'!E29/'Tariff Jul''09'!E30&lt;='Tariff Jul''09'!E36,(($F22*$F23)*'Tariff Jul''09'!E29/'Tariff Jul''09'!E30-'Tariff Jul''09'!E35)*('Tariff Jul''09'!E41/100)*'Tariff Jul''09'!E30,('Tariff Jul''09'!E36-'Tariff Jul''09'!E35)*('Tariff Jul''09'!E41/100)*'Tariff Jul''09'!E30))</f>
        <v>0</v>
      </c>
    </row>
    <row r="31" spans="1:10" x14ac:dyDescent="0.15">
      <c r="A31" s="33" t="s">
        <v>280</v>
      </c>
      <c r="B31" s="36"/>
      <c r="C31" s="41">
        <f>IF(($F22*$F23)*'Tariff Jul''09'!E29/'Tariff Jul''09'!E30&gt;'Tariff Jul''09'!E36,(($F22*$F23)*'Tariff Jul''09'!E29/'Tariff Jul''09'!E30-'Tariff Jul''09'!E36)*'Tariff Jul''09'!E42/100*'Tariff Jul''09'!E30,0)</f>
        <v>0</v>
      </c>
    </row>
    <row r="32" spans="1:10" x14ac:dyDescent="0.15">
      <c r="A32" s="33" t="s">
        <v>203</v>
      </c>
      <c r="B32" s="36"/>
      <c r="C32" s="41">
        <f>IF(($F22*$F23)*'Tariff Jul''09'!E31/'Tariff Jul''09'!E32&gt;='Tariff Jul''09'!E33,('Tariff Jul''09'!E33*'Tariff Jul''09'!E43/100)*'Tariff Jul''09'!E32,(($F22*$F23)*('Tariff Jul''09'!E31/'Tariff Jul''09'!E32*'Tariff Jul''09'!E43/100)*'Tariff Jul''09'!E32))</f>
        <v>177.50700000000001</v>
      </c>
    </row>
    <row r="33" spans="1:10" x14ac:dyDescent="0.15">
      <c r="A33" s="33" t="s">
        <v>83</v>
      </c>
      <c r="B33" s="36"/>
      <c r="C33" s="41">
        <f>IF(($F22*$F23)*'Tariff Jul''09'!E31/'Tariff Jul''09'!E32&lt;'Tariff Jul''09'!E33,0,IF(($F22*$F23)*'Tariff Jul''09'!E31/'Tariff Jul''09'!E32&lt;='Tariff Jul''09'!E34,(($F22*$F23)*'Tariff Jul''09'!E31/'Tariff Jul''09'!E32-'Tariff Jul''09'!E33)*('Tariff Jul''09'!E44/100)*'Tariff Jul''09'!E32,('Tariff Jul''09'!E34-'Tariff Jul''09'!E33)*('Tariff Jul''09'!E44/100)*'Tariff Jul''09'!E32))</f>
        <v>421.80599999999993</v>
      </c>
    </row>
    <row r="34" spans="1:10" x14ac:dyDescent="0.15">
      <c r="A34" s="33" t="s">
        <v>84</v>
      </c>
      <c r="B34" s="36"/>
      <c r="C34" s="41">
        <f>IF(($F22*$F23)*'Tariff Jul''09'!E31/'Tariff Jul''09'!E32&lt;'Tariff Jul''09'!E34,0,IF(($F22*$F23)*'Tariff Jul''09'!E31/'Tariff Jul''09'!E32&lt;='Tariff Jul''09'!E35,(($F22*$F23)*'Tariff Jul''09'!E31/'Tariff Jul''09'!E32-'Tariff Jul''09'!E34)*('Tariff Jul''09'!E45/100)*'Tariff Jul''09'!E32,('Tariff Jul''09'!E35-'Tariff Jul''09'!E34)*('Tariff Jul''09'!E45/100)*'Tariff Jul''09'!E32))</f>
        <v>353.76</v>
      </c>
    </row>
    <row r="35" spans="1:10" x14ac:dyDescent="0.15">
      <c r="A35" s="33" t="s">
        <v>85</v>
      </c>
      <c r="B35" s="36"/>
      <c r="C35" s="41">
        <f>IF(($F22*$F23)*'Tariff Jul''09'!E31/'Tariff Jul''09'!E32&lt;'Tariff Jul''09'!E35,0,IF(($F22*$F23)*'Tariff Jul''09'!E31/'Tariff Jul''09'!E32&lt;='Tariff Jul''09'!E36,(($F22*$F23)*'Tariff Jul''09'!E31/'Tariff Jul''09'!E32-'Tariff Jul''09'!E35)*('Tariff Jul''09'!E46/100)*'Tariff Jul''09'!E32,('Tariff Jul''09'!E36-'Tariff Jul''09'!E35)*('Tariff Jul''09'!E46/100)*'Tariff Jul''09'!E32))</f>
        <v>0</v>
      </c>
    </row>
    <row r="36" spans="1:10" x14ac:dyDescent="0.15">
      <c r="A36" s="33" t="s">
        <v>127</v>
      </c>
      <c r="B36" s="36"/>
      <c r="C36" s="41">
        <f>IF(($F22*$F23)*'Tariff Jul''09'!E31/'Tariff Jul''09'!E32&gt;'Tariff Jul''09'!E36,(($F22*$F23)*'Tariff Jul''09'!E31/'Tariff Jul''09'!E32-'Tariff Jul''09'!E36)*'Tariff Jul''09'!E47/100*'Tariff Jul''09'!E32,0)</f>
        <v>0</v>
      </c>
    </row>
    <row r="37" spans="1:10" x14ac:dyDescent="0.15">
      <c r="A37" s="33" t="s">
        <v>25</v>
      </c>
      <c r="B37" s="36"/>
      <c r="C37" s="41">
        <f>IF($F22*$F24&gt;='Tariff Jul''09'!E37,('Tariff Jul''09'!E37*'Tariff Jul''09'!E48/100),($F22*$F24)*('Tariff Jul''09'!E48/100))</f>
        <v>138.76499999999999</v>
      </c>
    </row>
    <row r="38" spans="1:10" x14ac:dyDescent="0.15">
      <c r="A38" s="33" t="s">
        <v>95</v>
      </c>
      <c r="B38" s="36"/>
      <c r="C38" s="41">
        <f>IF($F22*$F24&gt;'Tariff Jul''09'!E37,($F22*$F24-'Tariff Jul''09'!E37)*'Tariff Jul''09'!E49/100,0)</f>
        <v>0</v>
      </c>
    </row>
    <row r="39" spans="1:10" x14ac:dyDescent="0.15">
      <c r="A39" s="33" t="s">
        <v>37</v>
      </c>
      <c r="B39" s="36"/>
      <c r="C39" s="41">
        <f>'Tariff Jul''09'!E50*365/100</f>
        <v>164.45439999999999</v>
      </c>
    </row>
    <row r="40" spans="1:10" x14ac:dyDescent="0.15">
      <c r="A40" s="42" t="s">
        <v>245</v>
      </c>
      <c r="B40" s="36"/>
      <c r="C40" s="45">
        <f>SUM(C27:C39)</f>
        <v>1598.8764000000001</v>
      </c>
      <c r="D40" s="36"/>
      <c r="E40" s="36"/>
      <c r="F40" s="36"/>
      <c r="G40" s="36"/>
      <c r="H40" s="36"/>
      <c r="I40" s="36"/>
      <c r="J40" s="36"/>
    </row>
    <row r="42" spans="1:10" x14ac:dyDescent="0.15">
      <c r="A42" s="46"/>
      <c r="B42" s="46"/>
      <c r="C42" s="46"/>
      <c r="D42" s="46"/>
      <c r="E42" s="46"/>
      <c r="F42" s="46"/>
      <c r="G42" s="46"/>
      <c r="H42" s="46"/>
      <c r="I42" s="46"/>
      <c r="J42" s="46"/>
    </row>
  </sheetData>
  <sheetProtection algorithmName="SHA-512" hashValue="EbbKfU4JlpDuBbQFVz2cOjrn9+erBbDExIQHwQ5yKKts9351XXycZZ16pyahxvdNHcGYOG0nU+cq/Hh4A2a4Tg==" saltValue="6LH6z4zEidcTIiiRasfqTA==" spinCount="100000" sheet="1" objects="1" scenarios="1"/>
  <phoneticPr fontId="10" type="noConversion"/>
  <pageMargins left="0.75" right="0.75" top="1" bottom="1" header="0.5" footer="0.5"/>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85AA-ABDD-BC41-AA10-1FD767656D97}">
  <sheetPr codeName="Sheet37"/>
  <dimension ref="A1:PN11735"/>
  <sheetViews>
    <sheetView tabSelected="1" zoomScale="180" zoomScaleNormal="180" workbookViewId="0">
      <selection activeCell="B2" sqref="B2"/>
    </sheetView>
  </sheetViews>
  <sheetFormatPr baseColWidth="10" defaultRowHeight="13" x14ac:dyDescent="0.15"/>
  <cols>
    <col min="1" max="1" width="20.33203125" style="201" customWidth="1"/>
    <col min="2" max="2" width="14.5" style="201" customWidth="1"/>
    <col min="3" max="12" width="12.83203125" style="201" customWidth="1"/>
    <col min="431" max="16384" width="10.83203125" style="201"/>
  </cols>
  <sheetData>
    <row r="1" spans="1:43" customFormat="1" x14ac:dyDescent="0.15">
      <c r="A1" s="258" t="s">
        <v>216</v>
      </c>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row>
    <row r="2" spans="1:43" customFormat="1" x14ac:dyDescent="0.15">
      <c r="A2" s="258" t="s">
        <v>287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row>
    <row r="3" spans="1:43" customFormat="1" ht="14" thickBot="1" x14ac:dyDescent="0.2">
      <c r="A3" s="258"/>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row>
    <row r="4" spans="1:43" ht="14" x14ac:dyDescent="0.15">
      <c r="A4" s="128" t="s">
        <v>217</v>
      </c>
      <c r="B4" s="129"/>
      <c r="C4" s="129"/>
      <c r="D4" s="129"/>
      <c r="E4" s="129"/>
      <c r="F4" s="129"/>
      <c r="G4" s="129"/>
      <c r="H4" s="129"/>
      <c r="I4" s="129"/>
      <c r="J4" s="129"/>
      <c r="K4" s="129"/>
      <c r="L4" s="13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row>
    <row r="5" spans="1:43" ht="14" x14ac:dyDescent="0.15">
      <c r="A5" s="131" t="s">
        <v>131</v>
      </c>
      <c r="B5" s="82"/>
      <c r="C5" s="149">
        <v>1500</v>
      </c>
      <c r="D5" s="82"/>
      <c r="E5" s="82"/>
      <c r="F5" s="82"/>
      <c r="G5" s="82"/>
      <c r="H5" s="82"/>
      <c r="I5" s="82"/>
      <c r="J5" s="82"/>
      <c r="K5" s="82"/>
      <c r="L5" s="132"/>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row>
    <row r="6" spans="1:43" ht="14" x14ac:dyDescent="0.15">
      <c r="A6" s="131"/>
      <c r="B6" s="82"/>
      <c r="C6" s="82"/>
      <c r="D6" s="82"/>
      <c r="E6" s="82"/>
      <c r="F6" s="82"/>
      <c r="G6" s="82"/>
      <c r="H6" s="82"/>
      <c r="I6" s="82"/>
      <c r="J6" s="82"/>
      <c r="K6" s="82"/>
      <c r="L6" s="132"/>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row>
    <row r="7" spans="1:43" ht="30" x14ac:dyDescent="0.15">
      <c r="A7" s="228" t="s">
        <v>193</v>
      </c>
      <c r="B7" s="229" t="s">
        <v>142</v>
      </c>
      <c r="C7" s="230" t="s">
        <v>148</v>
      </c>
      <c r="D7" s="230" t="s">
        <v>132</v>
      </c>
      <c r="E7" s="231" t="s">
        <v>133</v>
      </c>
      <c r="F7" s="231" t="s">
        <v>134</v>
      </c>
      <c r="G7" s="231" t="s">
        <v>135</v>
      </c>
      <c r="H7" s="231" t="s">
        <v>218</v>
      </c>
      <c r="I7" s="231" t="s">
        <v>139</v>
      </c>
      <c r="J7" s="231" t="s">
        <v>444</v>
      </c>
      <c r="K7" s="232" t="s">
        <v>143</v>
      </c>
      <c r="L7" s="233" t="s">
        <v>144</v>
      </c>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row>
    <row r="8" spans="1:43" x14ac:dyDescent="0.15">
      <c r="A8" s="133" t="str">
        <f>'Tariff Jul 2023'!K2</f>
        <v>AGL</v>
      </c>
      <c r="B8" s="134">
        <f>'Tariff Jul 2023'!G2</f>
        <v>43648</v>
      </c>
      <c r="C8" s="135">
        <f>91*'Tariff Jul 2023'!M2/100</f>
        <v>90.966909090909084</v>
      </c>
      <c r="D8" s="135">
        <f>$C$5*'Tariff Jul 2023'!N2/100</f>
        <v>637.90909090909088</v>
      </c>
      <c r="E8" s="135">
        <v>0</v>
      </c>
      <c r="F8" s="136">
        <v>0</v>
      </c>
      <c r="G8" s="135">
        <v>0</v>
      </c>
      <c r="H8" s="135">
        <v>0</v>
      </c>
      <c r="I8" s="135">
        <v>0</v>
      </c>
      <c r="J8" s="135">
        <f>SUM(C8:I8)</f>
        <v>728.87599999999998</v>
      </c>
      <c r="K8" s="137">
        <f>J8*4</f>
        <v>2915.5039999999999</v>
      </c>
      <c r="L8" s="238">
        <f>K8*1.1</f>
        <v>3207.0544</v>
      </c>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row>
    <row r="9" spans="1:43" x14ac:dyDescent="0.15">
      <c r="A9" s="133" t="str">
        <f>'Tariff Jul 2023'!K3</f>
        <v>Alinta Energy</v>
      </c>
      <c r="B9" s="134">
        <f>'Tariff Jul 2023'!G3</f>
        <v>43646</v>
      </c>
      <c r="C9" s="135">
        <f>91*'Tariff Jul 2023'!M3/100</f>
        <v>84.208090909090899</v>
      </c>
      <c r="D9" s="135">
        <f>$C$5*'Tariff Jul 2023'!N3/100</f>
        <v>648.00000000000011</v>
      </c>
      <c r="E9" s="135">
        <v>0</v>
      </c>
      <c r="F9" s="136">
        <v>0</v>
      </c>
      <c r="G9" s="135">
        <v>0</v>
      </c>
      <c r="H9" s="135">
        <v>0</v>
      </c>
      <c r="I9" s="135">
        <v>0</v>
      </c>
      <c r="J9" s="135">
        <f t="shared" ref="J9:J16" si="0">SUM(C9:I9)</f>
        <v>732.20809090909097</v>
      </c>
      <c r="K9" s="137">
        <f t="shared" ref="K9:K23" si="1">J9*4</f>
        <v>2928.8323636363639</v>
      </c>
      <c r="L9" s="238">
        <f t="shared" ref="L9:L23" si="2">K9*1.1</f>
        <v>3221.7156000000004</v>
      </c>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row>
    <row r="10" spans="1:43" x14ac:dyDescent="0.15">
      <c r="A10" s="133" t="str">
        <f>'Tariff Jul 2023'!K4</f>
        <v>Diamond Energy</v>
      </c>
      <c r="B10" s="134">
        <f>'Tariff Jul 2023'!G4</f>
        <v>43646</v>
      </c>
      <c r="C10" s="135">
        <f>91*'Tariff Jul 2023'!M4/100</f>
        <v>72.8</v>
      </c>
      <c r="D10" s="135">
        <f>IF($C$5&gt;='Tariff Jul 2023'!P4,('Tariff Jul 2023'!P4*'Tariff Jul 2023'!N4/100),($C$5*'Tariff Jul 2023'!N4/100))</f>
        <v>128.99999999999997</v>
      </c>
      <c r="E10" s="135">
        <f>IF($C$5&lt;'Tariff Jul 2023'!P4,0,IF(($C$5-'Tariff Jul 2023'!P4)&lt;='Tariff Jul 2023'!R4,(($C$5-'Tariff Jul 2023'!P4)*'Tariff Jul 2023'!Q4/100),(('Tariff Jul 2023'!R4-'Tariff Jul 2023'!P4)*'Tariff Jul 2023'!Q4/100)))</f>
        <v>313.28181818181815</v>
      </c>
      <c r="F10" s="136">
        <f>IF($C$5&lt;'Tariff Jul 2023'!R4,0,IF(($C$5-'Tariff Jul 2023'!R4)&lt;='Tariff Jul 2023'!T4,(($C$5-'Tariff Jul 2023'!R4)*'Tariff Jul 2023'!S4/100),(('Tariff Jul 2023'!T4-'Tariff Jul 2023'!R4)*'Tariff Jul 2023'!S4/100)))</f>
        <v>244.99999999999997</v>
      </c>
      <c r="G10" s="135">
        <v>0</v>
      </c>
      <c r="H10" s="135">
        <v>0</v>
      </c>
      <c r="I10" s="135">
        <f>IF(($C$5&lt;'Tariff Jul 2023'!T4),(0),($C$5-'Tariff Jul 2023'!T4)*'Tariff Jul 2023'!U4/100)</f>
        <v>0</v>
      </c>
      <c r="J10" s="135">
        <f t="shared" si="0"/>
        <v>760.08181818181811</v>
      </c>
      <c r="K10" s="137">
        <f t="shared" si="1"/>
        <v>3040.3272727272724</v>
      </c>
      <c r="L10" s="238">
        <f t="shared" si="2"/>
        <v>3344.36</v>
      </c>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row>
    <row r="11" spans="1:43" x14ac:dyDescent="0.15">
      <c r="A11" s="133" t="str">
        <f>'Tariff Jul 2023'!K5</f>
        <v>Dodo Power &amp; Gas</v>
      </c>
      <c r="B11" s="134">
        <f>'Tariff Jul 2023'!G5</f>
        <v>43646</v>
      </c>
      <c r="C11" s="135">
        <f>91*'Tariff Jul 2023'!M5/100</f>
        <v>130.45263636363634</v>
      </c>
      <c r="D11" s="135">
        <f>$C$5*'Tariff Jul 2023'!N5/100</f>
        <v>532.09090909090912</v>
      </c>
      <c r="E11" s="135">
        <v>0</v>
      </c>
      <c r="F11" s="136">
        <v>0</v>
      </c>
      <c r="G11" s="135">
        <v>0</v>
      </c>
      <c r="H11" s="135">
        <v>0</v>
      </c>
      <c r="I11" s="135">
        <v>0</v>
      </c>
      <c r="J11" s="135">
        <f t="shared" si="0"/>
        <v>662.54354545454544</v>
      </c>
      <c r="K11" s="137">
        <f t="shared" si="1"/>
        <v>2650.1741818181818</v>
      </c>
      <c r="L11" s="238">
        <f t="shared" si="2"/>
        <v>2915.1916000000001</v>
      </c>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row>
    <row r="12" spans="1:43" x14ac:dyDescent="0.15">
      <c r="A12" s="133" t="str">
        <f>'Tariff Jul 2023'!K6</f>
        <v>EnergyAustralia</v>
      </c>
      <c r="B12" s="134">
        <f>'Tariff Jul 2023'!G6</f>
        <v>43646</v>
      </c>
      <c r="C12" s="135">
        <f>91*'Tariff Jul 2023'!M6/100</f>
        <v>86.449999999999989</v>
      </c>
      <c r="D12" s="135">
        <f>$C$5*'Tariff Jul 2023'!N6/100</f>
        <v>644.69999999999993</v>
      </c>
      <c r="E12" s="135">
        <v>0</v>
      </c>
      <c r="F12" s="136">
        <v>0</v>
      </c>
      <c r="G12" s="135">
        <v>0</v>
      </c>
      <c r="H12" s="135">
        <v>0</v>
      </c>
      <c r="I12" s="135">
        <v>0</v>
      </c>
      <c r="J12" s="135">
        <f t="shared" si="0"/>
        <v>731.14999999999986</v>
      </c>
      <c r="K12" s="137">
        <f t="shared" si="1"/>
        <v>2924.5999999999995</v>
      </c>
      <c r="L12" s="238">
        <f t="shared" si="2"/>
        <v>3217.0599999999995</v>
      </c>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row>
    <row r="13" spans="1:43" x14ac:dyDescent="0.15">
      <c r="A13" s="133" t="str">
        <f>'Tariff Jul 2023'!K7</f>
        <v>Lumo Energy</v>
      </c>
      <c r="B13" s="134">
        <f>'Tariff Jul 2023'!G7</f>
        <v>43646</v>
      </c>
      <c r="C13" s="135">
        <f>91*'Tariff Jul 2023'!M7/100</f>
        <v>95.897454545454551</v>
      </c>
      <c r="D13" s="135">
        <f>$C$5*'Tariff Jul 2023'!N7/100</f>
        <v>605.72727272727275</v>
      </c>
      <c r="E13" s="135">
        <v>0</v>
      </c>
      <c r="F13" s="136">
        <v>0</v>
      </c>
      <c r="G13" s="135">
        <v>0</v>
      </c>
      <c r="H13" s="135">
        <v>0</v>
      </c>
      <c r="I13" s="135">
        <v>0</v>
      </c>
      <c r="J13" s="135">
        <f t="shared" si="0"/>
        <v>701.62472727272734</v>
      </c>
      <c r="K13" s="137">
        <f t="shared" si="1"/>
        <v>2806.4989090909094</v>
      </c>
      <c r="L13" s="238">
        <f t="shared" si="2"/>
        <v>3087.1488000000004</v>
      </c>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row>
    <row r="14" spans="1:43" x14ac:dyDescent="0.15">
      <c r="A14" s="133" t="str">
        <f>'Tariff Jul 2023'!K8</f>
        <v>Momentum Energy</v>
      </c>
      <c r="B14" s="134">
        <f>'Tariff Jul 2023'!G8</f>
        <v>43646</v>
      </c>
      <c r="C14" s="135">
        <f>91*'Tariff Jul 2023'!M8/100</f>
        <v>141.505</v>
      </c>
      <c r="D14" s="135">
        <f>$C$5*'Tariff Jul 2023'!N8/100</f>
        <v>561</v>
      </c>
      <c r="E14" s="135">
        <v>0</v>
      </c>
      <c r="F14" s="136">
        <v>0</v>
      </c>
      <c r="G14" s="135">
        <v>0</v>
      </c>
      <c r="H14" s="135">
        <v>0</v>
      </c>
      <c r="I14" s="135">
        <v>0</v>
      </c>
      <c r="J14" s="135">
        <f t="shared" si="0"/>
        <v>702.505</v>
      </c>
      <c r="K14" s="137">
        <f t="shared" si="1"/>
        <v>2810.02</v>
      </c>
      <c r="L14" s="238">
        <f t="shared" si="2"/>
        <v>3091.0220000000004</v>
      </c>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c r="AQ14" s="260"/>
    </row>
    <row r="15" spans="1:43" x14ac:dyDescent="0.15">
      <c r="A15" s="133" t="str">
        <f>'Tariff Jul 2023'!K9</f>
        <v>Origin Energy</v>
      </c>
      <c r="B15" s="134">
        <f>'Tariff Jul 2023'!G9</f>
        <v>43646</v>
      </c>
      <c r="C15" s="135">
        <f>91*'Tariff Jul 2023'!M9/100</f>
        <v>89.899727272727262</v>
      </c>
      <c r="D15" s="135">
        <f>IF($C$5&gt;='Tariff Jul 2023'!P9,('Tariff Jul 2023'!P9*'Tariff Jul 2023'!N9/100),($C$5*'Tariff Jul 2023'!N9/100))</f>
        <v>426.27272727272725</v>
      </c>
      <c r="E15" s="135">
        <v>0</v>
      </c>
      <c r="F15" s="136">
        <v>0</v>
      </c>
      <c r="G15" s="135">
        <v>0</v>
      </c>
      <c r="H15" s="135">
        <v>0</v>
      </c>
      <c r="I15" s="135">
        <f>IF(($C$5&lt;'Tariff Jul 2023'!T9),(0),($C$5-'Tariff Jul 2023'!T9)*'Tariff Jul 2023'!U9/100)</f>
        <v>230</v>
      </c>
      <c r="J15" s="135">
        <f t="shared" si="0"/>
        <v>746.17245454545446</v>
      </c>
      <c r="K15" s="137">
        <f t="shared" si="1"/>
        <v>2984.6898181818178</v>
      </c>
      <c r="L15" s="238">
        <f t="shared" si="2"/>
        <v>3283.1587999999997</v>
      </c>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row>
    <row r="16" spans="1:43" x14ac:dyDescent="0.15">
      <c r="A16" s="133" t="str">
        <f>'Tariff Jul 2023'!K10</f>
        <v>Red Energy</v>
      </c>
      <c r="B16" s="134">
        <f>'Tariff Jul 2023'!G10</f>
        <v>43646</v>
      </c>
      <c r="C16" s="135">
        <f>91*'Tariff Jul 2023'!M10/100</f>
        <v>95.897454545454551</v>
      </c>
      <c r="D16" s="135">
        <f>$C$5*'Tariff Jul 2023'!N10/100</f>
        <v>605.72727272727275</v>
      </c>
      <c r="E16" s="135">
        <v>0</v>
      </c>
      <c r="F16" s="136">
        <v>0</v>
      </c>
      <c r="G16" s="135">
        <v>0</v>
      </c>
      <c r="H16" s="135">
        <v>0</v>
      </c>
      <c r="I16" s="135">
        <v>0</v>
      </c>
      <c r="J16" s="135">
        <f t="shared" si="0"/>
        <v>701.62472727272734</v>
      </c>
      <c r="K16" s="137">
        <f t="shared" si="1"/>
        <v>2806.4989090909094</v>
      </c>
      <c r="L16" s="238">
        <f t="shared" si="2"/>
        <v>3087.1488000000004</v>
      </c>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row>
    <row r="17" spans="1:43" x14ac:dyDescent="0.15">
      <c r="A17" s="133" t="str">
        <f>'Tariff Jul 2023'!K11</f>
        <v>Simply Energy</v>
      </c>
      <c r="B17" s="134">
        <f>'Tariff Jul 2023'!G11</f>
        <v>43646</v>
      </c>
      <c r="C17" s="135">
        <f>91*'Tariff Jul 2023'!M11/100</f>
        <v>99.909727272727267</v>
      </c>
      <c r="D17" s="135">
        <f>IF($C$5&gt;='Tariff Jul 2023'!P11,('Tariff Jul 2023'!P11*'Tariff Jul 2023'!N11/100),($C$5*'Tariff Jul 2023'!N11/100))</f>
        <v>416.27272727272725</v>
      </c>
      <c r="E17" s="135">
        <v>0</v>
      </c>
      <c r="F17" s="136">
        <v>0</v>
      </c>
      <c r="G17" s="135">
        <v>0</v>
      </c>
      <c r="H17" s="135">
        <v>0</v>
      </c>
      <c r="I17" s="135">
        <f>IF(($C$5&lt;'Tariff Jul 2023'!T11),(0),($C$5-'Tariff Jul 2023'!T11)*'Tariff Jul 2023'!U11/100)</f>
        <v>218.40909090909085</v>
      </c>
      <c r="J17" s="135">
        <f>SUM(C17:I17)</f>
        <v>734.59154545454544</v>
      </c>
      <c r="K17" s="137">
        <f t="shared" si="1"/>
        <v>2938.3661818181818</v>
      </c>
      <c r="L17" s="238">
        <f t="shared" si="2"/>
        <v>3232.2028</v>
      </c>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row>
    <row r="18" spans="1:43" x14ac:dyDescent="0.15">
      <c r="A18" s="133" t="str">
        <f>'Tariff Jul 2023'!K12</f>
        <v>Powershop</v>
      </c>
      <c r="B18" s="134">
        <f>'Tariff Jul 2023'!G12</f>
        <v>43646</v>
      </c>
      <c r="C18" s="135">
        <f>91*'Tariff Jul 2023'!M12/100</f>
        <v>104.50109090909089</v>
      </c>
      <c r="D18" s="135">
        <f>$C$5*'Tariff Jul 2023'!N12/100</f>
        <v>616.77272727272714</v>
      </c>
      <c r="E18" s="135">
        <v>0</v>
      </c>
      <c r="F18" s="136">
        <v>0</v>
      </c>
      <c r="G18" s="135">
        <v>0</v>
      </c>
      <c r="H18" s="135">
        <v>0</v>
      </c>
      <c r="I18" s="135">
        <v>0</v>
      </c>
      <c r="J18" s="135">
        <f t="shared" ref="J18:J20" si="3">SUM(C18:I18)</f>
        <v>721.273818181818</v>
      </c>
      <c r="K18" s="137">
        <f t="shared" si="1"/>
        <v>2885.095272727272</v>
      </c>
      <c r="L18" s="238">
        <f t="shared" si="2"/>
        <v>3173.6047999999996</v>
      </c>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row>
    <row r="19" spans="1:43" x14ac:dyDescent="0.15">
      <c r="A19" s="133" t="str">
        <f>'Tariff Jul 2023'!K13</f>
        <v>GloBird Energy</v>
      </c>
      <c r="B19" s="134">
        <f>'Tariff Jul 2023'!G13</f>
        <v>43646</v>
      </c>
      <c r="C19" s="135">
        <f>91*'Tariff Jul 2023'!M13/100</f>
        <v>95.549999999999983</v>
      </c>
      <c r="D19" s="135">
        <f>IF($C$5&gt;='Tariff Jul 2023'!P13,('Tariff Jul 2023'!P13*'Tariff Jul 2023'!N13/100),($C$5*'Tariff Jul 2023'!N13/100))</f>
        <v>459.9</v>
      </c>
      <c r="E19" s="135">
        <v>0</v>
      </c>
      <c r="F19" s="136">
        <v>0</v>
      </c>
      <c r="G19" s="135">
        <v>0</v>
      </c>
      <c r="H19" s="135">
        <v>0</v>
      </c>
      <c r="I19" s="135">
        <f>IF(($C$5&lt;'Tariff Jul 2023'!T13),(0),($C$5-'Tariff Jul 2023'!T13)*'Tariff Jul 2023'!U13/100)</f>
        <v>170.1</v>
      </c>
      <c r="J19" s="135">
        <f t="shared" si="3"/>
        <v>725.55</v>
      </c>
      <c r="K19" s="137">
        <f t="shared" si="1"/>
        <v>2902.2</v>
      </c>
      <c r="L19" s="238">
        <f t="shared" si="2"/>
        <v>3192.42</v>
      </c>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row>
    <row r="20" spans="1:43" x14ac:dyDescent="0.15">
      <c r="A20" s="133" t="str">
        <f>'Tariff Jul 2023'!K14</f>
        <v>OVO Energy</v>
      </c>
      <c r="B20" s="134">
        <f>'Tariff Jul 2023'!G14</f>
        <v>43646</v>
      </c>
      <c r="C20" s="135">
        <f>91*'Tariff Jul 2023'!M14/100</f>
        <v>104.64999999999998</v>
      </c>
      <c r="D20" s="135">
        <f>$C$5*'Tariff Jul 2023'!N14/100</f>
        <v>607.49999999999989</v>
      </c>
      <c r="E20" s="135">
        <v>0</v>
      </c>
      <c r="F20" s="136">
        <v>0</v>
      </c>
      <c r="G20" s="135">
        <v>0</v>
      </c>
      <c r="H20" s="135">
        <v>0</v>
      </c>
      <c r="I20" s="135">
        <v>0</v>
      </c>
      <c r="J20" s="135">
        <f t="shared" si="3"/>
        <v>712.14999999999986</v>
      </c>
      <c r="K20" s="137">
        <f t="shared" si="1"/>
        <v>2848.5999999999995</v>
      </c>
      <c r="L20" s="238">
        <f t="shared" si="2"/>
        <v>3133.4599999999996</v>
      </c>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row>
    <row r="21" spans="1:43" x14ac:dyDescent="0.15">
      <c r="A21" s="133" t="str">
        <f>'Tariff Jul 2023'!K15</f>
        <v>1st Energy</v>
      </c>
      <c r="B21" s="134">
        <f>'Tariff Jul 2023'!G15</f>
        <v>43646</v>
      </c>
      <c r="C21" s="135">
        <f>91*'Tariff Jul 2023'!M15/100</f>
        <v>90.999999999999986</v>
      </c>
      <c r="D21" s="135">
        <f>IF($C$5&gt;='Tariff Jul 2023'!P15,('Tariff Jul 2023'!P15*'Tariff Jul 2023'!N15/100),($C$5*'Tariff Jul 2023'!N15/100))</f>
        <v>425</v>
      </c>
      <c r="E21" s="135">
        <v>0</v>
      </c>
      <c r="F21" s="136">
        <v>0</v>
      </c>
      <c r="G21" s="135">
        <v>0</v>
      </c>
      <c r="H21" s="135">
        <v>0</v>
      </c>
      <c r="I21" s="135">
        <f>IF(($C$5&lt;'Tariff Jul 2023'!T15),(0),($C$5-'Tariff Jul 2023'!T15)*'Tariff Jul 2023'!U15/100)</f>
        <v>228.49999999999997</v>
      </c>
      <c r="J21" s="135">
        <f t="shared" ref="J21:J23" si="4">SUM(C21:I21)</f>
        <v>744.5</v>
      </c>
      <c r="K21" s="137">
        <f t="shared" si="1"/>
        <v>2978</v>
      </c>
      <c r="L21" s="238">
        <f t="shared" si="2"/>
        <v>3275.8</v>
      </c>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row>
    <row r="22" spans="1:43" x14ac:dyDescent="0.15">
      <c r="A22" s="133" t="str">
        <f>'Tariff Jul 2023'!K16</f>
        <v>Nectr</v>
      </c>
      <c r="B22" s="134">
        <f>'Tariff Jul 2023'!G16</f>
        <v>43646</v>
      </c>
      <c r="C22" s="41">
        <f>91*'Tariff Jul 2023'!M16/100</f>
        <v>117.57199999999999</v>
      </c>
      <c r="D22" s="41">
        <f>$C$5*'Tariff Jul 2023'!N16/100</f>
        <v>597.95454545454538</v>
      </c>
      <c r="E22" s="41">
        <v>0</v>
      </c>
      <c r="F22" s="41">
        <v>0</v>
      </c>
      <c r="G22" s="41">
        <v>0</v>
      </c>
      <c r="H22" s="41">
        <v>0</v>
      </c>
      <c r="I22" s="41">
        <v>0</v>
      </c>
      <c r="J22" s="135">
        <f t="shared" si="4"/>
        <v>715.52654545454538</v>
      </c>
      <c r="K22" s="137">
        <f t="shared" si="1"/>
        <v>2862.1061818181815</v>
      </c>
      <c r="L22" s="238">
        <f t="shared" si="2"/>
        <v>3148.3168000000001</v>
      </c>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row>
    <row r="23" spans="1:43" x14ac:dyDescent="0.15">
      <c r="A23" s="133" t="str">
        <f>'Tariff Jul 2023'!K17</f>
        <v>Covau</v>
      </c>
      <c r="B23" s="134">
        <f>'Tariff Jul 2023'!G17</f>
        <v>43646</v>
      </c>
      <c r="C23" s="41">
        <f>91*'Tariff Jul 2023'!M17/100</f>
        <v>113.568</v>
      </c>
      <c r="D23" s="41">
        <f>$C$5*'Tariff Jul 2023'!N17/100</f>
        <v>596.99999999999989</v>
      </c>
      <c r="E23" s="41">
        <v>0</v>
      </c>
      <c r="F23" s="41">
        <v>0</v>
      </c>
      <c r="G23" s="41">
        <v>0</v>
      </c>
      <c r="H23" s="41">
        <v>0</v>
      </c>
      <c r="I23" s="41">
        <v>0</v>
      </c>
      <c r="J23" s="135">
        <f t="shared" si="4"/>
        <v>710.56799999999987</v>
      </c>
      <c r="K23" s="137">
        <f t="shared" si="1"/>
        <v>2842.2719999999995</v>
      </c>
      <c r="L23" s="238">
        <f t="shared" si="2"/>
        <v>3126.4991999999997</v>
      </c>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row>
    <row r="24" spans="1:43" x14ac:dyDescent="0.15">
      <c r="A24" s="133" t="str">
        <f>'Tariff Jul 2023'!K18</f>
        <v>Amber</v>
      </c>
      <c r="B24" s="134">
        <f>'Tariff Jul 2023'!G18</f>
        <v>43646</v>
      </c>
      <c r="C24" s="41">
        <f>91*'Tariff Jul 2023'!M18/100</f>
        <v>86.433454545454552</v>
      </c>
      <c r="D24" s="41">
        <f>$C$5*'Tariff Jul 2023'!N18/100</f>
        <v>567.68181818181813</v>
      </c>
      <c r="E24" s="41">
        <v>0</v>
      </c>
      <c r="F24" s="41">
        <v>0</v>
      </c>
      <c r="G24" s="41">
        <v>0</v>
      </c>
      <c r="H24" s="41">
        <v>0</v>
      </c>
      <c r="I24" s="41">
        <v>0</v>
      </c>
      <c r="J24" s="135">
        <f t="shared" ref="J24:J27" si="5">SUM(C24:I24)</f>
        <v>654.11527272727267</v>
      </c>
      <c r="K24" s="137">
        <f t="shared" ref="K24:K27" si="6">J24*4</f>
        <v>2616.4610909090907</v>
      </c>
      <c r="L24" s="238">
        <f t="shared" ref="L24:L27" si="7">K24*1.1</f>
        <v>2878.1071999999999</v>
      </c>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row>
    <row r="25" spans="1:43" x14ac:dyDescent="0.15">
      <c r="A25" s="133" t="str">
        <f>'Tariff Jul 2023'!K19</f>
        <v>Next Business Energy</v>
      </c>
      <c r="B25" s="134">
        <f>'Tariff Jul 2023'!G19</f>
        <v>43630</v>
      </c>
      <c r="C25" s="41">
        <f>91*'Tariff Jul 2023'!M19/100</f>
        <v>77.349999999999994</v>
      </c>
      <c r="D25" s="41">
        <f>$C$5*'Tariff Jul 2023'!N19/100</f>
        <v>656.31818181818176</v>
      </c>
      <c r="E25" s="41">
        <v>0</v>
      </c>
      <c r="F25" s="41">
        <v>0</v>
      </c>
      <c r="G25" s="41">
        <v>0</v>
      </c>
      <c r="H25" s="41">
        <v>0</v>
      </c>
      <c r="I25" s="41">
        <v>0</v>
      </c>
      <c r="J25" s="135">
        <f t="shared" si="5"/>
        <v>733.66818181818178</v>
      </c>
      <c r="K25" s="137">
        <f t="shared" si="6"/>
        <v>2934.6727272727271</v>
      </c>
      <c r="L25" s="238">
        <f t="shared" si="7"/>
        <v>3228.14</v>
      </c>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row>
    <row r="26" spans="1:43" x14ac:dyDescent="0.15">
      <c r="A26" s="133" t="str">
        <f>'Tariff Jul 2023'!K20</f>
        <v>ReAmped Energy</v>
      </c>
      <c r="B26" s="134">
        <f>'Tariff Jul 2023'!G20</f>
        <v>43646</v>
      </c>
      <c r="C26" s="41">
        <f>91*'Tariff Jul 2023'!M20/100</f>
        <v>73.304636363636348</v>
      </c>
      <c r="D26" s="41">
        <f>$C$5*'Tariff Jul 2023'!N20/100</f>
        <v>664.49999999999989</v>
      </c>
      <c r="E26" s="41">
        <v>0</v>
      </c>
      <c r="F26" s="41">
        <v>0</v>
      </c>
      <c r="G26" s="41">
        <v>0</v>
      </c>
      <c r="H26" s="41">
        <v>0</v>
      </c>
      <c r="I26" s="41">
        <v>0</v>
      </c>
      <c r="J26" s="135">
        <f t="shared" si="5"/>
        <v>737.80463636363629</v>
      </c>
      <c r="K26" s="137">
        <f t="shared" si="6"/>
        <v>2951.2185454545452</v>
      </c>
      <c r="L26" s="238">
        <f t="shared" si="7"/>
        <v>3246.3404</v>
      </c>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row>
    <row r="27" spans="1:43" x14ac:dyDescent="0.15">
      <c r="A27" s="133" t="str">
        <f>'Tariff Jul 2023'!K21</f>
        <v>Sumo</v>
      </c>
      <c r="B27" s="134">
        <f>'Tariff Jul 2023'!G21</f>
        <v>43646</v>
      </c>
      <c r="C27" s="41">
        <f>91*'Tariff Jul 2023'!M21/100</f>
        <v>96.45999999999998</v>
      </c>
      <c r="D27" s="41">
        <f>$C$5*'Tariff Jul 2023'!N21/100</f>
        <v>630</v>
      </c>
      <c r="E27" s="41">
        <v>0</v>
      </c>
      <c r="F27" s="41">
        <v>0</v>
      </c>
      <c r="G27" s="41">
        <v>0</v>
      </c>
      <c r="H27" s="41">
        <v>0</v>
      </c>
      <c r="I27" s="41">
        <v>0</v>
      </c>
      <c r="J27" s="135">
        <f t="shared" si="5"/>
        <v>726.46</v>
      </c>
      <c r="K27" s="137">
        <f t="shared" si="6"/>
        <v>2905.84</v>
      </c>
      <c r="L27" s="238">
        <f t="shared" si="7"/>
        <v>3196.4240000000004</v>
      </c>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row>
    <row r="28" spans="1:43" customFormat="1" x14ac:dyDescent="0.15">
      <c r="A28" s="259"/>
      <c r="B28" s="259"/>
      <c r="C28" s="259"/>
      <c r="D28" s="259"/>
      <c r="E28" s="259"/>
      <c r="F28" s="259"/>
      <c r="G28" s="259"/>
      <c r="H28" s="259"/>
      <c r="I28" s="259"/>
      <c r="J28" s="259"/>
      <c r="K28" s="259"/>
      <c r="L28" s="259"/>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row>
    <row r="29" spans="1:43" customFormat="1" ht="14" thickBot="1" x14ac:dyDescent="0.2">
      <c r="A29" s="259"/>
      <c r="B29" s="259"/>
      <c r="C29" s="259"/>
      <c r="D29" s="259"/>
      <c r="E29" s="259"/>
      <c r="F29" s="259"/>
      <c r="G29" s="259"/>
      <c r="H29" s="259"/>
      <c r="I29" s="259"/>
      <c r="J29" s="259"/>
      <c r="K29" s="259"/>
      <c r="L29" s="259"/>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row>
    <row r="30" spans="1:43" ht="14" x14ac:dyDescent="0.15">
      <c r="A30" s="128" t="s">
        <v>231</v>
      </c>
      <c r="B30" s="129"/>
      <c r="C30" s="129"/>
      <c r="D30" s="144"/>
      <c r="E30" s="144"/>
      <c r="F30" s="144"/>
      <c r="G30" s="145"/>
      <c r="H30" s="145"/>
      <c r="I30" s="129"/>
      <c r="J30" s="129"/>
      <c r="K30" s="129"/>
      <c r="L30" s="13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row>
    <row r="31" spans="1:43" ht="14" x14ac:dyDescent="0.15">
      <c r="A31" s="131" t="s">
        <v>220</v>
      </c>
      <c r="B31" s="82"/>
      <c r="C31" s="149">
        <v>1875</v>
      </c>
      <c r="D31" s="146"/>
      <c r="E31" s="146"/>
      <c r="F31" s="146"/>
      <c r="G31" s="147"/>
      <c r="H31" s="147"/>
      <c r="I31" s="82"/>
      <c r="J31" s="82"/>
      <c r="K31" s="82"/>
      <c r="L31" s="132"/>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row>
    <row r="32" spans="1:43" ht="14" x14ac:dyDescent="0.15">
      <c r="A32" s="131" t="s">
        <v>221</v>
      </c>
      <c r="B32" s="82"/>
      <c r="C32" s="150">
        <v>0.8</v>
      </c>
      <c r="D32" s="146"/>
      <c r="E32" s="146"/>
      <c r="F32" s="146"/>
      <c r="G32" s="147"/>
      <c r="H32" s="147"/>
      <c r="I32" s="82"/>
      <c r="J32" s="82"/>
      <c r="K32" s="82"/>
      <c r="L32" s="132"/>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row>
    <row r="33" spans="1:43" ht="14" x14ac:dyDescent="0.15">
      <c r="A33" s="131" t="s">
        <v>222</v>
      </c>
      <c r="B33" s="82"/>
      <c r="C33" s="150">
        <v>0.2</v>
      </c>
      <c r="D33" s="146"/>
      <c r="E33" s="146"/>
      <c r="F33" s="146"/>
      <c r="G33" s="147"/>
      <c r="H33" s="147"/>
      <c r="I33" s="82"/>
      <c r="J33" s="82"/>
      <c r="K33" s="82"/>
      <c r="L33" s="132"/>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row>
    <row r="34" spans="1:43" ht="14" x14ac:dyDescent="0.15">
      <c r="A34" s="131"/>
      <c r="B34" s="82"/>
      <c r="C34" s="146"/>
      <c r="D34" s="146"/>
      <c r="E34" s="146"/>
      <c r="F34" s="146"/>
      <c r="G34" s="147"/>
      <c r="H34" s="147"/>
      <c r="I34" s="82"/>
      <c r="J34" s="82"/>
      <c r="K34" s="82"/>
      <c r="L34" s="132"/>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row>
    <row r="35" spans="1:43" ht="45" x14ac:dyDescent="0.15">
      <c r="A35" s="228" t="s">
        <v>193</v>
      </c>
      <c r="B35" s="229" t="s">
        <v>142</v>
      </c>
      <c r="C35" s="230" t="s">
        <v>148</v>
      </c>
      <c r="D35" s="230" t="s">
        <v>132</v>
      </c>
      <c r="E35" s="231" t="s">
        <v>133</v>
      </c>
      <c r="F35" s="231" t="s">
        <v>134</v>
      </c>
      <c r="G35" s="231" t="s">
        <v>139</v>
      </c>
      <c r="H35" s="231" t="s">
        <v>140</v>
      </c>
      <c r="I35" s="231" t="s">
        <v>141</v>
      </c>
      <c r="J35" s="231" t="s">
        <v>444</v>
      </c>
      <c r="K35" s="232" t="s">
        <v>143</v>
      </c>
      <c r="L35" s="233" t="s">
        <v>144</v>
      </c>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row>
    <row r="36" spans="1:43" x14ac:dyDescent="0.15">
      <c r="A36" s="133" t="str">
        <f>'Tariff Jul 2023'!K22</f>
        <v>AGL</v>
      </c>
      <c r="B36" s="134">
        <f>'Tariff Jul 2023'!G22</f>
        <v>43648</v>
      </c>
      <c r="C36" s="41">
        <f>91*'Tariff Jul 2023'!M22/100</f>
        <v>90.966909090909084</v>
      </c>
      <c r="D36" s="41">
        <f>($C$31*$C$32)*'Tariff Jul 2023'!N22/100</f>
        <v>637.90909090909088</v>
      </c>
      <c r="E36" s="41">
        <v>0</v>
      </c>
      <c r="F36" s="41">
        <v>0</v>
      </c>
      <c r="G36" s="41">
        <v>0</v>
      </c>
      <c r="H36" s="41">
        <f>($C$31*$C$33)*'Tariff Jul 2023'!AE22/100</f>
        <v>78.204545454545453</v>
      </c>
      <c r="I36" s="41">
        <v>0</v>
      </c>
      <c r="J36" s="135">
        <f>SUM(C36:I36)</f>
        <v>807.08054545454547</v>
      </c>
      <c r="K36" s="137">
        <f>J36*4</f>
        <v>3228.3221818181819</v>
      </c>
      <c r="L36" s="238">
        <f>K36*1.1</f>
        <v>3551.1544000000004</v>
      </c>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row>
    <row r="37" spans="1:43" x14ac:dyDescent="0.15">
      <c r="A37" s="133" t="str">
        <f>'Tariff Jul 2023'!K23</f>
        <v>Alinta Energy</v>
      </c>
      <c r="B37" s="134">
        <f>'Tariff Jul 2023'!G23</f>
        <v>43646</v>
      </c>
      <c r="C37" s="41">
        <f>91*'Tariff Jul 2023'!M23/100</f>
        <v>84.208090909090899</v>
      </c>
      <c r="D37" s="41">
        <f>($C$31*$C$32)*'Tariff Jul 2023'!N23/100</f>
        <v>648.00000000000011</v>
      </c>
      <c r="E37" s="41">
        <v>0</v>
      </c>
      <c r="F37" s="41">
        <v>0</v>
      </c>
      <c r="G37" s="41">
        <v>0</v>
      </c>
      <c r="H37" s="41">
        <f>($C$31*$C$33)*'Tariff Jul 2023'!AE23/100</f>
        <v>77.931818181818187</v>
      </c>
      <c r="I37" s="41">
        <v>0</v>
      </c>
      <c r="J37" s="135">
        <f t="shared" ref="J37:J50" si="8">SUM(C37:I37)</f>
        <v>810.13990909090921</v>
      </c>
      <c r="K37" s="137">
        <f t="shared" ref="K37:K50" si="9">J37*4</f>
        <v>3240.5596363636369</v>
      </c>
      <c r="L37" s="238">
        <f t="shared" ref="L37:L50" si="10">K37*1.1</f>
        <v>3564.615600000001</v>
      </c>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row>
    <row r="38" spans="1:43" x14ac:dyDescent="0.15">
      <c r="A38" s="133" t="str">
        <f>'Tariff Jul 2023'!K24</f>
        <v>Diamond Energy</v>
      </c>
      <c r="B38" s="134">
        <f>'Tariff Jul 2023'!G24</f>
        <v>43646</v>
      </c>
      <c r="C38" s="41">
        <f>91*'Tariff Jul 2023'!M24/100</f>
        <v>72.8</v>
      </c>
      <c r="D38" s="41">
        <f>IF($C$31*$C$32&gt;='Tariff Jul 2023'!P24,('Tariff Jul 2023'!P24*'Tariff Jul 2023'!N24/100),(($C$31*$C$32)*'Tariff Jul 2023'!N24/100))</f>
        <v>128.99999999999997</v>
      </c>
      <c r="E38" s="41">
        <f>IF($C$31*$C$32&lt;'Tariff Jul 2023'!P24,0,IF(($C$31*$C$32-'Tariff Jul 2023'!P24)&lt;='Tariff Jul 2023'!R24,(($C$31*$C$32-'Tariff Jul 2023'!P24)*'Tariff Jul 2023'!Q24/100),(('Tariff Jul 2023'!R24-'Tariff Jul 2023'!P24)*'Tariff Jul 2023'!Q24/100)))</f>
        <v>313.28181818181815</v>
      </c>
      <c r="F38" s="41">
        <f>IF($C$31*$C$32&lt;'Tariff Jul 2023'!R24,0,IF(($C$31*$C$32-'Tariff Jul 2023'!R24)&lt;='Tariff Jul 2023'!T24,(($C$31*$C$32-'Tariff Jul 2023'!R24)*'Tariff Jul 2023'!S24/100),(('Tariff Jul 2023'!T24-'Tariff Jul 2023'!R24)*'Tariff Jul 2023'!S24/100)))</f>
        <v>244.99999999999997</v>
      </c>
      <c r="G38" s="41">
        <f>IF(($C$31*$C$32&lt;'Tariff Jul 2023'!T24),(0),($C$31*$C$32-'Tariff Jul 2023'!T24)*'Tariff Jul 2023'!U24/100)</f>
        <v>0</v>
      </c>
      <c r="H38" s="41">
        <f>($C$31*$C$33)*'Tariff Jul 2023'!AE24/100</f>
        <v>77.249999999999986</v>
      </c>
      <c r="I38" s="41">
        <v>0</v>
      </c>
      <c r="J38" s="135">
        <f t="shared" si="8"/>
        <v>837.33181818181811</v>
      </c>
      <c r="K38" s="137">
        <f t="shared" si="9"/>
        <v>3349.3272727272724</v>
      </c>
      <c r="L38" s="238">
        <f t="shared" si="10"/>
        <v>3684.2599999999998</v>
      </c>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row>
    <row r="39" spans="1:43" x14ac:dyDescent="0.15">
      <c r="A39" s="133" t="str">
        <f>'Tariff Jul 2023'!K25</f>
        <v>Dodo Power &amp; Gas</v>
      </c>
      <c r="B39" s="134">
        <f>'Tariff Jul 2023'!G25</f>
        <v>43646</v>
      </c>
      <c r="C39" s="41">
        <f>91*'Tariff Jul 2023'!M25/100</f>
        <v>130.45263636363634</v>
      </c>
      <c r="D39" s="41">
        <f>($C$31*$C$32)*'Tariff Jul 2023'!N25/100</f>
        <v>532.09090909090912</v>
      </c>
      <c r="E39" s="41">
        <v>0</v>
      </c>
      <c r="F39" s="41">
        <v>0</v>
      </c>
      <c r="G39" s="41">
        <v>0</v>
      </c>
      <c r="H39" s="41">
        <f>($C$31*$C$33)*'Tariff Jul 2023'!AE25/100</f>
        <v>103.02272727272727</v>
      </c>
      <c r="I39" s="41">
        <v>0</v>
      </c>
      <c r="J39" s="135">
        <f t="shared" si="8"/>
        <v>765.56627272727269</v>
      </c>
      <c r="K39" s="137">
        <f t="shared" si="9"/>
        <v>3062.2650909090908</v>
      </c>
      <c r="L39" s="238">
        <f t="shared" si="10"/>
        <v>3368.4916000000003</v>
      </c>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row>
    <row r="40" spans="1:43" x14ac:dyDescent="0.15">
      <c r="A40" s="133" t="str">
        <f>'Tariff Jul 2023'!K26</f>
        <v>EnergyAustralia</v>
      </c>
      <c r="B40" s="134">
        <f>'Tariff Jul 2023'!G26</f>
        <v>43646</v>
      </c>
      <c r="C40" s="41">
        <f>91*'Tariff Jul 2023'!M26/100</f>
        <v>86.449999999999989</v>
      </c>
      <c r="D40" s="41">
        <f>($C$31*$C$32)*'Tariff Jul 2023'!N26/100</f>
        <v>644.69999999999993</v>
      </c>
      <c r="E40" s="41">
        <v>0</v>
      </c>
      <c r="F40" s="41">
        <v>0</v>
      </c>
      <c r="G40" s="41">
        <v>0</v>
      </c>
      <c r="H40" s="41">
        <f>($C$31*$C$33)*'Tariff Jul 2023'!AE26/100</f>
        <v>77.999999999999986</v>
      </c>
      <c r="I40" s="41">
        <v>0</v>
      </c>
      <c r="J40" s="135">
        <f t="shared" si="8"/>
        <v>809.14999999999986</v>
      </c>
      <c r="K40" s="137">
        <f t="shared" si="9"/>
        <v>3236.5999999999995</v>
      </c>
      <c r="L40" s="238">
        <f t="shared" si="10"/>
        <v>3560.2599999999998</v>
      </c>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row>
    <row r="41" spans="1:43" x14ac:dyDescent="0.15">
      <c r="A41" s="133" t="str">
        <f>'Tariff Jul 2023'!K27</f>
        <v>Lumo Energy</v>
      </c>
      <c r="B41" s="134">
        <f>'Tariff Jul 2023'!G27</f>
        <v>43646</v>
      </c>
      <c r="C41" s="41">
        <f>91*'Tariff Jul 2023'!M27/100</f>
        <v>95.897454545454551</v>
      </c>
      <c r="D41" s="41">
        <f>($C$31*$C$32)*'Tariff Jul 2023'!N27/100</f>
        <v>605.72727272727275</v>
      </c>
      <c r="E41" s="41">
        <v>0</v>
      </c>
      <c r="F41" s="41">
        <v>0</v>
      </c>
      <c r="G41" s="41">
        <v>0</v>
      </c>
      <c r="H41" s="41">
        <f>($C$31*$C$33)*'Tariff Jul 2023'!AE27/100</f>
        <v>78.409090909090907</v>
      </c>
      <c r="I41" s="41">
        <v>0</v>
      </c>
      <c r="J41" s="135">
        <f t="shared" si="8"/>
        <v>780.03381818181822</v>
      </c>
      <c r="K41" s="137">
        <f t="shared" si="9"/>
        <v>3120.1352727272729</v>
      </c>
      <c r="L41" s="238">
        <f t="shared" si="10"/>
        <v>3432.1488000000004</v>
      </c>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row>
    <row r="42" spans="1:43" x14ac:dyDescent="0.15">
      <c r="A42" s="133" t="str">
        <f>'Tariff Jul 2023'!K28</f>
        <v>Momentum Energy</v>
      </c>
      <c r="B42" s="134">
        <f>'Tariff Jul 2023'!G28</f>
        <v>43646</v>
      </c>
      <c r="C42" s="41">
        <f>91*'Tariff Jul 2023'!M28/100</f>
        <v>142.96100000000001</v>
      </c>
      <c r="D42" s="41">
        <f>($C$31*$C$32)*'Tariff Jul 2023'!N28/100</f>
        <v>618.5454545454545</v>
      </c>
      <c r="E42" s="41">
        <v>0</v>
      </c>
      <c r="F42" s="41">
        <v>0</v>
      </c>
      <c r="G42" s="41">
        <v>0</v>
      </c>
      <c r="H42" s="41">
        <f>($C$31*$C$33)*'Tariff Jul 2023'!AE28/100</f>
        <v>60</v>
      </c>
      <c r="I42" s="41">
        <v>0</v>
      </c>
      <c r="J42" s="135">
        <f t="shared" si="8"/>
        <v>821.50645454545452</v>
      </c>
      <c r="K42" s="137">
        <f t="shared" si="9"/>
        <v>3286.0258181818181</v>
      </c>
      <c r="L42" s="238">
        <f t="shared" si="10"/>
        <v>3614.6284000000001</v>
      </c>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row>
    <row r="43" spans="1:43" x14ac:dyDescent="0.15">
      <c r="A43" s="133" t="str">
        <f>'Tariff Jul 2023'!K29</f>
        <v>Origin Energy</v>
      </c>
      <c r="B43" s="134">
        <f>'Tariff Jul 2023'!G29</f>
        <v>43646</v>
      </c>
      <c r="C43" s="41">
        <f>91*'Tariff Jul 2023'!M29/100</f>
        <v>89.899727272727262</v>
      </c>
      <c r="D43" s="41">
        <f>IF($C$31*$C$32&gt;='Tariff Jul 2023'!P29,('Tariff Jul 2023'!P29*'Tariff Jul 2023'!N29/100),(($C$31*$C$32)*'Tariff Jul 2023'!N29/100))</f>
        <v>426.27272727272725</v>
      </c>
      <c r="E43" s="41">
        <v>0</v>
      </c>
      <c r="F43" s="41">
        <v>0</v>
      </c>
      <c r="G43" s="41">
        <f>IF(($C$31*$C$32&lt;'Tariff Jul 2023'!T29),(0),($C$31*$C$32-'Tariff Jul 2023'!T29)*'Tariff Jul 2023'!U29/100)</f>
        <v>230</v>
      </c>
      <c r="H43" s="41">
        <f>($C$31*$C$33)*'Tariff Jul 2023'!AE29/100</f>
        <v>76.772727272727266</v>
      </c>
      <c r="I43" s="41">
        <v>0</v>
      </c>
      <c r="J43" s="135">
        <f t="shared" si="8"/>
        <v>822.94518181818171</v>
      </c>
      <c r="K43" s="137">
        <f t="shared" si="9"/>
        <v>3291.7807272727268</v>
      </c>
      <c r="L43" s="238">
        <f t="shared" si="10"/>
        <v>3620.9587999999999</v>
      </c>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row>
    <row r="44" spans="1:43" x14ac:dyDescent="0.15">
      <c r="A44" s="133" t="str">
        <f>'Tariff Jul 2023'!K30</f>
        <v>Red Energy</v>
      </c>
      <c r="B44" s="134">
        <f>'Tariff Jul 2023'!G30</f>
        <v>43646</v>
      </c>
      <c r="C44" s="41">
        <f>91*'Tariff Jul 2023'!M30/100</f>
        <v>95.897454545454551</v>
      </c>
      <c r="D44" s="41">
        <f>($C$31*$C$32)*'Tariff Jul 2023'!N30/100</f>
        <v>605.72727272727275</v>
      </c>
      <c r="E44" s="41">
        <v>0</v>
      </c>
      <c r="F44" s="41">
        <v>0</v>
      </c>
      <c r="G44" s="41">
        <v>0</v>
      </c>
      <c r="H44" s="41">
        <f>($C$31*$C$33)*'Tariff Jul 2023'!AE30/100</f>
        <v>78.409090909090907</v>
      </c>
      <c r="I44" s="41">
        <v>0</v>
      </c>
      <c r="J44" s="135">
        <f t="shared" si="8"/>
        <v>780.03381818181822</v>
      </c>
      <c r="K44" s="137">
        <f t="shared" si="9"/>
        <v>3120.1352727272729</v>
      </c>
      <c r="L44" s="238">
        <f t="shared" si="10"/>
        <v>3432.1488000000004</v>
      </c>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row>
    <row r="45" spans="1:43" x14ac:dyDescent="0.15">
      <c r="A45" s="133" t="str">
        <f>'Tariff Jul 2023'!K31</f>
        <v>Simply Energy</v>
      </c>
      <c r="B45" s="134">
        <f>'Tariff Jul 2023'!G31</f>
        <v>43646</v>
      </c>
      <c r="C45" s="41">
        <f>91*'Tariff Jul 2023'!M31/100</f>
        <v>99.909727272727267</v>
      </c>
      <c r="D45" s="41">
        <f>IF($C$31*$C$32&gt;='Tariff Jul 2023'!P31,('Tariff Jul 2023'!P31*'Tariff Jul 2023'!N31/100),(($C$31*$C$32)*'Tariff Jul 2023'!N31/100))</f>
        <v>416.27272727272725</v>
      </c>
      <c r="E45" s="41">
        <v>0</v>
      </c>
      <c r="F45" s="41">
        <v>0</v>
      </c>
      <c r="G45" s="41">
        <f>IF(($C$31*$C$32&lt;'Tariff Jul 2023'!T31),(0),($C$31*$C$32-'Tariff Jul 2023'!T31)*'Tariff Jul 2023'!U31/100)</f>
        <v>218.40909090909085</v>
      </c>
      <c r="H45" s="41">
        <f>($C$31*$C$33)*'Tariff Jul 2023'!AE31/100</f>
        <v>77.693181818181813</v>
      </c>
      <c r="I45" s="41">
        <v>0</v>
      </c>
      <c r="J45" s="135">
        <f t="shared" si="8"/>
        <v>812.2847272727272</v>
      </c>
      <c r="K45" s="137">
        <f t="shared" si="9"/>
        <v>3249.1389090909088</v>
      </c>
      <c r="L45" s="238">
        <f t="shared" si="10"/>
        <v>3574.0527999999999</v>
      </c>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row>
    <row r="46" spans="1:43" x14ac:dyDescent="0.15">
      <c r="A46" s="133" t="str">
        <f>'Tariff Jul 2023'!K32</f>
        <v>Powershop</v>
      </c>
      <c r="B46" s="134">
        <f>'Tariff Jul 2023'!G32</f>
        <v>43646</v>
      </c>
      <c r="C46" s="41">
        <f>91*'Tariff Jul 2023'!M32/100</f>
        <v>104.50109090909089</v>
      </c>
      <c r="D46" s="41">
        <f>($C$31*$C$32)*'Tariff Jul 2023'!N32/100</f>
        <v>616.77272727272714</v>
      </c>
      <c r="E46" s="41">
        <v>0</v>
      </c>
      <c r="F46" s="41">
        <v>0</v>
      </c>
      <c r="G46" s="41">
        <v>0</v>
      </c>
      <c r="H46" s="41">
        <f>($C$31*$C$33)*'Tariff Jul 2023'!AE32/100</f>
        <v>78.5625</v>
      </c>
      <c r="I46" s="41">
        <v>0</v>
      </c>
      <c r="J46" s="135">
        <f t="shared" si="8"/>
        <v>799.836318181818</v>
      </c>
      <c r="K46" s="137">
        <f t="shared" si="9"/>
        <v>3199.345272727272</v>
      </c>
      <c r="L46" s="238">
        <f t="shared" si="10"/>
        <v>3519.2797999999993</v>
      </c>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row>
    <row r="47" spans="1:43" x14ac:dyDescent="0.15">
      <c r="A47" s="133" t="str">
        <f>'Tariff Jul 2023'!K33</f>
        <v>OVO Energy</v>
      </c>
      <c r="B47" s="134">
        <f>'Tariff Jul 2023'!G33</f>
        <v>43646</v>
      </c>
      <c r="C47" s="41">
        <f>91*'Tariff Jul 2023'!M33/100</f>
        <v>104.64999999999998</v>
      </c>
      <c r="D47" s="41">
        <f>($C$31*$C$32)*'Tariff Jul 2023'!N33/100</f>
        <v>607.49999999999989</v>
      </c>
      <c r="E47" s="41">
        <v>0</v>
      </c>
      <c r="F47" s="41">
        <v>0</v>
      </c>
      <c r="G47" s="41">
        <v>0</v>
      </c>
      <c r="H47" s="41">
        <f>($C$31*$C$33)*'Tariff Jul 2023'!AE33/100</f>
        <v>84.51136363636364</v>
      </c>
      <c r="I47" s="41">
        <v>0</v>
      </c>
      <c r="J47" s="135">
        <f t="shared" si="8"/>
        <v>796.66136363636349</v>
      </c>
      <c r="K47" s="137">
        <f t="shared" si="9"/>
        <v>3186.645454545454</v>
      </c>
      <c r="L47" s="238">
        <f t="shared" si="10"/>
        <v>3505.3099999999995</v>
      </c>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row>
    <row r="48" spans="1:43" x14ac:dyDescent="0.15">
      <c r="A48" s="133" t="str">
        <f>'Tariff Jul 2023'!K34</f>
        <v>1st Energy</v>
      </c>
      <c r="B48" s="134">
        <f>'Tariff Jul 2023'!G34</f>
        <v>43646</v>
      </c>
      <c r="C48" s="41">
        <f>91*'Tariff Jul 2023'!M34/100</f>
        <v>90.999999999999986</v>
      </c>
      <c r="D48" s="41">
        <f>IF($C$31*$C$32&gt;='Tariff Jul 2023'!P34,('Tariff Jul 2023'!P34*'Tariff Jul 2023'!N34/100),(($C$31*$C$32)*'Tariff Jul 2023'!N34/100))</f>
        <v>425</v>
      </c>
      <c r="E48" s="41">
        <v>0</v>
      </c>
      <c r="F48" s="41">
        <v>0</v>
      </c>
      <c r="G48" s="41">
        <f>IF(($C$31*$C$32&lt;'Tariff Jul 2023'!T34),(0),($C$31*$C$32-'Tariff Jul 2023'!T34)*'Tariff Jul 2023'!U34/100)</f>
        <v>228.49999999999997</v>
      </c>
      <c r="H48" s="41">
        <f>($C$31*$C$33)*'Tariff Jul 2023'!AE34/100</f>
        <v>76.875</v>
      </c>
      <c r="I48" s="41">
        <v>0</v>
      </c>
      <c r="J48" s="135">
        <f t="shared" si="8"/>
        <v>821.375</v>
      </c>
      <c r="K48" s="137">
        <f t="shared" si="9"/>
        <v>3285.5</v>
      </c>
      <c r="L48" s="238">
        <f t="shared" si="10"/>
        <v>3614.05</v>
      </c>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row>
    <row r="49" spans="1:43" x14ac:dyDescent="0.15">
      <c r="A49" s="133" t="str">
        <f>'Tariff Jul 2023'!K35</f>
        <v>Nectr</v>
      </c>
      <c r="B49" s="134">
        <f>'Tariff Jul 2023'!G35</f>
        <v>43646</v>
      </c>
      <c r="C49" s="41">
        <f>91*'Tariff Jul 2023'!M35/100</f>
        <v>117.57199999999999</v>
      </c>
      <c r="D49" s="41">
        <f>($C$31*$C$32)*'Tariff Jul 2023'!N35/100</f>
        <v>597.95454545454538</v>
      </c>
      <c r="E49" s="41">
        <v>0</v>
      </c>
      <c r="F49" s="41">
        <v>0</v>
      </c>
      <c r="G49" s="41">
        <v>0</v>
      </c>
      <c r="H49" s="41">
        <f>($C$31*$C$33)*'Tariff Jul 2023'!AE35/100</f>
        <v>79.329545454545453</v>
      </c>
      <c r="I49" s="41">
        <v>0</v>
      </c>
      <c r="J49" s="135">
        <f t="shared" si="8"/>
        <v>794.85609090909088</v>
      </c>
      <c r="K49" s="137">
        <f t="shared" si="9"/>
        <v>3179.4243636363635</v>
      </c>
      <c r="L49" s="238">
        <f t="shared" si="10"/>
        <v>3497.3668000000002</v>
      </c>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row>
    <row r="50" spans="1:43" x14ac:dyDescent="0.15">
      <c r="A50" s="133" t="str">
        <f>'Tariff Jul 2023'!K36</f>
        <v>Covau</v>
      </c>
      <c r="B50" s="134">
        <f>'Tariff Jul 2023'!G36</f>
        <v>43646</v>
      </c>
      <c r="C50" s="41">
        <f>91*'Tariff Jul 2023'!M36/100</f>
        <v>113.568</v>
      </c>
      <c r="D50" s="41">
        <f>($C$31*$C$32)*'Tariff Jul 2023'!N36/100</f>
        <v>596.99999999999989</v>
      </c>
      <c r="E50" s="41">
        <v>0</v>
      </c>
      <c r="F50" s="41">
        <v>0</v>
      </c>
      <c r="G50" s="41">
        <v>0</v>
      </c>
      <c r="H50" s="41">
        <f>($C$31*$C$33)*'Tariff Jul 2023'!AE36/100</f>
        <v>81.749999999999986</v>
      </c>
      <c r="I50" s="41">
        <v>0</v>
      </c>
      <c r="J50" s="135">
        <f t="shared" si="8"/>
        <v>792.31799999999987</v>
      </c>
      <c r="K50" s="137">
        <f t="shared" si="9"/>
        <v>3169.2719999999995</v>
      </c>
      <c r="L50" s="238">
        <f t="shared" si="10"/>
        <v>3486.1991999999996</v>
      </c>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row>
    <row r="51" spans="1:43" x14ac:dyDescent="0.15">
      <c r="A51" s="133" t="str">
        <f>'Tariff Jul 2023'!K37</f>
        <v>Amber</v>
      </c>
      <c r="B51" s="134">
        <f>'Tariff Jul 2023'!G37</f>
        <v>43646</v>
      </c>
      <c r="C51" s="41">
        <f>91*'Tariff Jul 2023'!M37/100</f>
        <v>86.433454545454552</v>
      </c>
      <c r="D51" s="41">
        <f>($C$31*$C$32)*'Tariff Jul 2023'!N37/100</f>
        <v>567.68181818181813</v>
      </c>
      <c r="E51" s="41">
        <v>0</v>
      </c>
      <c r="F51" s="41">
        <v>0</v>
      </c>
      <c r="G51" s="41">
        <v>0</v>
      </c>
      <c r="H51" s="41">
        <f>($C$31*$C$33)*'Tariff Jul 2023'!AE37/100</f>
        <v>80.215909090909093</v>
      </c>
      <c r="I51" s="41">
        <v>0</v>
      </c>
      <c r="J51" s="135">
        <f t="shared" ref="J51:J54" si="11">SUM(C51:I51)</f>
        <v>734.33118181818179</v>
      </c>
      <c r="K51" s="137">
        <f t="shared" ref="K51:K54" si="12">J51*4</f>
        <v>2937.3247272727272</v>
      </c>
      <c r="L51" s="238">
        <f t="shared" ref="L51:L54" si="13">K51*1.1</f>
        <v>3231.0572000000002</v>
      </c>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row>
    <row r="52" spans="1:43" x14ac:dyDescent="0.15">
      <c r="A52" s="133" t="str">
        <f>'Tariff Jul 2023'!K38</f>
        <v>Next Business Energy</v>
      </c>
      <c r="B52" s="134">
        <f>'Tariff Jul 2023'!G38</f>
        <v>43630</v>
      </c>
      <c r="C52" s="41">
        <f>91*'Tariff Jul 2023'!M38/100</f>
        <v>71.89</v>
      </c>
      <c r="D52" s="41">
        <f>($C$31*$C$32)*'Tariff Jul 2023'!N38/100</f>
        <v>656.31818181818176</v>
      </c>
      <c r="E52" s="41">
        <v>0</v>
      </c>
      <c r="F52" s="41">
        <v>0</v>
      </c>
      <c r="G52" s="41">
        <v>0</v>
      </c>
      <c r="H52" s="41">
        <f>($C$31*$C$33)*'Tariff Jul 2023'!AE38/100</f>
        <v>81.749999999999986</v>
      </c>
      <c r="I52" s="41">
        <v>0</v>
      </c>
      <c r="J52" s="135">
        <f t="shared" si="11"/>
        <v>809.95818181818174</v>
      </c>
      <c r="K52" s="137">
        <f t="shared" si="12"/>
        <v>3239.832727272727</v>
      </c>
      <c r="L52" s="238">
        <f t="shared" si="13"/>
        <v>3563.8159999999998</v>
      </c>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row>
    <row r="53" spans="1:43" x14ac:dyDescent="0.15">
      <c r="A53" s="133" t="str">
        <f>'Tariff Jul 2023'!K39</f>
        <v>ReAmped Energy</v>
      </c>
      <c r="B53" s="134">
        <f>'Tariff Jul 2023'!G39</f>
        <v>43646</v>
      </c>
      <c r="C53" s="41">
        <f>91*'Tariff Jul 2023'!M39/100</f>
        <v>73.304636363636348</v>
      </c>
      <c r="D53" s="41">
        <f>($C$31*$C$32)*'Tariff Jul 2023'!N39/100</f>
        <v>664.49999999999989</v>
      </c>
      <c r="E53" s="41">
        <v>0</v>
      </c>
      <c r="F53" s="41">
        <v>0</v>
      </c>
      <c r="G53" s="41">
        <v>0</v>
      </c>
      <c r="H53" s="41">
        <f>($C$31*$C$33)*'Tariff Jul 2023'!AE39/100</f>
        <v>77.454545454545453</v>
      </c>
      <c r="I53" s="41">
        <v>0</v>
      </c>
      <c r="J53" s="135">
        <f t="shared" si="11"/>
        <v>815.25918181818179</v>
      </c>
      <c r="K53" s="137">
        <f t="shared" si="12"/>
        <v>3261.0367272727271</v>
      </c>
      <c r="L53" s="238">
        <f t="shared" si="13"/>
        <v>3587.1404000000002</v>
      </c>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row>
    <row r="54" spans="1:43" x14ac:dyDescent="0.15">
      <c r="A54" s="133" t="str">
        <f>'Tariff Jul 2023'!K40</f>
        <v>Sumo</v>
      </c>
      <c r="B54" s="134">
        <f>'Tariff Jul 2023'!G40</f>
        <v>43646</v>
      </c>
      <c r="C54" s="41">
        <f>91*'Tariff Jul 2023'!M40/100</f>
        <v>96.45999999999998</v>
      </c>
      <c r="D54" s="41">
        <f>($C$31*$C$32)*'Tariff Jul 2023'!N40/100</f>
        <v>630</v>
      </c>
      <c r="E54" s="41">
        <v>0</v>
      </c>
      <c r="F54" s="41">
        <v>0</v>
      </c>
      <c r="G54" s="41">
        <v>0</v>
      </c>
      <c r="H54" s="41">
        <f>($C$31*$C$33)*'Tariff Jul 2023'!AE40/100</f>
        <v>78.374999999999986</v>
      </c>
      <c r="I54" s="41">
        <v>0</v>
      </c>
      <c r="J54" s="135">
        <f t="shared" si="11"/>
        <v>804.83500000000004</v>
      </c>
      <c r="K54" s="137">
        <f t="shared" si="12"/>
        <v>3219.34</v>
      </c>
      <c r="L54" s="238">
        <f t="shared" si="13"/>
        <v>3541.2740000000003</v>
      </c>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row>
    <row r="55" spans="1:43" customFormat="1" x14ac:dyDescent="0.15">
      <c r="A55" s="259"/>
      <c r="B55" s="259"/>
      <c r="C55" s="259"/>
      <c r="D55" s="259"/>
      <c r="E55" s="259"/>
      <c r="F55" s="259"/>
      <c r="G55" s="259"/>
      <c r="H55" s="259"/>
      <c r="I55" s="259"/>
      <c r="J55" s="259"/>
      <c r="K55" s="259"/>
      <c r="L55" s="259"/>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row>
    <row r="56" spans="1:43" customFormat="1" x14ac:dyDescent="0.15">
      <c r="A56" s="259"/>
      <c r="B56" s="259"/>
      <c r="C56" s="259"/>
      <c r="D56" s="259"/>
      <c r="E56" s="259"/>
      <c r="F56" s="259"/>
      <c r="G56" s="259"/>
      <c r="H56" s="259"/>
      <c r="I56" s="259"/>
      <c r="J56" s="259"/>
      <c r="K56" s="259"/>
      <c r="L56" s="259"/>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row>
    <row r="57" spans="1:43" customFormat="1" x14ac:dyDescent="0.15">
      <c r="A57" s="259"/>
      <c r="B57" s="259"/>
      <c r="C57" s="259"/>
      <c r="D57" s="259"/>
      <c r="E57" s="259"/>
      <c r="F57" s="259"/>
      <c r="G57" s="259"/>
      <c r="H57" s="259"/>
      <c r="I57" s="259"/>
      <c r="J57" s="259"/>
      <c r="K57" s="259"/>
      <c r="L57" s="259"/>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row>
    <row r="58" spans="1:43" customFormat="1" x14ac:dyDescent="0.15">
      <c r="A58" s="259"/>
      <c r="B58" s="259"/>
      <c r="C58" s="259"/>
      <c r="D58" s="259"/>
      <c r="E58" s="259"/>
      <c r="F58" s="259"/>
      <c r="G58" s="259"/>
      <c r="H58" s="259"/>
      <c r="I58" s="259"/>
      <c r="J58" s="259"/>
      <c r="K58" s="259"/>
      <c r="L58" s="259"/>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row>
    <row r="59" spans="1:43" customFormat="1" x14ac:dyDescent="0.15">
      <c r="A59" s="259"/>
      <c r="B59" s="259"/>
      <c r="C59" s="259"/>
      <c r="D59" s="259"/>
      <c r="E59" s="259"/>
      <c r="F59" s="259"/>
      <c r="G59" s="259"/>
      <c r="H59" s="259"/>
      <c r="I59" s="259"/>
      <c r="J59" s="259"/>
      <c r="K59" s="259"/>
      <c r="L59" s="259"/>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row>
    <row r="60" spans="1:43" customFormat="1" x14ac:dyDescent="0.15">
      <c r="A60" s="259"/>
      <c r="B60" s="259"/>
      <c r="C60" s="259"/>
      <c r="D60" s="259"/>
      <c r="E60" s="259"/>
      <c r="F60" s="259"/>
      <c r="G60" s="259"/>
      <c r="H60" s="259"/>
      <c r="I60" s="259"/>
      <c r="J60" s="259"/>
      <c r="K60" s="259"/>
      <c r="L60" s="259"/>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row>
    <row r="61" spans="1:43" customFormat="1" x14ac:dyDescent="0.15">
      <c r="A61" s="259"/>
      <c r="B61" s="259"/>
      <c r="C61" s="259"/>
      <c r="D61" s="259"/>
      <c r="E61" s="259"/>
      <c r="F61" s="259"/>
      <c r="G61" s="259"/>
      <c r="H61" s="259"/>
      <c r="I61" s="259"/>
      <c r="J61" s="259"/>
      <c r="K61" s="259"/>
      <c r="L61" s="259"/>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row>
    <row r="62" spans="1:43" customFormat="1" x14ac:dyDescent="0.15">
      <c r="A62" s="259"/>
      <c r="B62" s="259"/>
      <c r="C62" s="259"/>
      <c r="D62" s="259"/>
      <c r="E62" s="259"/>
      <c r="F62" s="259"/>
      <c r="G62" s="259"/>
      <c r="H62" s="259"/>
      <c r="I62" s="259"/>
      <c r="J62" s="259"/>
      <c r="K62" s="259"/>
      <c r="L62" s="259"/>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row>
    <row r="63" spans="1:43" customFormat="1" x14ac:dyDescent="0.15">
      <c r="A63" s="259"/>
      <c r="B63" s="259"/>
      <c r="C63" s="259"/>
      <c r="D63" s="259"/>
      <c r="E63" s="259"/>
      <c r="F63" s="259"/>
      <c r="G63" s="259"/>
      <c r="H63" s="259"/>
      <c r="I63" s="259"/>
      <c r="J63" s="259"/>
      <c r="K63" s="259"/>
      <c r="L63" s="259"/>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row>
    <row r="64" spans="1:43" customFormat="1" x14ac:dyDescent="0.15">
      <c r="A64" s="259"/>
      <c r="B64" s="259"/>
      <c r="C64" s="259"/>
      <c r="D64" s="259"/>
      <c r="E64" s="259"/>
      <c r="F64" s="259"/>
      <c r="G64" s="259"/>
      <c r="H64" s="259"/>
      <c r="I64" s="259"/>
      <c r="J64" s="259"/>
      <c r="K64" s="259"/>
      <c r="L64" s="259"/>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row>
    <row r="65" spans="1:43" customFormat="1" x14ac:dyDescent="0.15">
      <c r="A65" s="259"/>
      <c r="B65" s="259"/>
      <c r="C65" s="259"/>
      <c r="D65" s="259"/>
      <c r="E65" s="259"/>
      <c r="F65" s="259"/>
      <c r="G65" s="259"/>
      <c r="H65" s="259"/>
      <c r="I65" s="259"/>
      <c r="J65" s="259"/>
      <c r="K65" s="259"/>
      <c r="L65" s="259"/>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row>
    <row r="66" spans="1:43" customFormat="1" x14ac:dyDescent="0.15">
      <c r="A66" s="259"/>
      <c r="B66" s="259"/>
      <c r="C66" s="259"/>
      <c r="D66" s="259"/>
      <c r="E66" s="259"/>
      <c r="F66" s="259"/>
      <c r="G66" s="259"/>
      <c r="H66" s="259"/>
      <c r="I66" s="259"/>
      <c r="J66" s="259"/>
      <c r="K66" s="259"/>
      <c r="L66" s="259"/>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row>
    <row r="67" spans="1:43" customFormat="1" x14ac:dyDescent="0.15">
      <c r="A67" s="259"/>
      <c r="B67" s="259"/>
      <c r="C67" s="259"/>
      <c r="D67" s="259"/>
      <c r="E67" s="259"/>
      <c r="F67" s="259"/>
      <c r="G67" s="259"/>
      <c r="H67" s="259"/>
      <c r="I67" s="259"/>
      <c r="J67" s="259"/>
      <c r="K67" s="259"/>
      <c r="L67" s="259"/>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row>
    <row r="68" spans="1:43" customFormat="1" x14ac:dyDescent="0.15">
      <c r="A68" s="259"/>
      <c r="B68" s="259"/>
      <c r="C68" s="259"/>
      <c r="D68" s="259"/>
      <c r="E68" s="259"/>
      <c r="F68" s="259"/>
      <c r="G68" s="259"/>
      <c r="H68" s="259"/>
      <c r="I68" s="259"/>
      <c r="J68" s="259"/>
      <c r="K68" s="259"/>
      <c r="L68" s="259"/>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row>
    <row r="69" spans="1:43" customFormat="1" x14ac:dyDescent="0.15">
      <c r="A69" s="259"/>
      <c r="B69" s="259"/>
      <c r="C69" s="259"/>
      <c r="D69" s="259"/>
      <c r="E69" s="259"/>
      <c r="F69" s="259"/>
      <c r="G69" s="259"/>
      <c r="H69" s="259"/>
      <c r="I69" s="259"/>
      <c r="J69" s="259"/>
      <c r="K69" s="259"/>
      <c r="L69" s="259"/>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row>
    <row r="70" spans="1:43" customFormat="1" x14ac:dyDescent="0.15">
      <c r="A70" s="259"/>
      <c r="B70" s="259"/>
      <c r="C70" s="259"/>
      <c r="D70" s="259"/>
      <c r="E70" s="259"/>
      <c r="F70" s="259"/>
      <c r="G70" s="259"/>
      <c r="H70" s="259"/>
      <c r="I70" s="259"/>
      <c r="J70" s="259"/>
      <c r="K70" s="259"/>
      <c r="L70" s="259"/>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row>
    <row r="71" spans="1:43" customFormat="1" x14ac:dyDescent="0.15">
      <c r="A71" s="259"/>
      <c r="B71" s="259"/>
      <c r="C71" s="259"/>
      <c r="D71" s="259"/>
      <c r="E71" s="259"/>
      <c r="F71" s="259"/>
      <c r="G71" s="259"/>
      <c r="H71" s="259"/>
      <c r="I71" s="259"/>
      <c r="J71" s="259"/>
      <c r="K71" s="259"/>
      <c r="L71" s="259"/>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row>
    <row r="72" spans="1:43" customFormat="1" x14ac:dyDescent="0.15">
      <c r="A72" s="259"/>
      <c r="B72" s="259"/>
      <c r="C72" s="259"/>
      <c r="D72" s="259"/>
      <c r="E72" s="259"/>
      <c r="F72" s="259"/>
      <c r="G72" s="259"/>
      <c r="H72" s="259"/>
      <c r="I72" s="259"/>
      <c r="J72" s="259"/>
      <c r="K72" s="259"/>
      <c r="L72" s="259"/>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row>
    <row r="73" spans="1:43" customFormat="1" x14ac:dyDescent="0.15">
      <c r="A73" s="259"/>
      <c r="B73" s="259"/>
      <c r="C73" s="259"/>
      <c r="D73" s="259"/>
      <c r="E73" s="259"/>
      <c r="F73" s="259"/>
      <c r="G73" s="259"/>
      <c r="H73" s="259"/>
      <c r="I73" s="259"/>
      <c r="J73" s="259"/>
      <c r="K73" s="259"/>
      <c r="L73" s="259"/>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row>
    <row r="74" spans="1:43" customFormat="1" x14ac:dyDescent="0.15">
      <c r="A74" s="259"/>
      <c r="B74" s="259"/>
      <c r="C74" s="259"/>
      <c r="D74" s="259"/>
      <c r="E74" s="259"/>
      <c r="F74" s="259"/>
      <c r="G74" s="259"/>
      <c r="H74" s="259"/>
      <c r="I74" s="259"/>
      <c r="J74" s="259"/>
      <c r="K74" s="259"/>
      <c r="L74" s="259"/>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row>
    <row r="75" spans="1:43" customFormat="1" x14ac:dyDescent="0.15">
      <c r="A75" s="259"/>
      <c r="B75" s="259"/>
      <c r="C75" s="259"/>
      <c r="D75" s="259"/>
      <c r="E75" s="259"/>
      <c r="F75" s="259"/>
      <c r="G75" s="259"/>
      <c r="H75" s="259"/>
      <c r="I75" s="259"/>
      <c r="J75" s="259"/>
      <c r="K75" s="259"/>
      <c r="L75" s="259"/>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row>
    <row r="76" spans="1:43" customFormat="1" x14ac:dyDescent="0.15">
      <c r="A76" s="259"/>
      <c r="B76" s="259"/>
      <c r="C76" s="259"/>
      <c r="D76" s="259"/>
      <c r="E76" s="259"/>
      <c r="F76" s="259"/>
      <c r="G76" s="259"/>
      <c r="H76" s="259"/>
      <c r="I76" s="259"/>
      <c r="J76" s="259"/>
      <c r="K76" s="259"/>
      <c r="L76" s="259"/>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row>
    <row r="77" spans="1:43" customFormat="1" x14ac:dyDescent="0.15">
      <c r="A77" s="259"/>
      <c r="B77" s="259"/>
      <c r="C77" s="259"/>
      <c r="D77" s="259"/>
      <c r="E77" s="259"/>
      <c r="F77" s="259"/>
      <c r="G77" s="259"/>
      <c r="H77" s="259"/>
      <c r="I77" s="259"/>
      <c r="J77" s="259"/>
      <c r="K77" s="259"/>
      <c r="L77" s="259"/>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row>
    <row r="78" spans="1:43" customFormat="1" x14ac:dyDescent="0.15">
      <c r="A78" s="259"/>
      <c r="B78" s="259"/>
      <c r="C78" s="259"/>
      <c r="D78" s="259"/>
      <c r="E78" s="259"/>
      <c r="F78" s="259"/>
      <c r="G78" s="259"/>
      <c r="H78" s="259"/>
      <c r="I78" s="259"/>
      <c r="J78" s="259"/>
      <c r="K78" s="259"/>
      <c r="L78" s="259"/>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row>
    <row r="79" spans="1:43" customFormat="1" x14ac:dyDescent="0.15">
      <c r="A79" s="259"/>
      <c r="B79" s="259"/>
      <c r="C79" s="259"/>
      <c r="D79" s="259"/>
      <c r="E79" s="259"/>
      <c r="F79" s="259"/>
      <c r="G79" s="259"/>
      <c r="H79" s="259"/>
      <c r="I79" s="259"/>
      <c r="J79" s="259"/>
      <c r="K79" s="259"/>
      <c r="L79" s="259"/>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c r="AP79" s="260"/>
      <c r="AQ79" s="260"/>
    </row>
    <row r="80" spans="1:43" customFormat="1" x14ac:dyDescent="0.15">
      <c r="A80" s="259"/>
      <c r="B80" s="259"/>
      <c r="C80" s="259"/>
      <c r="D80" s="259"/>
      <c r="E80" s="259"/>
      <c r="F80" s="259"/>
      <c r="G80" s="259"/>
      <c r="H80" s="259"/>
      <c r="I80" s="259"/>
      <c r="J80" s="259"/>
      <c r="K80" s="259"/>
      <c r="L80" s="259"/>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row>
    <row r="81" spans="1:43" customFormat="1" x14ac:dyDescent="0.15">
      <c r="A81" s="259"/>
      <c r="B81" s="259"/>
      <c r="C81" s="259"/>
      <c r="D81" s="259"/>
      <c r="E81" s="259"/>
      <c r="F81" s="259"/>
      <c r="G81" s="259"/>
      <c r="H81" s="259"/>
      <c r="I81" s="259"/>
      <c r="J81" s="259"/>
      <c r="K81" s="259"/>
      <c r="L81" s="259"/>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row>
    <row r="82" spans="1:43" customFormat="1" x14ac:dyDescent="0.15">
      <c r="A82" s="259"/>
      <c r="B82" s="259"/>
      <c r="C82" s="259"/>
      <c r="D82" s="259"/>
      <c r="E82" s="259"/>
      <c r="F82" s="259"/>
      <c r="G82" s="259"/>
      <c r="H82" s="259"/>
      <c r="I82" s="259"/>
      <c r="J82" s="259"/>
      <c r="K82" s="259"/>
      <c r="L82" s="259"/>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row>
    <row r="83" spans="1:43" customFormat="1" x14ac:dyDescent="0.15">
      <c r="A83" s="259"/>
      <c r="B83" s="259"/>
      <c r="C83" s="259"/>
      <c r="D83" s="259"/>
      <c r="E83" s="259"/>
      <c r="F83" s="259"/>
      <c r="G83" s="259"/>
      <c r="H83" s="259"/>
      <c r="I83" s="259"/>
      <c r="J83" s="259"/>
      <c r="K83" s="259"/>
      <c r="L83" s="259"/>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row>
    <row r="84" spans="1:43" customFormat="1" x14ac:dyDescent="0.15">
      <c r="A84" s="259"/>
      <c r="B84" s="259"/>
      <c r="C84" s="259"/>
      <c r="D84" s="259"/>
      <c r="E84" s="259"/>
      <c r="F84" s="259"/>
      <c r="G84" s="259"/>
      <c r="H84" s="259"/>
      <c r="I84" s="259"/>
      <c r="J84" s="259"/>
      <c r="K84" s="259"/>
      <c r="L84" s="259"/>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row>
    <row r="85" spans="1:43" customFormat="1" x14ac:dyDescent="0.15">
      <c r="A85" s="259"/>
      <c r="B85" s="259"/>
      <c r="C85" s="259"/>
      <c r="D85" s="259"/>
      <c r="E85" s="259"/>
      <c r="F85" s="259"/>
      <c r="G85" s="259"/>
      <c r="H85" s="259"/>
      <c r="I85" s="259"/>
      <c r="J85" s="259"/>
      <c r="K85" s="259"/>
      <c r="L85" s="259"/>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row>
    <row r="86" spans="1:43" customFormat="1" x14ac:dyDescent="0.15">
      <c r="A86" s="259"/>
      <c r="B86" s="259"/>
      <c r="C86" s="259"/>
      <c r="D86" s="259"/>
      <c r="E86" s="259"/>
      <c r="F86" s="259"/>
      <c r="G86" s="259"/>
      <c r="H86" s="259"/>
      <c r="I86" s="259"/>
      <c r="J86" s="259"/>
      <c r="K86" s="259"/>
      <c r="L86" s="259"/>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row>
    <row r="87" spans="1:43" customFormat="1" x14ac:dyDescent="0.15">
      <c r="A87" s="259"/>
      <c r="B87" s="259"/>
      <c r="C87" s="259"/>
      <c r="D87" s="259"/>
      <c r="E87" s="259"/>
      <c r="F87" s="259"/>
      <c r="G87" s="259"/>
      <c r="H87" s="259"/>
      <c r="I87" s="259"/>
      <c r="J87" s="259"/>
      <c r="K87" s="259"/>
      <c r="L87" s="259"/>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row>
    <row r="88" spans="1:43" customFormat="1" x14ac:dyDescent="0.15">
      <c r="A88" s="259"/>
      <c r="B88" s="259"/>
      <c r="C88" s="259"/>
      <c r="D88" s="259"/>
      <c r="E88" s="259"/>
      <c r="F88" s="259"/>
      <c r="G88" s="259"/>
      <c r="H88" s="259"/>
      <c r="I88" s="259"/>
      <c r="J88" s="259"/>
      <c r="K88" s="259"/>
      <c r="L88" s="259"/>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row>
    <row r="89" spans="1:43" customFormat="1" x14ac:dyDescent="0.15">
      <c r="A89" s="259"/>
      <c r="B89" s="259"/>
      <c r="C89" s="259"/>
      <c r="D89" s="259"/>
      <c r="E89" s="259"/>
      <c r="F89" s="259"/>
      <c r="G89" s="259"/>
      <c r="H89" s="259"/>
      <c r="I89" s="259"/>
      <c r="J89" s="259"/>
      <c r="K89" s="259"/>
      <c r="L89" s="259"/>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row>
    <row r="90" spans="1:43" customFormat="1" x14ac:dyDescent="0.15">
      <c r="A90" s="259"/>
      <c r="B90" s="259"/>
      <c r="C90" s="259"/>
      <c r="D90" s="259"/>
      <c r="E90" s="259"/>
      <c r="F90" s="259"/>
      <c r="G90" s="259"/>
      <c r="H90" s="259"/>
      <c r="I90" s="259"/>
      <c r="J90" s="259"/>
      <c r="K90" s="259"/>
      <c r="L90" s="259"/>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row>
    <row r="91" spans="1:43" customFormat="1" x14ac:dyDescent="0.15">
      <c r="A91" s="259"/>
      <c r="B91" s="259"/>
      <c r="C91" s="259"/>
      <c r="D91" s="259"/>
      <c r="E91" s="259"/>
      <c r="F91" s="259"/>
      <c r="G91" s="259"/>
      <c r="H91" s="259"/>
      <c r="I91" s="259"/>
      <c r="J91" s="259"/>
      <c r="K91" s="259"/>
      <c r="L91" s="259"/>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row>
    <row r="92" spans="1:43" customFormat="1" x14ac:dyDescent="0.15">
      <c r="A92" s="259"/>
      <c r="B92" s="259"/>
      <c r="C92" s="259"/>
      <c r="D92" s="259"/>
      <c r="E92" s="259"/>
      <c r="F92" s="259"/>
      <c r="G92" s="259"/>
      <c r="H92" s="259"/>
      <c r="I92" s="259"/>
      <c r="J92" s="259"/>
      <c r="K92" s="259"/>
      <c r="L92" s="259"/>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row>
    <row r="93" spans="1:43" customFormat="1" x14ac:dyDescent="0.15">
      <c r="A93" s="259"/>
      <c r="B93" s="259"/>
      <c r="C93" s="259"/>
      <c r="D93" s="259"/>
      <c r="E93" s="259"/>
      <c r="F93" s="259"/>
      <c r="G93" s="259"/>
      <c r="H93" s="259"/>
      <c r="I93" s="259"/>
      <c r="J93" s="259"/>
      <c r="K93" s="259"/>
      <c r="L93" s="259"/>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row>
    <row r="94" spans="1:43" customFormat="1" x14ac:dyDescent="0.15">
      <c r="A94" s="259"/>
      <c r="B94" s="259"/>
      <c r="C94" s="259"/>
      <c r="D94" s="259"/>
      <c r="E94" s="259"/>
      <c r="F94" s="259"/>
      <c r="G94" s="259"/>
      <c r="H94" s="259"/>
      <c r="I94" s="259"/>
      <c r="J94" s="259"/>
      <c r="K94" s="259"/>
      <c r="L94" s="259"/>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row>
    <row r="95" spans="1:43" customFormat="1" x14ac:dyDescent="0.15">
      <c r="A95" s="259"/>
      <c r="B95" s="259"/>
      <c r="C95" s="259"/>
      <c r="D95" s="259"/>
      <c r="E95" s="259"/>
      <c r="F95" s="259"/>
      <c r="G95" s="259"/>
      <c r="H95" s="259"/>
      <c r="I95" s="259"/>
      <c r="J95" s="259"/>
      <c r="K95" s="259"/>
      <c r="L95" s="259"/>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row>
    <row r="96" spans="1:43" customFormat="1" x14ac:dyDescent="0.15">
      <c r="A96" s="259"/>
      <c r="B96" s="259"/>
      <c r="C96" s="259"/>
      <c r="D96" s="259"/>
      <c r="E96" s="259"/>
      <c r="F96" s="259"/>
      <c r="G96" s="259"/>
      <c r="H96" s="259"/>
      <c r="I96" s="259"/>
      <c r="J96" s="259"/>
      <c r="K96" s="259"/>
      <c r="L96" s="259"/>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row>
    <row r="97" spans="1:43" customFormat="1" x14ac:dyDescent="0.15">
      <c r="A97" s="259"/>
      <c r="B97" s="259"/>
      <c r="C97" s="259"/>
      <c r="D97" s="259"/>
      <c r="E97" s="259"/>
      <c r="F97" s="259"/>
      <c r="G97" s="259"/>
      <c r="H97" s="259"/>
      <c r="I97" s="259"/>
      <c r="J97" s="259"/>
      <c r="K97" s="259"/>
      <c r="L97" s="259"/>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row>
    <row r="98" spans="1:43" customFormat="1" x14ac:dyDescent="0.15">
      <c r="A98" s="259"/>
      <c r="B98" s="259"/>
      <c r="C98" s="259"/>
      <c r="D98" s="259"/>
      <c r="E98" s="259"/>
      <c r="F98" s="259"/>
      <c r="G98" s="259"/>
      <c r="H98" s="259"/>
      <c r="I98" s="259"/>
      <c r="J98" s="259"/>
      <c r="K98" s="259"/>
      <c r="L98" s="259"/>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row>
    <row r="99" spans="1:43" customFormat="1" x14ac:dyDescent="0.15">
      <c r="A99" s="259"/>
      <c r="B99" s="259"/>
      <c r="C99" s="259"/>
      <c r="D99" s="259"/>
      <c r="E99" s="259"/>
      <c r="F99" s="259"/>
      <c r="G99" s="259"/>
      <c r="H99" s="259"/>
      <c r="I99" s="259"/>
      <c r="J99" s="259"/>
      <c r="K99" s="259"/>
      <c r="L99" s="259"/>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row>
    <row r="100" spans="1:43" customFormat="1" x14ac:dyDescent="0.15">
      <c r="A100" s="259"/>
      <c r="B100" s="259"/>
      <c r="C100" s="259"/>
      <c r="D100" s="259"/>
      <c r="E100" s="259"/>
      <c r="F100" s="259"/>
      <c r="G100" s="259"/>
      <c r="H100" s="259"/>
      <c r="I100" s="259"/>
      <c r="J100" s="259"/>
      <c r="K100" s="259"/>
      <c r="L100" s="259"/>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row>
    <row r="101" spans="1:43" customFormat="1" x14ac:dyDescent="0.15">
      <c r="A101" s="259"/>
      <c r="B101" s="259"/>
      <c r="C101" s="259"/>
      <c r="D101" s="259"/>
      <c r="E101" s="259"/>
      <c r="F101" s="259"/>
      <c r="G101" s="259"/>
      <c r="H101" s="259"/>
      <c r="I101" s="259"/>
      <c r="J101" s="259"/>
      <c r="K101" s="259"/>
      <c r="L101" s="259"/>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row>
    <row r="102" spans="1:43" customFormat="1" x14ac:dyDescent="0.15">
      <c r="A102" s="259"/>
      <c r="B102" s="259"/>
      <c r="C102" s="259"/>
      <c r="D102" s="259"/>
      <c r="E102" s="259"/>
      <c r="F102" s="259"/>
      <c r="G102" s="259"/>
      <c r="H102" s="259"/>
      <c r="I102" s="259"/>
      <c r="J102" s="259"/>
      <c r="K102" s="259"/>
      <c r="L102" s="259"/>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row>
    <row r="103" spans="1:43" customFormat="1" x14ac:dyDescent="0.15">
      <c r="A103" s="259"/>
      <c r="B103" s="259"/>
      <c r="C103" s="259"/>
      <c r="D103" s="259"/>
      <c r="E103" s="259"/>
      <c r="F103" s="259"/>
      <c r="G103" s="259"/>
      <c r="H103" s="259"/>
      <c r="I103" s="259"/>
      <c r="J103" s="259"/>
      <c r="K103" s="259"/>
      <c r="L103" s="259"/>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row>
    <row r="104" spans="1:43" customFormat="1" x14ac:dyDescent="0.15">
      <c r="A104" s="259"/>
      <c r="B104" s="259"/>
      <c r="C104" s="259"/>
      <c r="D104" s="259"/>
      <c r="E104" s="259"/>
      <c r="F104" s="259"/>
      <c r="G104" s="259"/>
      <c r="H104" s="259"/>
      <c r="I104" s="259"/>
      <c r="J104" s="259"/>
      <c r="K104" s="259"/>
      <c r="L104" s="259"/>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row>
    <row r="105" spans="1:43" customFormat="1" x14ac:dyDescent="0.15">
      <c r="A105" s="259"/>
      <c r="B105" s="259"/>
      <c r="C105" s="259"/>
      <c r="D105" s="259"/>
      <c r="E105" s="259"/>
      <c r="F105" s="259"/>
      <c r="G105" s="259"/>
      <c r="H105" s="259"/>
      <c r="I105" s="259"/>
      <c r="J105" s="259"/>
      <c r="K105" s="259"/>
      <c r="L105" s="259"/>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0"/>
      <c r="AL105" s="260"/>
      <c r="AM105" s="260"/>
      <c r="AN105" s="260"/>
      <c r="AO105" s="260"/>
      <c r="AP105" s="260"/>
      <c r="AQ105" s="260"/>
    </row>
    <row r="106" spans="1:43" customFormat="1" x14ac:dyDescent="0.15">
      <c r="A106" s="259"/>
      <c r="B106" s="259"/>
      <c r="C106" s="259"/>
      <c r="D106" s="259"/>
      <c r="E106" s="259"/>
      <c r="F106" s="259"/>
      <c r="G106" s="259"/>
      <c r="H106" s="259"/>
      <c r="I106" s="259"/>
      <c r="J106" s="259"/>
      <c r="K106" s="259"/>
      <c r="L106" s="259"/>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row>
    <row r="107" spans="1:43" customFormat="1" x14ac:dyDescent="0.15">
      <c r="A107" s="259"/>
      <c r="B107" s="259"/>
      <c r="C107" s="259"/>
      <c r="D107" s="259"/>
      <c r="E107" s="259"/>
      <c r="F107" s="259"/>
      <c r="G107" s="259"/>
      <c r="H107" s="259"/>
      <c r="I107" s="259"/>
      <c r="J107" s="259"/>
      <c r="K107" s="259"/>
      <c r="L107" s="259"/>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row>
    <row r="108" spans="1:43" customFormat="1" x14ac:dyDescent="0.15">
      <c r="A108" s="259"/>
      <c r="B108" s="259"/>
      <c r="C108" s="259"/>
      <c r="D108" s="259"/>
      <c r="E108" s="259"/>
      <c r="F108" s="259"/>
      <c r="G108" s="259"/>
      <c r="H108" s="259"/>
      <c r="I108" s="259"/>
      <c r="J108" s="259"/>
      <c r="K108" s="259"/>
      <c r="L108" s="259"/>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0"/>
      <c r="AL108" s="260"/>
      <c r="AM108" s="260"/>
      <c r="AN108" s="260"/>
      <c r="AO108" s="260"/>
      <c r="AP108" s="260"/>
      <c r="AQ108" s="260"/>
    </row>
    <row r="109" spans="1:43" customFormat="1" x14ac:dyDescent="0.15">
      <c r="A109" s="259"/>
      <c r="B109" s="259"/>
      <c r="C109" s="259"/>
      <c r="D109" s="259"/>
      <c r="E109" s="259"/>
      <c r="F109" s="259"/>
      <c r="G109" s="259"/>
      <c r="H109" s="259"/>
      <c r="I109" s="259"/>
      <c r="J109" s="259"/>
      <c r="K109" s="259"/>
      <c r="L109" s="259"/>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c r="AP109" s="260"/>
      <c r="AQ109" s="260"/>
    </row>
    <row r="110" spans="1:43" customFormat="1" x14ac:dyDescent="0.15">
      <c r="A110" s="259"/>
      <c r="B110" s="259"/>
      <c r="C110" s="259"/>
      <c r="D110" s="259"/>
      <c r="E110" s="259"/>
      <c r="F110" s="259"/>
      <c r="G110" s="259"/>
      <c r="H110" s="259"/>
      <c r="I110" s="259"/>
      <c r="J110" s="259"/>
      <c r="K110" s="259"/>
      <c r="L110" s="259"/>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0"/>
      <c r="AN110" s="260"/>
      <c r="AO110" s="260"/>
      <c r="AP110" s="260"/>
      <c r="AQ110" s="260"/>
    </row>
    <row r="111" spans="1:43" customFormat="1" x14ac:dyDescent="0.15">
      <c r="A111" s="259"/>
      <c r="B111" s="259"/>
      <c r="C111" s="259"/>
      <c r="D111" s="259"/>
      <c r="E111" s="259"/>
      <c r="F111" s="259"/>
      <c r="G111" s="259"/>
      <c r="H111" s="259"/>
      <c r="I111" s="259"/>
      <c r="J111" s="259"/>
      <c r="K111" s="259"/>
      <c r="L111" s="259"/>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row>
    <row r="112" spans="1:43" customFormat="1" x14ac:dyDescent="0.15">
      <c r="A112" s="259"/>
      <c r="B112" s="259"/>
      <c r="C112" s="259"/>
      <c r="D112" s="259"/>
      <c r="E112" s="259"/>
      <c r="F112" s="259"/>
      <c r="G112" s="259"/>
      <c r="H112" s="259"/>
      <c r="I112" s="259"/>
      <c r="J112" s="259"/>
      <c r="K112" s="259"/>
      <c r="L112" s="259"/>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c r="AP112" s="260"/>
      <c r="AQ112" s="260"/>
    </row>
    <row r="113" spans="1:43" customFormat="1" x14ac:dyDescent="0.15">
      <c r="A113" s="259"/>
      <c r="B113" s="259"/>
      <c r="C113" s="259"/>
      <c r="D113" s="259"/>
      <c r="E113" s="259"/>
      <c r="F113" s="259"/>
      <c r="G113" s="259"/>
      <c r="H113" s="259"/>
      <c r="I113" s="259"/>
      <c r="J113" s="259"/>
      <c r="K113" s="259"/>
      <c r="L113" s="259"/>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row>
    <row r="114" spans="1:43" customFormat="1" x14ac:dyDescent="0.15">
      <c r="A114" s="259"/>
      <c r="B114" s="259"/>
      <c r="C114" s="259"/>
      <c r="D114" s="259"/>
      <c r="E114" s="259"/>
      <c r="F114" s="259"/>
      <c r="G114" s="259"/>
      <c r="H114" s="259"/>
      <c r="I114" s="259"/>
      <c r="J114" s="259"/>
      <c r="K114" s="259"/>
      <c r="L114" s="259"/>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c r="AO114" s="260"/>
      <c r="AP114" s="260"/>
      <c r="AQ114" s="260"/>
    </row>
    <row r="115" spans="1:43" customFormat="1" x14ac:dyDescent="0.15">
      <c r="A115" s="259"/>
      <c r="B115" s="259"/>
      <c r="C115" s="259"/>
      <c r="D115" s="259"/>
      <c r="E115" s="259"/>
      <c r="F115" s="259"/>
      <c r="G115" s="259"/>
      <c r="H115" s="259"/>
      <c r="I115" s="259"/>
      <c r="J115" s="259"/>
      <c r="K115" s="259"/>
      <c r="L115" s="259"/>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0"/>
      <c r="AL115" s="260"/>
      <c r="AM115" s="260"/>
      <c r="AN115" s="260"/>
      <c r="AO115" s="260"/>
      <c r="AP115" s="260"/>
      <c r="AQ115" s="260"/>
    </row>
    <row r="116" spans="1:43" customFormat="1" x14ac:dyDescent="0.15">
      <c r="A116" s="259"/>
      <c r="B116" s="259"/>
      <c r="C116" s="259"/>
      <c r="D116" s="259"/>
      <c r="E116" s="259"/>
      <c r="F116" s="259"/>
      <c r="G116" s="259"/>
      <c r="H116" s="259"/>
      <c r="I116" s="259"/>
      <c r="J116" s="259"/>
      <c r="K116" s="259"/>
      <c r="L116" s="259"/>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260"/>
      <c r="AM116" s="260"/>
      <c r="AN116" s="260"/>
      <c r="AO116" s="260"/>
      <c r="AP116" s="260"/>
      <c r="AQ116" s="260"/>
    </row>
    <row r="117" spans="1:43" customFormat="1" x14ac:dyDescent="0.15">
      <c r="A117" s="259"/>
      <c r="B117" s="259"/>
      <c r="C117" s="259"/>
      <c r="D117" s="259"/>
      <c r="E117" s="259"/>
      <c r="F117" s="259"/>
      <c r="G117" s="259"/>
      <c r="H117" s="259"/>
      <c r="I117" s="259"/>
      <c r="J117" s="259"/>
      <c r="K117" s="259"/>
      <c r="L117" s="259"/>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c r="AO117" s="260"/>
      <c r="AP117" s="260"/>
      <c r="AQ117" s="260"/>
    </row>
    <row r="118" spans="1:43" customFormat="1" x14ac:dyDescent="0.15">
      <c r="A118" s="259"/>
      <c r="B118" s="259"/>
      <c r="C118" s="259"/>
      <c r="D118" s="259"/>
      <c r="E118" s="259"/>
      <c r="F118" s="259"/>
      <c r="G118" s="259"/>
      <c r="H118" s="259"/>
      <c r="I118" s="259"/>
      <c r="J118" s="259"/>
      <c r="K118" s="259"/>
      <c r="L118" s="259"/>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c r="AP118" s="260"/>
      <c r="AQ118" s="260"/>
    </row>
    <row r="119" spans="1:43" customFormat="1" x14ac:dyDescent="0.15">
      <c r="A119" s="259"/>
      <c r="B119" s="259"/>
      <c r="C119" s="259"/>
      <c r="D119" s="259"/>
      <c r="E119" s="259"/>
      <c r="F119" s="259"/>
      <c r="G119" s="259"/>
      <c r="H119" s="259"/>
      <c r="I119" s="259"/>
      <c r="J119" s="259"/>
      <c r="K119" s="259"/>
      <c r="L119" s="259"/>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0"/>
      <c r="AN119" s="260"/>
      <c r="AO119" s="260"/>
      <c r="AP119" s="260"/>
      <c r="AQ119" s="260"/>
    </row>
    <row r="120" spans="1:43" customFormat="1" x14ac:dyDescent="0.15">
      <c r="A120" s="259"/>
      <c r="B120" s="259"/>
      <c r="C120" s="259"/>
      <c r="D120" s="259"/>
      <c r="E120" s="259"/>
      <c r="F120" s="259"/>
      <c r="G120" s="259"/>
      <c r="H120" s="259"/>
      <c r="I120" s="259"/>
      <c r="J120" s="259"/>
      <c r="K120" s="259"/>
      <c r="L120" s="259"/>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0"/>
      <c r="AL120" s="260"/>
      <c r="AM120" s="260"/>
      <c r="AN120" s="260"/>
      <c r="AO120" s="260"/>
      <c r="AP120" s="260"/>
      <c r="AQ120" s="260"/>
    </row>
    <row r="121" spans="1:43" customFormat="1" x14ac:dyDescent="0.15">
      <c r="A121" s="259"/>
      <c r="B121" s="259"/>
      <c r="C121" s="259"/>
      <c r="D121" s="259"/>
      <c r="E121" s="259"/>
      <c r="F121" s="259"/>
      <c r="G121" s="259"/>
      <c r="H121" s="259"/>
      <c r="I121" s="259"/>
      <c r="J121" s="259"/>
      <c r="K121" s="259"/>
      <c r="L121" s="259"/>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c r="AP121" s="260"/>
      <c r="AQ121" s="260"/>
    </row>
    <row r="122" spans="1:43" customFormat="1" x14ac:dyDescent="0.15">
      <c r="A122" s="259"/>
      <c r="B122" s="259"/>
      <c r="C122" s="259"/>
      <c r="D122" s="259"/>
      <c r="E122" s="259"/>
      <c r="F122" s="259"/>
      <c r="G122" s="259"/>
      <c r="H122" s="259"/>
      <c r="I122" s="259"/>
      <c r="J122" s="259"/>
      <c r="K122" s="259"/>
      <c r="L122" s="259"/>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row>
    <row r="123" spans="1:43" customFormat="1" x14ac:dyDescent="0.15">
      <c r="A123" s="259"/>
      <c r="B123" s="259"/>
      <c r="C123" s="259"/>
      <c r="D123" s="259"/>
      <c r="E123" s="259"/>
      <c r="F123" s="259"/>
      <c r="G123" s="259"/>
      <c r="H123" s="259"/>
      <c r="I123" s="259"/>
      <c r="J123" s="259"/>
      <c r="K123" s="259"/>
      <c r="L123" s="259"/>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0"/>
      <c r="AN123" s="260"/>
      <c r="AO123" s="260"/>
      <c r="AP123" s="260"/>
      <c r="AQ123" s="260"/>
    </row>
    <row r="124" spans="1:43" customFormat="1" x14ac:dyDescent="0.15">
      <c r="A124" s="259"/>
      <c r="B124" s="259"/>
      <c r="C124" s="259"/>
      <c r="D124" s="259"/>
      <c r="E124" s="259"/>
      <c r="F124" s="259"/>
      <c r="G124" s="259"/>
      <c r="H124" s="259"/>
      <c r="I124" s="259"/>
      <c r="J124" s="259"/>
      <c r="K124" s="259"/>
      <c r="L124" s="259"/>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0"/>
      <c r="AL124" s="260"/>
      <c r="AM124" s="260"/>
      <c r="AN124" s="260"/>
      <c r="AO124" s="260"/>
      <c r="AP124" s="260"/>
      <c r="AQ124" s="260"/>
    </row>
    <row r="125" spans="1:43" customFormat="1" x14ac:dyDescent="0.15">
      <c r="A125" s="259"/>
      <c r="B125" s="259"/>
      <c r="C125" s="259"/>
      <c r="D125" s="259"/>
      <c r="E125" s="259"/>
      <c r="F125" s="259"/>
      <c r="G125" s="259"/>
      <c r="H125" s="259"/>
      <c r="I125" s="259"/>
      <c r="J125" s="259"/>
      <c r="K125" s="259"/>
      <c r="L125" s="259"/>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0"/>
      <c r="AL125" s="260"/>
      <c r="AM125" s="260"/>
      <c r="AN125" s="260"/>
      <c r="AO125" s="260"/>
      <c r="AP125" s="260"/>
      <c r="AQ125" s="260"/>
    </row>
    <row r="126" spans="1:43" customFormat="1" x14ac:dyDescent="0.15">
      <c r="A126" s="259"/>
      <c r="B126" s="259"/>
      <c r="C126" s="259"/>
      <c r="D126" s="259"/>
      <c r="E126" s="259"/>
      <c r="F126" s="259"/>
      <c r="G126" s="259"/>
      <c r="H126" s="259"/>
      <c r="I126" s="259"/>
      <c r="J126" s="259"/>
      <c r="K126" s="259"/>
      <c r="L126" s="259"/>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0"/>
      <c r="AL126" s="260"/>
      <c r="AM126" s="260"/>
      <c r="AN126" s="260"/>
      <c r="AO126" s="260"/>
      <c r="AP126" s="260"/>
      <c r="AQ126" s="260"/>
    </row>
    <row r="127" spans="1:43" customFormat="1" x14ac:dyDescent="0.15">
      <c r="A127" s="259"/>
      <c r="B127" s="259"/>
      <c r="C127" s="259"/>
      <c r="D127" s="259"/>
      <c r="E127" s="259"/>
      <c r="F127" s="259"/>
      <c r="G127" s="259"/>
      <c r="H127" s="259"/>
      <c r="I127" s="259"/>
      <c r="J127" s="259"/>
      <c r="K127" s="259"/>
      <c r="L127" s="259"/>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0"/>
      <c r="AL127" s="260"/>
      <c r="AM127" s="260"/>
      <c r="AN127" s="260"/>
      <c r="AO127" s="260"/>
      <c r="AP127" s="260"/>
      <c r="AQ127" s="260"/>
    </row>
    <row r="128" spans="1:43" customFormat="1" x14ac:dyDescent="0.15">
      <c r="A128" s="259"/>
      <c r="B128" s="259"/>
      <c r="C128" s="259"/>
      <c r="D128" s="259"/>
      <c r="E128" s="259"/>
      <c r="F128" s="259"/>
      <c r="G128" s="259"/>
      <c r="H128" s="259"/>
      <c r="I128" s="259"/>
      <c r="J128" s="259"/>
      <c r="K128" s="259"/>
      <c r="L128" s="259"/>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260"/>
      <c r="AL128" s="260"/>
      <c r="AM128" s="260"/>
      <c r="AN128" s="260"/>
      <c r="AO128" s="260"/>
      <c r="AP128" s="260"/>
      <c r="AQ128" s="260"/>
    </row>
    <row r="129" spans="1:43" customFormat="1" x14ac:dyDescent="0.15">
      <c r="A129" s="259"/>
      <c r="B129" s="259"/>
      <c r="C129" s="259"/>
      <c r="D129" s="259"/>
      <c r="E129" s="259"/>
      <c r="F129" s="259"/>
      <c r="G129" s="259"/>
      <c r="H129" s="259"/>
      <c r="I129" s="259"/>
      <c r="J129" s="259"/>
      <c r="K129" s="259"/>
      <c r="L129" s="259"/>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0"/>
      <c r="AL129" s="260"/>
      <c r="AM129" s="260"/>
      <c r="AN129" s="260"/>
      <c r="AO129" s="260"/>
      <c r="AP129" s="260"/>
      <c r="AQ129" s="260"/>
    </row>
    <row r="130" spans="1:43" customFormat="1" x14ac:dyDescent="0.15">
      <c r="A130" s="259"/>
      <c r="B130" s="259"/>
      <c r="C130" s="259"/>
      <c r="D130" s="259"/>
      <c r="E130" s="259"/>
      <c r="F130" s="259"/>
      <c r="G130" s="259"/>
      <c r="H130" s="259"/>
      <c r="I130" s="259"/>
      <c r="J130" s="259"/>
      <c r="K130" s="259"/>
      <c r="L130" s="259"/>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0"/>
      <c r="AL130" s="260"/>
      <c r="AM130" s="260"/>
      <c r="AN130" s="260"/>
      <c r="AO130" s="260"/>
      <c r="AP130" s="260"/>
      <c r="AQ130" s="260"/>
    </row>
    <row r="131" spans="1:43" customFormat="1" x14ac:dyDescent="0.15">
      <c r="A131" s="259"/>
      <c r="B131" s="259"/>
      <c r="C131" s="259"/>
      <c r="D131" s="259"/>
      <c r="E131" s="259"/>
      <c r="F131" s="259"/>
      <c r="G131" s="259"/>
      <c r="H131" s="259"/>
      <c r="I131" s="259"/>
      <c r="J131" s="259"/>
      <c r="K131" s="259"/>
      <c r="L131" s="259"/>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c r="AI131" s="260"/>
      <c r="AJ131" s="260"/>
      <c r="AK131" s="260"/>
      <c r="AL131" s="260"/>
      <c r="AM131" s="260"/>
      <c r="AN131" s="260"/>
      <c r="AO131" s="260"/>
      <c r="AP131" s="260"/>
      <c r="AQ131" s="260"/>
    </row>
    <row r="132" spans="1:43" customFormat="1" x14ac:dyDescent="0.15">
      <c r="A132" s="259"/>
      <c r="B132" s="259"/>
      <c r="C132" s="259"/>
      <c r="D132" s="259"/>
      <c r="E132" s="259"/>
      <c r="F132" s="259"/>
      <c r="G132" s="259"/>
      <c r="H132" s="259"/>
      <c r="I132" s="259"/>
      <c r="J132" s="259"/>
      <c r="K132" s="259"/>
      <c r="L132" s="259"/>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c r="AP132" s="260"/>
      <c r="AQ132" s="260"/>
    </row>
    <row r="133" spans="1:43" customFormat="1" x14ac:dyDescent="0.15">
      <c r="A133" s="259"/>
      <c r="B133" s="259"/>
      <c r="C133" s="259"/>
      <c r="D133" s="259"/>
      <c r="E133" s="259"/>
      <c r="F133" s="259"/>
      <c r="G133" s="259"/>
      <c r="H133" s="259"/>
      <c r="I133" s="259"/>
      <c r="J133" s="259"/>
      <c r="K133" s="259"/>
      <c r="L133" s="259"/>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0"/>
      <c r="AL133" s="260"/>
      <c r="AM133" s="260"/>
      <c r="AN133" s="260"/>
      <c r="AO133" s="260"/>
      <c r="AP133" s="260"/>
      <c r="AQ133" s="260"/>
    </row>
    <row r="134" spans="1:43" customFormat="1" x14ac:dyDescent="0.15">
      <c r="A134" s="259"/>
      <c r="B134" s="259"/>
      <c r="C134" s="259"/>
      <c r="D134" s="259"/>
      <c r="E134" s="259"/>
      <c r="F134" s="259"/>
      <c r="G134" s="259"/>
      <c r="H134" s="259"/>
      <c r="I134" s="259"/>
      <c r="J134" s="259"/>
      <c r="K134" s="259"/>
      <c r="L134" s="259"/>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c r="AP134" s="260"/>
      <c r="AQ134" s="260"/>
    </row>
    <row r="135" spans="1:43" customFormat="1" x14ac:dyDescent="0.15">
      <c r="A135" s="259"/>
      <c r="B135" s="259"/>
      <c r="C135" s="259"/>
      <c r="D135" s="259"/>
      <c r="E135" s="259"/>
      <c r="F135" s="259"/>
      <c r="G135" s="259"/>
      <c r="H135" s="259"/>
      <c r="I135" s="259"/>
      <c r="J135" s="259"/>
      <c r="K135" s="259"/>
      <c r="L135" s="259"/>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c r="AI135" s="260"/>
      <c r="AJ135" s="260"/>
      <c r="AK135" s="260"/>
      <c r="AL135" s="260"/>
      <c r="AM135" s="260"/>
      <c r="AN135" s="260"/>
      <c r="AO135" s="260"/>
      <c r="AP135" s="260"/>
      <c r="AQ135" s="260"/>
    </row>
    <row r="136" spans="1:43" customFormat="1" x14ac:dyDescent="0.15">
      <c r="A136" s="259"/>
      <c r="B136" s="259"/>
      <c r="C136" s="259"/>
      <c r="D136" s="259"/>
      <c r="E136" s="259"/>
      <c r="F136" s="259"/>
      <c r="G136" s="259"/>
      <c r="H136" s="259"/>
      <c r="I136" s="259"/>
      <c r="J136" s="259"/>
      <c r="K136" s="259"/>
      <c r="L136" s="259"/>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0"/>
      <c r="AL136" s="260"/>
      <c r="AM136" s="260"/>
      <c r="AN136" s="260"/>
      <c r="AO136" s="260"/>
      <c r="AP136" s="260"/>
      <c r="AQ136" s="260"/>
    </row>
    <row r="137" spans="1:43" customFormat="1" x14ac:dyDescent="0.15">
      <c r="A137" s="259"/>
      <c r="B137" s="259"/>
      <c r="C137" s="259"/>
      <c r="D137" s="259"/>
      <c r="E137" s="259"/>
      <c r="F137" s="259"/>
      <c r="G137" s="259"/>
      <c r="H137" s="259"/>
      <c r="I137" s="259"/>
      <c r="J137" s="259"/>
      <c r="K137" s="259"/>
      <c r="L137" s="259"/>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0"/>
      <c r="AL137" s="260"/>
      <c r="AM137" s="260"/>
      <c r="AN137" s="260"/>
      <c r="AO137" s="260"/>
      <c r="AP137" s="260"/>
      <c r="AQ137" s="260"/>
    </row>
    <row r="138" spans="1:43" customFormat="1" x14ac:dyDescent="0.15">
      <c r="A138" s="259"/>
      <c r="B138" s="259"/>
      <c r="C138" s="259"/>
      <c r="D138" s="259"/>
      <c r="E138" s="259"/>
      <c r="F138" s="259"/>
      <c r="G138" s="259"/>
      <c r="H138" s="259"/>
      <c r="I138" s="259"/>
      <c r="J138" s="259"/>
      <c r="K138" s="259"/>
      <c r="L138" s="259"/>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0"/>
      <c r="AL138" s="260"/>
      <c r="AM138" s="260"/>
      <c r="AN138" s="260"/>
      <c r="AO138" s="260"/>
      <c r="AP138" s="260"/>
      <c r="AQ138" s="260"/>
    </row>
    <row r="139" spans="1:43" customFormat="1" x14ac:dyDescent="0.15">
      <c r="A139" s="259"/>
      <c r="B139" s="259"/>
      <c r="C139" s="259"/>
      <c r="D139" s="259"/>
      <c r="E139" s="259"/>
      <c r="F139" s="259"/>
      <c r="G139" s="259"/>
      <c r="H139" s="259"/>
      <c r="I139" s="259"/>
      <c r="J139" s="259"/>
      <c r="K139" s="259"/>
      <c r="L139" s="259"/>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s="260"/>
    </row>
    <row r="140" spans="1:43" customFormat="1" x14ac:dyDescent="0.15">
      <c r="A140" s="259"/>
      <c r="B140" s="259"/>
      <c r="C140" s="259"/>
      <c r="D140" s="259"/>
      <c r="E140" s="259"/>
      <c r="F140" s="259"/>
      <c r="G140" s="259"/>
      <c r="H140" s="259"/>
      <c r="I140" s="259"/>
      <c r="J140" s="259"/>
      <c r="K140" s="259"/>
      <c r="L140" s="259"/>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0"/>
      <c r="AL140" s="260"/>
      <c r="AM140" s="260"/>
      <c r="AN140" s="260"/>
      <c r="AO140" s="260"/>
      <c r="AP140" s="260"/>
      <c r="AQ140" s="260"/>
    </row>
    <row r="141" spans="1:43" customFormat="1" x14ac:dyDescent="0.15">
      <c r="A141" s="259"/>
      <c r="B141" s="259"/>
      <c r="C141" s="259"/>
      <c r="D141" s="259"/>
      <c r="E141" s="259"/>
      <c r="F141" s="259"/>
      <c r="G141" s="259"/>
      <c r="H141" s="259"/>
      <c r="I141" s="259"/>
      <c r="J141" s="259"/>
      <c r="K141" s="259"/>
      <c r="L141" s="259"/>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s="260"/>
    </row>
    <row r="142" spans="1:43" customFormat="1" x14ac:dyDescent="0.15">
      <c r="A142" s="259"/>
      <c r="B142" s="259"/>
      <c r="C142" s="259"/>
      <c r="D142" s="259"/>
      <c r="E142" s="259"/>
      <c r="F142" s="259"/>
      <c r="G142" s="259"/>
      <c r="H142" s="259"/>
      <c r="I142" s="259"/>
      <c r="J142" s="259"/>
      <c r="K142" s="259"/>
      <c r="L142" s="259"/>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row>
    <row r="143" spans="1:43" customFormat="1" x14ac:dyDescent="0.15">
      <c r="A143" s="259"/>
      <c r="B143" s="259"/>
      <c r="C143" s="259"/>
      <c r="D143" s="259"/>
      <c r="E143" s="259"/>
      <c r="F143" s="259"/>
      <c r="G143" s="259"/>
      <c r="H143" s="259"/>
      <c r="I143" s="259"/>
      <c r="J143" s="259"/>
      <c r="K143" s="259"/>
      <c r="L143" s="259"/>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260"/>
      <c r="AL143" s="260"/>
      <c r="AM143" s="260"/>
      <c r="AN143" s="260"/>
      <c r="AO143" s="260"/>
      <c r="AP143" s="260"/>
      <c r="AQ143" s="260"/>
    </row>
    <row r="144" spans="1:43" customFormat="1" x14ac:dyDescent="0.15">
      <c r="A144" s="259"/>
      <c r="B144" s="259"/>
      <c r="C144" s="259"/>
      <c r="D144" s="259"/>
      <c r="E144" s="259"/>
      <c r="F144" s="259"/>
      <c r="G144" s="259"/>
      <c r="H144" s="259"/>
      <c r="I144" s="259"/>
      <c r="J144" s="259"/>
      <c r="K144" s="259"/>
      <c r="L144" s="259"/>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row>
    <row r="145" spans="1:43" customFormat="1" x14ac:dyDescent="0.15">
      <c r="A145" s="259"/>
      <c r="B145" s="259"/>
      <c r="C145" s="259"/>
      <c r="D145" s="259"/>
      <c r="E145" s="259"/>
      <c r="F145" s="259"/>
      <c r="G145" s="259"/>
      <c r="H145" s="259"/>
      <c r="I145" s="259"/>
      <c r="J145" s="259"/>
      <c r="K145" s="259"/>
      <c r="L145" s="259"/>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c r="AP145" s="260"/>
      <c r="AQ145" s="260"/>
    </row>
    <row r="146" spans="1:43" customFormat="1" x14ac:dyDescent="0.15">
      <c r="A146" s="259"/>
      <c r="B146" s="259"/>
      <c r="C146" s="259"/>
      <c r="D146" s="259"/>
      <c r="E146" s="259"/>
      <c r="F146" s="259"/>
      <c r="G146" s="259"/>
      <c r="H146" s="259"/>
      <c r="I146" s="259"/>
      <c r="J146" s="259"/>
      <c r="K146" s="259"/>
      <c r="L146" s="259"/>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row>
    <row r="147" spans="1:43" customFormat="1" x14ac:dyDescent="0.15">
      <c r="A147" s="259"/>
      <c r="B147" s="259"/>
      <c r="C147" s="259"/>
      <c r="D147" s="259"/>
      <c r="E147" s="259"/>
      <c r="F147" s="259"/>
      <c r="G147" s="259"/>
      <c r="H147" s="259"/>
      <c r="I147" s="259"/>
      <c r="J147" s="259"/>
      <c r="K147" s="259"/>
      <c r="L147" s="259"/>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row>
    <row r="148" spans="1:43" customFormat="1" x14ac:dyDescent="0.15">
      <c r="A148" s="259"/>
      <c r="B148" s="259"/>
      <c r="C148" s="259"/>
      <c r="D148" s="259"/>
      <c r="E148" s="259"/>
      <c r="F148" s="259"/>
      <c r="G148" s="259"/>
      <c r="H148" s="259"/>
      <c r="I148" s="259"/>
      <c r="J148" s="259"/>
      <c r="K148" s="259"/>
      <c r="L148" s="259"/>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s="260"/>
    </row>
    <row r="149" spans="1:43" customFormat="1" x14ac:dyDescent="0.15">
      <c r="A149" s="259"/>
      <c r="B149" s="259"/>
      <c r="C149" s="259"/>
      <c r="D149" s="259"/>
      <c r="E149" s="259"/>
      <c r="F149" s="259"/>
      <c r="G149" s="259"/>
      <c r="H149" s="259"/>
      <c r="I149" s="259"/>
      <c r="J149" s="259"/>
      <c r="K149" s="259"/>
      <c r="L149" s="259"/>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row>
    <row r="150" spans="1:43" customFormat="1" x14ac:dyDescent="0.15">
      <c r="A150" s="259"/>
      <c r="B150" s="259"/>
      <c r="C150" s="259"/>
      <c r="D150" s="259"/>
      <c r="E150" s="259"/>
      <c r="F150" s="259"/>
      <c r="G150" s="259"/>
      <c r="H150" s="259"/>
      <c r="I150" s="259"/>
      <c r="J150" s="259"/>
      <c r="K150" s="259"/>
      <c r="L150" s="259"/>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c r="AI150" s="260"/>
      <c r="AJ150" s="260"/>
      <c r="AK150" s="260"/>
      <c r="AL150" s="260"/>
      <c r="AM150" s="260"/>
      <c r="AN150" s="260"/>
      <c r="AO150" s="260"/>
      <c r="AP150" s="260"/>
      <c r="AQ150" s="260"/>
    </row>
    <row r="151" spans="1:43" customFormat="1" x14ac:dyDescent="0.15">
      <c r="A151" s="259"/>
      <c r="B151" s="259"/>
      <c r="C151" s="259"/>
      <c r="D151" s="259"/>
      <c r="E151" s="259"/>
      <c r="F151" s="259"/>
      <c r="G151" s="259"/>
      <c r="H151" s="259"/>
      <c r="I151" s="259"/>
      <c r="J151" s="259"/>
      <c r="K151" s="259"/>
      <c r="L151" s="259"/>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row>
    <row r="152" spans="1:43" customFormat="1" x14ac:dyDescent="0.15">
      <c r="A152" s="259"/>
      <c r="B152" s="259"/>
      <c r="C152" s="259"/>
      <c r="D152" s="259"/>
      <c r="E152" s="259"/>
      <c r="F152" s="259"/>
      <c r="G152" s="259"/>
      <c r="H152" s="259"/>
      <c r="I152" s="259"/>
      <c r="J152" s="259"/>
      <c r="K152" s="259"/>
      <c r="L152" s="259"/>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0"/>
      <c r="AL152" s="260"/>
      <c r="AM152" s="260"/>
      <c r="AN152" s="260"/>
      <c r="AO152" s="260"/>
      <c r="AP152" s="260"/>
      <c r="AQ152" s="260"/>
    </row>
    <row r="153" spans="1:43" customFormat="1" x14ac:dyDescent="0.15">
      <c r="A153" s="259"/>
      <c r="B153" s="259"/>
      <c r="C153" s="259"/>
      <c r="D153" s="259"/>
      <c r="E153" s="259"/>
      <c r="F153" s="259"/>
      <c r="G153" s="259"/>
      <c r="H153" s="259"/>
      <c r="I153" s="259"/>
      <c r="J153" s="259"/>
      <c r="K153" s="259"/>
      <c r="L153" s="259"/>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c r="AI153" s="260"/>
      <c r="AJ153" s="260"/>
      <c r="AK153" s="260"/>
      <c r="AL153" s="260"/>
      <c r="AM153" s="260"/>
      <c r="AN153" s="260"/>
      <c r="AO153" s="260"/>
      <c r="AP153" s="260"/>
      <c r="AQ153" s="260"/>
    </row>
    <row r="154" spans="1:43" customFormat="1" x14ac:dyDescent="0.15">
      <c r="A154" s="259"/>
      <c r="B154" s="259"/>
      <c r="C154" s="259"/>
      <c r="D154" s="259"/>
      <c r="E154" s="259"/>
      <c r="F154" s="259"/>
      <c r="G154" s="259"/>
      <c r="H154" s="259"/>
      <c r="I154" s="259"/>
      <c r="J154" s="259"/>
      <c r="K154" s="259"/>
      <c r="L154" s="259"/>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0"/>
      <c r="AL154" s="260"/>
      <c r="AM154" s="260"/>
      <c r="AN154" s="260"/>
      <c r="AO154" s="260"/>
      <c r="AP154" s="260"/>
      <c r="AQ154" s="260"/>
    </row>
    <row r="155" spans="1:43" customFormat="1" x14ac:dyDescent="0.15">
      <c r="A155" s="259"/>
      <c r="B155" s="259"/>
      <c r="C155" s="259"/>
      <c r="D155" s="259"/>
      <c r="E155" s="259"/>
      <c r="F155" s="259"/>
      <c r="G155" s="259"/>
      <c r="H155" s="259"/>
      <c r="I155" s="259"/>
      <c r="J155" s="259"/>
      <c r="K155" s="259"/>
      <c r="L155" s="259"/>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row>
    <row r="156" spans="1:43" customFormat="1" x14ac:dyDescent="0.15">
      <c r="A156" s="259"/>
      <c r="B156" s="259"/>
      <c r="C156" s="259"/>
      <c r="D156" s="259"/>
      <c r="E156" s="259"/>
      <c r="F156" s="259"/>
      <c r="G156" s="259"/>
      <c r="H156" s="259"/>
      <c r="I156" s="259"/>
      <c r="J156" s="259"/>
      <c r="K156" s="259"/>
      <c r="L156" s="259"/>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0"/>
      <c r="AL156" s="260"/>
      <c r="AM156" s="260"/>
      <c r="AN156" s="260"/>
      <c r="AO156" s="260"/>
      <c r="AP156" s="260"/>
      <c r="AQ156" s="260"/>
    </row>
    <row r="157" spans="1:43" customFormat="1" x14ac:dyDescent="0.15">
      <c r="A157" s="259"/>
      <c r="B157" s="259"/>
      <c r="C157" s="259"/>
      <c r="D157" s="259"/>
      <c r="E157" s="259"/>
      <c r="F157" s="259"/>
      <c r="G157" s="259"/>
      <c r="H157" s="259"/>
      <c r="I157" s="259"/>
      <c r="J157" s="259"/>
      <c r="K157" s="259"/>
      <c r="L157" s="259"/>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c r="AP157" s="260"/>
      <c r="AQ157" s="260"/>
    </row>
    <row r="158" spans="1:43" customFormat="1" x14ac:dyDescent="0.15">
      <c r="A158" s="259"/>
      <c r="B158" s="259"/>
      <c r="C158" s="259"/>
      <c r="D158" s="259"/>
      <c r="E158" s="259"/>
      <c r="F158" s="259"/>
      <c r="G158" s="259"/>
      <c r="H158" s="259"/>
      <c r="I158" s="259"/>
      <c r="J158" s="259"/>
      <c r="K158" s="259"/>
      <c r="L158" s="259"/>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c r="AP158" s="260"/>
      <c r="AQ158" s="260"/>
    </row>
    <row r="159" spans="1:43" customFormat="1" x14ac:dyDescent="0.15">
      <c r="A159" s="259"/>
      <c r="B159" s="259"/>
      <c r="C159" s="259"/>
      <c r="D159" s="259"/>
      <c r="E159" s="259"/>
      <c r="F159" s="259"/>
      <c r="G159" s="259"/>
      <c r="H159" s="259"/>
      <c r="I159" s="259"/>
      <c r="J159" s="259"/>
      <c r="K159" s="259"/>
      <c r="L159" s="259"/>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row>
    <row r="160" spans="1:43" customFormat="1" x14ac:dyDescent="0.15">
      <c r="A160" s="259"/>
      <c r="B160" s="259"/>
      <c r="C160" s="259"/>
      <c r="D160" s="259"/>
      <c r="E160" s="259"/>
      <c r="F160" s="259"/>
      <c r="G160" s="259"/>
      <c r="H160" s="259"/>
      <c r="I160" s="259"/>
      <c r="J160" s="259"/>
      <c r="K160" s="259"/>
      <c r="L160" s="259"/>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row>
    <row r="161" spans="1:43" customFormat="1" x14ac:dyDescent="0.15">
      <c r="A161" s="259"/>
      <c r="B161" s="259"/>
      <c r="C161" s="259"/>
      <c r="D161" s="259"/>
      <c r="E161" s="259"/>
      <c r="F161" s="259"/>
      <c r="G161" s="259"/>
      <c r="H161" s="259"/>
      <c r="I161" s="259"/>
      <c r="J161" s="259"/>
      <c r="K161" s="259"/>
      <c r="L161" s="259"/>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c r="AI161" s="260"/>
      <c r="AJ161" s="260"/>
      <c r="AK161" s="260"/>
      <c r="AL161" s="260"/>
      <c r="AM161" s="260"/>
      <c r="AN161" s="260"/>
      <c r="AO161" s="260"/>
      <c r="AP161" s="260"/>
      <c r="AQ161" s="260"/>
    </row>
    <row r="162" spans="1:43" customFormat="1" x14ac:dyDescent="0.15">
      <c r="A162" s="259"/>
      <c r="B162" s="259"/>
      <c r="C162" s="259"/>
      <c r="D162" s="259"/>
      <c r="E162" s="259"/>
      <c r="F162" s="259"/>
      <c r="G162" s="259"/>
      <c r="H162" s="259"/>
      <c r="I162" s="259"/>
      <c r="J162" s="259"/>
      <c r="K162" s="259"/>
      <c r="L162" s="259"/>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0"/>
    </row>
    <row r="163" spans="1:43" customFormat="1" x14ac:dyDescent="0.15">
      <c r="A163" s="259"/>
      <c r="B163" s="259"/>
      <c r="C163" s="259"/>
      <c r="D163" s="259"/>
      <c r="E163" s="259"/>
      <c r="F163" s="259"/>
      <c r="G163" s="259"/>
      <c r="H163" s="259"/>
      <c r="I163" s="259"/>
      <c r="J163" s="259"/>
      <c r="K163" s="259"/>
      <c r="L163" s="259"/>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c r="AI163" s="260"/>
      <c r="AJ163" s="260"/>
      <c r="AK163" s="260"/>
      <c r="AL163" s="260"/>
      <c r="AM163" s="260"/>
      <c r="AN163" s="260"/>
      <c r="AO163" s="260"/>
      <c r="AP163" s="260"/>
      <c r="AQ163" s="260"/>
    </row>
    <row r="164" spans="1:43" customFormat="1" x14ac:dyDescent="0.15">
      <c r="A164" s="259"/>
      <c r="B164" s="259"/>
      <c r="C164" s="259"/>
      <c r="D164" s="259"/>
      <c r="E164" s="259"/>
      <c r="F164" s="259"/>
      <c r="G164" s="259"/>
      <c r="H164" s="259"/>
      <c r="I164" s="259"/>
      <c r="J164" s="259"/>
      <c r="K164" s="259"/>
      <c r="L164" s="259"/>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c r="AI164" s="260"/>
      <c r="AJ164" s="260"/>
      <c r="AK164" s="260"/>
      <c r="AL164" s="260"/>
      <c r="AM164" s="260"/>
      <c r="AN164" s="260"/>
      <c r="AO164" s="260"/>
      <c r="AP164" s="260"/>
      <c r="AQ164" s="260"/>
    </row>
    <row r="165" spans="1:43" customFormat="1" x14ac:dyDescent="0.15">
      <c r="A165" s="259"/>
      <c r="B165" s="259"/>
      <c r="C165" s="259"/>
      <c r="D165" s="259"/>
      <c r="E165" s="259"/>
      <c r="F165" s="259"/>
      <c r="G165" s="259"/>
      <c r="H165" s="259"/>
      <c r="I165" s="259"/>
      <c r="J165" s="259"/>
      <c r="K165" s="259"/>
      <c r="L165" s="259"/>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0"/>
      <c r="AL165" s="260"/>
      <c r="AM165" s="260"/>
      <c r="AN165" s="260"/>
      <c r="AO165" s="260"/>
      <c r="AP165" s="260"/>
      <c r="AQ165" s="260"/>
    </row>
    <row r="166" spans="1:43" customFormat="1" x14ac:dyDescent="0.15">
      <c r="A166" s="259"/>
      <c r="B166" s="259"/>
      <c r="C166" s="259"/>
      <c r="D166" s="259"/>
      <c r="E166" s="259"/>
      <c r="F166" s="259"/>
      <c r="G166" s="259"/>
      <c r="H166" s="259"/>
      <c r="I166" s="259"/>
      <c r="J166" s="259"/>
      <c r="K166" s="259"/>
      <c r="L166" s="259"/>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c r="AO166" s="260"/>
      <c r="AP166" s="260"/>
      <c r="AQ166" s="260"/>
    </row>
    <row r="167" spans="1:43" customFormat="1" x14ac:dyDescent="0.15">
      <c r="A167" s="259"/>
      <c r="B167" s="259"/>
      <c r="C167" s="259"/>
      <c r="D167" s="259"/>
      <c r="E167" s="259"/>
      <c r="F167" s="259"/>
      <c r="G167" s="259"/>
      <c r="H167" s="259"/>
      <c r="I167" s="259"/>
      <c r="J167" s="259"/>
      <c r="K167" s="259"/>
      <c r="L167" s="259"/>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0"/>
    </row>
    <row r="168" spans="1:43" customFormat="1" x14ac:dyDescent="0.15">
      <c r="A168" s="259"/>
      <c r="B168" s="259"/>
      <c r="C168" s="259"/>
      <c r="D168" s="259"/>
      <c r="E168" s="259"/>
      <c r="F168" s="259"/>
      <c r="G168" s="259"/>
      <c r="H168" s="259"/>
      <c r="I168" s="259"/>
      <c r="J168" s="259"/>
      <c r="K168" s="259"/>
      <c r="L168" s="259"/>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row>
    <row r="169" spans="1:43" customFormat="1" x14ac:dyDescent="0.15">
      <c r="A169" s="259"/>
      <c r="B169" s="259"/>
      <c r="C169" s="259"/>
      <c r="D169" s="259"/>
      <c r="E169" s="259"/>
      <c r="F169" s="259"/>
      <c r="G169" s="259"/>
      <c r="H169" s="259"/>
      <c r="I169" s="259"/>
      <c r="J169" s="259"/>
      <c r="K169" s="259"/>
      <c r="L169" s="259"/>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row>
    <row r="170" spans="1:43" customFormat="1" x14ac:dyDescent="0.15">
      <c r="A170" s="259"/>
      <c r="B170" s="259"/>
      <c r="C170" s="259"/>
      <c r="D170" s="259"/>
      <c r="E170" s="259"/>
      <c r="F170" s="259"/>
      <c r="G170" s="259"/>
      <c r="H170" s="259"/>
      <c r="I170" s="259"/>
      <c r="J170" s="259"/>
      <c r="K170" s="259"/>
      <c r="L170" s="259"/>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row>
    <row r="171" spans="1:43" customFormat="1" x14ac:dyDescent="0.15">
      <c r="A171" s="259"/>
      <c r="B171" s="259"/>
      <c r="C171" s="259"/>
      <c r="D171" s="259"/>
      <c r="E171" s="259"/>
      <c r="F171" s="259"/>
      <c r="G171" s="259"/>
      <c r="H171" s="259"/>
      <c r="I171" s="259"/>
      <c r="J171" s="259"/>
      <c r="K171" s="259"/>
      <c r="L171" s="259"/>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0"/>
      <c r="AL171" s="260"/>
      <c r="AM171" s="260"/>
      <c r="AN171" s="260"/>
      <c r="AO171" s="260"/>
      <c r="AP171" s="260"/>
      <c r="AQ171" s="260"/>
    </row>
    <row r="172" spans="1:43" customFormat="1" x14ac:dyDescent="0.15">
      <c r="A172" s="259"/>
      <c r="B172" s="259"/>
      <c r="C172" s="259"/>
      <c r="D172" s="259"/>
      <c r="E172" s="259"/>
      <c r="F172" s="259"/>
      <c r="G172" s="259"/>
      <c r="H172" s="259"/>
      <c r="I172" s="259"/>
      <c r="J172" s="259"/>
      <c r="K172" s="259"/>
      <c r="L172" s="259"/>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row>
    <row r="173" spans="1:43" customFormat="1" x14ac:dyDescent="0.15">
      <c r="A173" s="259"/>
      <c r="B173" s="259"/>
      <c r="C173" s="259"/>
      <c r="D173" s="259"/>
      <c r="E173" s="259"/>
      <c r="F173" s="259"/>
      <c r="G173" s="259"/>
      <c r="H173" s="259"/>
      <c r="I173" s="259"/>
      <c r="J173" s="259"/>
      <c r="K173" s="259"/>
      <c r="L173" s="259"/>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row>
    <row r="174" spans="1:43" customFormat="1" x14ac:dyDescent="0.15">
      <c r="A174" s="259"/>
      <c r="B174" s="259"/>
      <c r="C174" s="259"/>
      <c r="D174" s="259"/>
      <c r="E174" s="259"/>
      <c r="F174" s="259"/>
      <c r="G174" s="259"/>
      <c r="H174" s="259"/>
      <c r="I174" s="259"/>
      <c r="J174" s="259"/>
      <c r="K174" s="259"/>
      <c r="L174" s="259"/>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c r="AI174" s="260"/>
      <c r="AJ174" s="260"/>
      <c r="AK174" s="260"/>
      <c r="AL174" s="260"/>
      <c r="AM174" s="260"/>
      <c r="AN174" s="260"/>
      <c r="AO174" s="260"/>
      <c r="AP174" s="260"/>
      <c r="AQ174" s="260"/>
    </row>
    <row r="175" spans="1:43" customFormat="1" x14ac:dyDescent="0.15">
      <c r="A175" s="259"/>
      <c r="B175" s="259"/>
      <c r="C175" s="259"/>
      <c r="D175" s="259"/>
      <c r="E175" s="259"/>
      <c r="F175" s="259"/>
      <c r="G175" s="259"/>
      <c r="H175" s="259"/>
      <c r="I175" s="259"/>
      <c r="J175" s="259"/>
      <c r="K175" s="259"/>
      <c r="L175" s="259"/>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c r="AI175" s="260"/>
      <c r="AJ175" s="260"/>
      <c r="AK175" s="260"/>
      <c r="AL175" s="260"/>
      <c r="AM175" s="260"/>
      <c r="AN175" s="260"/>
      <c r="AO175" s="260"/>
      <c r="AP175" s="260"/>
      <c r="AQ175" s="260"/>
    </row>
    <row r="176" spans="1:43" customFormat="1" x14ac:dyDescent="0.15">
      <c r="A176" s="259"/>
      <c r="B176" s="259"/>
      <c r="C176" s="259"/>
      <c r="D176" s="259"/>
      <c r="E176" s="259"/>
      <c r="F176" s="259"/>
      <c r="G176" s="259"/>
      <c r="H176" s="259"/>
      <c r="I176" s="259"/>
      <c r="J176" s="259"/>
      <c r="K176" s="259"/>
      <c r="L176" s="259"/>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c r="AI176" s="260"/>
      <c r="AJ176" s="260"/>
      <c r="AK176" s="260"/>
      <c r="AL176" s="260"/>
      <c r="AM176" s="260"/>
      <c r="AN176" s="260"/>
      <c r="AO176" s="260"/>
      <c r="AP176" s="260"/>
      <c r="AQ176" s="260"/>
    </row>
    <row r="177" spans="1:43" customFormat="1" x14ac:dyDescent="0.15">
      <c r="A177" s="259"/>
      <c r="B177" s="259"/>
      <c r="C177" s="259"/>
      <c r="D177" s="259"/>
      <c r="E177" s="259"/>
      <c r="F177" s="259"/>
      <c r="G177" s="259"/>
      <c r="H177" s="259"/>
      <c r="I177" s="259"/>
      <c r="J177" s="259"/>
      <c r="K177" s="259"/>
      <c r="L177" s="259"/>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row>
    <row r="178" spans="1:43" customFormat="1" x14ac:dyDescent="0.15">
      <c r="A178" s="259"/>
      <c r="B178" s="259"/>
      <c r="C178" s="259"/>
      <c r="D178" s="259"/>
      <c r="E178" s="259"/>
      <c r="F178" s="259"/>
      <c r="G178" s="259"/>
      <c r="H178" s="259"/>
      <c r="I178" s="259"/>
      <c r="J178" s="259"/>
      <c r="K178" s="259"/>
      <c r="L178" s="259"/>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c r="AI178" s="260"/>
      <c r="AJ178" s="260"/>
      <c r="AK178" s="260"/>
      <c r="AL178" s="260"/>
      <c r="AM178" s="260"/>
      <c r="AN178" s="260"/>
      <c r="AO178" s="260"/>
      <c r="AP178" s="260"/>
      <c r="AQ178" s="260"/>
    </row>
    <row r="179" spans="1:43" customFormat="1" x14ac:dyDescent="0.15"/>
    <row r="180" spans="1:43" customFormat="1" x14ac:dyDescent="0.15"/>
    <row r="181" spans="1:43" customFormat="1" x14ac:dyDescent="0.15"/>
    <row r="182" spans="1:43" customFormat="1" x14ac:dyDescent="0.15"/>
    <row r="183" spans="1:43" customFormat="1" x14ac:dyDescent="0.15"/>
    <row r="184" spans="1:43" customFormat="1" x14ac:dyDescent="0.15"/>
    <row r="185" spans="1:43" customFormat="1" x14ac:dyDescent="0.15"/>
    <row r="186" spans="1:43" customFormat="1" x14ac:dyDescent="0.15"/>
    <row r="187" spans="1:43" customFormat="1" x14ac:dyDescent="0.15"/>
    <row r="188" spans="1:43" customFormat="1" x14ac:dyDescent="0.15"/>
    <row r="189" spans="1:43" customFormat="1" x14ac:dyDescent="0.15"/>
    <row r="190" spans="1:43" customFormat="1" x14ac:dyDescent="0.15"/>
    <row r="191" spans="1:43" customFormat="1" x14ac:dyDescent="0.15"/>
    <row r="192" spans="1:43" customFormat="1" x14ac:dyDescent="0.15"/>
    <row r="193" customFormat="1" x14ac:dyDescent="0.15"/>
    <row r="194" customFormat="1" x14ac:dyDescent="0.15"/>
    <row r="195" customFormat="1" x14ac:dyDescent="0.15"/>
    <row r="196" customFormat="1" x14ac:dyDescent="0.15"/>
    <row r="197" customFormat="1" x14ac:dyDescent="0.15"/>
    <row r="198" customFormat="1" x14ac:dyDescent="0.15"/>
    <row r="199" customFormat="1" x14ac:dyDescent="0.15"/>
    <row r="200" customFormat="1" x14ac:dyDescent="0.15"/>
    <row r="201" customFormat="1" x14ac:dyDescent="0.15"/>
    <row r="202" customFormat="1" x14ac:dyDescent="0.15"/>
    <row r="203" customFormat="1" x14ac:dyDescent="0.15"/>
    <row r="204" customFormat="1" x14ac:dyDescent="0.15"/>
    <row r="205" customFormat="1" x14ac:dyDescent="0.15"/>
    <row r="206" customFormat="1" x14ac:dyDescent="0.15"/>
    <row r="207" customFormat="1" x14ac:dyDescent="0.15"/>
    <row r="208" customFormat="1" x14ac:dyDescent="0.15"/>
    <row r="209" customFormat="1" x14ac:dyDescent="0.15"/>
    <row r="210" customFormat="1" x14ac:dyDescent="0.15"/>
    <row r="211" customFormat="1" x14ac:dyDescent="0.15"/>
    <row r="212" customFormat="1" x14ac:dyDescent="0.15"/>
    <row r="213" customFormat="1" x14ac:dyDescent="0.15"/>
    <row r="214" customFormat="1" x14ac:dyDescent="0.15"/>
    <row r="215" customFormat="1" x14ac:dyDescent="0.15"/>
    <row r="216" customFormat="1" x14ac:dyDescent="0.15"/>
    <row r="217" customFormat="1" x14ac:dyDescent="0.15"/>
    <row r="218" customFormat="1" x14ac:dyDescent="0.15"/>
    <row r="219" customFormat="1" x14ac:dyDescent="0.15"/>
    <row r="220" customFormat="1" x14ac:dyDescent="0.15"/>
    <row r="221" customFormat="1" x14ac:dyDescent="0.15"/>
    <row r="222" customFormat="1" x14ac:dyDescent="0.15"/>
    <row r="223" customFormat="1" x14ac:dyDescent="0.15"/>
    <row r="224" customFormat="1" x14ac:dyDescent="0.15"/>
    <row r="225" customFormat="1" x14ac:dyDescent="0.15"/>
    <row r="226" customFormat="1" x14ac:dyDescent="0.15"/>
    <row r="227" customFormat="1" x14ac:dyDescent="0.15"/>
    <row r="228" customFormat="1" x14ac:dyDescent="0.15"/>
    <row r="229" customFormat="1" x14ac:dyDescent="0.15"/>
    <row r="230" customFormat="1" x14ac:dyDescent="0.15"/>
    <row r="231" customFormat="1" x14ac:dyDescent="0.15"/>
    <row r="232" customFormat="1" x14ac:dyDescent="0.15"/>
    <row r="233" customFormat="1" x14ac:dyDescent="0.15"/>
    <row r="234" customFormat="1" x14ac:dyDescent="0.15"/>
    <row r="235" customFormat="1" x14ac:dyDescent="0.15"/>
    <row r="236" customFormat="1" x14ac:dyDescent="0.15"/>
    <row r="237" customFormat="1" x14ac:dyDescent="0.15"/>
    <row r="238" customFormat="1" x14ac:dyDescent="0.15"/>
    <row r="239" customFormat="1" x14ac:dyDescent="0.15"/>
    <row r="240" customFormat="1" x14ac:dyDescent="0.15"/>
    <row r="241" customFormat="1" x14ac:dyDescent="0.15"/>
    <row r="242" customFormat="1" x14ac:dyDescent="0.15"/>
    <row r="243" customFormat="1" x14ac:dyDescent="0.15"/>
    <row r="244" customFormat="1" x14ac:dyDescent="0.15"/>
    <row r="245" customFormat="1" x14ac:dyDescent="0.15"/>
    <row r="246" customFormat="1" x14ac:dyDescent="0.15"/>
    <row r="247" customFormat="1" x14ac:dyDescent="0.15"/>
    <row r="248" customFormat="1" x14ac:dyDescent="0.15"/>
    <row r="249" customFormat="1" x14ac:dyDescent="0.15"/>
    <row r="250" customFormat="1" x14ac:dyDescent="0.15"/>
    <row r="251" customFormat="1" x14ac:dyDescent="0.15"/>
    <row r="252" customFormat="1" x14ac:dyDescent="0.15"/>
    <row r="253" customFormat="1" x14ac:dyDescent="0.15"/>
    <row r="254" customFormat="1" x14ac:dyDescent="0.15"/>
    <row r="255" customFormat="1" x14ac:dyDescent="0.15"/>
    <row r="256" customFormat="1" x14ac:dyDescent="0.15"/>
    <row r="257" customFormat="1" x14ac:dyDescent="0.15"/>
    <row r="258" customFormat="1" x14ac:dyDescent="0.15"/>
    <row r="259" customFormat="1" x14ac:dyDescent="0.15"/>
    <row r="260" customFormat="1" x14ac:dyDescent="0.15"/>
    <row r="261" customFormat="1" x14ac:dyDescent="0.15"/>
    <row r="262" customFormat="1" x14ac:dyDescent="0.15"/>
    <row r="263" customFormat="1" x14ac:dyDescent="0.15"/>
    <row r="264" customFormat="1" x14ac:dyDescent="0.15"/>
    <row r="265" customFormat="1" x14ac:dyDescent="0.15"/>
    <row r="266" customFormat="1" x14ac:dyDescent="0.15"/>
    <row r="267" customFormat="1" x14ac:dyDescent="0.15"/>
    <row r="268" customFormat="1" x14ac:dyDescent="0.15"/>
    <row r="269" customFormat="1" x14ac:dyDescent="0.15"/>
    <row r="270" customFormat="1" x14ac:dyDescent="0.15"/>
    <row r="271" customFormat="1" x14ac:dyDescent="0.15"/>
    <row r="272" customFormat="1" x14ac:dyDescent="0.15"/>
    <row r="273" customFormat="1" x14ac:dyDescent="0.15"/>
    <row r="274" customFormat="1" x14ac:dyDescent="0.15"/>
    <row r="275" customFormat="1" x14ac:dyDescent="0.15"/>
    <row r="276" customFormat="1" x14ac:dyDescent="0.15"/>
    <row r="277" customFormat="1" x14ac:dyDescent="0.15"/>
    <row r="278" customFormat="1" x14ac:dyDescent="0.15"/>
    <row r="279" customFormat="1" x14ac:dyDescent="0.15"/>
    <row r="280" customFormat="1" x14ac:dyDescent="0.15"/>
    <row r="281" customFormat="1" x14ac:dyDescent="0.15"/>
    <row r="282" customFormat="1" x14ac:dyDescent="0.15"/>
    <row r="283" customFormat="1" x14ac:dyDescent="0.15"/>
    <row r="284" customFormat="1" x14ac:dyDescent="0.15"/>
    <row r="285" customFormat="1" x14ac:dyDescent="0.15"/>
    <row r="286" customFormat="1" x14ac:dyDescent="0.15"/>
    <row r="287" customFormat="1" x14ac:dyDescent="0.15"/>
    <row r="288" customFormat="1" x14ac:dyDescent="0.15"/>
    <row r="289" customFormat="1" x14ac:dyDescent="0.15"/>
    <row r="290" customFormat="1" x14ac:dyDescent="0.15"/>
    <row r="291" customFormat="1" x14ac:dyDescent="0.15"/>
    <row r="292" customFormat="1" x14ac:dyDescent="0.15"/>
    <row r="293" customFormat="1" x14ac:dyDescent="0.15"/>
    <row r="294" customFormat="1" x14ac:dyDescent="0.15"/>
    <row r="295" customFormat="1" x14ac:dyDescent="0.15"/>
    <row r="296" customFormat="1" x14ac:dyDescent="0.15"/>
    <row r="297" customFormat="1" x14ac:dyDescent="0.15"/>
    <row r="298" customFormat="1" x14ac:dyDescent="0.15"/>
    <row r="299" customFormat="1" x14ac:dyDescent="0.15"/>
    <row r="300" customFormat="1" x14ac:dyDescent="0.15"/>
    <row r="301" customFormat="1" x14ac:dyDescent="0.15"/>
    <row r="302" customFormat="1" x14ac:dyDescent="0.15"/>
    <row r="303" customFormat="1" x14ac:dyDescent="0.15"/>
    <row r="304" customFormat="1" x14ac:dyDescent="0.15"/>
    <row r="305" customFormat="1" x14ac:dyDescent="0.15"/>
    <row r="306" customFormat="1" x14ac:dyDescent="0.15"/>
    <row r="307" customFormat="1" x14ac:dyDescent="0.15"/>
    <row r="308" customFormat="1" x14ac:dyDescent="0.15"/>
    <row r="309" customFormat="1" x14ac:dyDescent="0.15"/>
    <row r="310" customFormat="1" x14ac:dyDescent="0.15"/>
    <row r="311" customFormat="1" x14ac:dyDescent="0.15"/>
    <row r="312" customFormat="1" x14ac:dyDescent="0.15"/>
    <row r="313" customFormat="1" x14ac:dyDescent="0.15"/>
    <row r="314" customFormat="1" x14ac:dyDescent="0.15"/>
    <row r="315" customFormat="1" x14ac:dyDescent="0.15"/>
    <row r="316" customFormat="1" x14ac:dyDescent="0.15"/>
    <row r="317" customFormat="1" x14ac:dyDescent="0.15"/>
    <row r="318" customFormat="1" x14ac:dyDescent="0.15"/>
    <row r="319" customFormat="1" x14ac:dyDescent="0.15"/>
    <row r="320" customFormat="1" x14ac:dyDescent="0.15"/>
    <row r="321" customFormat="1" x14ac:dyDescent="0.15"/>
    <row r="322" customFormat="1" x14ac:dyDescent="0.15"/>
    <row r="323" customFormat="1" x14ac:dyDescent="0.15"/>
    <row r="324" customFormat="1" x14ac:dyDescent="0.15"/>
    <row r="325" customFormat="1" x14ac:dyDescent="0.15"/>
    <row r="326" customFormat="1" x14ac:dyDescent="0.15"/>
    <row r="327" customFormat="1" x14ac:dyDescent="0.15"/>
    <row r="328" customFormat="1" x14ac:dyDescent="0.15"/>
    <row r="329" customFormat="1" x14ac:dyDescent="0.15"/>
    <row r="330" customFormat="1" x14ac:dyDescent="0.15"/>
    <row r="331" customFormat="1" x14ac:dyDescent="0.15"/>
    <row r="332" customFormat="1" x14ac:dyDescent="0.15"/>
    <row r="333" customFormat="1" x14ac:dyDescent="0.15"/>
    <row r="334" customFormat="1" x14ac:dyDescent="0.15"/>
    <row r="335" customFormat="1" x14ac:dyDescent="0.15"/>
    <row r="336" customFormat="1" x14ac:dyDescent="0.15"/>
    <row r="337" customFormat="1" x14ac:dyDescent="0.15"/>
    <row r="338" customFormat="1" x14ac:dyDescent="0.15"/>
    <row r="339" customFormat="1" x14ac:dyDescent="0.15"/>
    <row r="340" customFormat="1" x14ac:dyDescent="0.15"/>
    <row r="341" customFormat="1" x14ac:dyDescent="0.15"/>
    <row r="342" customFormat="1" x14ac:dyDescent="0.15"/>
    <row r="343" customFormat="1" x14ac:dyDescent="0.15"/>
    <row r="344" customFormat="1" x14ac:dyDescent="0.15"/>
    <row r="345" customFormat="1" x14ac:dyDescent="0.15"/>
    <row r="346" customFormat="1" x14ac:dyDescent="0.15"/>
    <row r="347" customFormat="1" x14ac:dyDescent="0.15"/>
    <row r="348" customFormat="1" x14ac:dyDescent="0.15"/>
    <row r="349" customFormat="1" x14ac:dyDescent="0.15"/>
    <row r="350" customFormat="1" x14ac:dyDescent="0.15"/>
    <row r="351" customFormat="1" x14ac:dyDescent="0.15"/>
    <row r="352" customFormat="1" x14ac:dyDescent="0.15"/>
    <row r="353" customFormat="1" x14ac:dyDescent="0.15"/>
    <row r="354" customFormat="1" x14ac:dyDescent="0.15"/>
    <row r="355" customFormat="1" x14ac:dyDescent="0.15"/>
    <row r="356" customFormat="1" x14ac:dyDescent="0.15"/>
    <row r="357" customFormat="1" x14ac:dyDescent="0.15"/>
    <row r="358" customFormat="1" x14ac:dyDescent="0.15"/>
    <row r="359" customFormat="1" x14ac:dyDescent="0.15"/>
    <row r="360" customFormat="1" x14ac:dyDescent="0.15"/>
    <row r="361" customFormat="1" x14ac:dyDescent="0.15"/>
    <row r="362" customFormat="1" x14ac:dyDescent="0.15"/>
    <row r="363" customFormat="1" x14ac:dyDescent="0.15"/>
    <row r="364" customFormat="1" x14ac:dyDescent="0.15"/>
    <row r="365" customFormat="1" x14ac:dyDescent="0.15"/>
    <row r="366" customFormat="1" x14ac:dyDescent="0.15"/>
    <row r="367" customFormat="1" x14ac:dyDescent="0.15"/>
    <row r="368" customFormat="1" x14ac:dyDescent="0.15"/>
    <row r="369" customFormat="1" x14ac:dyDescent="0.15"/>
    <row r="370" customFormat="1" x14ac:dyDescent="0.15"/>
    <row r="371" customFormat="1" x14ac:dyDescent="0.15"/>
    <row r="372" customFormat="1" x14ac:dyDescent="0.15"/>
    <row r="373" customFormat="1" x14ac:dyDescent="0.15"/>
    <row r="374" customFormat="1" x14ac:dyDescent="0.15"/>
    <row r="375" customFormat="1" x14ac:dyDescent="0.15"/>
    <row r="376" customFormat="1" x14ac:dyDescent="0.15"/>
    <row r="377" customFormat="1" x14ac:dyDescent="0.15"/>
    <row r="378" customFormat="1" x14ac:dyDescent="0.15"/>
    <row r="379" customFormat="1" x14ac:dyDescent="0.15"/>
    <row r="380" customFormat="1" x14ac:dyDescent="0.15"/>
    <row r="381" customFormat="1" x14ac:dyDescent="0.15"/>
    <row r="382" customFormat="1" x14ac:dyDescent="0.15"/>
    <row r="383" customFormat="1" x14ac:dyDescent="0.15"/>
    <row r="384" customFormat="1" x14ac:dyDescent="0.15"/>
    <row r="385" customFormat="1" x14ac:dyDescent="0.15"/>
    <row r="386" customFormat="1" x14ac:dyDescent="0.15"/>
    <row r="387" customFormat="1" x14ac:dyDescent="0.15"/>
    <row r="388" customFormat="1" x14ac:dyDescent="0.15"/>
    <row r="389" customFormat="1" x14ac:dyDescent="0.15"/>
    <row r="390" customFormat="1" x14ac:dyDescent="0.15"/>
    <row r="391" customFormat="1" x14ac:dyDescent="0.15"/>
    <row r="392" customFormat="1" x14ac:dyDescent="0.15"/>
    <row r="393" customFormat="1" x14ac:dyDescent="0.15"/>
    <row r="394" customFormat="1" x14ac:dyDescent="0.15"/>
    <row r="395" customFormat="1" x14ac:dyDescent="0.15"/>
    <row r="396" customFormat="1" x14ac:dyDescent="0.15"/>
    <row r="397" customFormat="1" x14ac:dyDescent="0.15"/>
    <row r="398" customFormat="1" x14ac:dyDescent="0.15"/>
    <row r="399" customFormat="1" x14ac:dyDescent="0.15"/>
    <row r="400" customFormat="1" x14ac:dyDescent="0.15"/>
    <row r="401" customFormat="1" x14ac:dyDescent="0.15"/>
    <row r="402" customFormat="1" x14ac:dyDescent="0.15"/>
    <row r="403" customFormat="1" x14ac:dyDescent="0.15"/>
    <row r="404" customFormat="1" x14ac:dyDescent="0.15"/>
    <row r="405" customFormat="1" x14ac:dyDescent="0.15"/>
    <row r="406" customFormat="1" x14ac:dyDescent="0.15"/>
    <row r="407" customFormat="1" x14ac:dyDescent="0.15"/>
    <row r="408" customFormat="1" x14ac:dyDescent="0.15"/>
    <row r="409" customFormat="1" x14ac:dyDescent="0.15"/>
    <row r="410" customFormat="1" x14ac:dyDescent="0.15"/>
    <row r="411" customFormat="1" x14ac:dyDescent="0.15"/>
    <row r="412" customFormat="1" x14ac:dyDescent="0.15"/>
    <row r="413" customFormat="1" x14ac:dyDescent="0.15"/>
    <row r="414" customFormat="1" x14ac:dyDescent="0.15"/>
    <row r="415" customFormat="1" x14ac:dyDescent="0.15"/>
    <row r="416" customFormat="1" x14ac:dyDescent="0.15"/>
    <row r="417" customFormat="1" x14ac:dyDescent="0.15"/>
    <row r="418" customFormat="1" x14ac:dyDescent="0.15"/>
    <row r="419" customFormat="1" x14ac:dyDescent="0.15"/>
    <row r="420" customFormat="1" x14ac:dyDescent="0.15"/>
    <row r="421" customFormat="1" x14ac:dyDescent="0.15"/>
    <row r="422" customFormat="1" x14ac:dyDescent="0.15"/>
    <row r="423" customFormat="1" x14ac:dyDescent="0.15"/>
    <row r="424" customFormat="1" x14ac:dyDescent="0.15"/>
    <row r="425" customFormat="1" x14ac:dyDescent="0.15"/>
    <row r="426" customFormat="1" x14ac:dyDescent="0.15"/>
    <row r="427" customFormat="1" x14ac:dyDescent="0.15"/>
    <row r="428" customFormat="1" x14ac:dyDescent="0.15"/>
    <row r="429" customFormat="1" x14ac:dyDescent="0.15"/>
    <row r="430" customFormat="1" x14ac:dyDescent="0.15"/>
    <row r="431" customFormat="1" x14ac:dyDescent="0.15"/>
    <row r="432" customFormat="1" x14ac:dyDescent="0.15"/>
    <row r="433" customFormat="1" x14ac:dyDescent="0.15"/>
    <row r="434" customFormat="1" x14ac:dyDescent="0.15"/>
    <row r="435" customFormat="1" x14ac:dyDescent="0.15"/>
    <row r="436" customFormat="1" x14ac:dyDescent="0.15"/>
    <row r="437" customFormat="1" x14ac:dyDescent="0.15"/>
    <row r="438" customFormat="1" x14ac:dyDescent="0.15"/>
    <row r="439" customFormat="1" x14ac:dyDescent="0.15"/>
    <row r="440" customFormat="1" x14ac:dyDescent="0.15"/>
    <row r="441" customFormat="1" x14ac:dyDescent="0.15"/>
    <row r="442" customFormat="1" x14ac:dyDescent="0.15"/>
    <row r="443" customFormat="1" x14ac:dyDescent="0.15"/>
    <row r="444" customFormat="1" x14ac:dyDescent="0.15"/>
    <row r="445" customFormat="1" x14ac:dyDescent="0.15"/>
    <row r="446" customFormat="1" x14ac:dyDescent="0.15"/>
    <row r="447" customFormat="1" x14ac:dyDescent="0.15"/>
    <row r="448" customFormat="1" x14ac:dyDescent="0.15"/>
    <row r="449" customFormat="1" x14ac:dyDescent="0.15"/>
    <row r="450" customFormat="1" x14ac:dyDescent="0.15"/>
    <row r="451" customFormat="1" x14ac:dyDescent="0.15"/>
    <row r="452" customFormat="1" x14ac:dyDescent="0.15"/>
    <row r="453" customFormat="1" x14ac:dyDescent="0.15"/>
    <row r="454" customFormat="1" x14ac:dyDescent="0.15"/>
    <row r="455" customFormat="1" x14ac:dyDescent="0.15"/>
    <row r="456" customFormat="1" x14ac:dyDescent="0.15"/>
    <row r="457" customFormat="1" x14ac:dyDescent="0.15"/>
    <row r="458" customFormat="1" x14ac:dyDescent="0.15"/>
    <row r="459" customFormat="1" x14ac:dyDescent="0.15"/>
    <row r="460" customFormat="1" x14ac:dyDescent="0.15"/>
    <row r="461" customFormat="1" x14ac:dyDescent="0.15"/>
    <row r="462" customFormat="1" x14ac:dyDescent="0.15"/>
    <row r="463" customFormat="1" x14ac:dyDescent="0.15"/>
    <row r="464" customFormat="1" x14ac:dyDescent="0.15"/>
    <row r="465" customFormat="1" x14ac:dyDescent="0.15"/>
    <row r="466" customFormat="1" x14ac:dyDescent="0.15"/>
    <row r="467" customFormat="1" x14ac:dyDescent="0.15"/>
    <row r="468" customFormat="1" x14ac:dyDescent="0.15"/>
    <row r="469" customFormat="1" x14ac:dyDescent="0.15"/>
    <row r="470" customFormat="1" x14ac:dyDescent="0.15"/>
    <row r="471" customFormat="1" x14ac:dyDescent="0.15"/>
    <row r="472" customFormat="1" x14ac:dyDescent="0.15"/>
    <row r="473" customFormat="1" x14ac:dyDescent="0.15"/>
    <row r="474" customFormat="1" x14ac:dyDescent="0.15"/>
    <row r="475" customFormat="1" x14ac:dyDescent="0.15"/>
    <row r="476" customFormat="1" x14ac:dyDescent="0.15"/>
    <row r="477" customFormat="1" x14ac:dyDescent="0.15"/>
    <row r="478" customFormat="1" x14ac:dyDescent="0.15"/>
    <row r="479" customFormat="1" x14ac:dyDescent="0.15"/>
    <row r="480" customFormat="1" x14ac:dyDescent="0.15"/>
    <row r="481" customFormat="1" x14ac:dyDescent="0.15"/>
    <row r="482" customFormat="1" x14ac:dyDescent="0.15"/>
    <row r="483" customFormat="1" x14ac:dyDescent="0.15"/>
    <row r="484" customFormat="1" x14ac:dyDescent="0.15"/>
    <row r="485" customFormat="1" x14ac:dyDescent="0.15"/>
    <row r="486" customFormat="1" x14ac:dyDescent="0.15"/>
    <row r="487" customFormat="1" x14ac:dyDescent="0.15"/>
    <row r="488" customFormat="1" x14ac:dyDescent="0.15"/>
    <row r="489" customFormat="1" x14ac:dyDescent="0.15"/>
    <row r="490" customFormat="1" x14ac:dyDescent="0.15"/>
    <row r="491" customFormat="1" x14ac:dyDescent="0.15"/>
    <row r="492" customFormat="1" x14ac:dyDescent="0.15"/>
    <row r="493" customFormat="1" x14ac:dyDescent="0.15"/>
    <row r="494" customFormat="1" x14ac:dyDescent="0.15"/>
    <row r="495" customFormat="1" x14ac:dyDescent="0.15"/>
    <row r="496" customFormat="1" x14ac:dyDescent="0.15"/>
    <row r="497" customFormat="1" x14ac:dyDescent="0.15"/>
    <row r="498" customFormat="1" x14ac:dyDescent="0.15"/>
    <row r="499" customFormat="1" x14ac:dyDescent="0.15"/>
    <row r="500" customFormat="1" x14ac:dyDescent="0.15"/>
    <row r="501" customFormat="1" x14ac:dyDescent="0.15"/>
    <row r="502" customFormat="1" x14ac:dyDescent="0.15"/>
    <row r="503" customFormat="1" x14ac:dyDescent="0.15"/>
    <row r="504" customFormat="1" x14ac:dyDescent="0.15"/>
    <row r="505" customFormat="1" x14ac:dyDescent="0.15"/>
    <row r="506" customFormat="1" x14ac:dyDescent="0.15"/>
    <row r="507" customFormat="1" x14ac:dyDescent="0.15"/>
    <row r="508" customFormat="1" x14ac:dyDescent="0.15"/>
    <row r="509" customFormat="1" x14ac:dyDescent="0.15"/>
    <row r="510" customFormat="1" x14ac:dyDescent="0.15"/>
    <row r="511" customFormat="1" x14ac:dyDescent="0.15"/>
    <row r="512" customFormat="1" x14ac:dyDescent="0.15"/>
    <row r="513" customFormat="1" x14ac:dyDescent="0.15"/>
    <row r="514" customFormat="1" x14ac:dyDescent="0.15"/>
    <row r="515" customFormat="1" x14ac:dyDescent="0.15"/>
    <row r="516" customFormat="1" x14ac:dyDescent="0.15"/>
    <row r="517" customFormat="1" x14ac:dyDescent="0.15"/>
    <row r="518" customFormat="1" x14ac:dyDescent="0.15"/>
    <row r="519" customFormat="1" x14ac:dyDescent="0.15"/>
    <row r="520" customFormat="1" x14ac:dyDescent="0.15"/>
    <row r="521" customFormat="1" x14ac:dyDescent="0.15"/>
    <row r="522" customFormat="1" x14ac:dyDescent="0.15"/>
    <row r="523" customFormat="1" x14ac:dyDescent="0.15"/>
    <row r="524" customFormat="1" x14ac:dyDescent="0.15"/>
    <row r="525" customFormat="1" x14ac:dyDescent="0.15"/>
    <row r="526" customFormat="1" x14ac:dyDescent="0.15"/>
    <row r="527" customFormat="1" x14ac:dyDescent="0.15"/>
    <row r="528" customFormat="1" x14ac:dyDescent="0.15"/>
    <row r="529" customFormat="1" x14ac:dyDescent="0.15"/>
    <row r="530" customFormat="1" x14ac:dyDescent="0.15"/>
    <row r="531" customFormat="1" x14ac:dyDescent="0.15"/>
    <row r="532" customFormat="1" x14ac:dyDescent="0.15"/>
    <row r="533" customFormat="1" x14ac:dyDescent="0.15"/>
    <row r="534" customFormat="1" x14ac:dyDescent="0.15"/>
    <row r="535" customFormat="1" x14ac:dyDescent="0.15"/>
    <row r="536" customFormat="1" x14ac:dyDescent="0.15"/>
    <row r="537" customFormat="1" x14ac:dyDescent="0.15"/>
    <row r="538" customFormat="1" x14ac:dyDescent="0.15"/>
    <row r="539" customFormat="1" x14ac:dyDescent="0.15"/>
    <row r="540" customFormat="1" x14ac:dyDescent="0.15"/>
    <row r="541" customFormat="1" x14ac:dyDescent="0.15"/>
    <row r="542" customFormat="1" x14ac:dyDescent="0.15"/>
    <row r="543" customFormat="1" x14ac:dyDescent="0.15"/>
    <row r="544" customFormat="1" x14ac:dyDescent="0.15"/>
    <row r="545" customFormat="1" x14ac:dyDescent="0.15"/>
    <row r="546" customFormat="1" x14ac:dyDescent="0.15"/>
    <row r="547" customFormat="1" x14ac:dyDescent="0.15"/>
    <row r="548" customFormat="1" x14ac:dyDescent="0.15"/>
    <row r="549" customFormat="1" x14ac:dyDescent="0.15"/>
    <row r="550" customFormat="1" x14ac:dyDescent="0.15"/>
    <row r="551" customFormat="1" x14ac:dyDescent="0.15"/>
    <row r="552" customFormat="1" x14ac:dyDescent="0.15"/>
    <row r="553" customFormat="1" x14ac:dyDescent="0.15"/>
    <row r="554" customFormat="1" x14ac:dyDescent="0.15"/>
    <row r="555" customFormat="1" x14ac:dyDescent="0.15"/>
    <row r="556" customFormat="1" x14ac:dyDescent="0.15"/>
    <row r="557" customFormat="1" x14ac:dyDescent="0.15"/>
    <row r="558" customFormat="1" x14ac:dyDescent="0.15"/>
    <row r="559" customFormat="1" x14ac:dyDescent="0.15"/>
    <row r="560" customFormat="1" x14ac:dyDescent="0.15"/>
    <row r="561" customFormat="1" x14ac:dyDescent="0.15"/>
    <row r="562" customFormat="1" x14ac:dyDescent="0.15"/>
    <row r="563" customFormat="1" x14ac:dyDescent="0.15"/>
    <row r="564" customFormat="1" x14ac:dyDescent="0.15"/>
    <row r="565" customFormat="1" x14ac:dyDescent="0.15"/>
    <row r="566" customFormat="1" x14ac:dyDescent="0.15"/>
    <row r="567" customFormat="1" x14ac:dyDescent="0.15"/>
    <row r="568" customFormat="1" x14ac:dyDescent="0.15"/>
    <row r="569" customFormat="1" x14ac:dyDescent="0.15"/>
    <row r="570" customFormat="1" x14ac:dyDescent="0.15"/>
    <row r="571" customFormat="1" x14ac:dyDescent="0.15"/>
    <row r="572" customFormat="1" x14ac:dyDescent="0.15"/>
    <row r="573" customFormat="1" x14ac:dyDescent="0.15"/>
    <row r="574" customFormat="1" x14ac:dyDescent="0.15"/>
    <row r="575" customFormat="1" x14ac:dyDescent="0.15"/>
    <row r="576" customFormat="1" x14ac:dyDescent="0.15"/>
    <row r="577" customFormat="1" x14ac:dyDescent="0.15"/>
    <row r="578" customFormat="1" x14ac:dyDescent="0.15"/>
    <row r="579" customFormat="1" x14ac:dyDescent="0.15"/>
    <row r="580" customFormat="1" x14ac:dyDescent="0.15"/>
    <row r="581" customFormat="1" x14ac:dyDescent="0.15"/>
    <row r="582" customFormat="1" x14ac:dyDescent="0.15"/>
    <row r="583" customFormat="1" x14ac:dyDescent="0.15"/>
    <row r="584" customFormat="1" x14ac:dyDescent="0.15"/>
    <row r="585" customFormat="1" x14ac:dyDescent="0.15"/>
    <row r="586" customFormat="1" x14ac:dyDescent="0.15"/>
    <row r="587" customFormat="1" x14ac:dyDescent="0.15"/>
    <row r="588" customFormat="1" x14ac:dyDescent="0.15"/>
    <row r="589" customFormat="1" x14ac:dyDescent="0.15"/>
    <row r="590" customFormat="1" x14ac:dyDescent="0.15"/>
    <row r="591" customFormat="1" x14ac:dyDescent="0.15"/>
    <row r="592" customFormat="1" x14ac:dyDescent="0.15"/>
    <row r="593" customFormat="1" x14ac:dyDescent="0.15"/>
    <row r="594" customFormat="1" x14ac:dyDescent="0.15"/>
    <row r="595" customFormat="1" x14ac:dyDescent="0.15"/>
    <row r="596" customFormat="1" x14ac:dyDescent="0.15"/>
    <row r="597" customFormat="1" x14ac:dyDescent="0.15"/>
    <row r="598" customFormat="1" x14ac:dyDescent="0.15"/>
    <row r="599" customFormat="1" x14ac:dyDescent="0.15"/>
    <row r="600" customFormat="1" x14ac:dyDescent="0.15"/>
    <row r="601" customFormat="1" x14ac:dyDescent="0.15"/>
    <row r="602" customFormat="1" x14ac:dyDescent="0.15"/>
    <row r="603" customFormat="1" x14ac:dyDescent="0.15"/>
    <row r="604" customFormat="1" x14ac:dyDescent="0.15"/>
    <row r="605" customFormat="1" x14ac:dyDescent="0.15"/>
    <row r="606" customFormat="1" x14ac:dyDescent="0.15"/>
    <row r="607" customFormat="1" x14ac:dyDescent="0.15"/>
    <row r="608" customFormat="1" x14ac:dyDescent="0.15"/>
    <row r="609" customFormat="1" x14ac:dyDescent="0.15"/>
    <row r="610" customFormat="1" x14ac:dyDescent="0.15"/>
    <row r="611" customFormat="1" x14ac:dyDescent="0.15"/>
    <row r="612" customFormat="1" x14ac:dyDescent="0.15"/>
    <row r="613" customFormat="1" x14ac:dyDescent="0.15"/>
    <row r="614" customFormat="1" x14ac:dyDescent="0.15"/>
    <row r="615" customFormat="1" x14ac:dyDescent="0.15"/>
    <row r="616" customFormat="1" x14ac:dyDescent="0.15"/>
    <row r="617" customFormat="1" x14ac:dyDescent="0.15"/>
    <row r="618" customFormat="1" x14ac:dyDescent="0.15"/>
    <row r="619" customFormat="1" x14ac:dyDescent="0.15"/>
    <row r="620" customFormat="1" x14ac:dyDescent="0.15"/>
    <row r="621" customFormat="1" x14ac:dyDescent="0.15"/>
    <row r="622" customFormat="1" x14ac:dyDescent="0.15"/>
    <row r="623" customFormat="1" x14ac:dyDescent="0.15"/>
    <row r="624" customFormat="1" x14ac:dyDescent="0.15"/>
    <row r="625" customFormat="1" x14ac:dyDescent="0.15"/>
    <row r="626" customFormat="1" x14ac:dyDescent="0.15"/>
    <row r="627" customFormat="1" x14ac:dyDescent="0.15"/>
    <row r="628" customFormat="1" x14ac:dyDescent="0.15"/>
    <row r="629" customFormat="1" x14ac:dyDescent="0.15"/>
    <row r="630" customFormat="1" x14ac:dyDescent="0.15"/>
    <row r="631" customFormat="1" x14ac:dyDescent="0.15"/>
    <row r="632" customFormat="1" x14ac:dyDescent="0.15"/>
    <row r="633" customFormat="1" x14ac:dyDescent="0.15"/>
    <row r="634" customFormat="1" x14ac:dyDescent="0.15"/>
    <row r="635" customFormat="1" x14ac:dyDescent="0.15"/>
    <row r="636" customFormat="1" x14ac:dyDescent="0.15"/>
    <row r="637" customFormat="1" x14ac:dyDescent="0.15"/>
    <row r="638" customFormat="1" x14ac:dyDescent="0.15"/>
    <row r="639" customFormat="1" x14ac:dyDescent="0.15"/>
    <row r="640" customFormat="1" x14ac:dyDescent="0.15"/>
    <row r="641" customFormat="1" x14ac:dyDescent="0.15"/>
    <row r="642" customFormat="1" x14ac:dyDescent="0.15"/>
    <row r="643" customFormat="1" x14ac:dyDescent="0.15"/>
    <row r="644" customFormat="1" x14ac:dyDescent="0.15"/>
    <row r="645" customFormat="1" x14ac:dyDescent="0.15"/>
    <row r="646" customFormat="1" x14ac:dyDescent="0.15"/>
    <row r="647" customFormat="1" x14ac:dyDescent="0.15"/>
    <row r="648" customFormat="1" x14ac:dyDescent="0.15"/>
    <row r="649" customFormat="1" x14ac:dyDescent="0.15"/>
    <row r="650" customFormat="1" x14ac:dyDescent="0.15"/>
    <row r="651" customFormat="1" x14ac:dyDescent="0.15"/>
    <row r="652" customFormat="1" x14ac:dyDescent="0.15"/>
    <row r="653" customFormat="1" x14ac:dyDescent="0.15"/>
    <row r="654" customFormat="1" x14ac:dyDescent="0.15"/>
    <row r="655" customFormat="1" x14ac:dyDescent="0.15"/>
    <row r="656" customFormat="1" x14ac:dyDescent="0.15"/>
    <row r="657" customFormat="1" x14ac:dyDescent="0.15"/>
    <row r="658" customFormat="1" x14ac:dyDescent="0.15"/>
    <row r="659" customFormat="1" x14ac:dyDescent="0.15"/>
    <row r="660" customFormat="1" x14ac:dyDescent="0.15"/>
    <row r="661" customFormat="1" x14ac:dyDescent="0.15"/>
    <row r="662" customFormat="1" x14ac:dyDescent="0.15"/>
    <row r="663" customFormat="1" x14ac:dyDescent="0.15"/>
    <row r="664" customFormat="1" x14ac:dyDescent="0.15"/>
    <row r="665" customFormat="1" x14ac:dyDescent="0.15"/>
    <row r="666" customFormat="1" x14ac:dyDescent="0.15"/>
    <row r="667" customFormat="1" x14ac:dyDescent="0.15"/>
    <row r="668" customFormat="1" x14ac:dyDescent="0.15"/>
    <row r="669" customFormat="1" x14ac:dyDescent="0.15"/>
    <row r="670" customFormat="1" x14ac:dyDescent="0.15"/>
    <row r="671" customFormat="1" x14ac:dyDescent="0.15"/>
    <row r="672" customFormat="1" x14ac:dyDescent="0.15"/>
    <row r="673" customFormat="1" x14ac:dyDescent="0.15"/>
    <row r="674" customFormat="1" x14ac:dyDescent="0.15"/>
    <row r="675" customFormat="1" x14ac:dyDescent="0.15"/>
    <row r="676" customFormat="1" x14ac:dyDescent="0.15"/>
    <row r="677" customFormat="1" x14ac:dyDescent="0.15"/>
    <row r="678" customFormat="1" x14ac:dyDescent="0.15"/>
    <row r="679" customFormat="1" x14ac:dyDescent="0.15"/>
    <row r="680" customFormat="1" x14ac:dyDescent="0.15"/>
    <row r="681" customFormat="1" x14ac:dyDescent="0.15"/>
    <row r="682" customFormat="1" x14ac:dyDescent="0.15"/>
    <row r="683" customFormat="1" x14ac:dyDescent="0.15"/>
    <row r="684" customFormat="1" x14ac:dyDescent="0.15"/>
    <row r="685" customFormat="1" x14ac:dyDescent="0.15"/>
    <row r="686" customFormat="1" x14ac:dyDescent="0.15"/>
    <row r="687" customFormat="1" x14ac:dyDescent="0.15"/>
    <row r="688" customFormat="1" x14ac:dyDescent="0.15"/>
    <row r="689" customFormat="1" x14ac:dyDescent="0.15"/>
    <row r="690" customFormat="1" x14ac:dyDescent="0.15"/>
    <row r="691" customFormat="1" x14ac:dyDescent="0.15"/>
    <row r="692" customFormat="1" x14ac:dyDescent="0.15"/>
    <row r="693" customFormat="1" x14ac:dyDescent="0.15"/>
    <row r="694" customFormat="1" x14ac:dyDescent="0.15"/>
    <row r="695" customFormat="1" x14ac:dyDescent="0.15"/>
    <row r="696" customFormat="1" x14ac:dyDescent="0.15"/>
    <row r="697" customFormat="1" x14ac:dyDescent="0.15"/>
    <row r="698" customFormat="1" x14ac:dyDescent="0.15"/>
    <row r="699" customFormat="1" x14ac:dyDescent="0.15"/>
    <row r="700" customFormat="1" x14ac:dyDescent="0.15"/>
    <row r="701" customFormat="1" x14ac:dyDescent="0.15"/>
    <row r="702" customFormat="1" x14ac:dyDescent="0.15"/>
    <row r="703" customFormat="1" x14ac:dyDescent="0.15"/>
    <row r="704" customFormat="1" x14ac:dyDescent="0.15"/>
    <row r="705" customFormat="1" x14ac:dyDescent="0.15"/>
    <row r="706" customFormat="1" x14ac:dyDescent="0.15"/>
    <row r="707" customFormat="1" x14ac:dyDescent="0.15"/>
    <row r="708" customFormat="1" x14ac:dyDescent="0.15"/>
    <row r="709" customFormat="1" x14ac:dyDescent="0.15"/>
    <row r="710" customFormat="1" x14ac:dyDescent="0.15"/>
    <row r="711" customFormat="1" x14ac:dyDescent="0.15"/>
    <row r="712" customFormat="1" x14ac:dyDescent="0.15"/>
    <row r="713" customFormat="1" x14ac:dyDescent="0.15"/>
    <row r="714" customFormat="1" x14ac:dyDescent="0.15"/>
    <row r="715" customFormat="1" x14ac:dyDescent="0.15"/>
    <row r="716" customFormat="1" x14ac:dyDescent="0.15"/>
    <row r="717" customFormat="1" x14ac:dyDescent="0.15"/>
    <row r="718" customFormat="1" x14ac:dyDescent="0.15"/>
    <row r="719" customFormat="1" x14ac:dyDescent="0.15"/>
    <row r="720" customFormat="1" x14ac:dyDescent="0.15"/>
    <row r="721" customFormat="1" x14ac:dyDescent="0.15"/>
    <row r="722" customFormat="1" x14ac:dyDescent="0.15"/>
    <row r="723" customFormat="1" x14ac:dyDescent="0.15"/>
    <row r="724" customFormat="1" x14ac:dyDescent="0.15"/>
    <row r="725" customFormat="1" x14ac:dyDescent="0.15"/>
    <row r="726" customFormat="1" x14ac:dyDescent="0.15"/>
    <row r="727" customFormat="1" x14ac:dyDescent="0.15"/>
    <row r="728" customFormat="1" x14ac:dyDescent="0.15"/>
    <row r="729" customFormat="1" x14ac:dyDescent="0.15"/>
    <row r="730" customFormat="1" x14ac:dyDescent="0.15"/>
    <row r="731" customFormat="1" x14ac:dyDescent="0.15"/>
    <row r="732" customFormat="1" x14ac:dyDescent="0.15"/>
    <row r="733" customFormat="1" x14ac:dyDescent="0.15"/>
    <row r="734" customFormat="1" x14ac:dyDescent="0.15"/>
    <row r="735" customFormat="1" x14ac:dyDescent="0.15"/>
    <row r="736" customFormat="1" x14ac:dyDescent="0.15"/>
    <row r="737" customFormat="1" x14ac:dyDescent="0.15"/>
    <row r="738" customFormat="1" x14ac:dyDescent="0.15"/>
    <row r="739" customFormat="1" x14ac:dyDescent="0.15"/>
    <row r="740" customFormat="1" x14ac:dyDescent="0.15"/>
    <row r="741" customFormat="1" x14ac:dyDescent="0.15"/>
    <row r="742" customFormat="1" x14ac:dyDescent="0.15"/>
    <row r="743" customFormat="1" x14ac:dyDescent="0.15"/>
    <row r="744" customFormat="1" x14ac:dyDescent="0.15"/>
    <row r="745" customFormat="1" x14ac:dyDescent="0.15"/>
    <row r="746" customFormat="1" x14ac:dyDescent="0.15"/>
    <row r="747" customFormat="1" x14ac:dyDescent="0.15"/>
    <row r="748" customFormat="1" x14ac:dyDescent="0.15"/>
    <row r="749" customFormat="1" x14ac:dyDescent="0.15"/>
    <row r="750" customFormat="1" x14ac:dyDescent="0.15"/>
    <row r="751" customFormat="1" x14ac:dyDescent="0.15"/>
    <row r="752" customFormat="1" x14ac:dyDescent="0.15"/>
    <row r="753" customFormat="1" x14ac:dyDescent="0.15"/>
    <row r="754" customFormat="1" x14ac:dyDescent="0.15"/>
    <row r="755" customFormat="1" x14ac:dyDescent="0.15"/>
    <row r="756" customFormat="1" x14ac:dyDescent="0.15"/>
    <row r="757" customFormat="1" x14ac:dyDescent="0.15"/>
    <row r="758" customFormat="1" x14ac:dyDescent="0.15"/>
    <row r="759" customFormat="1" x14ac:dyDescent="0.15"/>
    <row r="760" customFormat="1" x14ac:dyDescent="0.15"/>
    <row r="761" customFormat="1" x14ac:dyDescent="0.15"/>
    <row r="762" customFormat="1" x14ac:dyDescent="0.15"/>
    <row r="763" customFormat="1" x14ac:dyDescent="0.15"/>
    <row r="764" customFormat="1" x14ac:dyDescent="0.15"/>
    <row r="765" customFormat="1" x14ac:dyDescent="0.15"/>
    <row r="766" customFormat="1" x14ac:dyDescent="0.15"/>
    <row r="767" customFormat="1" x14ac:dyDescent="0.15"/>
    <row r="768" customFormat="1" x14ac:dyDescent="0.15"/>
    <row r="769" customFormat="1" x14ac:dyDescent="0.15"/>
    <row r="770" customFormat="1" x14ac:dyDescent="0.15"/>
    <row r="771" customFormat="1" x14ac:dyDescent="0.15"/>
    <row r="772" customFormat="1" x14ac:dyDescent="0.15"/>
    <row r="773" customFormat="1" x14ac:dyDescent="0.15"/>
    <row r="774" customFormat="1" x14ac:dyDescent="0.15"/>
    <row r="775" customFormat="1" x14ac:dyDescent="0.15"/>
    <row r="776" customFormat="1" x14ac:dyDescent="0.15"/>
    <row r="777" customFormat="1" x14ac:dyDescent="0.15"/>
    <row r="778" customFormat="1" x14ac:dyDescent="0.15"/>
    <row r="779" customFormat="1" x14ac:dyDescent="0.15"/>
    <row r="780" customFormat="1" x14ac:dyDescent="0.15"/>
    <row r="781" customFormat="1" x14ac:dyDescent="0.15"/>
    <row r="782" customFormat="1" x14ac:dyDescent="0.15"/>
    <row r="783" customFormat="1" x14ac:dyDescent="0.15"/>
    <row r="784" customFormat="1" x14ac:dyDescent="0.15"/>
    <row r="785" customFormat="1" x14ac:dyDescent="0.15"/>
    <row r="786" customFormat="1" x14ac:dyDescent="0.15"/>
    <row r="787" customFormat="1" x14ac:dyDescent="0.15"/>
    <row r="788" customFormat="1" x14ac:dyDescent="0.15"/>
    <row r="789" customFormat="1" x14ac:dyDescent="0.15"/>
    <row r="790" customFormat="1" x14ac:dyDescent="0.15"/>
    <row r="791" customFormat="1" x14ac:dyDescent="0.15"/>
    <row r="792" customFormat="1" x14ac:dyDescent="0.15"/>
    <row r="793" customFormat="1" x14ac:dyDescent="0.15"/>
    <row r="794" customFormat="1" x14ac:dyDescent="0.15"/>
    <row r="795" customFormat="1" x14ac:dyDescent="0.15"/>
    <row r="796" customFormat="1" x14ac:dyDescent="0.15"/>
    <row r="797" customFormat="1" x14ac:dyDescent="0.15"/>
    <row r="798" customFormat="1" x14ac:dyDescent="0.15"/>
    <row r="799" customFormat="1" x14ac:dyDescent="0.15"/>
    <row r="800" customFormat="1" x14ac:dyDescent="0.15"/>
    <row r="801" customFormat="1" x14ac:dyDescent="0.15"/>
    <row r="802" customFormat="1" x14ac:dyDescent="0.15"/>
    <row r="803" customFormat="1" x14ac:dyDescent="0.15"/>
    <row r="804" customFormat="1" x14ac:dyDescent="0.15"/>
    <row r="805" customFormat="1" x14ac:dyDescent="0.15"/>
    <row r="806" customFormat="1" x14ac:dyDescent="0.15"/>
    <row r="807" customFormat="1" x14ac:dyDescent="0.15"/>
    <row r="808" customFormat="1" x14ac:dyDescent="0.15"/>
    <row r="809" customFormat="1" x14ac:dyDescent="0.15"/>
    <row r="810" customFormat="1" x14ac:dyDescent="0.15"/>
    <row r="811" customFormat="1" x14ac:dyDescent="0.15"/>
    <row r="812" customFormat="1" x14ac:dyDescent="0.15"/>
    <row r="813" customFormat="1" x14ac:dyDescent="0.15"/>
    <row r="814" customFormat="1" x14ac:dyDescent="0.15"/>
    <row r="815" customFormat="1" x14ac:dyDescent="0.15"/>
    <row r="816" customFormat="1" x14ac:dyDescent="0.15"/>
    <row r="817" customFormat="1" x14ac:dyDescent="0.15"/>
    <row r="818" customFormat="1" x14ac:dyDescent="0.15"/>
    <row r="819" customFormat="1" x14ac:dyDescent="0.15"/>
    <row r="820" customFormat="1" x14ac:dyDescent="0.15"/>
    <row r="821" customFormat="1" x14ac:dyDescent="0.15"/>
    <row r="822" customFormat="1" x14ac:dyDescent="0.15"/>
    <row r="823" customFormat="1" x14ac:dyDescent="0.15"/>
    <row r="824" customFormat="1" x14ac:dyDescent="0.15"/>
    <row r="825" customFormat="1" x14ac:dyDescent="0.15"/>
    <row r="826" customFormat="1" x14ac:dyDescent="0.15"/>
    <row r="827" customFormat="1" x14ac:dyDescent="0.15"/>
    <row r="828" customFormat="1" x14ac:dyDescent="0.15"/>
    <row r="829" customFormat="1" x14ac:dyDescent="0.15"/>
    <row r="830" customFormat="1" x14ac:dyDescent="0.15"/>
    <row r="831" customFormat="1" x14ac:dyDescent="0.15"/>
    <row r="832" customFormat="1" x14ac:dyDescent="0.15"/>
    <row r="833" customFormat="1" x14ac:dyDescent="0.15"/>
    <row r="834" customFormat="1" x14ac:dyDescent="0.15"/>
    <row r="835" customFormat="1" x14ac:dyDescent="0.15"/>
    <row r="836" customFormat="1" x14ac:dyDescent="0.15"/>
    <row r="837" customFormat="1" x14ac:dyDescent="0.15"/>
    <row r="838" customFormat="1" x14ac:dyDescent="0.15"/>
    <row r="839" customFormat="1" x14ac:dyDescent="0.15"/>
    <row r="840" customFormat="1" x14ac:dyDescent="0.15"/>
    <row r="841" customFormat="1" x14ac:dyDescent="0.15"/>
    <row r="842" customFormat="1" x14ac:dyDescent="0.15"/>
    <row r="843" customFormat="1" x14ac:dyDescent="0.15"/>
    <row r="844" customFormat="1" x14ac:dyDescent="0.15"/>
    <row r="845" customFormat="1" x14ac:dyDescent="0.15"/>
    <row r="846" customFormat="1" x14ac:dyDescent="0.15"/>
    <row r="847" customFormat="1" x14ac:dyDescent="0.15"/>
    <row r="848" customFormat="1" x14ac:dyDescent="0.15"/>
    <row r="849" customFormat="1" x14ac:dyDescent="0.15"/>
    <row r="850" customFormat="1" x14ac:dyDescent="0.15"/>
    <row r="851" customFormat="1" x14ac:dyDescent="0.15"/>
    <row r="852" customFormat="1" x14ac:dyDescent="0.15"/>
    <row r="853" customFormat="1" x14ac:dyDescent="0.15"/>
    <row r="854" customFormat="1" x14ac:dyDescent="0.15"/>
    <row r="855" customFormat="1" x14ac:dyDescent="0.15"/>
    <row r="856" customFormat="1" x14ac:dyDescent="0.15"/>
    <row r="857" customFormat="1" x14ac:dyDescent="0.15"/>
    <row r="858" customFormat="1" x14ac:dyDescent="0.15"/>
    <row r="859" customFormat="1" x14ac:dyDescent="0.15"/>
    <row r="860" customFormat="1" x14ac:dyDescent="0.15"/>
    <row r="861" customFormat="1" x14ac:dyDescent="0.15"/>
    <row r="862" customFormat="1" x14ac:dyDescent="0.15"/>
    <row r="863" customFormat="1" x14ac:dyDescent="0.15"/>
    <row r="864" customFormat="1" x14ac:dyDescent="0.15"/>
    <row r="865" customFormat="1" x14ac:dyDescent="0.15"/>
    <row r="866" customFormat="1" x14ac:dyDescent="0.15"/>
    <row r="867" customFormat="1" x14ac:dyDescent="0.15"/>
    <row r="868" customFormat="1" x14ac:dyDescent="0.15"/>
    <row r="869" customFormat="1" x14ac:dyDescent="0.15"/>
    <row r="870" customFormat="1" x14ac:dyDescent="0.15"/>
    <row r="871" customFormat="1" x14ac:dyDescent="0.15"/>
    <row r="872" customFormat="1" x14ac:dyDescent="0.15"/>
    <row r="873" customFormat="1" x14ac:dyDescent="0.15"/>
    <row r="874" customFormat="1" x14ac:dyDescent="0.15"/>
    <row r="875" customFormat="1" x14ac:dyDescent="0.15"/>
    <row r="876" customFormat="1" x14ac:dyDescent="0.15"/>
    <row r="877" customFormat="1" x14ac:dyDescent="0.15"/>
    <row r="878" customFormat="1" x14ac:dyDescent="0.15"/>
    <row r="879" customFormat="1" x14ac:dyDescent="0.15"/>
    <row r="880" customFormat="1" x14ac:dyDescent="0.15"/>
    <row r="881" customFormat="1" x14ac:dyDescent="0.15"/>
    <row r="882" customFormat="1" x14ac:dyDescent="0.15"/>
    <row r="883" customFormat="1" x14ac:dyDescent="0.15"/>
    <row r="884" customFormat="1" x14ac:dyDescent="0.15"/>
    <row r="885" customFormat="1" x14ac:dyDescent="0.15"/>
    <row r="886" customFormat="1" x14ac:dyDescent="0.15"/>
    <row r="887" customFormat="1" x14ac:dyDescent="0.15"/>
    <row r="888" customFormat="1" x14ac:dyDescent="0.15"/>
    <row r="889" customFormat="1" x14ac:dyDescent="0.15"/>
    <row r="890" customFormat="1" x14ac:dyDescent="0.15"/>
    <row r="891" customFormat="1" x14ac:dyDescent="0.15"/>
    <row r="892" customFormat="1" x14ac:dyDescent="0.15"/>
    <row r="893" customFormat="1" x14ac:dyDescent="0.15"/>
    <row r="894" customFormat="1" x14ac:dyDescent="0.15"/>
    <row r="895" customFormat="1" x14ac:dyDescent="0.15"/>
    <row r="896" customFormat="1" x14ac:dyDescent="0.15"/>
    <row r="897" customFormat="1" x14ac:dyDescent="0.15"/>
    <row r="898" customFormat="1" x14ac:dyDescent="0.15"/>
    <row r="899" customFormat="1" x14ac:dyDescent="0.15"/>
    <row r="900" customFormat="1" x14ac:dyDescent="0.15"/>
    <row r="901" customFormat="1" x14ac:dyDescent="0.15"/>
    <row r="902" customFormat="1" x14ac:dyDescent="0.15"/>
    <row r="903" customFormat="1" x14ac:dyDescent="0.15"/>
    <row r="904" customFormat="1" x14ac:dyDescent="0.15"/>
    <row r="905" customFormat="1" x14ac:dyDescent="0.15"/>
    <row r="906" customFormat="1" x14ac:dyDescent="0.15"/>
    <row r="907" customFormat="1" x14ac:dyDescent="0.15"/>
    <row r="908" customFormat="1" x14ac:dyDescent="0.15"/>
    <row r="909" customFormat="1" x14ac:dyDescent="0.15"/>
    <row r="910" customFormat="1" x14ac:dyDescent="0.15"/>
    <row r="911" customFormat="1" x14ac:dyDescent="0.15"/>
    <row r="912" customFormat="1" x14ac:dyDescent="0.15"/>
    <row r="913" customFormat="1" x14ac:dyDescent="0.15"/>
    <row r="914" customFormat="1" x14ac:dyDescent="0.15"/>
    <row r="915" customFormat="1" x14ac:dyDescent="0.15"/>
    <row r="916" customFormat="1" x14ac:dyDescent="0.15"/>
    <row r="917" customFormat="1" x14ac:dyDescent="0.15"/>
    <row r="918" customFormat="1" x14ac:dyDescent="0.15"/>
    <row r="919" customFormat="1" x14ac:dyDescent="0.15"/>
    <row r="920" customFormat="1" x14ac:dyDescent="0.15"/>
    <row r="921" customFormat="1" x14ac:dyDescent="0.15"/>
    <row r="922" customFormat="1" x14ac:dyDescent="0.15"/>
    <row r="923" customFormat="1" x14ac:dyDescent="0.15"/>
    <row r="924" customFormat="1" x14ac:dyDescent="0.15"/>
    <row r="925" customFormat="1" x14ac:dyDescent="0.15"/>
    <row r="926" customFormat="1" x14ac:dyDescent="0.15"/>
    <row r="927" customFormat="1" x14ac:dyDescent="0.15"/>
    <row r="928" customFormat="1" x14ac:dyDescent="0.15"/>
    <row r="929" customFormat="1" x14ac:dyDescent="0.15"/>
    <row r="930" customFormat="1" x14ac:dyDescent="0.15"/>
    <row r="931" customFormat="1" x14ac:dyDescent="0.15"/>
    <row r="932" customFormat="1" x14ac:dyDescent="0.15"/>
    <row r="933" customFormat="1" x14ac:dyDescent="0.15"/>
    <row r="934" customFormat="1" x14ac:dyDescent="0.15"/>
    <row r="935" customFormat="1" x14ac:dyDescent="0.15"/>
    <row r="936" customFormat="1" x14ac:dyDescent="0.15"/>
    <row r="937" customFormat="1" x14ac:dyDescent="0.15"/>
    <row r="938" customFormat="1" x14ac:dyDescent="0.15"/>
    <row r="939" customFormat="1" x14ac:dyDescent="0.15"/>
    <row r="940" customFormat="1" x14ac:dyDescent="0.15"/>
    <row r="941" customFormat="1" x14ac:dyDescent="0.15"/>
    <row r="942" customFormat="1" x14ac:dyDescent="0.15"/>
    <row r="943" customFormat="1" x14ac:dyDescent="0.15"/>
    <row r="944" customFormat="1" x14ac:dyDescent="0.15"/>
    <row r="945" customFormat="1" x14ac:dyDescent="0.15"/>
    <row r="946" customFormat="1" x14ac:dyDescent="0.15"/>
    <row r="947" customFormat="1" x14ac:dyDescent="0.15"/>
    <row r="948" customFormat="1" x14ac:dyDescent="0.15"/>
    <row r="949" customFormat="1" x14ac:dyDescent="0.15"/>
    <row r="950" customFormat="1" x14ac:dyDescent="0.15"/>
    <row r="951" customFormat="1" x14ac:dyDescent="0.15"/>
    <row r="952" customFormat="1" x14ac:dyDescent="0.15"/>
    <row r="953" customFormat="1" x14ac:dyDescent="0.15"/>
    <row r="954" customFormat="1" x14ac:dyDescent="0.15"/>
    <row r="955" customFormat="1" x14ac:dyDescent="0.15"/>
    <row r="956" customFormat="1" x14ac:dyDescent="0.15"/>
    <row r="957" customFormat="1" x14ac:dyDescent="0.15"/>
    <row r="958" customFormat="1" x14ac:dyDescent="0.15"/>
    <row r="959" customFormat="1" x14ac:dyDescent="0.15"/>
    <row r="960" customFormat="1" x14ac:dyDescent="0.15"/>
    <row r="961" customFormat="1" x14ac:dyDescent="0.15"/>
    <row r="962" customFormat="1" x14ac:dyDescent="0.15"/>
    <row r="963" customFormat="1" x14ac:dyDescent="0.15"/>
    <row r="964" customFormat="1" x14ac:dyDescent="0.15"/>
    <row r="965" customFormat="1" x14ac:dyDescent="0.15"/>
    <row r="966" customFormat="1" x14ac:dyDescent="0.15"/>
    <row r="967" customFormat="1" x14ac:dyDescent="0.15"/>
    <row r="968" customFormat="1" x14ac:dyDescent="0.15"/>
    <row r="969" customFormat="1" x14ac:dyDescent="0.15"/>
    <row r="970" customFormat="1" x14ac:dyDescent="0.15"/>
    <row r="971" customFormat="1" x14ac:dyDescent="0.15"/>
    <row r="972" customFormat="1" x14ac:dyDescent="0.15"/>
    <row r="973" customFormat="1" x14ac:dyDescent="0.15"/>
    <row r="974" customFormat="1" x14ac:dyDescent="0.15"/>
    <row r="975" customFormat="1" x14ac:dyDescent="0.15"/>
    <row r="976" customFormat="1" x14ac:dyDescent="0.15"/>
    <row r="977" customFormat="1" x14ac:dyDescent="0.15"/>
    <row r="978" customFormat="1" x14ac:dyDescent="0.15"/>
    <row r="979" customFormat="1" x14ac:dyDescent="0.15"/>
    <row r="980" customFormat="1" x14ac:dyDescent="0.15"/>
    <row r="981" customFormat="1" x14ac:dyDescent="0.15"/>
    <row r="982" customFormat="1" x14ac:dyDescent="0.15"/>
    <row r="983" customFormat="1" x14ac:dyDescent="0.15"/>
    <row r="984" customFormat="1" x14ac:dyDescent="0.15"/>
    <row r="985" customFormat="1" x14ac:dyDescent="0.15"/>
    <row r="986" customFormat="1" x14ac:dyDescent="0.15"/>
    <row r="987" customFormat="1" x14ac:dyDescent="0.15"/>
    <row r="988" customFormat="1" x14ac:dyDescent="0.15"/>
    <row r="989" customFormat="1" x14ac:dyDescent="0.15"/>
    <row r="990" customFormat="1" x14ac:dyDescent="0.15"/>
    <row r="991" customFormat="1" x14ac:dyDescent="0.15"/>
    <row r="992" customFormat="1" x14ac:dyDescent="0.15"/>
    <row r="993" customFormat="1" x14ac:dyDescent="0.15"/>
    <row r="994" customFormat="1" x14ac:dyDescent="0.15"/>
    <row r="995" customFormat="1" x14ac:dyDescent="0.15"/>
    <row r="996" customFormat="1" x14ac:dyDescent="0.15"/>
    <row r="997" customFormat="1" x14ac:dyDescent="0.15"/>
    <row r="998" customFormat="1" x14ac:dyDescent="0.15"/>
    <row r="999" customFormat="1" x14ac:dyDescent="0.15"/>
    <row r="1000" customFormat="1" x14ac:dyDescent="0.15"/>
    <row r="1001" customFormat="1" x14ac:dyDescent="0.15"/>
    <row r="1002" customFormat="1" x14ac:dyDescent="0.15"/>
    <row r="1003" customFormat="1" x14ac:dyDescent="0.15"/>
    <row r="1004" customFormat="1" x14ac:dyDescent="0.15"/>
    <row r="1005" customFormat="1" x14ac:dyDescent="0.15"/>
    <row r="1006" customFormat="1" x14ac:dyDescent="0.15"/>
    <row r="1007" customFormat="1" x14ac:dyDescent="0.15"/>
    <row r="1008" customFormat="1" x14ac:dyDescent="0.15"/>
    <row r="1009" customFormat="1" x14ac:dyDescent="0.15"/>
    <row r="1010" customFormat="1" x14ac:dyDescent="0.15"/>
    <row r="1011" customFormat="1" x14ac:dyDescent="0.15"/>
    <row r="1012" customFormat="1" x14ac:dyDescent="0.15"/>
    <row r="1013" customFormat="1" x14ac:dyDescent="0.15"/>
    <row r="1014" customFormat="1" x14ac:dyDescent="0.15"/>
    <row r="1015" customFormat="1" x14ac:dyDescent="0.15"/>
    <row r="1016" customFormat="1" x14ac:dyDescent="0.15"/>
    <row r="1017" customFormat="1" x14ac:dyDescent="0.15"/>
    <row r="1018" customFormat="1" x14ac:dyDescent="0.15"/>
    <row r="1019" customFormat="1" x14ac:dyDescent="0.15"/>
    <row r="1020" customFormat="1" x14ac:dyDescent="0.15"/>
    <row r="1021" customFormat="1" x14ac:dyDescent="0.15"/>
    <row r="1022" customFormat="1" x14ac:dyDescent="0.15"/>
    <row r="1023" customFormat="1" x14ac:dyDescent="0.15"/>
    <row r="1024" customFormat="1" x14ac:dyDescent="0.15"/>
    <row r="1025" customFormat="1" x14ac:dyDescent="0.15"/>
    <row r="1026" customFormat="1" x14ac:dyDescent="0.15"/>
    <row r="1027" customFormat="1" x14ac:dyDescent="0.15"/>
    <row r="1028" customFormat="1" x14ac:dyDescent="0.15"/>
    <row r="1029" customFormat="1" x14ac:dyDescent="0.15"/>
    <row r="1030" customFormat="1" x14ac:dyDescent="0.15"/>
    <row r="1031" customFormat="1" x14ac:dyDescent="0.15"/>
    <row r="1032" customFormat="1" x14ac:dyDescent="0.15"/>
    <row r="1033" customFormat="1" x14ac:dyDescent="0.15"/>
    <row r="1034" customFormat="1" x14ac:dyDescent="0.15"/>
    <row r="1035" customFormat="1" x14ac:dyDescent="0.15"/>
    <row r="1036" customFormat="1" x14ac:dyDescent="0.15"/>
    <row r="1037" customFormat="1" x14ac:dyDescent="0.15"/>
    <row r="1038" customFormat="1" x14ac:dyDescent="0.15"/>
    <row r="1039" customFormat="1" x14ac:dyDescent="0.15"/>
    <row r="1040" customFormat="1" x14ac:dyDescent="0.15"/>
    <row r="1041" customFormat="1" x14ac:dyDescent="0.15"/>
    <row r="1042" customFormat="1" x14ac:dyDescent="0.15"/>
    <row r="1043" customFormat="1" x14ac:dyDescent="0.15"/>
    <row r="1044" customFormat="1" x14ac:dyDescent="0.15"/>
    <row r="1045" customFormat="1" x14ac:dyDescent="0.15"/>
    <row r="1046" customFormat="1" x14ac:dyDescent="0.15"/>
    <row r="1047" customFormat="1" x14ac:dyDescent="0.15"/>
    <row r="1048" customFormat="1" x14ac:dyDescent="0.15"/>
    <row r="1049" customFormat="1" x14ac:dyDescent="0.15"/>
    <row r="1050" customFormat="1" x14ac:dyDescent="0.15"/>
    <row r="1051" customFormat="1" x14ac:dyDescent="0.15"/>
    <row r="1052" customFormat="1" x14ac:dyDescent="0.15"/>
    <row r="1053" customFormat="1" x14ac:dyDescent="0.15"/>
    <row r="1054" customFormat="1" x14ac:dyDescent="0.15"/>
    <row r="1055" customFormat="1" x14ac:dyDescent="0.15"/>
    <row r="1056" customFormat="1" x14ac:dyDescent="0.15"/>
    <row r="1057" customFormat="1" x14ac:dyDescent="0.15"/>
    <row r="1058" customFormat="1" x14ac:dyDescent="0.15"/>
    <row r="1059" customFormat="1" x14ac:dyDescent="0.15"/>
    <row r="1060" customFormat="1" x14ac:dyDescent="0.15"/>
    <row r="1061" customFormat="1" x14ac:dyDescent="0.15"/>
    <row r="1062" customFormat="1" x14ac:dyDescent="0.15"/>
    <row r="1063" customFormat="1" x14ac:dyDescent="0.15"/>
    <row r="1064" customFormat="1" x14ac:dyDescent="0.15"/>
    <row r="1065" customFormat="1" x14ac:dyDescent="0.15"/>
    <row r="1066" customFormat="1" x14ac:dyDescent="0.15"/>
    <row r="1067" customFormat="1" x14ac:dyDescent="0.15"/>
    <row r="1068" customFormat="1" x14ac:dyDescent="0.15"/>
    <row r="1069" customFormat="1" x14ac:dyDescent="0.15"/>
    <row r="1070" customFormat="1" x14ac:dyDescent="0.15"/>
    <row r="1071" customFormat="1" x14ac:dyDescent="0.15"/>
    <row r="1072" customFormat="1" x14ac:dyDescent="0.15"/>
    <row r="1073" customFormat="1" x14ac:dyDescent="0.15"/>
    <row r="1074" customFormat="1" x14ac:dyDescent="0.15"/>
    <row r="1075" customFormat="1" x14ac:dyDescent="0.15"/>
    <row r="1076" customFormat="1" x14ac:dyDescent="0.15"/>
    <row r="1077" customFormat="1" x14ac:dyDescent="0.15"/>
    <row r="1078" customFormat="1" x14ac:dyDescent="0.15"/>
    <row r="1079" customFormat="1" x14ac:dyDescent="0.15"/>
    <row r="1080" customFormat="1" x14ac:dyDescent="0.15"/>
    <row r="1081" customFormat="1" x14ac:dyDescent="0.15"/>
    <row r="1082" customFormat="1" x14ac:dyDescent="0.15"/>
    <row r="1083" customFormat="1" x14ac:dyDescent="0.15"/>
    <row r="1084" customFormat="1" x14ac:dyDescent="0.15"/>
    <row r="1085" customFormat="1" x14ac:dyDescent="0.15"/>
    <row r="1086" customFormat="1" x14ac:dyDescent="0.15"/>
    <row r="1087" customFormat="1" x14ac:dyDescent="0.15"/>
    <row r="1088" customFormat="1" x14ac:dyDescent="0.15"/>
    <row r="1089" customFormat="1" x14ac:dyDescent="0.15"/>
    <row r="1090" customFormat="1" x14ac:dyDescent="0.15"/>
    <row r="1091" customFormat="1" x14ac:dyDescent="0.15"/>
    <row r="1092" customFormat="1" x14ac:dyDescent="0.15"/>
    <row r="1093" customFormat="1" x14ac:dyDescent="0.15"/>
    <row r="1094" customFormat="1" x14ac:dyDescent="0.15"/>
    <row r="1095" customFormat="1" x14ac:dyDescent="0.15"/>
    <row r="1096" customFormat="1" x14ac:dyDescent="0.15"/>
    <row r="1097" customFormat="1" x14ac:dyDescent="0.15"/>
    <row r="1098" customFormat="1" x14ac:dyDescent="0.15"/>
    <row r="1099" customFormat="1" x14ac:dyDescent="0.15"/>
    <row r="1100" customFormat="1" x14ac:dyDescent="0.15"/>
    <row r="1101" customFormat="1" x14ac:dyDescent="0.15"/>
    <row r="1102" customFormat="1" x14ac:dyDescent="0.15"/>
    <row r="1103" customFormat="1" x14ac:dyDescent="0.15"/>
    <row r="1104" customFormat="1" x14ac:dyDescent="0.15"/>
    <row r="1105" customFormat="1" x14ac:dyDescent="0.15"/>
    <row r="1106" customFormat="1" x14ac:dyDescent="0.15"/>
    <row r="1107" customFormat="1" x14ac:dyDescent="0.15"/>
    <row r="1108" customFormat="1" x14ac:dyDescent="0.15"/>
    <row r="1109" customFormat="1" x14ac:dyDescent="0.15"/>
    <row r="1110" customFormat="1" x14ac:dyDescent="0.15"/>
    <row r="1111" customFormat="1" x14ac:dyDescent="0.15"/>
    <row r="1112" customFormat="1" x14ac:dyDescent="0.15"/>
    <row r="1113" customFormat="1" x14ac:dyDescent="0.15"/>
    <row r="1114" customFormat="1" x14ac:dyDescent="0.15"/>
    <row r="1115" customFormat="1" x14ac:dyDescent="0.15"/>
    <row r="1116" customFormat="1" x14ac:dyDescent="0.15"/>
    <row r="1117" customFormat="1" x14ac:dyDescent="0.15"/>
    <row r="1118" customFormat="1" x14ac:dyDescent="0.15"/>
    <row r="1119" customFormat="1" x14ac:dyDescent="0.15"/>
    <row r="1120" customFormat="1" x14ac:dyDescent="0.15"/>
    <row r="1121" customFormat="1" x14ac:dyDescent="0.15"/>
    <row r="1122" customFormat="1" x14ac:dyDescent="0.15"/>
    <row r="1123" customFormat="1" x14ac:dyDescent="0.15"/>
    <row r="1124" customFormat="1" x14ac:dyDescent="0.15"/>
    <row r="1125" customFormat="1" x14ac:dyDescent="0.15"/>
    <row r="1126" customFormat="1" x14ac:dyDescent="0.15"/>
    <row r="1127" customFormat="1" x14ac:dyDescent="0.15"/>
    <row r="1128" customFormat="1" x14ac:dyDescent="0.15"/>
    <row r="1129" customFormat="1" x14ac:dyDescent="0.15"/>
    <row r="1130" customFormat="1" x14ac:dyDescent="0.15"/>
    <row r="1131" customFormat="1" x14ac:dyDescent="0.15"/>
    <row r="1132" customFormat="1" x14ac:dyDescent="0.15"/>
    <row r="1133" customFormat="1" x14ac:dyDescent="0.15"/>
    <row r="1134" customFormat="1" x14ac:dyDescent="0.15"/>
    <row r="1135" customFormat="1" x14ac:dyDescent="0.15"/>
    <row r="1136" customFormat="1" x14ac:dyDescent="0.15"/>
    <row r="1137" customFormat="1" x14ac:dyDescent="0.15"/>
    <row r="1138" customFormat="1" x14ac:dyDescent="0.15"/>
    <row r="1139" customFormat="1" x14ac:dyDescent="0.15"/>
    <row r="1140" customFormat="1" x14ac:dyDescent="0.15"/>
    <row r="1141" customFormat="1" x14ac:dyDescent="0.15"/>
    <row r="1142" customFormat="1" x14ac:dyDescent="0.15"/>
    <row r="1143" customFormat="1" x14ac:dyDescent="0.15"/>
    <row r="1144" customFormat="1" x14ac:dyDescent="0.15"/>
    <row r="1145" customFormat="1" x14ac:dyDescent="0.15"/>
    <row r="1146" customFormat="1" x14ac:dyDescent="0.15"/>
    <row r="1147" customFormat="1" x14ac:dyDescent="0.15"/>
    <row r="1148" customFormat="1" x14ac:dyDescent="0.15"/>
    <row r="1149" customFormat="1" x14ac:dyDescent="0.15"/>
    <row r="1150" customFormat="1" x14ac:dyDescent="0.15"/>
    <row r="1151" customFormat="1" x14ac:dyDescent="0.15"/>
    <row r="1152" customFormat="1" x14ac:dyDescent="0.15"/>
    <row r="1153" customFormat="1" x14ac:dyDescent="0.15"/>
    <row r="1154" customFormat="1" x14ac:dyDescent="0.15"/>
    <row r="1155" customFormat="1" x14ac:dyDescent="0.15"/>
    <row r="1156" customFormat="1" x14ac:dyDescent="0.15"/>
    <row r="1157" customFormat="1" x14ac:dyDescent="0.15"/>
    <row r="1158" customFormat="1" x14ac:dyDescent="0.15"/>
    <row r="1159" customFormat="1" x14ac:dyDescent="0.15"/>
    <row r="1160" customFormat="1" x14ac:dyDescent="0.15"/>
    <row r="1161" customFormat="1" x14ac:dyDescent="0.15"/>
    <row r="1162" customFormat="1" x14ac:dyDescent="0.15"/>
    <row r="1163" customFormat="1" x14ac:dyDescent="0.15"/>
    <row r="1164" customFormat="1" x14ac:dyDescent="0.15"/>
    <row r="1165" customFormat="1" x14ac:dyDescent="0.15"/>
    <row r="1166" customFormat="1" x14ac:dyDescent="0.15"/>
    <row r="1167" customFormat="1" x14ac:dyDescent="0.15"/>
    <row r="1168" customFormat="1" x14ac:dyDescent="0.15"/>
    <row r="1169" customFormat="1" x14ac:dyDescent="0.15"/>
    <row r="1170" customFormat="1" x14ac:dyDescent="0.15"/>
    <row r="1171" customFormat="1" x14ac:dyDescent="0.15"/>
    <row r="1172" customFormat="1" x14ac:dyDescent="0.15"/>
    <row r="1173" customFormat="1" x14ac:dyDescent="0.15"/>
    <row r="1174" customFormat="1" x14ac:dyDescent="0.15"/>
    <row r="1175" customFormat="1" x14ac:dyDescent="0.15"/>
    <row r="1176" customFormat="1" x14ac:dyDescent="0.15"/>
    <row r="1177" customFormat="1" x14ac:dyDescent="0.15"/>
    <row r="1178" customFormat="1" x14ac:dyDescent="0.15"/>
    <row r="1179" customFormat="1" x14ac:dyDescent="0.15"/>
    <row r="1180" customFormat="1" x14ac:dyDescent="0.15"/>
    <row r="1181" customFormat="1" x14ac:dyDescent="0.15"/>
    <row r="1182" customFormat="1" x14ac:dyDescent="0.15"/>
    <row r="1183" customFormat="1" x14ac:dyDescent="0.15"/>
    <row r="1184" customFormat="1" x14ac:dyDescent="0.15"/>
    <row r="1185" customFormat="1" x14ac:dyDescent="0.15"/>
    <row r="1186" customFormat="1" x14ac:dyDescent="0.15"/>
    <row r="1187" customFormat="1" x14ac:dyDescent="0.15"/>
    <row r="1188" customFormat="1" x14ac:dyDescent="0.15"/>
    <row r="1189" customFormat="1" x14ac:dyDescent="0.15"/>
    <row r="1190" customFormat="1" x14ac:dyDescent="0.15"/>
    <row r="1191" customFormat="1" x14ac:dyDescent="0.15"/>
    <row r="1192" customFormat="1" x14ac:dyDescent="0.15"/>
    <row r="1193" customFormat="1" x14ac:dyDescent="0.15"/>
    <row r="1194" customFormat="1" x14ac:dyDescent="0.15"/>
    <row r="1195" customFormat="1" x14ac:dyDescent="0.15"/>
    <row r="1196" customFormat="1" x14ac:dyDescent="0.15"/>
    <row r="1197" customFormat="1" x14ac:dyDescent="0.15"/>
    <row r="1198" customFormat="1" x14ac:dyDescent="0.15"/>
    <row r="1199" customFormat="1" x14ac:dyDescent="0.15"/>
    <row r="1200" customFormat="1" x14ac:dyDescent="0.15"/>
    <row r="1201" customFormat="1" x14ac:dyDescent="0.15"/>
    <row r="1202" customFormat="1" x14ac:dyDescent="0.15"/>
    <row r="1203" customFormat="1" x14ac:dyDescent="0.15"/>
    <row r="1204" customFormat="1" x14ac:dyDescent="0.15"/>
    <row r="1205" customFormat="1" x14ac:dyDescent="0.15"/>
    <row r="1206" customFormat="1" x14ac:dyDescent="0.15"/>
    <row r="1207" customFormat="1" x14ac:dyDescent="0.15"/>
    <row r="1208" customFormat="1" x14ac:dyDescent="0.15"/>
    <row r="1209" customFormat="1" x14ac:dyDescent="0.15"/>
    <row r="1210" customFormat="1" x14ac:dyDescent="0.15"/>
    <row r="1211" customFormat="1" x14ac:dyDescent="0.15"/>
    <row r="1212" customFormat="1" x14ac:dyDescent="0.15"/>
    <row r="1213" customFormat="1" x14ac:dyDescent="0.15"/>
    <row r="1214" customFormat="1" x14ac:dyDescent="0.15"/>
    <row r="1215" customFormat="1" x14ac:dyDescent="0.15"/>
    <row r="1216" customFormat="1" x14ac:dyDescent="0.15"/>
    <row r="1217" customFormat="1" x14ac:dyDescent="0.15"/>
    <row r="1218" customFormat="1" x14ac:dyDescent="0.15"/>
    <row r="1219" customFormat="1" x14ac:dyDescent="0.15"/>
    <row r="1220" customFormat="1" x14ac:dyDescent="0.15"/>
    <row r="1221" customFormat="1" x14ac:dyDescent="0.15"/>
    <row r="1222" customFormat="1" x14ac:dyDescent="0.15"/>
    <row r="1223" customFormat="1" x14ac:dyDescent="0.15"/>
    <row r="1224" customFormat="1" x14ac:dyDescent="0.15"/>
    <row r="1225" customFormat="1" x14ac:dyDescent="0.15"/>
    <row r="1226" customFormat="1" x14ac:dyDescent="0.15"/>
    <row r="1227" customFormat="1" x14ac:dyDescent="0.15"/>
    <row r="1228" customFormat="1" x14ac:dyDescent="0.15"/>
    <row r="1229" customFormat="1" x14ac:dyDescent="0.15"/>
    <row r="1230" customFormat="1" x14ac:dyDescent="0.15"/>
    <row r="1231" customFormat="1" x14ac:dyDescent="0.15"/>
    <row r="1232" customFormat="1" x14ac:dyDescent="0.15"/>
    <row r="1233" customFormat="1" x14ac:dyDescent="0.15"/>
    <row r="1234" customFormat="1" x14ac:dyDescent="0.15"/>
    <row r="1235" customFormat="1" x14ac:dyDescent="0.15"/>
    <row r="1236" customFormat="1" x14ac:dyDescent="0.15"/>
    <row r="1237" customFormat="1" x14ac:dyDescent="0.15"/>
    <row r="1238" customFormat="1" x14ac:dyDescent="0.15"/>
    <row r="1239" customFormat="1" x14ac:dyDescent="0.15"/>
    <row r="1240" customFormat="1" x14ac:dyDescent="0.15"/>
    <row r="1241" customFormat="1" x14ac:dyDescent="0.15"/>
    <row r="1242" customFormat="1" x14ac:dyDescent="0.15"/>
    <row r="1243" customFormat="1" x14ac:dyDescent="0.15"/>
    <row r="1244" customFormat="1" x14ac:dyDescent="0.15"/>
    <row r="1245" customFormat="1" x14ac:dyDescent="0.15"/>
    <row r="1246" customFormat="1" x14ac:dyDescent="0.15"/>
    <row r="1247" customFormat="1" x14ac:dyDescent="0.15"/>
    <row r="1248" customFormat="1" x14ac:dyDescent="0.15"/>
    <row r="1249" customFormat="1" x14ac:dyDescent="0.15"/>
    <row r="1250" customFormat="1" x14ac:dyDescent="0.15"/>
    <row r="1251" customFormat="1" x14ac:dyDescent="0.15"/>
    <row r="1252" customFormat="1" x14ac:dyDescent="0.15"/>
    <row r="1253" customFormat="1" x14ac:dyDescent="0.15"/>
    <row r="1254" customFormat="1" x14ac:dyDescent="0.15"/>
    <row r="1255" customFormat="1" x14ac:dyDescent="0.15"/>
    <row r="1256" customFormat="1" x14ac:dyDescent="0.15"/>
    <row r="1257" customFormat="1" x14ac:dyDescent="0.15"/>
    <row r="1258" customFormat="1" x14ac:dyDescent="0.15"/>
    <row r="1259" customFormat="1" x14ac:dyDescent="0.15"/>
    <row r="1260" customFormat="1" x14ac:dyDescent="0.15"/>
    <row r="1261" customFormat="1" x14ac:dyDescent="0.15"/>
    <row r="1262" customFormat="1" x14ac:dyDescent="0.15"/>
    <row r="1263" customFormat="1" x14ac:dyDescent="0.15"/>
    <row r="1264" customFormat="1" x14ac:dyDescent="0.15"/>
    <row r="1265" customFormat="1" x14ac:dyDescent="0.15"/>
    <row r="1266" customFormat="1" x14ac:dyDescent="0.15"/>
    <row r="1267" customFormat="1" x14ac:dyDescent="0.15"/>
    <row r="1268" customFormat="1" x14ac:dyDescent="0.15"/>
    <row r="1269" customFormat="1" x14ac:dyDescent="0.15"/>
    <row r="1270" customFormat="1" x14ac:dyDescent="0.15"/>
    <row r="1271" customFormat="1" x14ac:dyDescent="0.15"/>
    <row r="1272" customFormat="1" x14ac:dyDescent="0.15"/>
    <row r="1273" customFormat="1" x14ac:dyDescent="0.15"/>
    <row r="1274" customFormat="1" x14ac:dyDescent="0.15"/>
    <row r="1275" customFormat="1" x14ac:dyDescent="0.15"/>
    <row r="1276" customFormat="1" x14ac:dyDescent="0.15"/>
    <row r="1277" customFormat="1" x14ac:dyDescent="0.15"/>
    <row r="1278" customFormat="1" x14ac:dyDescent="0.15"/>
    <row r="1279" customFormat="1" x14ac:dyDescent="0.15"/>
    <row r="1280" customFormat="1" x14ac:dyDescent="0.15"/>
    <row r="1281" customFormat="1" x14ac:dyDescent="0.15"/>
    <row r="1282" customFormat="1" x14ac:dyDescent="0.15"/>
    <row r="1283" customFormat="1" x14ac:dyDescent="0.15"/>
    <row r="1284" customFormat="1" x14ac:dyDescent="0.15"/>
    <row r="1285" customFormat="1" x14ac:dyDescent="0.15"/>
    <row r="1286" customFormat="1" x14ac:dyDescent="0.15"/>
    <row r="1287" customFormat="1" x14ac:dyDescent="0.15"/>
    <row r="1288" customFormat="1" x14ac:dyDescent="0.15"/>
    <row r="1289" customFormat="1" x14ac:dyDescent="0.15"/>
    <row r="1290" customFormat="1" x14ac:dyDescent="0.15"/>
    <row r="1291" customFormat="1" x14ac:dyDescent="0.15"/>
    <row r="1292" customFormat="1" x14ac:dyDescent="0.15"/>
    <row r="1293" customFormat="1" x14ac:dyDescent="0.15"/>
    <row r="1294" customFormat="1" x14ac:dyDescent="0.15"/>
    <row r="1295" customFormat="1" x14ac:dyDescent="0.15"/>
    <row r="1296" customFormat="1" x14ac:dyDescent="0.15"/>
    <row r="1297" customFormat="1" x14ac:dyDescent="0.15"/>
    <row r="1298" customFormat="1" x14ac:dyDescent="0.15"/>
    <row r="1299" customFormat="1" x14ac:dyDescent="0.15"/>
    <row r="1300" customFormat="1" x14ac:dyDescent="0.15"/>
    <row r="1301" customFormat="1" x14ac:dyDescent="0.15"/>
    <row r="1302" customFormat="1" x14ac:dyDescent="0.15"/>
    <row r="1303" customFormat="1" x14ac:dyDescent="0.15"/>
    <row r="1304" customFormat="1" x14ac:dyDescent="0.15"/>
    <row r="1305" customFormat="1" x14ac:dyDescent="0.15"/>
    <row r="1306" customFormat="1" x14ac:dyDescent="0.15"/>
    <row r="1307" customFormat="1" x14ac:dyDescent="0.15"/>
    <row r="1308" customFormat="1" x14ac:dyDescent="0.15"/>
    <row r="1309" customFormat="1" x14ac:dyDescent="0.15"/>
    <row r="1310" customFormat="1" x14ac:dyDescent="0.15"/>
    <row r="1311" customFormat="1" x14ac:dyDescent="0.15"/>
    <row r="1312" customFormat="1" x14ac:dyDescent="0.15"/>
    <row r="1313" customFormat="1" x14ac:dyDescent="0.15"/>
    <row r="1314" customFormat="1" x14ac:dyDescent="0.15"/>
    <row r="1315" customFormat="1" x14ac:dyDescent="0.15"/>
    <row r="1316" customFormat="1" x14ac:dyDescent="0.15"/>
    <row r="1317" customFormat="1" x14ac:dyDescent="0.15"/>
    <row r="1318" customFormat="1" x14ac:dyDescent="0.15"/>
    <row r="1319" customFormat="1" x14ac:dyDescent="0.15"/>
    <row r="1320" customFormat="1" x14ac:dyDescent="0.15"/>
    <row r="1321" customFormat="1" x14ac:dyDescent="0.15"/>
    <row r="1322" customFormat="1" x14ac:dyDescent="0.15"/>
    <row r="1323" customFormat="1" x14ac:dyDescent="0.15"/>
    <row r="1324" customFormat="1" x14ac:dyDescent="0.15"/>
    <row r="1325" customFormat="1" x14ac:dyDescent="0.15"/>
    <row r="1326" customFormat="1" x14ac:dyDescent="0.15"/>
    <row r="1327" customFormat="1" x14ac:dyDescent="0.15"/>
    <row r="1328" customFormat="1" x14ac:dyDescent="0.15"/>
    <row r="1329" customFormat="1" x14ac:dyDescent="0.15"/>
    <row r="1330" customFormat="1" x14ac:dyDescent="0.15"/>
    <row r="1331" customFormat="1" x14ac:dyDescent="0.15"/>
    <row r="1332" customFormat="1" x14ac:dyDescent="0.15"/>
    <row r="1333" customFormat="1" x14ac:dyDescent="0.15"/>
    <row r="1334" customFormat="1" x14ac:dyDescent="0.15"/>
    <row r="1335" customFormat="1" x14ac:dyDescent="0.15"/>
    <row r="1336" customFormat="1" x14ac:dyDescent="0.15"/>
    <row r="1337" customFormat="1" x14ac:dyDescent="0.15"/>
    <row r="1338" customFormat="1" x14ac:dyDescent="0.15"/>
    <row r="1339" customFormat="1" x14ac:dyDescent="0.15"/>
    <row r="1340" customFormat="1" x14ac:dyDescent="0.15"/>
    <row r="1341" customFormat="1" x14ac:dyDescent="0.15"/>
    <row r="1342" customFormat="1" x14ac:dyDescent="0.15"/>
    <row r="1343" customFormat="1" x14ac:dyDescent="0.15"/>
    <row r="1344" customFormat="1" x14ac:dyDescent="0.15"/>
    <row r="1345" customFormat="1" x14ac:dyDescent="0.15"/>
    <row r="1346" customFormat="1" x14ac:dyDescent="0.15"/>
    <row r="1347" customFormat="1" x14ac:dyDescent="0.15"/>
    <row r="1348" customFormat="1" x14ac:dyDescent="0.15"/>
    <row r="1349" customFormat="1" x14ac:dyDescent="0.15"/>
    <row r="1350" customFormat="1" x14ac:dyDescent="0.15"/>
    <row r="1351" customFormat="1" x14ac:dyDescent="0.15"/>
    <row r="1352" customFormat="1" x14ac:dyDescent="0.15"/>
    <row r="1353" customFormat="1" x14ac:dyDescent="0.15"/>
    <row r="1354" customFormat="1" x14ac:dyDescent="0.15"/>
    <row r="1355" customFormat="1" x14ac:dyDescent="0.15"/>
    <row r="1356" customFormat="1" x14ac:dyDescent="0.15"/>
    <row r="1357" customFormat="1" x14ac:dyDescent="0.15"/>
    <row r="1358" customFormat="1" x14ac:dyDescent="0.15"/>
    <row r="1359" customFormat="1" x14ac:dyDescent="0.15"/>
    <row r="1360" customFormat="1" x14ac:dyDescent="0.15"/>
    <row r="1361" customFormat="1" x14ac:dyDescent="0.15"/>
    <row r="1362" customFormat="1" x14ac:dyDescent="0.15"/>
    <row r="1363" customFormat="1" x14ac:dyDescent="0.15"/>
    <row r="1364" customFormat="1" x14ac:dyDescent="0.15"/>
    <row r="1365" customFormat="1" x14ac:dyDescent="0.15"/>
    <row r="1366" customFormat="1" x14ac:dyDescent="0.15"/>
    <row r="1367" customFormat="1" x14ac:dyDescent="0.15"/>
    <row r="1368" customFormat="1" x14ac:dyDescent="0.15"/>
    <row r="1369" customFormat="1" x14ac:dyDescent="0.15"/>
    <row r="1370" customFormat="1" x14ac:dyDescent="0.15"/>
    <row r="1371" customFormat="1" x14ac:dyDescent="0.15"/>
    <row r="1372" customFormat="1" x14ac:dyDescent="0.15"/>
    <row r="1373" customFormat="1" x14ac:dyDescent="0.15"/>
    <row r="1374" customFormat="1" x14ac:dyDescent="0.15"/>
    <row r="1375" customFormat="1" x14ac:dyDescent="0.15"/>
    <row r="1376" customFormat="1" x14ac:dyDescent="0.15"/>
    <row r="1377" customFormat="1" x14ac:dyDescent="0.15"/>
    <row r="1378" customFormat="1" x14ac:dyDescent="0.15"/>
    <row r="1379" customFormat="1" x14ac:dyDescent="0.15"/>
    <row r="1380" customFormat="1" x14ac:dyDescent="0.15"/>
    <row r="1381" customFormat="1" x14ac:dyDescent="0.15"/>
    <row r="1382" customFormat="1" x14ac:dyDescent="0.15"/>
    <row r="1383" customFormat="1" x14ac:dyDescent="0.15"/>
    <row r="1384" customFormat="1" x14ac:dyDescent="0.15"/>
    <row r="1385" customFormat="1" x14ac:dyDescent="0.15"/>
    <row r="1386" customFormat="1" x14ac:dyDescent="0.15"/>
    <row r="1387" customFormat="1" x14ac:dyDescent="0.15"/>
    <row r="1388" customFormat="1" x14ac:dyDescent="0.15"/>
    <row r="1389" customFormat="1" x14ac:dyDescent="0.15"/>
    <row r="1390" customFormat="1" x14ac:dyDescent="0.15"/>
    <row r="1391" customFormat="1" x14ac:dyDescent="0.15"/>
    <row r="1392" customFormat="1" x14ac:dyDescent="0.15"/>
    <row r="1393" customFormat="1" x14ac:dyDescent="0.15"/>
    <row r="1394" customFormat="1" x14ac:dyDescent="0.15"/>
    <row r="1395" customFormat="1" x14ac:dyDescent="0.15"/>
    <row r="1396" customFormat="1" x14ac:dyDescent="0.15"/>
    <row r="1397" customFormat="1" x14ac:dyDescent="0.15"/>
    <row r="1398" customFormat="1" x14ac:dyDescent="0.15"/>
    <row r="1399" customFormat="1" x14ac:dyDescent="0.15"/>
    <row r="1400" customFormat="1" x14ac:dyDescent="0.15"/>
    <row r="1401" customFormat="1" x14ac:dyDescent="0.15"/>
    <row r="1402" customFormat="1" x14ac:dyDescent="0.15"/>
    <row r="1403" customFormat="1" x14ac:dyDescent="0.15"/>
    <row r="1404" customFormat="1" x14ac:dyDescent="0.15"/>
    <row r="1405" customFormat="1" x14ac:dyDescent="0.15"/>
    <row r="1406" customFormat="1" x14ac:dyDescent="0.15"/>
    <row r="1407" customFormat="1" x14ac:dyDescent="0.15"/>
    <row r="1408" customFormat="1" x14ac:dyDescent="0.15"/>
    <row r="1409" customFormat="1" x14ac:dyDescent="0.15"/>
    <row r="1410" customFormat="1" x14ac:dyDescent="0.15"/>
    <row r="1411" customFormat="1" x14ac:dyDescent="0.15"/>
    <row r="1412" customFormat="1" x14ac:dyDescent="0.15"/>
    <row r="1413" customFormat="1" x14ac:dyDescent="0.15"/>
    <row r="1414" customFormat="1" x14ac:dyDescent="0.15"/>
    <row r="1415" customFormat="1" x14ac:dyDescent="0.15"/>
    <row r="1416" customFormat="1" x14ac:dyDescent="0.15"/>
    <row r="1417" customFormat="1" x14ac:dyDescent="0.15"/>
    <row r="1418" customFormat="1" x14ac:dyDescent="0.15"/>
    <row r="1419" customFormat="1" x14ac:dyDescent="0.15"/>
    <row r="1420" customFormat="1" x14ac:dyDescent="0.15"/>
    <row r="1421" customFormat="1" x14ac:dyDescent="0.15"/>
    <row r="1422" customFormat="1" x14ac:dyDescent="0.15"/>
    <row r="1423" customFormat="1" x14ac:dyDescent="0.15"/>
    <row r="1424" customFormat="1" x14ac:dyDescent="0.15"/>
    <row r="1425" customFormat="1" x14ac:dyDescent="0.15"/>
    <row r="1426" customFormat="1" x14ac:dyDescent="0.15"/>
    <row r="1427" customFormat="1" x14ac:dyDescent="0.15"/>
    <row r="1428" customFormat="1" x14ac:dyDescent="0.15"/>
    <row r="1429" customFormat="1" x14ac:dyDescent="0.15"/>
    <row r="1430" customFormat="1" x14ac:dyDescent="0.15"/>
    <row r="1431" customFormat="1" x14ac:dyDescent="0.15"/>
    <row r="1432" customFormat="1" x14ac:dyDescent="0.15"/>
    <row r="1433" customFormat="1" x14ac:dyDescent="0.15"/>
    <row r="1434" customFormat="1" x14ac:dyDescent="0.15"/>
    <row r="1435" customFormat="1" x14ac:dyDescent="0.15"/>
    <row r="1436" customFormat="1" x14ac:dyDescent="0.15"/>
    <row r="1437" customFormat="1" x14ac:dyDescent="0.15"/>
    <row r="1438" customFormat="1" x14ac:dyDescent="0.15"/>
    <row r="1439" customFormat="1" x14ac:dyDescent="0.15"/>
    <row r="1440" customFormat="1" x14ac:dyDescent="0.15"/>
    <row r="1441" customFormat="1" x14ac:dyDescent="0.15"/>
    <row r="1442" customFormat="1" x14ac:dyDescent="0.15"/>
    <row r="1443" customFormat="1" x14ac:dyDescent="0.15"/>
    <row r="1444" customFormat="1" x14ac:dyDescent="0.15"/>
    <row r="1445" customFormat="1" x14ac:dyDescent="0.15"/>
    <row r="1446" customFormat="1" x14ac:dyDescent="0.15"/>
    <row r="1447" customFormat="1" x14ac:dyDescent="0.15"/>
    <row r="1448" customFormat="1" x14ac:dyDescent="0.15"/>
    <row r="1449" customFormat="1" x14ac:dyDescent="0.15"/>
    <row r="1450" customFormat="1" x14ac:dyDescent="0.15"/>
    <row r="1451" customFormat="1" x14ac:dyDescent="0.15"/>
    <row r="1452" customFormat="1" x14ac:dyDescent="0.15"/>
    <row r="1453" customFormat="1" x14ac:dyDescent="0.15"/>
    <row r="1454" customFormat="1" x14ac:dyDescent="0.15"/>
    <row r="1455" customFormat="1" x14ac:dyDescent="0.15"/>
    <row r="1456" customFormat="1" x14ac:dyDescent="0.15"/>
    <row r="1457" customFormat="1" x14ac:dyDescent="0.15"/>
    <row r="1458" customFormat="1" x14ac:dyDescent="0.15"/>
    <row r="1459" customFormat="1" x14ac:dyDescent="0.15"/>
    <row r="1460" customFormat="1" x14ac:dyDescent="0.15"/>
    <row r="1461" customFormat="1" x14ac:dyDescent="0.15"/>
    <row r="1462" customFormat="1" x14ac:dyDescent="0.15"/>
    <row r="1463" customFormat="1" x14ac:dyDescent="0.15"/>
    <row r="1464" customFormat="1" x14ac:dyDescent="0.15"/>
    <row r="1465" customFormat="1" x14ac:dyDescent="0.15"/>
    <row r="1466" customFormat="1" x14ac:dyDescent="0.15"/>
    <row r="1467" customFormat="1" x14ac:dyDescent="0.15"/>
    <row r="1468" customFormat="1" x14ac:dyDescent="0.15"/>
    <row r="1469" customFormat="1" x14ac:dyDescent="0.15"/>
    <row r="1470" customFormat="1" x14ac:dyDescent="0.15"/>
    <row r="1471" customFormat="1" x14ac:dyDescent="0.15"/>
    <row r="1472" customFormat="1" x14ac:dyDescent="0.15"/>
    <row r="1473" customFormat="1" x14ac:dyDescent="0.15"/>
    <row r="1474" customFormat="1" x14ac:dyDescent="0.15"/>
    <row r="1475" customFormat="1" x14ac:dyDescent="0.15"/>
    <row r="1476" customFormat="1" x14ac:dyDescent="0.15"/>
    <row r="1477" customFormat="1" x14ac:dyDescent="0.15"/>
    <row r="1478" customFormat="1" x14ac:dyDescent="0.15"/>
    <row r="1479" customFormat="1" x14ac:dyDescent="0.15"/>
    <row r="1480" customFormat="1" x14ac:dyDescent="0.15"/>
    <row r="1481" customFormat="1" x14ac:dyDescent="0.15"/>
    <row r="1482" customFormat="1" x14ac:dyDescent="0.15"/>
    <row r="1483" customFormat="1" x14ac:dyDescent="0.15"/>
    <row r="1484" customFormat="1" x14ac:dyDescent="0.15"/>
    <row r="1485" customFormat="1" x14ac:dyDescent="0.15"/>
    <row r="1486" customFormat="1" x14ac:dyDescent="0.15"/>
    <row r="1487" customFormat="1" x14ac:dyDescent="0.15"/>
    <row r="1488" customFormat="1" x14ac:dyDescent="0.15"/>
    <row r="1489" customFormat="1" x14ac:dyDescent="0.15"/>
    <row r="1490" customFormat="1" x14ac:dyDescent="0.15"/>
    <row r="1491" customFormat="1" x14ac:dyDescent="0.15"/>
    <row r="1492" customFormat="1" x14ac:dyDescent="0.15"/>
    <row r="1493" customFormat="1" x14ac:dyDescent="0.15"/>
    <row r="1494" customFormat="1" x14ac:dyDescent="0.15"/>
    <row r="1495" customFormat="1" x14ac:dyDescent="0.15"/>
    <row r="1496" customFormat="1" x14ac:dyDescent="0.15"/>
    <row r="1497" customFormat="1" x14ac:dyDescent="0.15"/>
    <row r="1498" customFormat="1" x14ac:dyDescent="0.15"/>
    <row r="1499" customFormat="1" x14ac:dyDescent="0.15"/>
    <row r="1500" customFormat="1" x14ac:dyDescent="0.15"/>
    <row r="1501" customFormat="1" x14ac:dyDescent="0.15"/>
    <row r="1502" customFormat="1" x14ac:dyDescent="0.15"/>
    <row r="1503" customFormat="1" x14ac:dyDescent="0.15"/>
    <row r="1504" customFormat="1" x14ac:dyDescent="0.15"/>
    <row r="1505" customFormat="1" x14ac:dyDescent="0.15"/>
    <row r="1506" customFormat="1" x14ac:dyDescent="0.15"/>
    <row r="1507" customFormat="1" x14ac:dyDescent="0.15"/>
    <row r="1508" customFormat="1" x14ac:dyDescent="0.15"/>
    <row r="1509" customFormat="1" x14ac:dyDescent="0.15"/>
    <row r="1510" customFormat="1" x14ac:dyDescent="0.15"/>
    <row r="1511" customFormat="1" x14ac:dyDescent="0.15"/>
    <row r="1512" customFormat="1" x14ac:dyDescent="0.15"/>
    <row r="1513" customFormat="1" x14ac:dyDescent="0.15"/>
    <row r="1514" customFormat="1" x14ac:dyDescent="0.15"/>
    <row r="1515" customFormat="1" x14ac:dyDescent="0.15"/>
    <row r="1516" customFormat="1" x14ac:dyDescent="0.15"/>
    <row r="1517" customFormat="1" x14ac:dyDescent="0.15"/>
    <row r="1518" customFormat="1" x14ac:dyDescent="0.15"/>
    <row r="1519" customFormat="1" x14ac:dyDescent="0.15"/>
    <row r="1520" customFormat="1" x14ac:dyDescent="0.15"/>
    <row r="1521" customFormat="1" x14ac:dyDescent="0.15"/>
    <row r="1522" customFormat="1" x14ac:dyDescent="0.15"/>
    <row r="1523" customFormat="1" x14ac:dyDescent="0.15"/>
    <row r="1524" customFormat="1" x14ac:dyDescent="0.15"/>
    <row r="1525" customFormat="1" x14ac:dyDescent="0.15"/>
    <row r="1526" customFormat="1" x14ac:dyDescent="0.15"/>
    <row r="1527" customFormat="1" x14ac:dyDescent="0.15"/>
    <row r="1528" customFormat="1" x14ac:dyDescent="0.15"/>
    <row r="1529" customFormat="1" x14ac:dyDescent="0.15"/>
    <row r="1530" customFormat="1" x14ac:dyDescent="0.15"/>
    <row r="1531" customFormat="1" x14ac:dyDescent="0.15"/>
    <row r="1532" customFormat="1" x14ac:dyDescent="0.15"/>
    <row r="1533" customFormat="1" x14ac:dyDescent="0.15"/>
    <row r="1534" customFormat="1" x14ac:dyDescent="0.15"/>
    <row r="1535" customFormat="1" x14ac:dyDescent="0.15"/>
    <row r="1536" customFormat="1" x14ac:dyDescent="0.15"/>
    <row r="1537" customFormat="1" x14ac:dyDescent="0.15"/>
    <row r="1538" customFormat="1" x14ac:dyDescent="0.15"/>
    <row r="1539" customFormat="1" x14ac:dyDescent="0.15"/>
    <row r="1540" customFormat="1" x14ac:dyDescent="0.15"/>
    <row r="1541" customFormat="1" x14ac:dyDescent="0.15"/>
    <row r="1542" customFormat="1" x14ac:dyDescent="0.15"/>
    <row r="1543" customFormat="1" x14ac:dyDescent="0.15"/>
    <row r="1544" customFormat="1" x14ac:dyDescent="0.15"/>
    <row r="1545" customFormat="1" x14ac:dyDescent="0.15"/>
    <row r="1546" customFormat="1" x14ac:dyDescent="0.15"/>
    <row r="1547" customFormat="1" x14ac:dyDescent="0.15"/>
    <row r="1548" customFormat="1" x14ac:dyDescent="0.15"/>
    <row r="1549" customFormat="1" x14ac:dyDescent="0.15"/>
    <row r="1550" customFormat="1" x14ac:dyDescent="0.15"/>
    <row r="1551" customFormat="1" x14ac:dyDescent="0.15"/>
    <row r="1552" customFormat="1" x14ac:dyDescent="0.15"/>
    <row r="1553" customFormat="1" x14ac:dyDescent="0.15"/>
    <row r="1554" customFormat="1" x14ac:dyDescent="0.15"/>
    <row r="1555" customFormat="1" x14ac:dyDescent="0.15"/>
    <row r="1556" customFormat="1" x14ac:dyDescent="0.15"/>
    <row r="1557" customFormat="1" x14ac:dyDescent="0.15"/>
    <row r="1558" customFormat="1" x14ac:dyDescent="0.15"/>
    <row r="1559" customFormat="1" x14ac:dyDescent="0.15"/>
    <row r="1560" customFormat="1" x14ac:dyDescent="0.15"/>
    <row r="1561" customFormat="1" x14ac:dyDescent="0.15"/>
    <row r="1562" customFormat="1" x14ac:dyDescent="0.15"/>
    <row r="1563" customFormat="1" x14ac:dyDescent="0.15"/>
    <row r="1564" customFormat="1" x14ac:dyDescent="0.15"/>
    <row r="1565" customFormat="1" x14ac:dyDescent="0.15"/>
    <row r="1566" customFormat="1" x14ac:dyDescent="0.15"/>
    <row r="1567" customFormat="1" x14ac:dyDescent="0.15"/>
    <row r="1568" customFormat="1" x14ac:dyDescent="0.15"/>
    <row r="1569" customFormat="1" x14ac:dyDescent="0.15"/>
    <row r="1570" customFormat="1" x14ac:dyDescent="0.15"/>
    <row r="1571" customFormat="1" x14ac:dyDescent="0.15"/>
    <row r="1572" customFormat="1" x14ac:dyDescent="0.15"/>
    <row r="1573" customFormat="1" x14ac:dyDescent="0.15"/>
    <row r="1574" customFormat="1" x14ac:dyDescent="0.15"/>
    <row r="1575" customFormat="1" x14ac:dyDescent="0.15"/>
    <row r="1576" customFormat="1" x14ac:dyDescent="0.15"/>
    <row r="1577" customFormat="1" x14ac:dyDescent="0.15"/>
    <row r="1578" customFormat="1" x14ac:dyDescent="0.15"/>
    <row r="1579" customFormat="1" x14ac:dyDescent="0.15"/>
    <row r="1580" customFormat="1" x14ac:dyDescent="0.15"/>
    <row r="1581" customFormat="1" x14ac:dyDescent="0.15"/>
    <row r="1582" customFormat="1" x14ac:dyDescent="0.15"/>
    <row r="1583" customFormat="1" x14ac:dyDescent="0.15"/>
    <row r="1584" customFormat="1" x14ac:dyDescent="0.15"/>
    <row r="1585" customFormat="1" x14ac:dyDescent="0.15"/>
    <row r="1586" customFormat="1" x14ac:dyDescent="0.15"/>
    <row r="1587" customFormat="1" x14ac:dyDescent="0.15"/>
    <row r="1588" customFormat="1" x14ac:dyDescent="0.15"/>
    <row r="1589" customFormat="1" x14ac:dyDescent="0.15"/>
    <row r="1590" customFormat="1" x14ac:dyDescent="0.15"/>
    <row r="1591" customFormat="1" x14ac:dyDescent="0.15"/>
    <row r="1592" customFormat="1" x14ac:dyDescent="0.15"/>
    <row r="1593" customFormat="1" x14ac:dyDescent="0.15"/>
    <row r="1594" customFormat="1" x14ac:dyDescent="0.15"/>
    <row r="1595" customFormat="1" x14ac:dyDescent="0.15"/>
    <row r="1596" customFormat="1" x14ac:dyDescent="0.15"/>
    <row r="1597" customFormat="1" x14ac:dyDescent="0.15"/>
    <row r="1598" customFormat="1" x14ac:dyDescent="0.15"/>
    <row r="1599" customFormat="1" x14ac:dyDescent="0.15"/>
    <row r="1600" customFormat="1" x14ac:dyDescent="0.15"/>
    <row r="1601" customFormat="1" x14ac:dyDescent="0.15"/>
    <row r="1602" customFormat="1" x14ac:dyDescent="0.15"/>
    <row r="1603" customFormat="1" x14ac:dyDescent="0.15"/>
    <row r="1604" customFormat="1" x14ac:dyDescent="0.15"/>
    <row r="1605" customFormat="1" x14ac:dyDescent="0.15"/>
    <row r="1606" customFormat="1" x14ac:dyDescent="0.15"/>
    <row r="1607" customFormat="1" x14ac:dyDescent="0.15"/>
    <row r="1608" customFormat="1" x14ac:dyDescent="0.15"/>
    <row r="1609" customFormat="1" x14ac:dyDescent="0.15"/>
    <row r="1610" customFormat="1" x14ac:dyDescent="0.15"/>
    <row r="1611" customFormat="1" x14ac:dyDescent="0.15"/>
    <row r="1612" customFormat="1" x14ac:dyDescent="0.15"/>
    <row r="1613" customFormat="1" x14ac:dyDescent="0.15"/>
    <row r="1614" customFormat="1" x14ac:dyDescent="0.15"/>
    <row r="1615" customFormat="1" x14ac:dyDescent="0.15"/>
    <row r="1616" customFormat="1" x14ac:dyDescent="0.15"/>
    <row r="1617" customFormat="1" x14ac:dyDescent="0.15"/>
    <row r="1618" customFormat="1" x14ac:dyDescent="0.15"/>
    <row r="1619" customFormat="1" x14ac:dyDescent="0.15"/>
    <row r="1620" customFormat="1" x14ac:dyDescent="0.15"/>
    <row r="1621" customFormat="1" x14ac:dyDescent="0.15"/>
    <row r="1622" customFormat="1" x14ac:dyDescent="0.15"/>
    <row r="1623" customFormat="1" x14ac:dyDescent="0.15"/>
    <row r="1624" customFormat="1" x14ac:dyDescent="0.15"/>
    <row r="1625" customFormat="1" x14ac:dyDescent="0.15"/>
    <row r="1626" customFormat="1" x14ac:dyDescent="0.15"/>
    <row r="1627" customFormat="1" x14ac:dyDescent="0.15"/>
    <row r="1628" customFormat="1" x14ac:dyDescent="0.15"/>
    <row r="1629" customFormat="1" x14ac:dyDescent="0.15"/>
    <row r="1630" customFormat="1" x14ac:dyDescent="0.15"/>
    <row r="1631" customFormat="1" x14ac:dyDescent="0.15"/>
    <row r="1632" customFormat="1" x14ac:dyDescent="0.15"/>
    <row r="1633" customFormat="1" x14ac:dyDescent="0.15"/>
    <row r="1634" customFormat="1" x14ac:dyDescent="0.15"/>
    <row r="1635" customFormat="1" x14ac:dyDescent="0.15"/>
    <row r="1636" customFormat="1" x14ac:dyDescent="0.15"/>
    <row r="1637" customFormat="1" x14ac:dyDescent="0.15"/>
    <row r="1638" customFormat="1" x14ac:dyDescent="0.15"/>
    <row r="1639" customFormat="1" x14ac:dyDescent="0.15"/>
    <row r="1640" customFormat="1" x14ac:dyDescent="0.15"/>
    <row r="1641" customFormat="1" x14ac:dyDescent="0.15"/>
    <row r="1642" customFormat="1" x14ac:dyDescent="0.15"/>
    <row r="1643" customFormat="1" x14ac:dyDescent="0.15"/>
    <row r="1644" customFormat="1" x14ac:dyDescent="0.15"/>
    <row r="1645" customFormat="1" x14ac:dyDescent="0.15"/>
    <row r="1646" customFormat="1" x14ac:dyDescent="0.15"/>
    <row r="1647" customFormat="1" x14ac:dyDescent="0.15"/>
    <row r="1648" customFormat="1" x14ac:dyDescent="0.15"/>
    <row r="1649" customFormat="1" x14ac:dyDescent="0.15"/>
    <row r="1650" customFormat="1" x14ac:dyDescent="0.15"/>
    <row r="1651" customFormat="1" x14ac:dyDescent="0.15"/>
    <row r="1652" customFormat="1" x14ac:dyDescent="0.15"/>
    <row r="1653" customFormat="1" x14ac:dyDescent="0.15"/>
    <row r="1654" customFormat="1" x14ac:dyDescent="0.15"/>
    <row r="1655" customFormat="1" x14ac:dyDescent="0.15"/>
    <row r="1656" customFormat="1" x14ac:dyDescent="0.15"/>
    <row r="1657" customFormat="1" x14ac:dyDescent="0.15"/>
    <row r="1658" customFormat="1" x14ac:dyDescent="0.15"/>
    <row r="1659" customFormat="1" x14ac:dyDescent="0.15"/>
    <row r="1660" customFormat="1" x14ac:dyDescent="0.15"/>
    <row r="1661" customFormat="1" x14ac:dyDescent="0.15"/>
    <row r="1662" customFormat="1" x14ac:dyDescent="0.15"/>
    <row r="1663" customFormat="1" x14ac:dyDescent="0.15"/>
    <row r="1664" customFormat="1" x14ac:dyDescent="0.15"/>
    <row r="1665" customFormat="1" x14ac:dyDescent="0.15"/>
    <row r="1666" customFormat="1" x14ac:dyDescent="0.15"/>
    <row r="1667" customFormat="1" x14ac:dyDescent="0.15"/>
    <row r="1668" customFormat="1" x14ac:dyDescent="0.15"/>
    <row r="1669" customFormat="1" x14ac:dyDescent="0.15"/>
    <row r="1670" customFormat="1" x14ac:dyDescent="0.15"/>
    <row r="1671" customFormat="1" x14ac:dyDescent="0.15"/>
    <row r="1672" customFormat="1" x14ac:dyDescent="0.15"/>
    <row r="1673" customFormat="1" x14ac:dyDescent="0.15"/>
    <row r="1674" customFormat="1" x14ac:dyDescent="0.15"/>
    <row r="1675" customFormat="1" x14ac:dyDescent="0.15"/>
    <row r="1676" customFormat="1" x14ac:dyDescent="0.15"/>
    <row r="1677" customFormat="1" x14ac:dyDescent="0.15"/>
    <row r="1678" customFormat="1" x14ac:dyDescent="0.15"/>
    <row r="1679" customFormat="1" x14ac:dyDescent="0.15"/>
    <row r="1680" customFormat="1" x14ac:dyDescent="0.15"/>
    <row r="1681" customFormat="1" x14ac:dyDescent="0.15"/>
    <row r="1682" customFormat="1" x14ac:dyDescent="0.15"/>
    <row r="1683" customFormat="1" x14ac:dyDescent="0.15"/>
    <row r="1684" customFormat="1" x14ac:dyDescent="0.15"/>
    <row r="1685" customFormat="1" x14ac:dyDescent="0.15"/>
    <row r="1686" customFormat="1" x14ac:dyDescent="0.15"/>
    <row r="1687" customFormat="1" x14ac:dyDescent="0.15"/>
    <row r="1688" customFormat="1" x14ac:dyDescent="0.15"/>
    <row r="1689" customFormat="1" x14ac:dyDescent="0.15"/>
    <row r="1690" customFormat="1" x14ac:dyDescent="0.15"/>
    <row r="1691" customFormat="1" x14ac:dyDescent="0.15"/>
    <row r="1692" customFormat="1" x14ac:dyDescent="0.15"/>
    <row r="1693" customFormat="1" x14ac:dyDescent="0.15"/>
    <row r="1694" customFormat="1" x14ac:dyDescent="0.15"/>
    <row r="1695" customFormat="1" x14ac:dyDescent="0.15"/>
    <row r="1696" customFormat="1" x14ac:dyDescent="0.15"/>
    <row r="1697" customFormat="1" x14ac:dyDescent="0.15"/>
    <row r="1698" customFormat="1" x14ac:dyDescent="0.15"/>
    <row r="1699" customFormat="1" x14ac:dyDescent="0.15"/>
    <row r="1700" customFormat="1" x14ac:dyDescent="0.15"/>
    <row r="1701" customFormat="1" x14ac:dyDescent="0.15"/>
    <row r="1702" customFormat="1" x14ac:dyDescent="0.15"/>
    <row r="1703" customFormat="1" x14ac:dyDescent="0.15"/>
    <row r="1704" customFormat="1" x14ac:dyDescent="0.15"/>
    <row r="1705" customFormat="1" x14ac:dyDescent="0.15"/>
    <row r="1706" customFormat="1" x14ac:dyDescent="0.15"/>
    <row r="1707" customFormat="1" x14ac:dyDescent="0.15"/>
    <row r="1708" customFormat="1" x14ac:dyDescent="0.15"/>
    <row r="1709" customFormat="1" x14ac:dyDescent="0.15"/>
    <row r="1710" customFormat="1" x14ac:dyDescent="0.15"/>
    <row r="1711" customFormat="1" x14ac:dyDescent="0.15"/>
    <row r="1712" customFormat="1" x14ac:dyDescent="0.15"/>
    <row r="1713" customFormat="1" x14ac:dyDescent="0.15"/>
    <row r="1714" customFormat="1" x14ac:dyDescent="0.15"/>
    <row r="1715" customFormat="1" x14ac:dyDescent="0.15"/>
    <row r="1716" customFormat="1" x14ac:dyDescent="0.15"/>
    <row r="1717" customFormat="1" x14ac:dyDescent="0.15"/>
    <row r="1718" customFormat="1" x14ac:dyDescent="0.15"/>
    <row r="1719" customFormat="1" x14ac:dyDescent="0.15"/>
    <row r="1720" customFormat="1" x14ac:dyDescent="0.15"/>
    <row r="1721" customFormat="1" x14ac:dyDescent="0.15"/>
    <row r="1722" customFormat="1" x14ac:dyDescent="0.15"/>
    <row r="1723" customFormat="1" x14ac:dyDescent="0.15"/>
    <row r="1724" customFormat="1" x14ac:dyDescent="0.15"/>
    <row r="1725" customFormat="1" x14ac:dyDescent="0.15"/>
    <row r="1726" customFormat="1" x14ac:dyDescent="0.15"/>
    <row r="1727" customFormat="1" x14ac:dyDescent="0.15"/>
    <row r="1728" customFormat="1" x14ac:dyDescent="0.15"/>
    <row r="1729" customFormat="1" x14ac:dyDescent="0.15"/>
    <row r="1730" customFormat="1" x14ac:dyDescent="0.15"/>
    <row r="1731" customFormat="1" x14ac:dyDescent="0.15"/>
    <row r="1732" customFormat="1" x14ac:dyDescent="0.15"/>
    <row r="1733" customFormat="1" x14ac:dyDescent="0.15"/>
    <row r="1734" customFormat="1" x14ac:dyDescent="0.15"/>
    <row r="1735" customFormat="1" x14ac:dyDescent="0.15"/>
    <row r="1736" customFormat="1" x14ac:dyDescent="0.15"/>
    <row r="1737" customFormat="1" x14ac:dyDescent="0.15"/>
    <row r="1738" customFormat="1" x14ac:dyDescent="0.15"/>
    <row r="1739" customFormat="1" x14ac:dyDescent="0.15"/>
    <row r="1740" customFormat="1" x14ac:dyDescent="0.15"/>
    <row r="1741" customFormat="1" x14ac:dyDescent="0.15"/>
    <row r="1742" customFormat="1" x14ac:dyDescent="0.15"/>
    <row r="1743" customFormat="1" x14ac:dyDescent="0.15"/>
    <row r="1744" customFormat="1" x14ac:dyDescent="0.15"/>
    <row r="1745" customFormat="1" x14ac:dyDescent="0.15"/>
    <row r="1746" customFormat="1" x14ac:dyDescent="0.15"/>
    <row r="1747" customFormat="1" x14ac:dyDescent="0.15"/>
    <row r="1748" customFormat="1" x14ac:dyDescent="0.15"/>
    <row r="1749" customFormat="1" x14ac:dyDescent="0.15"/>
    <row r="1750" customFormat="1" x14ac:dyDescent="0.15"/>
    <row r="1751" customFormat="1" x14ac:dyDescent="0.15"/>
    <row r="1752" customFormat="1" x14ac:dyDescent="0.15"/>
    <row r="1753" customFormat="1" x14ac:dyDescent="0.15"/>
    <row r="1754" customFormat="1" x14ac:dyDescent="0.15"/>
    <row r="1755" customFormat="1" x14ac:dyDescent="0.15"/>
    <row r="1756" customFormat="1" x14ac:dyDescent="0.15"/>
    <row r="1757" customFormat="1" x14ac:dyDescent="0.15"/>
    <row r="1758" customFormat="1" x14ac:dyDescent="0.15"/>
    <row r="1759" customFormat="1" x14ac:dyDescent="0.15"/>
    <row r="1760" customFormat="1" x14ac:dyDescent="0.15"/>
    <row r="1761" customFormat="1" x14ac:dyDescent="0.15"/>
    <row r="1762" customFormat="1" x14ac:dyDescent="0.15"/>
    <row r="1763" customFormat="1" x14ac:dyDescent="0.15"/>
    <row r="1764" customFormat="1" x14ac:dyDescent="0.15"/>
    <row r="1765" customFormat="1" x14ac:dyDescent="0.15"/>
    <row r="1766" customFormat="1" x14ac:dyDescent="0.15"/>
    <row r="1767" customFormat="1" x14ac:dyDescent="0.15"/>
    <row r="1768" customFormat="1" x14ac:dyDescent="0.15"/>
    <row r="1769" customFormat="1" x14ac:dyDescent="0.15"/>
    <row r="1770" customFormat="1" x14ac:dyDescent="0.15"/>
    <row r="1771" customFormat="1" x14ac:dyDescent="0.15"/>
    <row r="1772" customFormat="1" x14ac:dyDescent="0.15"/>
    <row r="1773" customFormat="1" x14ac:dyDescent="0.15"/>
    <row r="1774" customFormat="1" x14ac:dyDescent="0.15"/>
    <row r="1775" customFormat="1" x14ac:dyDescent="0.15"/>
    <row r="1776" customFormat="1" x14ac:dyDescent="0.15"/>
    <row r="1777" customFormat="1" x14ac:dyDescent="0.15"/>
    <row r="1778" customFormat="1" x14ac:dyDescent="0.15"/>
    <row r="1779" customFormat="1" x14ac:dyDescent="0.15"/>
    <row r="1780" customFormat="1" x14ac:dyDescent="0.15"/>
    <row r="1781" customFormat="1" x14ac:dyDescent="0.15"/>
    <row r="1782" customFormat="1" x14ac:dyDescent="0.15"/>
    <row r="1783" customFormat="1" x14ac:dyDescent="0.15"/>
    <row r="1784" customFormat="1" x14ac:dyDescent="0.15"/>
    <row r="1785" customFormat="1" x14ac:dyDescent="0.15"/>
    <row r="1786" customFormat="1" x14ac:dyDescent="0.15"/>
    <row r="1787" customFormat="1" x14ac:dyDescent="0.15"/>
    <row r="1788" customFormat="1" x14ac:dyDescent="0.15"/>
    <row r="1789" customFormat="1" x14ac:dyDescent="0.15"/>
    <row r="1790" customFormat="1" x14ac:dyDescent="0.15"/>
    <row r="1791" customFormat="1" x14ac:dyDescent="0.15"/>
    <row r="1792" customFormat="1" x14ac:dyDescent="0.15"/>
    <row r="1793" customFormat="1" x14ac:dyDescent="0.15"/>
    <row r="1794" customFormat="1" x14ac:dyDescent="0.15"/>
    <row r="1795" customFormat="1" x14ac:dyDescent="0.15"/>
    <row r="1796" customFormat="1" x14ac:dyDescent="0.15"/>
    <row r="1797" customFormat="1" x14ac:dyDescent="0.15"/>
    <row r="1798" customFormat="1" x14ac:dyDescent="0.15"/>
    <row r="1799" customFormat="1" x14ac:dyDescent="0.15"/>
    <row r="1800" customFormat="1" x14ac:dyDescent="0.15"/>
    <row r="1801" customFormat="1" x14ac:dyDescent="0.15"/>
    <row r="1802" customFormat="1" x14ac:dyDescent="0.15"/>
    <row r="1803" customFormat="1" x14ac:dyDescent="0.15"/>
    <row r="1804" customFormat="1" x14ac:dyDescent="0.15"/>
    <row r="1805" customFormat="1" x14ac:dyDescent="0.15"/>
    <row r="1806" customFormat="1" x14ac:dyDescent="0.15"/>
    <row r="1807" customFormat="1" x14ac:dyDescent="0.15"/>
    <row r="1808" customFormat="1" x14ac:dyDescent="0.15"/>
    <row r="1809" customFormat="1" x14ac:dyDescent="0.15"/>
    <row r="1810" customFormat="1" x14ac:dyDescent="0.15"/>
    <row r="1811" customFormat="1" x14ac:dyDescent="0.15"/>
    <row r="1812" customFormat="1" x14ac:dyDescent="0.15"/>
    <row r="1813" customFormat="1" x14ac:dyDescent="0.15"/>
    <row r="1814" customFormat="1" x14ac:dyDescent="0.15"/>
    <row r="1815" customFormat="1" x14ac:dyDescent="0.15"/>
    <row r="1816" customFormat="1" x14ac:dyDescent="0.15"/>
    <row r="1817" customFormat="1" x14ac:dyDescent="0.15"/>
    <row r="1818" customFormat="1" x14ac:dyDescent="0.15"/>
    <row r="1819" customFormat="1" x14ac:dyDescent="0.15"/>
    <row r="1820" customFormat="1" x14ac:dyDescent="0.15"/>
    <row r="1821" customFormat="1" x14ac:dyDescent="0.15"/>
    <row r="1822" customFormat="1" x14ac:dyDescent="0.15"/>
    <row r="1823" customFormat="1" x14ac:dyDescent="0.15"/>
    <row r="1824" customFormat="1" x14ac:dyDescent="0.15"/>
    <row r="1825" customFormat="1" x14ac:dyDescent="0.15"/>
    <row r="1826" customFormat="1" x14ac:dyDescent="0.15"/>
    <row r="1827" customFormat="1" x14ac:dyDescent="0.15"/>
    <row r="1828" customFormat="1" x14ac:dyDescent="0.15"/>
    <row r="1829" customFormat="1" x14ac:dyDescent="0.15"/>
    <row r="1830" customFormat="1" x14ac:dyDescent="0.15"/>
    <row r="1831" customFormat="1" x14ac:dyDescent="0.15"/>
    <row r="1832" customFormat="1" x14ac:dyDescent="0.15"/>
    <row r="1833" customFormat="1" x14ac:dyDescent="0.15"/>
    <row r="1834" customFormat="1" x14ac:dyDescent="0.15"/>
    <row r="1835" customFormat="1" x14ac:dyDescent="0.15"/>
    <row r="1836" customFormat="1" x14ac:dyDescent="0.15"/>
    <row r="1837" customFormat="1" x14ac:dyDescent="0.15"/>
    <row r="1838" customFormat="1" x14ac:dyDescent="0.15"/>
    <row r="1839" customFormat="1" x14ac:dyDescent="0.15"/>
    <row r="1840" customFormat="1" x14ac:dyDescent="0.15"/>
    <row r="1841" customFormat="1" x14ac:dyDescent="0.15"/>
    <row r="1842" customFormat="1" x14ac:dyDescent="0.15"/>
    <row r="1843" customFormat="1" x14ac:dyDescent="0.15"/>
    <row r="1844" customFormat="1" x14ac:dyDescent="0.15"/>
    <row r="1845" customFormat="1" x14ac:dyDescent="0.15"/>
    <row r="1846" customFormat="1" x14ac:dyDescent="0.15"/>
    <row r="1847" customFormat="1" x14ac:dyDescent="0.15"/>
    <row r="1848" customFormat="1" x14ac:dyDescent="0.15"/>
    <row r="1849" customFormat="1" x14ac:dyDescent="0.15"/>
    <row r="1850" customFormat="1" x14ac:dyDescent="0.15"/>
    <row r="1851" customFormat="1" x14ac:dyDescent="0.15"/>
    <row r="1852" customFormat="1" x14ac:dyDescent="0.15"/>
    <row r="1853" customFormat="1" x14ac:dyDescent="0.15"/>
    <row r="1854" customFormat="1" x14ac:dyDescent="0.15"/>
    <row r="1855" customFormat="1" x14ac:dyDescent="0.15"/>
    <row r="1856" customFormat="1" x14ac:dyDescent="0.15"/>
    <row r="1857" customFormat="1" x14ac:dyDescent="0.15"/>
    <row r="1858" customFormat="1" x14ac:dyDescent="0.15"/>
    <row r="1859" customFormat="1" x14ac:dyDescent="0.15"/>
    <row r="1860" customFormat="1" x14ac:dyDescent="0.15"/>
    <row r="1861" customFormat="1" x14ac:dyDescent="0.15"/>
    <row r="1862" customFormat="1" x14ac:dyDescent="0.15"/>
    <row r="1863" customFormat="1" x14ac:dyDescent="0.15"/>
    <row r="1864" customFormat="1" x14ac:dyDescent="0.15"/>
    <row r="1865" customFormat="1" x14ac:dyDescent="0.15"/>
    <row r="1866" customFormat="1" x14ac:dyDescent="0.15"/>
    <row r="1867" customFormat="1" x14ac:dyDescent="0.15"/>
    <row r="1868" customFormat="1" x14ac:dyDescent="0.15"/>
    <row r="1869" customFormat="1" x14ac:dyDescent="0.15"/>
    <row r="1870" customFormat="1" x14ac:dyDescent="0.15"/>
    <row r="1871" customFormat="1" x14ac:dyDescent="0.15"/>
    <row r="1872" customFormat="1" x14ac:dyDescent="0.15"/>
    <row r="1873" customFormat="1" x14ac:dyDescent="0.15"/>
    <row r="1874" customFormat="1" x14ac:dyDescent="0.15"/>
    <row r="1875" customFormat="1" x14ac:dyDescent="0.15"/>
    <row r="1876" customFormat="1" x14ac:dyDescent="0.15"/>
    <row r="1877" customFormat="1" x14ac:dyDescent="0.15"/>
    <row r="1878" customFormat="1" x14ac:dyDescent="0.15"/>
    <row r="1879" customFormat="1" x14ac:dyDescent="0.15"/>
    <row r="1880" customFormat="1" x14ac:dyDescent="0.15"/>
    <row r="1881" customFormat="1" x14ac:dyDescent="0.15"/>
    <row r="1882" customFormat="1" x14ac:dyDescent="0.15"/>
    <row r="1883" customFormat="1" x14ac:dyDescent="0.15"/>
    <row r="1884" customFormat="1" x14ac:dyDescent="0.15"/>
    <row r="1885" customFormat="1" x14ac:dyDescent="0.15"/>
    <row r="1886" customFormat="1" x14ac:dyDescent="0.15"/>
    <row r="1887" customFormat="1" x14ac:dyDescent="0.15"/>
    <row r="1888" customFormat="1" x14ac:dyDescent="0.15"/>
    <row r="1889" customFormat="1" x14ac:dyDescent="0.15"/>
    <row r="1890" customFormat="1" x14ac:dyDescent="0.15"/>
    <row r="1891" customFormat="1" x14ac:dyDescent="0.15"/>
    <row r="1892" customFormat="1" x14ac:dyDescent="0.15"/>
    <row r="1893" customFormat="1" x14ac:dyDescent="0.15"/>
    <row r="1894" customFormat="1" x14ac:dyDescent="0.15"/>
    <row r="1895" customFormat="1" x14ac:dyDescent="0.15"/>
    <row r="1896" customFormat="1" x14ac:dyDescent="0.15"/>
    <row r="1897" customFormat="1" x14ac:dyDescent="0.15"/>
    <row r="1898" customFormat="1" x14ac:dyDescent="0.15"/>
    <row r="1899" customFormat="1" x14ac:dyDescent="0.15"/>
    <row r="1900" customFormat="1" x14ac:dyDescent="0.15"/>
    <row r="1901" customFormat="1" x14ac:dyDescent="0.15"/>
    <row r="1902" customFormat="1" x14ac:dyDescent="0.15"/>
    <row r="1903" customFormat="1" x14ac:dyDescent="0.15"/>
    <row r="1904" customFormat="1" x14ac:dyDescent="0.15"/>
    <row r="1905" customFormat="1" x14ac:dyDescent="0.15"/>
    <row r="1906" customFormat="1" x14ac:dyDescent="0.15"/>
    <row r="1907" customFormat="1" x14ac:dyDescent="0.15"/>
    <row r="1908" customFormat="1" x14ac:dyDescent="0.15"/>
    <row r="1909" customFormat="1" x14ac:dyDescent="0.15"/>
    <row r="1910" customFormat="1" x14ac:dyDescent="0.15"/>
    <row r="1911" customFormat="1" x14ac:dyDescent="0.15"/>
    <row r="1912" customFormat="1" x14ac:dyDescent="0.15"/>
    <row r="1913" customFormat="1" x14ac:dyDescent="0.15"/>
    <row r="1914" customFormat="1" x14ac:dyDescent="0.15"/>
    <row r="1915" customFormat="1" x14ac:dyDescent="0.15"/>
    <row r="1916" customFormat="1" x14ac:dyDescent="0.15"/>
    <row r="1917" customFormat="1" x14ac:dyDescent="0.15"/>
    <row r="1918" customFormat="1" x14ac:dyDescent="0.15"/>
    <row r="1919" customFormat="1" x14ac:dyDescent="0.15"/>
    <row r="1920" customFormat="1" x14ac:dyDescent="0.15"/>
    <row r="1921" customFormat="1" x14ac:dyDescent="0.15"/>
    <row r="1922" customFormat="1" x14ac:dyDescent="0.15"/>
    <row r="1923" customFormat="1" x14ac:dyDescent="0.15"/>
    <row r="1924" customFormat="1" x14ac:dyDescent="0.15"/>
    <row r="1925" customFormat="1" x14ac:dyDescent="0.15"/>
    <row r="1926" customFormat="1" x14ac:dyDescent="0.15"/>
    <row r="1927" customFormat="1" x14ac:dyDescent="0.15"/>
    <row r="1928" customFormat="1" x14ac:dyDescent="0.15"/>
    <row r="1929" customFormat="1" x14ac:dyDescent="0.15"/>
    <row r="1930" customFormat="1" x14ac:dyDescent="0.15"/>
    <row r="1931" customFormat="1" x14ac:dyDescent="0.15"/>
    <row r="1932" customFormat="1" x14ac:dyDescent="0.15"/>
    <row r="1933" customFormat="1" x14ac:dyDescent="0.15"/>
    <row r="1934" customFormat="1" x14ac:dyDescent="0.15"/>
    <row r="1935" customFormat="1" x14ac:dyDescent="0.15"/>
    <row r="1936" customFormat="1" x14ac:dyDescent="0.15"/>
    <row r="1937" customFormat="1" x14ac:dyDescent="0.15"/>
    <row r="1938" customFormat="1" x14ac:dyDescent="0.15"/>
    <row r="1939" customFormat="1" x14ac:dyDescent="0.15"/>
    <row r="1940" customFormat="1" x14ac:dyDescent="0.15"/>
    <row r="1941" customFormat="1" x14ac:dyDescent="0.15"/>
    <row r="1942" customFormat="1" x14ac:dyDescent="0.15"/>
    <row r="1943" customFormat="1" x14ac:dyDescent="0.15"/>
    <row r="1944" customFormat="1" x14ac:dyDescent="0.15"/>
    <row r="1945" customFormat="1" x14ac:dyDescent="0.15"/>
    <row r="1946" customFormat="1" x14ac:dyDescent="0.15"/>
    <row r="1947" customFormat="1" x14ac:dyDescent="0.15"/>
    <row r="1948" customFormat="1" x14ac:dyDescent="0.15"/>
    <row r="1949" customFormat="1" x14ac:dyDescent="0.15"/>
    <row r="1950" customFormat="1" x14ac:dyDescent="0.15"/>
    <row r="1951" customFormat="1" x14ac:dyDescent="0.15"/>
    <row r="1952" customFormat="1" x14ac:dyDescent="0.15"/>
    <row r="1953" customFormat="1" x14ac:dyDescent="0.15"/>
    <row r="1954" customFormat="1" x14ac:dyDescent="0.15"/>
    <row r="1955" customFormat="1" x14ac:dyDescent="0.15"/>
    <row r="1956" customFormat="1" x14ac:dyDescent="0.15"/>
    <row r="1957" customFormat="1" x14ac:dyDescent="0.15"/>
    <row r="1958" customFormat="1" x14ac:dyDescent="0.15"/>
    <row r="1959" customFormat="1" x14ac:dyDescent="0.15"/>
    <row r="1960" customFormat="1" x14ac:dyDescent="0.15"/>
    <row r="1961" customFormat="1" x14ac:dyDescent="0.15"/>
    <row r="1962" customFormat="1" x14ac:dyDescent="0.15"/>
    <row r="1963" customFormat="1" x14ac:dyDescent="0.15"/>
    <row r="1964" customFormat="1" x14ac:dyDescent="0.15"/>
    <row r="1965" customFormat="1" x14ac:dyDescent="0.15"/>
    <row r="1966" customFormat="1" x14ac:dyDescent="0.15"/>
    <row r="1967" customFormat="1" x14ac:dyDescent="0.15"/>
    <row r="1968" customFormat="1" x14ac:dyDescent="0.15"/>
    <row r="1969" customFormat="1" x14ac:dyDescent="0.15"/>
    <row r="1970" customFormat="1" x14ac:dyDescent="0.15"/>
    <row r="1971" customFormat="1" x14ac:dyDescent="0.15"/>
    <row r="1972" customFormat="1" x14ac:dyDescent="0.15"/>
    <row r="1973" customFormat="1" x14ac:dyDescent="0.15"/>
    <row r="1974" customFormat="1" x14ac:dyDescent="0.15"/>
    <row r="1975" customFormat="1" x14ac:dyDescent="0.15"/>
    <row r="1976" customFormat="1" x14ac:dyDescent="0.15"/>
    <row r="1977" customFormat="1" x14ac:dyDescent="0.15"/>
    <row r="1978" customFormat="1" x14ac:dyDescent="0.15"/>
    <row r="1979" customFormat="1" x14ac:dyDescent="0.15"/>
    <row r="1980" customFormat="1" x14ac:dyDescent="0.15"/>
    <row r="1981" customFormat="1" x14ac:dyDescent="0.15"/>
    <row r="1982" customFormat="1" x14ac:dyDescent="0.15"/>
    <row r="1983" customFormat="1" x14ac:dyDescent="0.15"/>
    <row r="1984" customFormat="1" x14ac:dyDescent="0.15"/>
    <row r="1985" customFormat="1" x14ac:dyDescent="0.15"/>
    <row r="1986" customFormat="1" x14ac:dyDescent="0.15"/>
    <row r="1987" customFormat="1" x14ac:dyDescent="0.15"/>
    <row r="1988" customFormat="1" x14ac:dyDescent="0.15"/>
    <row r="1989" customFormat="1" x14ac:dyDescent="0.15"/>
    <row r="1990" customFormat="1" x14ac:dyDescent="0.15"/>
    <row r="1991" customFormat="1" x14ac:dyDescent="0.15"/>
    <row r="1992" customFormat="1" x14ac:dyDescent="0.15"/>
    <row r="1993" customFormat="1" x14ac:dyDescent="0.15"/>
    <row r="1994" customFormat="1" x14ac:dyDescent="0.15"/>
    <row r="1995" customFormat="1" x14ac:dyDescent="0.15"/>
    <row r="1996" customFormat="1" x14ac:dyDescent="0.15"/>
    <row r="1997" customFormat="1" x14ac:dyDescent="0.15"/>
    <row r="1998" customFormat="1" x14ac:dyDescent="0.15"/>
    <row r="1999" customFormat="1" x14ac:dyDescent="0.15"/>
    <row r="2000" customFormat="1" x14ac:dyDescent="0.15"/>
    <row r="2001" customFormat="1" x14ac:dyDescent="0.15"/>
    <row r="2002" customFormat="1" x14ac:dyDescent="0.15"/>
    <row r="2003" customFormat="1" x14ac:dyDescent="0.15"/>
    <row r="2004" customFormat="1" x14ac:dyDescent="0.15"/>
    <row r="2005" customFormat="1" x14ac:dyDescent="0.15"/>
    <row r="2006" customFormat="1" x14ac:dyDescent="0.15"/>
    <row r="2007" customFormat="1" x14ac:dyDescent="0.15"/>
    <row r="2008" customFormat="1" x14ac:dyDescent="0.15"/>
    <row r="2009" customFormat="1" x14ac:dyDescent="0.15"/>
    <row r="2010" customFormat="1" x14ac:dyDescent="0.15"/>
    <row r="2011" customFormat="1" x14ac:dyDescent="0.15"/>
    <row r="2012" customFormat="1" x14ac:dyDescent="0.15"/>
    <row r="2013" customFormat="1" x14ac:dyDescent="0.15"/>
    <row r="2014" customFormat="1" x14ac:dyDescent="0.15"/>
    <row r="2015" customFormat="1" x14ac:dyDescent="0.15"/>
    <row r="2016" customFormat="1" x14ac:dyDescent="0.15"/>
    <row r="2017" customFormat="1" x14ac:dyDescent="0.15"/>
    <row r="2018" customFormat="1" x14ac:dyDescent="0.15"/>
    <row r="2019" customFormat="1" x14ac:dyDescent="0.15"/>
    <row r="2020" customFormat="1" x14ac:dyDescent="0.15"/>
    <row r="2021" customFormat="1" x14ac:dyDescent="0.15"/>
    <row r="2022" customFormat="1" x14ac:dyDescent="0.15"/>
    <row r="2023" customFormat="1" x14ac:dyDescent="0.15"/>
    <row r="2024" customFormat="1" x14ac:dyDescent="0.15"/>
    <row r="2025" customFormat="1" x14ac:dyDescent="0.15"/>
    <row r="2026" customFormat="1" x14ac:dyDescent="0.15"/>
    <row r="2027" customFormat="1" x14ac:dyDescent="0.15"/>
    <row r="2028" customFormat="1" x14ac:dyDescent="0.15"/>
    <row r="2029" customFormat="1" x14ac:dyDescent="0.15"/>
    <row r="2030" customFormat="1" x14ac:dyDescent="0.15"/>
    <row r="2031" customFormat="1" x14ac:dyDescent="0.15"/>
    <row r="2032" customFormat="1" x14ac:dyDescent="0.15"/>
    <row r="2033" customFormat="1" x14ac:dyDescent="0.15"/>
    <row r="2034" customFormat="1" x14ac:dyDescent="0.15"/>
    <row r="2035" customFormat="1" x14ac:dyDescent="0.15"/>
    <row r="2036" customFormat="1" x14ac:dyDescent="0.15"/>
    <row r="2037" customFormat="1" x14ac:dyDescent="0.15"/>
    <row r="2038" customFormat="1" x14ac:dyDescent="0.15"/>
    <row r="2039" customFormat="1" x14ac:dyDescent="0.15"/>
    <row r="2040" customFormat="1" x14ac:dyDescent="0.15"/>
    <row r="2041" customFormat="1" x14ac:dyDescent="0.15"/>
    <row r="2042" customFormat="1" x14ac:dyDescent="0.15"/>
    <row r="2043" customFormat="1" x14ac:dyDescent="0.15"/>
    <row r="2044" customFormat="1" x14ac:dyDescent="0.15"/>
    <row r="2045" customFormat="1" x14ac:dyDescent="0.15"/>
    <row r="2046" customFormat="1" x14ac:dyDescent="0.15"/>
    <row r="2047" customFormat="1" x14ac:dyDescent="0.15"/>
    <row r="2048" customFormat="1" x14ac:dyDescent="0.15"/>
    <row r="2049" customFormat="1" x14ac:dyDescent="0.15"/>
    <row r="2050" customFormat="1" x14ac:dyDescent="0.15"/>
    <row r="2051" customFormat="1" x14ac:dyDescent="0.15"/>
    <row r="2052" customFormat="1" x14ac:dyDescent="0.15"/>
    <row r="2053" customFormat="1" x14ac:dyDescent="0.15"/>
    <row r="2054" customFormat="1" x14ac:dyDescent="0.15"/>
    <row r="2055" customFormat="1" x14ac:dyDescent="0.15"/>
    <row r="2056" customFormat="1" x14ac:dyDescent="0.15"/>
    <row r="2057" customFormat="1" x14ac:dyDescent="0.15"/>
    <row r="2058" customFormat="1" x14ac:dyDescent="0.15"/>
    <row r="2059" customFormat="1" x14ac:dyDescent="0.15"/>
    <row r="2060" customFormat="1" x14ac:dyDescent="0.15"/>
    <row r="2061" customFormat="1" x14ac:dyDescent="0.15"/>
    <row r="2062" customFormat="1" x14ac:dyDescent="0.15"/>
    <row r="2063" customFormat="1" x14ac:dyDescent="0.15"/>
    <row r="2064" customFormat="1" x14ac:dyDescent="0.15"/>
    <row r="2065" customFormat="1" x14ac:dyDescent="0.15"/>
    <row r="2066" customFormat="1" x14ac:dyDescent="0.15"/>
    <row r="2067" customFormat="1" x14ac:dyDescent="0.15"/>
    <row r="2068" customFormat="1" x14ac:dyDescent="0.15"/>
    <row r="2069" customFormat="1" x14ac:dyDescent="0.15"/>
    <row r="2070" customFormat="1" x14ac:dyDescent="0.15"/>
    <row r="2071" customFormat="1" x14ac:dyDescent="0.15"/>
    <row r="2072" customFormat="1" x14ac:dyDescent="0.15"/>
    <row r="2073" customFormat="1" x14ac:dyDescent="0.15"/>
    <row r="2074" customFormat="1" x14ac:dyDescent="0.15"/>
    <row r="2075" customFormat="1" x14ac:dyDescent="0.15"/>
    <row r="2076" customFormat="1" x14ac:dyDescent="0.15"/>
    <row r="2077" customFormat="1" x14ac:dyDescent="0.15"/>
    <row r="2078" customFormat="1" x14ac:dyDescent="0.15"/>
    <row r="2079" customFormat="1" x14ac:dyDescent="0.15"/>
    <row r="2080" customFormat="1" x14ac:dyDescent="0.15"/>
    <row r="2081" customFormat="1" x14ac:dyDescent="0.15"/>
    <row r="2082" customFormat="1" x14ac:dyDescent="0.15"/>
    <row r="2083" customFormat="1" x14ac:dyDescent="0.15"/>
    <row r="2084" customFormat="1" x14ac:dyDescent="0.15"/>
    <row r="2085" customFormat="1" x14ac:dyDescent="0.15"/>
    <row r="2086" customFormat="1" x14ac:dyDescent="0.15"/>
    <row r="2087" customFormat="1" x14ac:dyDescent="0.15"/>
    <row r="2088" customFormat="1" x14ac:dyDescent="0.15"/>
    <row r="2089" customFormat="1" x14ac:dyDescent="0.15"/>
    <row r="2090" customFormat="1" x14ac:dyDescent="0.15"/>
    <row r="2091" customFormat="1" x14ac:dyDescent="0.15"/>
    <row r="2092" customFormat="1" x14ac:dyDescent="0.15"/>
    <row r="2093" customFormat="1" x14ac:dyDescent="0.15"/>
    <row r="2094" customFormat="1" x14ac:dyDescent="0.15"/>
    <row r="2095" customFormat="1" x14ac:dyDescent="0.15"/>
    <row r="2096" customFormat="1" x14ac:dyDescent="0.15"/>
    <row r="2097" customFormat="1" x14ac:dyDescent="0.15"/>
    <row r="2098" customFormat="1" x14ac:dyDescent="0.15"/>
    <row r="2099" customFormat="1" x14ac:dyDescent="0.15"/>
    <row r="2100" customFormat="1" x14ac:dyDescent="0.15"/>
    <row r="2101" customFormat="1" x14ac:dyDescent="0.15"/>
    <row r="2102" customFormat="1" x14ac:dyDescent="0.15"/>
    <row r="2103" customFormat="1" x14ac:dyDescent="0.15"/>
    <row r="2104" customFormat="1" x14ac:dyDescent="0.15"/>
    <row r="2105" customFormat="1" x14ac:dyDescent="0.15"/>
    <row r="2106" customFormat="1" x14ac:dyDescent="0.15"/>
    <row r="2107" customFormat="1" x14ac:dyDescent="0.15"/>
    <row r="2108" customFormat="1" x14ac:dyDescent="0.15"/>
    <row r="2109" customFormat="1" x14ac:dyDescent="0.15"/>
    <row r="2110" customFormat="1" x14ac:dyDescent="0.15"/>
    <row r="2111" customFormat="1" x14ac:dyDescent="0.15"/>
    <row r="2112" customFormat="1" x14ac:dyDescent="0.15"/>
    <row r="2113" customFormat="1" x14ac:dyDescent="0.15"/>
    <row r="2114" customFormat="1" x14ac:dyDescent="0.15"/>
    <row r="2115" customFormat="1" x14ac:dyDescent="0.15"/>
    <row r="2116" customFormat="1" x14ac:dyDescent="0.15"/>
    <row r="2117" customFormat="1" x14ac:dyDescent="0.15"/>
    <row r="2118" customFormat="1" x14ac:dyDescent="0.15"/>
    <row r="2119" customFormat="1" x14ac:dyDescent="0.15"/>
    <row r="2120" customFormat="1" x14ac:dyDescent="0.15"/>
    <row r="2121" customFormat="1" x14ac:dyDescent="0.15"/>
    <row r="2122" customFormat="1" x14ac:dyDescent="0.15"/>
    <row r="2123" customFormat="1" x14ac:dyDescent="0.15"/>
    <row r="2124" customFormat="1" x14ac:dyDescent="0.15"/>
    <row r="2125" customFormat="1" x14ac:dyDescent="0.15"/>
    <row r="2126" customFormat="1" x14ac:dyDescent="0.15"/>
    <row r="2127" customFormat="1" x14ac:dyDescent="0.15"/>
    <row r="2128" customFormat="1" x14ac:dyDescent="0.15"/>
    <row r="2129" customFormat="1" x14ac:dyDescent="0.15"/>
    <row r="2130" customFormat="1" x14ac:dyDescent="0.15"/>
    <row r="2131" customFormat="1" x14ac:dyDescent="0.15"/>
    <row r="2132" customFormat="1" x14ac:dyDescent="0.15"/>
    <row r="2133" customFormat="1" x14ac:dyDescent="0.15"/>
    <row r="2134" customFormat="1" x14ac:dyDescent="0.15"/>
    <row r="2135" customFormat="1" x14ac:dyDescent="0.15"/>
    <row r="2136" customFormat="1" x14ac:dyDescent="0.15"/>
    <row r="2137" customFormat="1" x14ac:dyDescent="0.15"/>
    <row r="2138" customFormat="1" x14ac:dyDescent="0.15"/>
    <row r="2139" customFormat="1" x14ac:dyDescent="0.15"/>
    <row r="2140" customFormat="1" x14ac:dyDescent="0.15"/>
    <row r="2141" customFormat="1" x14ac:dyDescent="0.15"/>
    <row r="2142" customFormat="1" x14ac:dyDescent="0.15"/>
    <row r="2143" customFormat="1" x14ac:dyDescent="0.15"/>
    <row r="2144" customFormat="1" x14ac:dyDescent="0.15"/>
    <row r="2145" customFormat="1" x14ac:dyDescent="0.15"/>
    <row r="2146" customFormat="1" x14ac:dyDescent="0.15"/>
    <row r="2147" customFormat="1" x14ac:dyDescent="0.15"/>
    <row r="2148" customFormat="1" x14ac:dyDescent="0.15"/>
    <row r="2149" customFormat="1" x14ac:dyDescent="0.15"/>
    <row r="2150" customFormat="1" x14ac:dyDescent="0.15"/>
    <row r="2151" customFormat="1" x14ac:dyDescent="0.15"/>
    <row r="2152" customFormat="1" x14ac:dyDescent="0.15"/>
    <row r="2153" customFormat="1" x14ac:dyDescent="0.15"/>
    <row r="2154" customFormat="1" x14ac:dyDescent="0.15"/>
    <row r="2155" customFormat="1" x14ac:dyDescent="0.15"/>
    <row r="2156" customFormat="1" x14ac:dyDescent="0.15"/>
    <row r="2157" customFormat="1" x14ac:dyDescent="0.15"/>
    <row r="2158" customFormat="1" x14ac:dyDescent="0.15"/>
    <row r="2159" customFormat="1" x14ac:dyDescent="0.15"/>
    <row r="2160" customFormat="1" x14ac:dyDescent="0.15"/>
    <row r="2161" customFormat="1" x14ac:dyDescent="0.15"/>
    <row r="2162" customFormat="1" x14ac:dyDescent="0.15"/>
    <row r="2163" customFormat="1" x14ac:dyDescent="0.15"/>
    <row r="2164" customFormat="1" x14ac:dyDescent="0.15"/>
    <row r="2165" customFormat="1" x14ac:dyDescent="0.15"/>
    <row r="2166" customFormat="1" x14ac:dyDescent="0.15"/>
    <row r="2167" customFormat="1" x14ac:dyDescent="0.15"/>
    <row r="2168" customFormat="1" x14ac:dyDescent="0.15"/>
    <row r="2169" customFormat="1" x14ac:dyDescent="0.15"/>
    <row r="2170" customFormat="1" x14ac:dyDescent="0.15"/>
    <row r="2171" customFormat="1" x14ac:dyDescent="0.15"/>
    <row r="2172" customFormat="1" x14ac:dyDescent="0.15"/>
    <row r="2173" customFormat="1" x14ac:dyDescent="0.15"/>
    <row r="2174" customFormat="1" x14ac:dyDescent="0.15"/>
    <row r="2175" customFormat="1" x14ac:dyDescent="0.15"/>
    <row r="2176" customFormat="1" x14ac:dyDescent="0.15"/>
    <row r="2177" customFormat="1" x14ac:dyDescent="0.15"/>
    <row r="2178" customFormat="1" x14ac:dyDescent="0.15"/>
    <row r="2179" customFormat="1" x14ac:dyDescent="0.15"/>
    <row r="2180" customFormat="1" x14ac:dyDescent="0.15"/>
    <row r="2181" customFormat="1" x14ac:dyDescent="0.15"/>
    <row r="2182" customFormat="1" x14ac:dyDescent="0.15"/>
    <row r="2183" customFormat="1" x14ac:dyDescent="0.15"/>
    <row r="2184" customFormat="1" x14ac:dyDescent="0.15"/>
    <row r="2185" customFormat="1" x14ac:dyDescent="0.15"/>
    <row r="2186" customFormat="1" x14ac:dyDescent="0.15"/>
    <row r="2187" customFormat="1" x14ac:dyDescent="0.15"/>
    <row r="2188" customFormat="1" x14ac:dyDescent="0.15"/>
    <row r="2189" customFormat="1" x14ac:dyDescent="0.15"/>
    <row r="2190" customFormat="1" x14ac:dyDescent="0.15"/>
    <row r="2191" customFormat="1" x14ac:dyDescent="0.15"/>
    <row r="2192" customFormat="1" x14ac:dyDescent="0.15"/>
    <row r="2193" customFormat="1" x14ac:dyDescent="0.15"/>
    <row r="2194" customFormat="1" x14ac:dyDescent="0.15"/>
    <row r="2195" customFormat="1" x14ac:dyDescent="0.15"/>
    <row r="2196" customFormat="1" x14ac:dyDescent="0.15"/>
    <row r="2197" customFormat="1" x14ac:dyDescent="0.15"/>
    <row r="2198" customFormat="1" x14ac:dyDescent="0.15"/>
    <row r="2199" customFormat="1" x14ac:dyDescent="0.15"/>
    <row r="2200" customFormat="1" x14ac:dyDescent="0.15"/>
    <row r="2201" customFormat="1" x14ac:dyDescent="0.15"/>
    <row r="2202" customFormat="1" x14ac:dyDescent="0.15"/>
    <row r="2203" customFormat="1" x14ac:dyDescent="0.15"/>
    <row r="2204" customFormat="1" x14ac:dyDescent="0.15"/>
    <row r="2205" customFormat="1" x14ac:dyDescent="0.15"/>
    <row r="2206" customFormat="1" x14ac:dyDescent="0.15"/>
    <row r="2207" customFormat="1" x14ac:dyDescent="0.15"/>
    <row r="2208" customFormat="1" x14ac:dyDescent="0.15"/>
    <row r="2209" customFormat="1" x14ac:dyDescent="0.15"/>
    <row r="2210" customFormat="1" x14ac:dyDescent="0.15"/>
    <row r="2211" customFormat="1" x14ac:dyDescent="0.15"/>
    <row r="2212" customFormat="1" x14ac:dyDescent="0.15"/>
    <row r="2213" customFormat="1" x14ac:dyDescent="0.15"/>
    <row r="2214" customFormat="1" x14ac:dyDescent="0.15"/>
    <row r="2215" customFormat="1" x14ac:dyDescent="0.15"/>
    <row r="2216" customFormat="1" x14ac:dyDescent="0.15"/>
    <row r="2217" customFormat="1" x14ac:dyDescent="0.15"/>
    <row r="2218" customFormat="1" x14ac:dyDescent="0.15"/>
    <row r="2219" customFormat="1" x14ac:dyDescent="0.15"/>
    <row r="2220" customFormat="1" x14ac:dyDescent="0.15"/>
    <row r="2221" customFormat="1" x14ac:dyDescent="0.15"/>
    <row r="2222" customFormat="1" x14ac:dyDescent="0.15"/>
    <row r="2223" customFormat="1" x14ac:dyDescent="0.15"/>
    <row r="2224" customFormat="1" x14ac:dyDescent="0.15"/>
    <row r="2225" customFormat="1" x14ac:dyDescent="0.15"/>
    <row r="2226" customFormat="1" x14ac:dyDescent="0.15"/>
    <row r="2227" customFormat="1" x14ac:dyDescent="0.15"/>
    <row r="2228" customFormat="1" x14ac:dyDescent="0.15"/>
    <row r="2229" customFormat="1" x14ac:dyDescent="0.15"/>
    <row r="2230" customFormat="1" x14ac:dyDescent="0.15"/>
    <row r="2231" customFormat="1" x14ac:dyDescent="0.15"/>
    <row r="2232" customFormat="1" x14ac:dyDescent="0.15"/>
    <row r="2233" customFormat="1" x14ac:dyDescent="0.15"/>
    <row r="2234" customFormat="1" x14ac:dyDescent="0.15"/>
    <row r="2235" customFormat="1" x14ac:dyDescent="0.15"/>
    <row r="2236" customFormat="1" x14ac:dyDescent="0.15"/>
    <row r="2237" customFormat="1" x14ac:dyDescent="0.15"/>
    <row r="2238" customFormat="1" x14ac:dyDescent="0.15"/>
    <row r="2239" customFormat="1" x14ac:dyDescent="0.15"/>
    <row r="2240" customFormat="1" x14ac:dyDescent="0.15"/>
    <row r="2241" customFormat="1" x14ac:dyDescent="0.15"/>
    <row r="2242" customFormat="1" x14ac:dyDescent="0.15"/>
    <row r="2243" customFormat="1" x14ac:dyDescent="0.15"/>
    <row r="2244" customFormat="1" x14ac:dyDescent="0.15"/>
    <row r="2245" customFormat="1" x14ac:dyDescent="0.15"/>
    <row r="2246" customFormat="1" x14ac:dyDescent="0.15"/>
    <row r="2247" customFormat="1" x14ac:dyDescent="0.15"/>
    <row r="2248" customFormat="1" x14ac:dyDescent="0.15"/>
    <row r="2249" customFormat="1" x14ac:dyDescent="0.15"/>
    <row r="2250" customFormat="1" x14ac:dyDescent="0.15"/>
    <row r="2251" customFormat="1" x14ac:dyDescent="0.15"/>
    <row r="2252" customFormat="1" x14ac:dyDescent="0.15"/>
    <row r="2253" customFormat="1" x14ac:dyDescent="0.15"/>
    <row r="2254" customFormat="1" x14ac:dyDescent="0.15"/>
    <row r="2255" customFormat="1" x14ac:dyDescent="0.15"/>
    <row r="2256" customFormat="1" x14ac:dyDescent="0.15"/>
    <row r="2257" customFormat="1" x14ac:dyDescent="0.15"/>
    <row r="2258" customFormat="1" x14ac:dyDescent="0.15"/>
    <row r="2259" customFormat="1" x14ac:dyDescent="0.15"/>
    <row r="2260" customFormat="1" x14ac:dyDescent="0.15"/>
    <row r="2261" customFormat="1" x14ac:dyDescent="0.15"/>
    <row r="2262" customFormat="1" x14ac:dyDescent="0.15"/>
    <row r="2263" customFormat="1" x14ac:dyDescent="0.15"/>
    <row r="2264" customFormat="1" x14ac:dyDescent="0.15"/>
    <row r="2265" customFormat="1" x14ac:dyDescent="0.15"/>
    <row r="2266" customFormat="1" x14ac:dyDescent="0.15"/>
    <row r="2267" customFormat="1" x14ac:dyDescent="0.15"/>
    <row r="2268" customFormat="1" x14ac:dyDescent="0.15"/>
    <row r="2269" customFormat="1" x14ac:dyDescent="0.15"/>
    <row r="2270" customFormat="1" x14ac:dyDescent="0.15"/>
    <row r="2271" customFormat="1" x14ac:dyDescent="0.15"/>
    <row r="2272" customFormat="1" x14ac:dyDescent="0.15"/>
    <row r="2273" customFormat="1" x14ac:dyDescent="0.15"/>
    <row r="2274" customFormat="1" x14ac:dyDescent="0.15"/>
    <row r="2275" customFormat="1" x14ac:dyDescent="0.15"/>
    <row r="2276" customFormat="1" x14ac:dyDescent="0.15"/>
    <row r="2277" customFormat="1" x14ac:dyDescent="0.15"/>
    <row r="2278" customFormat="1" x14ac:dyDescent="0.15"/>
    <row r="2279" customFormat="1" x14ac:dyDescent="0.15"/>
    <row r="2280" customFormat="1" x14ac:dyDescent="0.15"/>
    <row r="2281" customFormat="1" x14ac:dyDescent="0.15"/>
    <row r="2282" customFormat="1" x14ac:dyDescent="0.15"/>
    <row r="2283" customFormat="1" x14ac:dyDescent="0.15"/>
    <row r="2284" customFormat="1" x14ac:dyDescent="0.15"/>
    <row r="2285" customFormat="1" x14ac:dyDescent="0.15"/>
    <row r="2286" customFormat="1" x14ac:dyDescent="0.15"/>
    <row r="2287" customFormat="1" x14ac:dyDescent="0.15"/>
    <row r="2288" customFormat="1" x14ac:dyDescent="0.15"/>
    <row r="2289" customFormat="1" x14ac:dyDescent="0.15"/>
    <row r="2290" customFormat="1" x14ac:dyDescent="0.15"/>
    <row r="2291" customFormat="1" x14ac:dyDescent="0.15"/>
    <row r="2292" customFormat="1" x14ac:dyDescent="0.15"/>
    <row r="2293" customFormat="1" x14ac:dyDescent="0.15"/>
    <row r="2294" customFormat="1" x14ac:dyDescent="0.15"/>
    <row r="2295" customFormat="1" x14ac:dyDescent="0.15"/>
    <row r="2296" customFormat="1" x14ac:dyDescent="0.15"/>
    <row r="2297" customFormat="1" x14ac:dyDescent="0.15"/>
    <row r="2298" customFormat="1" x14ac:dyDescent="0.15"/>
    <row r="2299" customFormat="1" x14ac:dyDescent="0.15"/>
    <row r="2300" customFormat="1" x14ac:dyDescent="0.15"/>
    <row r="2301" customFormat="1" x14ac:dyDescent="0.15"/>
    <row r="2302" customFormat="1" x14ac:dyDescent="0.15"/>
    <row r="2303" customFormat="1" x14ac:dyDescent="0.15"/>
    <row r="2304" customFormat="1" x14ac:dyDescent="0.15"/>
    <row r="2305" customFormat="1" x14ac:dyDescent="0.15"/>
    <row r="2306" customFormat="1" x14ac:dyDescent="0.15"/>
    <row r="2307" customFormat="1" x14ac:dyDescent="0.15"/>
    <row r="2308" customFormat="1" x14ac:dyDescent="0.15"/>
    <row r="2309" customFormat="1" x14ac:dyDescent="0.15"/>
    <row r="2310" customFormat="1" x14ac:dyDescent="0.15"/>
    <row r="2311" customFormat="1" x14ac:dyDescent="0.15"/>
    <row r="2312" customFormat="1" x14ac:dyDescent="0.15"/>
    <row r="2313" customFormat="1" x14ac:dyDescent="0.15"/>
    <row r="2314" customFormat="1" x14ac:dyDescent="0.15"/>
    <row r="2315" customFormat="1" x14ac:dyDescent="0.15"/>
    <row r="2316" customFormat="1" x14ac:dyDescent="0.15"/>
    <row r="2317" customFormat="1" x14ac:dyDescent="0.15"/>
    <row r="2318" customFormat="1" x14ac:dyDescent="0.15"/>
    <row r="2319" customFormat="1" x14ac:dyDescent="0.15"/>
    <row r="2320" customFormat="1" x14ac:dyDescent="0.15"/>
    <row r="2321" customFormat="1" x14ac:dyDescent="0.15"/>
    <row r="2322" customFormat="1" x14ac:dyDescent="0.15"/>
    <row r="2323" customFormat="1" x14ac:dyDescent="0.15"/>
    <row r="2324" customFormat="1" x14ac:dyDescent="0.15"/>
    <row r="2325" customFormat="1" x14ac:dyDescent="0.15"/>
    <row r="2326" customFormat="1" x14ac:dyDescent="0.15"/>
    <row r="2327" customFormat="1" x14ac:dyDescent="0.15"/>
    <row r="2328" customFormat="1" x14ac:dyDescent="0.15"/>
    <row r="2329" customFormat="1" x14ac:dyDescent="0.15"/>
    <row r="2330" customFormat="1" x14ac:dyDescent="0.15"/>
    <row r="2331" customFormat="1" x14ac:dyDescent="0.15"/>
    <row r="2332" customFormat="1" x14ac:dyDescent="0.15"/>
    <row r="2333" customFormat="1" x14ac:dyDescent="0.15"/>
    <row r="2334" customFormat="1" x14ac:dyDescent="0.15"/>
    <row r="2335" customFormat="1" x14ac:dyDescent="0.15"/>
    <row r="2336" customFormat="1" x14ac:dyDescent="0.15"/>
    <row r="2337" customFormat="1" x14ac:dyDescent="0.15"/>
    <row r="2338" customFormat="1" x14ac:dyDescent="0.15"/>
    <row r="2339" customFormat="1" x14ac:dyDescent="0.15"/>
    <row r="2340" customFormat="1" x14ac:dyDescent="0.15"/>
    <row r="2341" customFormat="1" x14ac:dyDescent="0.15"/>
    <row r="2342" customFormat="1" x14ac:dyDescent="0.15"/>
    <row r="2343" customFormat="1" x14ac:dyDescent="0.15"/>
    <row r="2344" customFormat="1" x14ac:dyDescent="0.15"/>
    <row r="2345" customFormat="1" x14ac:dyDescent="0.15"/>
    <row r="2346" customFormat="1" x14ac:dyDescent="0.15"/>
    <row r="2347" customFormat="1" x14ac:dyDescent="0.15"/>
    <row r="2348" customFormat="1" x14ac:dyDescent="0.15"/>
    <row r="2349" customFormat="1" x14ac:dyDescent="0.15"/>
    <row r="2350" customFormat="1" x14ac:dyDescent="0.15"/>
    <row r="2351" customFormat="1" x14ac:dyDescent="0.15"/>
    <row r="2352" customFormat="1" x14ac:dyDescent="0.15"/>
    <row r="2353" customFormat="1" x14ac:dyDescent="0.15"/>
    <row r="2354" customFormat="1" x14ac:dyDescent="0.15"/>
    <row r="2355" customFormat="1" x14ac:dyDescent="0.15"/>
    <row r="2356" customFormat="1" x14ac:dyDescent="0.15"/>
    <row r="2357" customFormat="1" x14ac:dyDescent="0.15"/>
    <row r="2358" customFormat="1" x14ac:dyDescent="0.15"/>
    <row r="2359" customFormat="1" x14ac:dyDescent="0.15"/>
    <row r="2360" customFormat="1" x14ac:dyDescent="0.15"/>
    <row r="2361" customFormat="1" x14ac:dyDescent="0.15"/>
    <row r="2362" customFormat="1" x14ac:dyDescent="0.15"/>
    <row r="2363" customFormat="1" x14ac:dyDescent="0.15"/>
    <row r="2364" customFormat="1" x14ac:dyDescent="0.15"/>
    <row r="2365" customFormat="1" x14ac:dyDescent="0.15"/>
    <row r="2366" customFormat="1" x14ac:dyDescent="0.15"/>
    <row r="2367" customFormat="1" x14ac:dyDescent="0.15"/>
    <row r="2368" customFormat="1" x14ac:dyDescent="0.15"/>
    <row r="2369" customFormat="1" x14ac:dyDescent="0.15"/>
    <row r="2370" customFormat="1" x14ac:dyDescent="0.15"/>
    <row r="2371" customFormat="1" x14ac:dyDescent="0.15"/>
    <row r="2372" customFormat="1" x14ac:dyDescent="0.15"/>
    <row r="2373" customFormat="1" x14ac:dyDescent="0.15"/>
    <row r="2374" customFormat="1" x14ac:dyDescent="0.15"/>
    <row r="2375" customFormat="1" x14ac:dyDescent="0.15"/>
    <row r="2376" customFormat="1" x14ac:dyDescent="0.15"/>
    <row r="2377" customFormat="1" x14ac:dyDescent="0.15"/>
    <row r="2378" customFormat="1" x14ac:dyDescent="0.15"/>
    <row r="2379" customFormat="1" x14ac:dyDescent="0.15"/>
    <row r="2380" customFormat="1" x14ac:dyDescent="0.15"/>
    <row r="2381" customFormat="1" x14ac:dyDescent="0.15"/>
    <row r="2382" customFormat="1" x14ac:dyDescent="0.15"/>
    <row r="2383" customFormat="1" x14ac:dyDescent="0.15"/>
    <row r="2384" customFormat="1" x14ac:dyDescent="0.15"/>
    <row r="2385" customFormat="1" x14ac:dyDescent="0.15"/>
    <row r="2386" customFormat="1" x14ac:dyDescent="0.15"/>
    <row r="2387" customFormat="1" x14ac:dyDescent="0.15"/>
    <row r="2388" customFormat="1" x14ac:dyDescent="0.15"/>
    <row r="2389" customFormat="1" x14ac:dyDescent="0.15"/>
    <row r="2390" customFormat="1" x14ac:dyDescent="0.15"/>
    <row r="2391" customFormat="1" x14ac:dyDescent="0.15"/>
    <row r="2392" customFormat="1" x14ac:dyDescent="0.15"/>
    <row r="2393" customFormat="1" x14ac:dyDescent="0.15"/>
    <row r="2394" customFormat="1" x14ac:dyDescent="0.15"/>
    <row r="2395" customFormat="1" x14ac:dyDescent="0.15"/>
    <row r="2396" customFormat="1" x14ac:dyDescent="0.15"/>
    <row r="2397" customFormat="1" x14ac:dyDescent="0.15"/>
    <row r="2398" customFormat="1" x14ac:dyDescent="0.15"/>
    <row r="2399" customFormat="1" x14ac:dyDescent="0.15"/>
    <row r="2400" customFormat="1" x14ac:dyDescent="0.15"/>
    <row r="2401" customFormat="1" x14ac:dyDescent="0.15"/>
    <row r="2402" customFormat="1" x14ac:dyDescent="0.15"/>
    <row r="2403" customFormat="1" x14ac:dyDescent="0.15"/>
    <row r="2404" customFormat="1" x14ac:dyDescent="0.15"/>
    <row r="2405" customFormat="1" x14ac:dyDescent="0.15"/>
    <row r="2406" customFormat="1" x14ac:dyDescent="0.15"/>
    <row r="2407" customFormat="1" x14ac:dyDescent="0.15"/>
    <row r="2408" customFormat="1" x14ac:dyDescent="0.15"/>
    <row r="2409" customFormat="1" x14ac:dyDescent="0.15"/>
    <row r="2410" customFormat="1" x14ac:dyDescent="0.15"/>
    <row r="2411" customFormat="1" x14ac:dyDescent="0.15"/>
    <row r="2412" customFormat="1" x14ac:dyDescent="0.15"/>
    <row r="2413" customFormat="1" x14ac:dyDescent="0.15"/>
    <row r="2414" customFormat="1" x14ac:dyDescent="0.15"/>
    <row r="2415" customFormat="1" x14ac:dyDescent="0.15"/>
    <row r="2416" customFormat="1" x14ac:dyDescent="0.15"/>
    <row r="2417" customFormat="1" x14ac:dyDescent="0.15"/>
    <row r="2418" customFormat="1" x14ac:dyDescent="0.15"/>
    <row r="2419" customFormat="1" x14ac:dyDescent="0.15"/>
    <row r="2420" customFormat="1" x14ac:dyDescent="0.15"/>
    <row r="2421" customFormat="1" x14ac:dyDescent="0.15"/>
    <row r="2422" customFormat="1" x14ac:dyDescent="0.15"/>
    <row r="2423" customFormat="1" x14ac:dyDescent="0.15"/>
    <row r="2424" customFormat="1" x14ac:dyDescent="0.15"/>
    <row r="2425" customFormat="1" x14ac:dyDescent="0.15"/>
    <row r="2426" customFormat="1" x14ac:dyDescent="0.15"/>
    <row r="2427" customFormat="1" x14ac:dyDescent="0.15"/>
    <row r="2428" customFormat="1" x14ac:dyDescent="0.15"/>
    <row r="2429" customFormat="1" x14ac:dyDescent="0.15"/>
    <row r="2430" customFormat="1" x14ac:dyDescent="0.15"/>
    <row r="2431" customFormat="1" x14ac:dyDescent="0.15"/>
    <row r="2432" customFormat="1" x14ac:dyDescent="0.15"/>
    <row r="2433" customFormat="1" x14ac:dyDescent="0.15"/>
    <row r="2434" customFormat="1" x14ac:dyDescent="0.15"/>
    <row r="2435" customFormat="1" x14ac:dyDescent="0.15"/>
    <row r="2436" customFormat="1" x14ac:dyDescent="0.15"/>
    <row r="2437" customFormat="1" x14ac:dyDescent="0.15"/>
    <row r="2438" customFormat="1" x14ac:dyDescent="0.15"/>
    <row r="2439" customFormat="1" x14ac:dyDescent="0.15"/>
    <row r="2440" customFormat="1" x14ac:dyDescent="0.15"/>
    <row r="2441" customFormat="1" x14ac:dyDescent="0.15"/>
    <row r="2442" customFormat="1" x14ac:dyDescent="0.15"/>
    <row r="2443" customFormat="1" x14ac:dyDescent="0.15"/>
    <row r="2444" customFormat="1" x14ac:dyDescent="0.15"/>
    <row r="2445" customFormat="1" x14ac:dyDescent="0.15"/>
    <row r="2446" customFormat="1" x14ac:dyDescent="0.15"/>
    <row r="2447" customFormat="1" x14ac:dyDescent="0.15"/>
    <row r="2448" customFormat="1" x14ac:dyDescent="0.15"/>
    <row r="2449" customFormat="1" x14ac:dyDescent="0.15"/>
    <row r="2450" customFormat="1" x14ac:dyDescent="0.15"/>
    <row r="2451" customFormat="1" x14ac:dyDescent="0.15"/>
    <row r="2452" customFormat="1" x14ac:dyDescent="0.15"/>
    <row r="2453" customFormat="1" x14ac:dyDescent="0.15"/>
    <row r="2454" customFormat="1" x14ac:dyDescent="0.15"/>
    <row r="2455" customFormat="1" x14ac:dyDescent="0.15"/>
    <row r="2456" customFormat="1" x14ac:dyDescent="0.15"/>
    <row r="2457" customFormat="1" x14ac:dyDescent="0.15"/>
    <row r="2458" customFormat="1" x14ac:dyDescent="0.15"/>
    <row r="2459" customFormat="1" x14ac:dyDescent="0.15"/>
    <row r="2460" customFormat="1" x14ac:dyDescent="0.15"/>
    <row r="2461" customFormat="1" x14ac:dyDescent="0.15"/>
    <row r="2462" customFormat="1" x14ac:dyDescent="0.15"/>
    <row r="2463" customFormat="1" x14ac:dyDescent="0.15"/>
    <row r="2464" customFormat="1" x14ac:dyDescent="0.15"/>
    <row r="2465" customFormat="1" x14ac:dyDescent="0.15"/>
    <row r="2466" customFormat="1" x14ac:dyDescent="0.15"/>
    <row r="2467" customFormat="1" x14ac:dyDescent="0.15"/>
    <row r="2468" customFormat="1" x14ac:dyDescent="0.15"/>
    <row r="2469" customFormat="1" x14ac:dyDescent="0.15"/>
    <row r="2470" customFormat="1" x14ac:dyDescent="0.15"/>
    <row r="2471" customFormat="1" x14ac:dyDescent="0.15"/>
    <row r="2472" customFormat="1" x14ac:dyDescent="0.15"/>
    <row r="2473" customFormat="1" x14ac:dyDescent="0.15"/>
    <row r="2474" customFormat="1" x14ac:dyDescent="0.15"/>
    <row r="2475" customFormat="1" x14ac:dyDescent="0.15"/>
    <row r="2476" customFormat="1" x14ac:dyDescent="0.15"/>
    <row r="2477" customFormat="1" x14ac:dyDescent="0.15"/>
    <row r="2478" customFormat="1" x14ac:dyDescent="0.15"/>
    <row r="2479" customFormat="1" x14ac:dyDescent="0.15"/>
    <row r="2480" customFormat="1" x14ac:dyDescent="0.15"/>
    <row r="2481" customFormat="1" x14ac:dyDescent="0.15"/>
    <row r="2482" customFormat="1" x14ac:dyDescent="0.15"/>
    <row r="2483" customFormat="1" x14ac:dyDescent="0.15"/>
    <row r="2484" customFormat="1" x14ac:dyDescent="0.15"/>
    <row r="2485" customFormat="1" x14ac:dyDescent="0.15"/>
    <row r="2486" customFormat="1" x14ac:dyDescent="0.15"/>
    <row r="2487" customFormat="1" x14ac:dyDescent="0.15"/>
    <row r="2488" customFormat="1" x14ac:dyDescent="0.15"/>
    <row r="2489" customFormat="1" x14ac:dyDescent="0.15"/>
    <row r="2490" customFormat="1" x14ac:dyDescent="0.15"/>
    <row r="2491" customFormat="1" x14ac:dyDescent="0.15"/>
    <row r="2492" customFormat="1" x14ac:dyDescent="0.15"/>
    <row r="2493" customFormat="1" x14ac:dyDescent="0.15"/>
    <row r="2494" customFormat="1" x14ac:dyDescent="0.15"/>
    <row r="2495" customFormat="1" x14ac:dyDescent="0.15"/>
    <row r="2496" customFormat="1" x14ac:dyDescent="0.15"/>
    <row r="2497" customFormat="1" x14ac:dyDescent="0.15"/>
    <row r="2498" customFormat="1" x14ac:dyDescent="0.15"/>
    <row r="2499" customFormat="1" x14ac:dyDescent="0.15"/>
    <row r="2500" customFormat="1" x14ac:dyDescent="0.15"/>
    <row r="2501" customFormat="1" x14ac:dyDescent="0.15"/>
    <row r="2502" customFormat="1" x14ac:dyDescent="0.15"/>
    <row r="2503" customFormat="1" x14ac:dyDescent="0.15"/>
    <row r="2504" customFormat="1" x14ac:dyDescent="0.15"/>
    <row r="2505" customFormat="1" x14ac:dyDescent="0.15"/>
    <row r="2506" customFormat="1" x14ac:dyDescent="0.15"/>
    <row r="2507" customFormat="1" x14ac:dyDescent="0.15"/>
    <row r="2508" customFormat="1" x14ac:dyDescent="0.15"/>
    <row r="2509" customFormat="1" x14ac:dyDescent="0.15"/>
    <row r="2510" customFormat="1" x14ac:dyDescent="0.15"/>
    <row r="2511" customFormat="1" x14ac:dyDescent="0.15"/>
    <row r="2512" customFormat="1" x14ac:dyDescent="0.15"/>
    <row r="2513" customFormat="1" x14ac:dyDescent="0.15"/>
    <row r="2514" customFormat="1" x14ac:dyDescent="0.15"/>
    <row r="2515" customFormat="1" x14ac:dyDescent="0.15"/>
    <row r="2516" customFormat="1" x14ac:dyDescent="0.15"/>
    <row r="2517" customFormat="1" x14ac:dyDescent="0.15"/>
    <row r="2518" customFormat="1" x14ac:dyDescent="0.15"/>
    <row r="2519" customFormat="1" x14ac:dyDescent="0.15"/>
    <row r="2520" customFormat="1" x14ac:dyDescent="0.15"/>
    <row r="2521" customFormat="1" x14ac:dyDescent="0.15"/>
    <row r="2522" customFormat="1" x14ac:dyDescent="0.15"/>
    <row r="2523" customFormat="1" x14ac:dyDescent="0.15"/>
    <row r="2524" customFormat="1" x14ac:dyDescent="0.15"/>
    <row r="2525" customFormat="1" x14ac:dyDescent="0.15"/>
    <row r="2526" customFormat="1" x14ac:dyDescent="0.15"/>
    <row r="2527" customFormat="1" x14ac:dyDescent="0.15"/>
    <row r="2528" customFormat="1" x14ac:dyDescent="0.15"/>
    <row r="2529" customFormat="1" x14ac:dyDescent="0.15"/>
    <row r="2530" customFormat="1" x14ac:dyDescent="0.15"/>
    <row r="2531" customFormat="1" x14ac:dyDescent="0.15"/>
    <row r="2532" customFormat="1" x14ac:dyDescent="0.15"/>
    <row r="2533" customFormat="1" x14ac:dyDescent="0.15"/>
    <row r="2534" customFormat="1" x14ac:dyDescent="0.15"/>
    <row r="2535" customFormat="1" x14ac:dyDescent="0.15"/>
    <row r="2536" customFormat="1" x14ac:dyDescent="0.15"/>
    <row r="2537" customFormat="1" x14ac:dyDescent="0.15"/>
    <row r="2538" customFormat="1" x14ac:dyDescent="0.15"/>
    <row r="2539" customFormat="1" x14ac:dyDescent="0.15"/>
    <row r="2540" customFormat="1" x14ac:dyDescent="0.15"/>
    <row r="2541" customFormat="1" x14ac:dyDescent="0.15"/>
    <row r="2542" customFormat="1" x14ac:dyDescent="0.15"/>
    <row r="2543" customFormat="1" x14ac:dyDescent="0.15"/>
    <row r="2544" customFormat="1" x14ac:dyDescent="0.15"/>
    <row r="2545" customFormat="1" x14ac:dyDescent="0.15"/>
    <row r="2546" customFormat="1" x14ac:dyDescent="0.15"/>
    <row r="2547" customFormat="1" x14ac:dyDescent="0.15"/>
    <row r="2548" customFormat="1" x14ac:dyDescent="0.15"/>
    <row r="2549" customFormat="1" x14ac:dyDescent="0.15"/>
    <row r="2550" customFormat="1" x14ac:dyDescent="0.15"/>
    <row r="2551" customFormat="1" x14ac:dyDescent="0.15"/>
    <row r="2552" customFormat="1" x14ac:dyDescent="0.15"/>
    <row r="2553" customFormat="1" x14ac:dyDescent="0.15"/>
    <row r="2554" customFormat="1" x14ac:dyDescent="0.15"/>
    <row r="2555" customFormat="1" x14ac:dyDescent="0.15"/>
    <row r="2556" customFormat="1" x14ac:dyDescent="0.15"/>
    <row r="2557" customFormat="1" x14ac:dyDescent="0.15"/>
    <row r="2558" customFormat="1" x14ac:dyDescent="0.15"/>
    <row r="2559" customFormat="1" x14ac:dyDescent="0.15"/>
    <row r="2560" customFormat="1" x14ac:dyDescent="0.15"/>
    <row r="2561" customFormat="1" x14ac:dyDescent="0.15"/>
    <row r="2562" customFormat="1" x14ac:dyDescent="0.15"/>
    <row r="2563" customFormat="1" x14ac:dyDescent="0.15"/>
    <row r="2564" customFormat="1" x14ac:dyDescent="0.15"/>
    <row r="2565" customFormat="1" x14ac:dyDescent="0.15"/>
    <row r="2566" customFormat="1" x14ac:dyDescent="0.15"/>
    <row r="2567" customFormat="1" x14ac:dyDescent="0.15"/>
    <row r="2568" customFormat="1" x14ac:dyDescent="0.15"/>
    <row r="2569" customFormat="1" x14ac:dyDescent="0.15"/>
    <row r="2570" customFormat="1" x14ac:dyDescent="0.15"/>
    <row r="2571" customFormat="1" x14ac:dyDescent="0.15"/>
    <row r="2572" customFormat="1" x14ac:dyDescent="0.15"/>
    <row r="2573" customFormat="1" x14ac:dyDescent="0.15"/>
    <row r="2574" customFormat="1" x14ac:dyDescent="0.15"/>
    <row r="2575" customFormat="1" x14ac:dyDescent="0.15"/>
    <row r="2576" customFormat="1" x14ac:dyDescent="0.15"/>
    <row r="2577" customFormat="1" x14ac:dyDescent="0.15"/>
    <row r="2578" customFormat="1" x14ac:dyDescent="0.15"/>
    <row r="2579" customFormat="1" x14ac:dyDescent="0.15"/>
    <row r="2580" customFormat="1" x14ac:dyDescent="0.15"/>
    <row r="2581" customFormat="1" x14ac:dyDescent="0.15"/>
    <row r="2582" customFormat="1" x14ac:dyDescent="0.15"/>
    <row r="2583" customFormat="1" x14ac:dyDescent="0.15"/>
    <row r="2584" customFormat="1" x14ac:dyDescent="0.15"/>
    <row r="2585" customFormat="1" x14ac:dyDescent="0.15"/>
    <row r="2586" customFormat="1" x14ac:dyDescent="0.15"/>
    <row r="2587" customFormat="1" x14ac:dyDescent="0.15"/>
    <row r="2588" customFormat="1" x14ac:dyDescent="0.15"/>
    <row r="2589" customFormat="1" x14ac:dyDescent="0.15"/>
    <row r="2590" customFormat="1" x14ac:dyDescent="0.15"/>
    <row r="2591" customFormat="1" x14ac:dyDescent="0.15"/>
    <row r="2592" customFormat="1" x14ac:dyDescent="0.15"/>
    <row r="2593" customFormat="1" x14ac:dyDescent="0.15"/>
    <row r="2594" customFormat="1" x14ac:dyDescent="0.15"/>
    <row r="2595" customFormat="1" x14ac:dyDescent="0.15"/>
    <row r="2596" customFormat="1" x14ac:dyDescent="0.15"/>
    <row r="2597" customFormat="1" x14ac:dyDescent="0.15"/>
    <row r="2598" customFormat="1" x14ac:dyDescent="0.15"/>
    <row r="2599" customFormat="1" x14ac:dyDescent="0.15"/>
    <row r="2600" customFormat="1" x14ac:dyDescent="0.15"/>
    <row r="2601" customFormat="1" x14ac:dyDescent="0.15"/>
    <row r="2602" customFormat="1" x14ac:dyDescent="0.15"/>
    <row r="2603" customFormat="1" x14ac:dyDescent="0.15"/>
    <row r="2604" customFormat="1" x14ac:dyDescent="0.15"/>
    <row r="2605" customFormat="1" x14ac:dyDescent="0.15"/>
    <row r="2606" customFormat="1" x14ac:dyDescent="0.15"/>
    <row r="2607" customFormat="1" x14ac:dyDescent="0.15"/>
    <row r="2608" customFormat="1" x14ac:dyDescent="0.15"/>
    <row r="2609" customFormat="1" x14ac:dyDescent="0.15"/>
    <row r="2610" customFormat="1" x14ac:dyDescent="0.15"/>
    <row r="2611" customFormat="1" x14ac:dyDescent="0.15"/>
    <row r="2612" customFormat="1" x14ac:dyDescent="0.15"/>
    <row r="2613" customFormat="1" x14ac:dyDescent="0.15"/>
    <row r="2614" customFormat="1" x14ac:dyDescent="0.15"/>
    <row r="2615" customFormat="1" x14ac:dyDescent="0.15"/>
    <row r="2616" customFormat="1" x14ac:dyDescent="0.15"/>
    <row r="2617" customFormat="1" x14ac:dyDescent="0.15"/>
    <row r="2618" customFormat="1" x14ac:dyDescent="0.15"/>
    <row r="2619" customFormat="1" x14ac:dyDescent="0.15"/>
    <row r="2620" customFormat="1" x14ac:dyDescent="0.15"/>
    <row r="2621" customFormat="1" x14ac:dyDescent="0.15"/>
    <row r="2622" customFormat="1" x14ac:dyDescent="0.15"/>
    <row r="2623" customFormat="1" x14ac:dyDescent="0.15"/>
    <row r="2624" customFormat="1" x14ac:dyDescent="0.15"/>
    <row r="2625" customFormat="1" x14ac:dyDescent="0.15"/>
    <row r="2626" customFormat="1" x14ac:dyDescent="0.15"/>
    <row r="2627" customFormat="1" x14ac:dyDescent="0.15"/>
    <row r="2628" customFormat="1" x14ac:dyDescent="0.15"/>
    <row r="2629" customFormat="1" x14ac:dyDescent="0.15"/>
    <row r="2630" customFormat="1" x14ac:dyDescent="0.15"/>
    <row r="2631" customFormat="1" x14ac:dyDescent="0.15"/>
    <row r="2632" customFormat="1" x14ac:dyDescent="0.15"/>
    <row r="2633" customFormat="1" x14ac:dyDescent="0.15"/>
    <row r="2634" customFormat="1" x14ac:dyDescent="0.15"/>
    <row r="2635" customFormat="1" x14ac:dyDescent="0.15"/>
    <row r="2636" customFormat="1" x14ac:dyDescent="0.15"/>
    <row r="2637" customFormat="1" x14ac:dyDescent="0.15"/>
    <row r="2638" customFormat="1" x14ac:dyDescent="0.15"/>
    <row r="2639" customFormat="1" x14ac:dyDescent="0.15"/>
    <row r="2640" customFormat="1" x14ac:dyDescent="0.15"/>
    <row r="2641" customFormat="1" x14ac:dyDescent="0.15"/>
    <row r="2642" customFormat="1" x14ac:dyDescent="0.15"/>
    <row r="2643" customFormat="1" x14ac:dyDescent="0.15"/>
    <row r="2644" customFormat="1" x14ac:dyDescent="0.15"/>
    <row r="2645" customFormat="1" x14ac:dyDescent="0.15"/>
    <row r="2646" customFormat="1" x14ac:dyDescent="0.15"/>
    <row r="2647" customFormat="1" x14ac:dyDescent="0.15"/>
    <row r="2648" customFormat="1" x14ac:dyDescent="0.15"/>
    <row r="2649" customFormat="1" x14ac:dyDescent="0.15"/>
    <row r="2650" customFormat="1" x14ac:dyDescent="0.15"/>
    <row r="2651" customFormat="1" x14ac:dyDescent="0.15"/>
    <row r="2652" customFormat="1" x14ac:dyDescent="0.15"/>
    <row r="2653" customFormat="1" x14ac:dyDescent="0.15"/>
    <row r="2654" customFormat="1" x14ac:dyDescent="0.15"/>
    <row r="2655" customFormat="1" x14ac:dyDescent="0.15"/>
    <row r="2656" customFormat="1" x14ac:dyDescent="0.15"/>
    <row r="2657" customFormat="1" x14ac:dyDescent="0.15"/>
    <row r="2658" customFormat="1" x14ac:dyDescent="0.15"/>
    <row r="2659" customFormat="1" x14ac:dyDescent="0.15"/>
    <row r="2660" customFormat="1" x14ac:dyDescent="0.15"/>
    <row r="2661" customFormat="1" x14ac:dyDescent="0.15"/>
    <row r="2662" customFormat="1" x14ac:dyDescent="0.15"/>
    <row r="2663" customFormat="1" x14ac:dyDescent="0.15"/>
    <row r="2664" customFormat="1" x14ac:dyDescent="0.15"/>
    <row r="2665" customFormat="1" x14ac:dyDescent="0.15"/>
    <row r="2666" customFormat="1" x14ac:dyDescent="0.15"/>
    <row r="2667" customFormat="1" x14ac:dyDescent="0.15"/>
    <row r="2668" customFormat="1" x14ac:dyDescent="0.15"/>
    <row r="2669" customFormat="1" x14ac:dyDescent="0.15"/>
    <row r="2670" customFormat="1" x14ac:dyDescent="0.15"/>
    <row r="2671" customFormat="1" x14ac:dyDescent="0.15"/>
    <row r="2672" customFormat="1" x14ac:dyDescent="0.15"/>
    <row r="2673" customFormat="1" x14ac:dyDescent="0.15"/>
    <row r="2674" customFormat="1" x14ac:dyDescent="0.15"/>
    <row r="2675" customFormat="1" x14ac:dyDescent="0.15"/>
    <row r="2676" customFormat="1" x14ac:dyDescent="0.15"/>
    <row r="2677" customFormat="1" x14ac:dyDescent="0.15"/>
    <row r="2678" customFormat="1" x14ac:dyDescent="0.15"/>
    <row r="2679" customFormat="1" x14ac:dyDescent="0.15"/>
    <row r="2680" customFormat="1" x14ac:dyDescent="0.15"/>
    <row r="2681" customFormat="1" x14ac:dyDescent="0.15"/>
    <row r="2682" customFormat="1" x14ac:dyDescent="0.15"/>
    <row r="2683" customFormat="1" x14ac:dyDescent="0.15"/>
    <row r="2684" customFormat="1" x14ac:dyDescent="0.15"/>
    <row r="2685" customFormat="1" x14ac:dyDescent="0.15"/>
    <row r="2686" customFormat="1" x14ac:dyDescent="0.15"/>
    <row r="2687" customFormat="1" x14ac:dyDescent="0.15"/>
    <row r="2688" customFormat="1" x14ac:dyDescent="0.15"/>
    <row r="2689" customFormat="1" x14ac:dyDescent="0.15"/>
    <row r="2690" customFormat="1" x14ac:dyDescent="0.15"/>
    <row r="2691" customFormat="1" x14ac:dyDescent="0.15"/>
    <row r="2692" customFormat="1" x14ac:dyDescent="0.15"/>
    <row r="2693" customFormat="1" x14ac:dyDescent="0.15"/>
    <row r="2694" customFormat="1" x14ac:dyDescent="0.15"/>
    <row r="2695" customFormat="1" x14ac:dyDescent="0.15"/>
    <row r="2696" customFormat="1" x14ac:dyDescent="0.15"/>
    <row r="2697" customFormat="1" x14ac:dyDescent="0.15"/>
    <row r="2698" customFormat="1" x14ac:dyDescent="0.15"/>
    <row r="2699" customFormat="1" x14ac:dyDescent="0.15"/>
    <row r="2700" customFormat="1" x14ac:dyDescent="0.15"/>
    <row r="2701" customFormat="1" x14ac:dyDescent="0.15"/>
    <row r="2702" customFormat="1" x14ac:dyDescent="0.15"/>
    <row r="2703" customFormat="1" x14ac:dyDescent="0.15"/>
    <row r="2704" customFormat="1" x14ac:dyDescent="0.15"/>
    <row r="2705" customFormat="1" x14ac:dyDescent="0.15"/>
    <row r="2706" customFormat="1" x14ac:dyDescent="0.15"/>
    <row r="2707" customFormat="1" x14ac:dyDescent="0.15"/>
    <row r="2708" customFormat="1" x14ac:dyDescent="0.15"/>
    <row r="2709" customFormat="1" x14ac:dyDescent="0.15"/>
    <row r="2710" customFormat="1" x14ac:dyDescent="0.15"/>
    <row r="2711" customFormat="1" x14ac:dyDescent="0.15"/>
    <row r="2712" customFormat="1" x14ac:dyDescent="0.15"/>
    <row r="2713" customFormat="1" x14ac:dyDescent="0.15"/>
    <row r="2714" customFormat="1" x14ac:dyDescent="0.15"/>
    <row r="2715" customFormat="1" x14ac:dyDescent="0.15"/>
    <row r="2716" customFormat="1" x14ac:dyDescent="0.15"/>
    <row r="2717" customFormat="1" x14ac:dyDescent="0.15"/>
    <row r="2718" customFormat="1" x14ac:dyDescent="0.15"/>
    <row r="2719" customFormat="1" x14ac:dyDescent="0.15"/>
    <row r="2720" customFormat="1" x14ac:dyDescent="0.15"/>
    <row r="2721" customFormat="1" x14ac:dyDescent="0.15"/>
    <row r="2722" customFormat="1" x14ac:dyDescent="0.15"/>
    <row r="2723" customFormat="1" x14ac:dyDescent="0.15"/>
    <row r="2724" customFormat="1" x14ac:dyDescent="0.15"/>
    <row r="2725" customFormat="1" x14ac:dyDescent="0.15"/>
    <row r="2726" customFormat="1" x14ac:dyDescent="0.15"/>
    <row r="2727" customFormat="1" x14ac:dyDescent="0.15"/>
    <row r="2728" customFormat="1" x14ac:dyDescent="0.15"/>
    <row r="2729" customFormat="1" x14ac:dyDescent="0.15"/>
    <row r="2730" customFormat="1" x14ac:dyDescent="0.15"/>
    <row r="2731" customFormat="1" x14ac:dyDescent="0.15"/>
    <row r="2732" customFormat="1" x14ac:dyDescent="0.15"/>
    <row r="2733" customFormat="1" x14ac:dyDescent="0.15"/>
    <row r="2734" customFormat="1" x14ac:dyDescent="0.15"/>
    <row r="2735" customFormat="1" x14ac:dyDescent="0.15"/>
    <row r="2736" customFormat="1" x14ac:dyDescent="0.15"/>
    <row r="2737" customFormat="1" x14ac:dyDescent="0.15"/>
    <row r="2738" customFormat="1" x14ac:dyDescent="0.15"/>
    <row r="2739" customFormat="1" x14ac:dyDescent="0.15"/>
    <row r="2740" customFormat="1" x14ac:dyDescent="0.15"/>
    <row r="2741" customFormat="1" x14ac:dyDescent="0.15"/>
    <row r="2742" customFormat="1" x14ac:dyDescent="0.15"/>
    <row r="2743" customFormat="1" x14ac:dyDescent="0.15"/>
    <row r="2744" customFormat="1" x14ac:dyDescent="0.15"/>
    <row r="2745" customFormat="1" x14ac:dyDescent="0.15"/>
    <row r="2746" customFormat="1" x14ac:dyDescent="0.15"/>
    <row r="2747" customFormat="1" x14ac:dyDescent="0.15"/>
    <row r="2748" customFormat="1" x14ac:dyDescent="0.15"/>
    <row r="2749" customFormat="1" x14ac:dyDescent="0.15"/>
    <row r="2750" customFormat="1" x14ac:dyDescent="0.15"/>
    <row r="2751" customFormat="1" x14ac:dyDescent="0.15"/>
    <row r="2752" customFormat="1" x14ac:dyDescent="0.15"/>
    <row r="2753" customFormat="1" x14ac:dyDescent="0.15"/>
    <row r="2754" customFormat="1" x14ac:dyDescent="0.15"/>
    <row r="2755" customFormat="1" x14ac:dyDescent="0.15"/>
    <row r="2756" customFormat="1" x14ac:dyDescent="0.15"/>
    <row r="2757" customFormat="1" x14ac:dyDescent="0.15"/>
    <row r="2758" customFormat="1" x14ac:dyDescent="0.15"/>
    <row r="2759" customFormat="1" x14ac:dyDescent="0.15"/>
    <row r="2760" customFormat="1" x14ac:dyDescent="0.15"/>
    <row r="2761" customFormat="1" x14ac:dyDescent="0.15"/>
    <row r="2762" customFormat="1" x14ac:dyDescent="0.15"/>
    <row r="2763" customFormat="1" x14ac:dyDescent="0.15"/>
    <row r="2764" customFormat="1" x14ac:dyDescent="0.15"/>
    <row r="2765" customFormat="1" x14ac:dyDescent="0.15"/>
    <row r="2766" customFormat="1" x14ac:dyDescent="0.15"/>
    <row r="2767" customFormat="1" x14ac:dyDescent="0.15"/>
    <row r="2768" customFormat="1" x14ac:dyDescent="0.15"/>
    <row r="2769" customFormat="1" x14ac:dyDescent="0.15"/>
    <row r="2770" customFormat="1" x14ac:dyDescent="0.15"/>
    <row r="2771" customFormat="1" x14ac:dyDescent="0.15"/>
    <row r="2772" customFormat="1" x14ac:dyDescent="0.15"/>
    <row r="2773" customFormat="1" x14ac:dyDescent="0.15"/>
    <row r="2774" customFormat="1" x14ac:dyDescent="0.15"/>
    <row r="2775" customFormat="1" x14ac:dyDescent="0.15"/>
    <row r="2776" customFormat="1" x14ac:dyDescent="0.15"/>
    <row r="2777" customFormat="1" x14ac:dyDescent="0.15"/>
    <row r="2778" customFormat="1" x14ac:dyDescent="0.15"/>
    <row r="2779" customFormat="1" x14ac:dyDescent="0.15"/>
    <row r="2780" customFormat="1" x14ac:dyDescent="0.15"/>
    <row r="2781" customFormat="1" x14ac:dyDescent="0.15"/>
    <row r="2782" customFormat="1" x14ac:dyDescent="0.15"/>
    <row r="2783" customFormat="1" x14ac:dyDescent="0.15"/>
    <row r="2784" customFormat="1" x14ac:dyDescent="0.15"/>
    <row r="2785" customFormat="1" x14ac:dyDescent="0.15"/>
    <row r="2786" customFormat="1" x14ac:dyDescent="0.15"/>
    <row r="2787" customFormat="1" x14ac:dyDescent="0.15"/>
    <row r="2788" customFormat="1" x14ac:dyDescent="0.15"/>
    <row r="2789" customFormat="1" x14ac:dyDescent="0.15"/>
    <row r="2790" customFormat="1" x14ac:dyDescent="0.15"/>
    <row r="2791" customFormat="1" x14ac:dyDescent="0.15"/>
    <row r="2792" customFormat="1" x14ac:dyDescent="0.15"/>
    <row r="2793" customFormat="1" x14ac:dyDescent="0.15"/>
    <row r="2794" customFormat="1" x14ac:dyDescent="0.15"/>
    <row r="2795" customFormat="1" x14ac:dyDescent="0.15"/>
    <row r="2796" customFormat="1" x14ac:dyDescent="0.15"/>
    <row r="2797" customFormat="1" x14ac:dyDescent="0.15"/>
    <row r="2798" customFormat="1" x14ac:dyDescent="0.15"/>
    <row r="2799" customFormat="1" x14ac:dyDescent="0.15"/>
    <row r="2800" customFormat="1" x14ac:dyDescent="0.15"/>
    <row r="2801" customFormat="1" x14ac:dyDescent="0.15"/>
    <row r="2802" customFormat="1" x14ac:dyDescent="0.15"/>
    <row r="2803" customFormat="1" x14ac:dyDescent="0.15"/>
    <row r="2804" customFormat="1" x14ac:dyDescent="0.15"/>
    <row r="2805" customFormat="1" x14ac:dyDescent="0.15"/>
    <row r="2806" customFormat="1" x14ac:dyDescent="0.15"/>
    <row r="2807" customFormat="1" x14ac:dyDescent="0.15"/>
    <row r="2808" customFormat="1" x14ac:dyDescent="0.15"/>
    <row r="2809" customFormat="1" x14ac:dyDescent="0.15"/>
    <row r="2810" customFormat="1" x14ac:dyDescent="0.15"/>
    <row r="2811" customFormat="1" x14ac:dyDescent="0.15"/>
    <row r="2812" customFormat="1" x14ac:dyDescent="0.15"/>
    <row r="2813" customFormat="1" x14ac:dyDescent="0.15"/>
    <row r="2814" customFormat="1" x14ac:dyDescent="0.15"/>
    <row r="2815" customFormat="1" x14ac:dyDescent="0.15"/>
    <row r="2816" customFormat="1" x14ac:dyDescent="0.15"/>
    <row r="2817" customFormat="1" x14ac:dyDescent="0.15"/>
    <row r="2818" customFormat="1" x14ac:dyDescent="0.15"/>
    <row r="2819" customFormat="1" x14ac:dyDescent="0.15"/>
    <row r="2820" customFormat="1" x14ac:dyDescent="0.15"/>
    <row r="2821" customFormat="1" x14ac:dyDescent="0.15"/>
    <row r="2822" customFormat="1" x14ac:dyDescent="0.15"/>
    <row r="2823" customFormat="1" x14ac:dyDescent="0.15"/>
    <row r="2824" customFormat="1" x14ac:dyDescent="0.15"/>
    <row r="2825" customFormat="1" x14ac:dyDescent="0.15"/>
    <row r="2826" customFormat="1" x14ac:dyDescent="0.15"/>
    <row r="2827" customFormat="1" x14ac:dyDescent="0.15"/>
    <row r="2828" customFormat="1" x14ac:dyDescent="0.15"/>
    <row r="2829" customFormat="1" x14ac:dyDescent="0.15"/>
    <row r="2830" customFormat="1" x14ac:dyDescent="0.15"/>
    <row r="2831" customFormat="1" x14ac:dyDescent="0.15"/>
    <row r="2832" customFormat="1" x14ac:dyDescent="0.15"/>
    <row r="2833" customFormat="1" x14ac:dyDescent="0.15"/>
    <row r="2834" customFormat="1" x14ac:dyDescent="0.15"/>
    <row r="2835" customFormat="1" x14ac:dyDescent="0.15"/>
    <row r="2836" customFormat="1" x14ac:dyDescent="0.15"/>
    <row r="2837" customFormat="1" x14ac:dyDescent="0.15"/>
    <row r="2838" customFormat="1" x14ac:dyDescent="0.15"/>
    <row r="2839" customFormat="1" x14ac:dyDescent="0.15"/>
    <row r="2840" customFormat="1" x14ac:dyDescent="0.15"/>
    <row r="2841" customFormat="1" x14ac:dyDescent="0.15"/>
    <row r="2842" customFormat="1" x14ac:dyDescent="0.15"/>
    <row r="2843" customFormat="1" x14ac:dyDescent="0.15"/>
    <row r="2844" customFormat="1" x14ac:dyDescent="0.15"/>
    <row r="2845" customFormat="1" x14ac:dyDescent="0.15"/>
    <row r="2846" customFormat="1" x14ac:dyDescent="0.15"/>
    <row r="2847" customFormat="1" x14ac:dyDescent="0.15"/>
    <row r="2848" customFormat="1" x14ac:dyDescent="0.15"/>
    <row r="2849" customFormat="1" x14ac:dyDescent="0.15"/>
    <row r="2850" customFormat="1" x14ac:dyDescent="0.15"/>
    <row r="2851" customFormat="1" x14ac:dyDescent="0.15"/>
    <row r="2852" customFormat="1" x14ac:dyDescent="0.15"/>
    <row r="2853" customFormat="1" x14ac:dyDescent="0.15"/>
    <row r="2854" customFormat="1" x14ac:dyDescent="0.15"/>
    <row r="2855" customFormat="1" x14ac:dyDescent="0.15"/>
    <row r="2856" customFormat="1" x14ac:dyDescent="0.15"/>
    <row r="2857" customFormat="1" x14ac:dyDescent="0.15"/>
    <row r="2858" customFormat="1" x14ac:dyDescent="0.15"/>
    <row r="2859" customFormat="1" x14ac:dyDescent="0.15"/>
    <row r="2860" customFormat="1" x14ac:dyDescent="0.15"/>
    <row r="2861" customFormat="1" x14ac:dyDescent="0.15"/>
    <row r="2862" customFormat="1" x14ac:dyDescent="0.15"/>
    <row r="2863" customFormat="1" x14ac:dyDescent="0.15"/>
    <row r="2864" customFormat="1" x14ac:dyDescent="0.15"/>
    <row r="2865" customFormat="1" x14ac:dyDescent="0.15"/>
    <row r="2866" customFormat="1" x14ac:dyDescent="0.15"/>
    <row r="2867" customFormat="1" x14ac:dyDescent="0.15"/>
    <row r="2868" customFormat="1" x14ac:dyDescent="0.15"/>
    <row r="2869" customFormat="1" x14ac:dyDescent="0.15"/>
    <row r="2870" customFormat="1" x14ac:dyDescent="0.15"/>
    <row r="2871" customFormat="1" x14ac:dyDescent="0.15"/>
    <row r="2872" customFormat="1" x14ac:dyDescent="0.15"/>
    <row r="2873" customFormat="1" x14ac:dyDescent="0.15"/>
    <row r="2874" customFormat="1" x14ac:dyDescent="0.15"/>
    <row r="2875" customFormat="1" x14ac:dyDescent="0.15"/>
    <row r="2876" customFormat="1" x14ac:dyDescent="0.15"/>
    <row r="2877" customFormat="1" x14ac:dyDescent="0.15"/>
    <row r="2878" customFormat="1" x14ac:dyDescent="0.15"/>
    <row r="2879" customFormat="1" x14ac:dyDescent="0.15"/>
    <row r="2880" customFormat="1" x14ac:dyDescent="0.15"/>
    <row r="2881" customFormat="1" x14ac:dyDescent="0.15"/>
    <row r="2882" customFormat="1" x14ac:dyDescent="0.15"/>
    <row r="2883" customFormat="1" x14ac:dyDescent="0.15"/>
    <row r="2884" customFormat="1" x14ac:dyDescent="0.15"/>
    <row r="2885" customFormat="1" x14ac:dyDescent="0.15"/>
    <row r="2886" customFormat="1" x14ac:dyDescent="0.15"/>
    <row r="2887" customFormat="1" x14ac:dyDescent="0.15"/>
    <row r="2888" customFormat="1" x14ac:dyDescent="0.15"/>
    <row r="2889" customFormat="1" x14ac:dyDescent="0.15"/>
    <row r="2890" customFormat="1" x14ac:dyDescent="0.15"/>
    <row r="2891" customFormat="1" x14ac:dyDescent="0.15"/>
    <row r="2892" customFormat="1" x14ac:dyDescent="0.15"/>
    <row r="2893" customFormat="1" x14ac:dyDescent="0.15"/>
    <row r="2894" customFormat="1" x14ac:dyDescent="0.15"/>
    <row r="2895" customFormat="1" x14ac:dyDescent="0.15"/>
    <row r="2896" customFormat="1" x14ac:dyDescent="0.15"/>
    <row r="2897" customFormat="1" x14ac:dyDescent="0.15"/>
    <row r="2898" customFormat="1" x14ac:dyDescent="0.15"/>
    <row r="2899" customFormat="1" x14ac:dyDescent="0.15"/>
    <row r="2900" customFormat="1" x14ac:dyDescent="0.15"/>
    <row r="2901" customFormat="1" x14ac:dyDescent="0.15"/>
    <row r="2902" customFormat="1" x14ac:dyDescent="0.15"/>
    <row r="2903" customFormat="1" x14ac:dyDescent="0.15"/>
    <row r="2904" customFormat="1" x14ac:dyDescent="0.15"/>
    <row r="2905" customFormat="1" x14ac:dyDescent="0.15"/>
    <row r="2906" customFormat="1" x14ac:dyDescent="0.15"/>
    <row r="2907" customFormat="1" x14ac:dyDescent="0.15"/>
    <row r="2908" customFormat="1" x14ac:dyDescent="0.15"/>
    <row r="2909" customFormat="1" x14ac:dyDescent="0.15"/>
    <row r="2910" customFormat="1" x14ac:dyDescent="0.15"/>
    <row r="2911" customFormat="1" x14ac:dyDescent="0.15"/>
    <row r="2912" customFormat="1" x14ac:dyDescent="0.15"/>
    <row r="2913" customFormat="1" x14ac:dyDescent="0.15"/>
    <row r="2914" customFormat="1" x14ac:dyDescent="0.15"/>
    <row r="2915" customFormat="1" x14ac:dyDescent="0.15"/>
    <row r="2916" customFormat="1" x14ac:dyDescent="0.15"/>
    <row r="2917" customFormat="1" x14ac:dyDescent="0.15"/>
    <row r="2918" customFormat="1" x14ac:dyDescent="0.15"/>
    <row r="2919" customFormat="1" x14ac:dyDescent="0.15"/>
    <row r="2920" customFormat="1" x14ac:dyDescent="0.15"/>
    <row r="2921" customFormat="1" x14ac:dyDescent="0.15"/>
    <row r="2922" customFormat="1" x14ac:dyDescent="0.15"/>
    <row r="2923" customFormat="1" x14ac:dyDescent="0.15"/>
    <row r="2924" customFormat="1" x14ac:dyDescent="0.15"/>
    <row r="2925" customFormat="1" x14ac:dyDescent="0.15"/>
    <row r="2926" customFormat="1" x14ac:dyDescent="0.15"/>
    <row r="2927" customFormat="1" x14ac:dyDescent="0.15"/>
    <row r="2928" customFormat="1" x14ac:dyDescent="0.15"/>
    <row r="2929" customFormat="1" x14ac:dyDescent="0.15"/>
    <row r="2930" customFormat="1" x14ac:dyDescent="0.15"/>
    <row r="2931" customFormat="1" x14ac:dyDescent="0.15"/>
    <row r="2932" customFormat="1" x14ac:dyDescent="0.15"/>
    <row r="2933" customFormat="1" x14ac:dyDescent="0.15"/>
    <row r="2934" customFormat="1" x14ac:dyDescent="0.15"/>
    <row r="2935" customFormat="1" x14ac:dyDescent="0.15"/>
    <row r="2936" customFormat="1" x14ac:dyDescent="0.15"/>
    <row r="2937" customFormat="1" x14ac:dyDescent="0.15"/>
    <row r="2938" customFormat="1" x14ac:dyDescent="0.15"/>
    <row r="2939" customFormat="1" x14ac:dyDescent="0.15"/>
    <row r="2940" customFormat="1" x14ac:dyDescent="0.15"/>
    <row r="2941" customFormat="1" x14ac:dyDescent="0.15"/>
    <row r="2942" customFormat="1" x14ac:dyDescent="0.15"/>
    <row r="2943" customFormat="1" x14ac:dyDescent="0.15"/>
    <row r="2944" customFormat="1" x14ac:dyDescent="0.15"/>
    <row r="2945" customFormat="1" x14ac:dyDescent="0.15"/>
    <row r="2946" customFormat="1" x14ac:dyDescent="0.15"/>
    <row r="2947" customFormat="1" x14ac:dyDescent="0.15"/>
    <row r="2948" customFormat="1" x14ac:dyDescent="0.15"/>
    <row r="2949" customFormat="1" x14ac:dyDescent="0.15"/>
    <row r="2950" customFormat="1" x14ac:dyDescent="0.15"/>
    <row r="2951" customFormat="1" x14ac:dyDescent="0.15"/>
    <row r="2952" customFormat="1" x14ac:dyDescent="0.15"/>
    <row r="2953" customFormat="1" x14ac:dyDescent="0.15"/>
    <row r="2954" customFormat="1" x14ac:dyDescent="0.15"/>
    <row r="2955" customFormat="1" x14ac:dyDescent="0.15"/>
    <row r="2956" customFormat="1" x14ac:dyDescent="0.15"/>
    <row r="2957" customFormat="1" x14ac:dyDescent="0.15"/>
    <row r="2958" customFormat="1" x14ac:dyDescent="0.15"/>
    <row r="2959" customFormat="1" x14ac:dyDescent="0.15"/>
    <row r="2960" customFormat="1" x14ac:dyDescent="0.15"/>
    <row r="2961" customFormat="1" x14ac:dyDescent="0.15"/>
    <row r="2962" customFormat="1" x14ac:dyDescent="0.15"/>
    <row r="2963" customFormat="1" x14ac:dyDescent="0.15"/>
    <row r="2964" customFormat="1" x14ac:dyDescent="0.15"/>
    <row r="2965" customFormat="1" x14ac:dyDescent="0.15"/>
    <row r="2966" customFormat="1" x14ac:dyDescent="0.15"/>
    <row r="2967" customFormat="1" x14ac:dyDescent="0.15"/>
    <row r="2968" customFormat="1" x14ac:dyDescent="0.15"/>
    <row r="2969" customFormat="1" x14ac:dyDescent="0.15"/>
    <row r="2970" customFormat="1" x14ac:dyDescent="0.15"/>
    <row r="2971" customFormat="1" x14ac:dyDescent="0.15"/>
    <row r="2972" customFormat="1" x14ac:dyDescent="0.15"/>
    <row r="2973" customFormat="1" x14ac:dyDescent="0.15"/>
    <row r="2974" customFormat="1" x14ac:dyDescent="0.15"/>
    <row r="2975" customFormat="1" x14ac:dyDescent="0.15"/>
    <row r="2976" customFormat="1" x14ac:dyDescent="0.15"/>
    <row r="2977" customFormat="1" x14ac:dyDescent="0.15"/>
    <row r="2978" customFormat="1" x14ac:dyDescent="0.15"/>
    <row r="2979" customFormat="1" x14ac:dyDescent="0.15"/>
    <row r="2980" customFormat="1" x14ac:dyDescent="0.15"/>
    <row r="2981" customFormat="1" x14ac:dyDescent="0.15"/>
    <row r="2982" customFormat="1" x14ac:dyDescent="0.15"/>
    <row r="2983" customFormat="1" x14ac:dyDescent="0.15"/>
    <row r="2984" customFormat="1" x14ac:dyDescent="0.15"/>
    <row r="2985" customFormat="1" x14ac:dyDescent="0.15"/>
    <row r="2986" customFormat="1" x14ac:dyDescent="0.15"/>
    <row r="2987" customFormat="1" x14ac:dyDescent="0.15"/>
    <row r="2988" customFormat="1" x14ac:dyDescent="0.15"/>
    <row r="2989" customFormat="1" x14ac:dyDescent="0.15"/>
    <row r="2990" customFormat="1" x14ac:dyDescent="0.15"/>
    <row r="2991" customFormat="1" x14ac:dyDescent="0.15"/>
    <row r="2992" customFormat="1" x14ac:dyDescent="0.15"/>
    <row r="2993" customFormat="1" x14ac:dyDescent="0.15"/>
    <row r="2994" customFormat="1" x14ac:dyDescent="0.15"/>
    <row r="2995" customFormat="1" x14ac:dyDescent="0.15"/>
    <row r="2996" customFormat="1" x14ac:dyDescent="0.15"/>
    <row r="2997" customFormat="1" x14ac:dyDescent="0.15"/>
    <row r="2998" customFormat="1" x14ac:dyDescent="0.15"/>
    <row r="2999" customFormat="1" x14ac:dyDescent="0.15"/>
    <row r="3000" customFormat="1" x14ac:dyDescent="0.15"/>
    <row r="3001" customFormat="1" x14ac:dyDescent="0.15"/>
    <row r="3002" customFormat="1" x14ac:dyDescent="0.15"/>
    <row r="3003" customFormat="1" x14ac:dyDescent="0.15"/>
    <row r="3004" customFormat="1" x14ac:dyDescent="0.15"/>
    <row r="3005" customFormat="1" x14ac:dyDescent="0.15"/>
    <row r="3006" customFormat="1" x14ac:dyDescent="0.15"/>
    <row r="3007" customFormat="1" x14ac:dyDescent="0.15"/>
    <row r="3008" customFormat="1" x14ac:dyDescent="0.15"/>
    <row r="3009" customFormat="1" x14ac:dyDescent="0.15"/>
    <row r="3010" customFormat="1" x14ac:dyDescent="0.15"/>
    <row r="3011" customFormat="1" x14ac:dyDescent="0.15"/>
    <row r="3012" customFormat="1" x14ac:dyDescent="0.15"/>
    <row r="3013" customFormat="1" x14ac:dyDescent="0.15"/>
    <row r="3014" customFormat="1" x14ac:dyDescent="0.15"/>
    <row r="3015" customFormat="1" x14ac:dyDescent="0.15"/>
    <row r="3016" customFormat="1" x14ac:dyDescent="0.15"/>
    <row r="3017" customFormat="1" x14ac:dyDescent="0.15"/>
    <row r="3018" customFormat="1" x14ac:dyDescent="0.15"/>
    <row r="3019" customFormat="1" x14ac:dyDescent="0.15"/>
    <row r="3020" customFormat="1" x14ac:dyDescent="0.15"/>
    <row r="3021" customFormat="1" x14ac:dyDescent="0.15"/>
    <row r="3022" customFormat="1" x14ac:dyDescent="0.15"/>
    <row r="3023" customFormat="1" x14ac:dyDescent="0.15"/>
    <row r="3024" customFormat="1" x14ac:dyDescent="0.15"/>
    <row r="3025" customFormat="1" x14ac:dyDescent="0.15"/>
    <row r="3026" customFormat="1" x14ac:dyDescent="0.15"/>
    <row r="3027" customFormat="1" x14ac:dyDescent="0.15"/>
    <row r="3028" customFormat="1" x14ac:dyDescent="0.15"/>
    <row r="3029" customFormat="1" x14ac:dyDescent="0.15"/>
    <row r="3030" customFormat="1" x14ac:dyDescent="0.15"/>
    <row r="3031" customFormat="1" x14ac:dyDescent="0.15"/>
    <row r="3032" customFormat="1" x14ac:dyDescent="0.15"/>
    <row r="3033" customFormat="1" x14ac:dyDescent="0.15"/>
    <row r="3034" customFormat="1" x14ac:dyDescent="0.15"/>
    <row r="3035" customFormat="1" x14ac:dyDescent="0.15"/>
    <row r="3036" customFormat="1" x14ac:dyDescent="0.15"/>
    <row r="3037" customFormat="1" x14ac:dyDescent="0.15"/>
    <row r="3038" customFormat="1" x14ac:dyDescent="0.15"/>
    <row r="3039" customFormat="1" x14ac:dyDescent="0.15"/>
    <row r="3040" customFormat="1" x14ac:dyDescent="0.15"/>
    <row r="3041" customFormat="1" x14ac:dyDescent="0.15"/>
    <row r="3042" customFormat="1" x14ac:dyDescent="0.15"/>
    <row r="3043" customFormat="1" x14ac:dyDescent="0.15"/>
    <row r="3044" customFormat="1" x14ac:dyDescent="0.15"/>
    <row r="3045" customFormat="1" x14ac:dyDescent="0.15"/>
    <row r="3046" customFormat="1" x14ac:dyDescent="0.15"/>
    <row r="3047" customFormat="1" x14ac:dyDescent="0.15"/>
    <row r="3048" customFormat="1" x14ac:dyDescent="0.15"/>
    <row r="3049" customFormat="1" x14ac:dyDescent="0.15"/>
    <row r="3050" customFormat="1" x14ac:dyDescent="0.15"/>
    <row r="3051" customFormat="1" x14ac:dyDescent="0.15"/>
    <row r="3052" customFormat="1" x14ac:dyDescent="0.15"/>
    <row r="3053" customFormat="1" x14ac:dyDescent="0.15"/>
    <row r="3054" customFormat="1" x14ac:dyDescent="0.15"/>
    <row r="3055" customFormat="1" x14ac:dyDescent="0.15"/>
    <row r="3056" customFormat="1" x14ac:dyDescent="0.15"/>
    <row r="3057" customFormat="1" x14ac:dyDescent="0.15"/>
    <row r="3058" customFormat="1" x14ac:dyDescent="0.15"/>
    <row r="3059" customFormat="1" x14ac:dyDescent="0.15"/>
    <row r="3060" customFormat="1" x14ac:dyDescent="0.15"/>
    <row r="3061" customFormat="1" x14ac:dyDescent="0.15"/>
    <row r="3062" customFormat="1" x14ac:dyDescent="0.15"/>
    <row r="3063" customFormat="1" x14ac:dyDescent="0.15"/>
    <row r="3064" customFormat="1" x14ac:dyDescent="0.15"/>
    <row r="3065" customFormat="1" x14ac:dyDescent="0.15"/>
    <row r="3066" customFormat="1" x14ac:dyDescent="0.15"/>
    <row r="3067" customFormat="1" x14ac:dyDescent="0.15"/>
    <row r="3068" customFormat="1" x14ac:dyDescent="0.15"/>
    <row r="3069" customFormat="1" x14ac:dyDescent="0.15"/>
    <row r="3070" customFormat="1" x14ac:dyDescent="0.15"/>
    <row r="3071" customFormat="1" x14ac:dyDescent="0.15"/>
    <row r="3072" customFormat="1" x14ac:dyDescent="0.15"/>
    <row r="3073" customFormat="1" x14ac:dyDescent="0.15"/>
    <row r="3074" customFormat="1" x14ac:dyDescent="0.15"/>
    <row r="3075" customFormat="1" x14ac:dyDescent="0.15"/>
    <row r="3076" customFormat="1" x14ac:dyDescent="0.15"/>
    <row r="3077" customFormat="1" x14ac:dyDescent="0.15"/>
    <row r="3078" customFormat="1" x14ac:dyDescent="0.15"/>
    <row r="3079" customFormat="1" x14ac:dyDescent="0.15"/>
    <row r="3080" customFormat="1" x14ac:dyDescent="0.15"/>
    <row r="3081" customFormat="1" x14ac:dyDescent="0.15"/>
    <row r="3082" customFormat="1" x14ac:dyDescent="0.15"/>
    <row r="3083" customFormat="1" x14ac:dyDescent="0.15"/>
    <row r="3084" customFormat="1" x14ac:dyDescent="0.15"/>
    <row r="3085" customFormat="1" x14ac:dyDescent="0.15"/>
    <row r="3086" customFormat="1" x14ac:dyDescent="0.15"/>
    <row r="3087" customFormat="1" x14ac:dyDescent="0.15"/>
    <row r="3088" customFormat="1" x14ac:dyDescent="0.15"/>
    <row r="3089" customFormat="1" x14ac:dyDescent="0.15"/>
    <row r="3090" customFormat="1" x14ac:dyDescent="0.15"/>
    <row r="3091" customFormat="1" x14ac:dyDescent="0.15"/>
    <row r="3092" customFormat="1" x14ac:dyDescent="0.15"/>
    <row r="3093" customFormat="1" x14ac:dyDescent="0.15"/>
    <row r="3094" customFormat="1" x14ac:dyDescent="0.15"/>
    <row r="3095" customFormat="1" x14ac:dyDescent="0.15"/>
    <row r="3096" customFormat="1" x14ac:dyDescent="0.15"/>
    <row r="3097" customFormat="1" x14ac:dyDescent="0.15"/>
    <row r="3098" customFormat="1" x14ac:dyDescent="0.15"/>
    <row r="3099" customFormat="1" x14ac:dyDescent="0.15"/>
    <row r="3100" customFormat="1" x14ac:dyDescent="0.15"/>
    <row r="3101" customFormat="1" x14ac:dyDescent="0.15"/>
    <row r="3102" customFormat="1" x14ac:dyDescent="0.15"/>
    <row r="3103" customFormat="1" x14ac:dyDescent="0.15"/>
    <row r="3104" customFormat="1" x14ac:dyDescent="0.15"/>
    <row r="3105" customFormat="1" x14ac:dyDescent="0.15"/>
    <row r="3106" customFormat="1" x14ac:dyDescent="0.15"/>
    <row r="3107" customFormat="1" x14ac:dyDescent="0.15"/>
    <row r="3108" customFormat="1" x14ac:dyDescent="0.15"/>
    <row r="3109" customFormat="1" x14ac:dyDescent="0.15"/>
    <row r="3110" customFormat="1" x14ac:dyDescent="0.15"/>
    <row r="3111" customFormat="1" x14ac:dyDescent="0.15"/>
    <row r="3112" customFormat="1" x14ac:dyDescent="0.15"/>
    <row r="3113" customFormat="1" x14ac:dyDescent="0.15"/>
    <row r="3114" customFormat="1" x14ac:dyDescent="0.15"/>
    <row r="3115" customFormat="1" x14ac:dyDescent="0.15"/>
    <row r="3116" customFormat="1" x14ac:dyDescent="0.15"/>
    <row r="3117" customFormat="1" x14ac:dyDescent="0.15"/>
    <row r="3118" customFormat="1" x14ac:dyDescent="0.15"/>
    <row r="3119" customFormat="1" x14ac:dyDescent="0.15"/>
    <row r="3120" customFormat="1" x14ac:dyDescent="0.15"/>
    <row r="3121" customFormat="1" x14ac:dyDescent="0.15"/>
    <row r="3122" customFormat="1" x14ac:dyDescent="0.15"/>
    <row r="3123" customFormat="1" x14ac:dyDescent="0.15"/>
    <row r="3124" customFormat="1" x14ac:dyDescent="0.15"/>
    <row r="3125" customFormat="1" x14ac:dyDescent="0.15"/>
    <row r="3126" customFormat="1" x14ac:dyDescent="0.15"/>
    <row r="3127" customFormat="1" x14ac:dyDescent="0.15"/>
    <row r="3128" customFormat="1" x14ac:dyDescent="0.15"/>
    <row r="3129" customFormat="1" x14ac:dyDescent="0.15"/>
    <row r="3130" customFormat="1" x14ac:dyDescent="0.15"/>
    <row r="3131" customFormat="1" x14ac:dyDescent="0.15"/>
    <row r="3132" customFormat="1" x14ac:dyDescent="0.15"/>
    <row r="3133" customFormat="1" x14ac:dyDescent="0.15"/>
    <row r="3134" customFormat="1" x14ac:dyDescent="0.15"/>
    <row r="3135" customFormat="1" x14ac:dyDescent="0.15"/>
    <row r="3136" customFormat="1" x14ac:dyDescent="0.15"/>
    <row r="3137" customFormat="1" x14ac:dyDescent="0.15"/>
    <row r="3138" customFormat="1" x14ac:dyDescent="0.15"/>
    <row r="3139" customFormat="1" x14ac:dyDescent="0.15"/>
    <row r="3140" customFormat="1" x14ac:dyDescent="0.15"/>
    <row r="3141" customFormat="1" x14ac:dyDescent="0.15"/>
    <row r="3142" customFormat="1" x14ac:dyDescent="0.15"/>
    <row r="3143" customFormat="1" x14ac:dyDescent="0.15"/>
    <row r="3144" customFormat="1" x14ac:dyDescent="0.15"/>
    <row r="3145" customFormat="1" x14ac:dyDescent="0.15"/>
    <row r="3146" customFormat="1" x14ac:dyDescent="0.15"/>
    <row r="3147" customFormat="1" x14ac:dyDescent="0.15"/>
    <row r="3148" customFormat="1" x14ac:dyDescent="0.15"/>
    <row r="3149" customFormat="1" x14ac:dyDescent="0.15"/>
    <row r="3150" customFormat="1" x14ac:dyDescent="0.15"/>
    <row r="3151" customFormat="1" x14ac:dyDescent="0.15"/>
    <row r="3152" customFormat="1" x14ac:dyDescent="0.15"/>
    <row r="3153" customFormat="1" x14ac:dyDescent="0.15"/>
    <row r="3154" customFormat="1" x14ac:dyDescent="0.15"/>
    <row r="3155" customFormat="1" x14ac:dyDescent="0.15"/>
    <row r="3156" customFormat="1" x14ac:dyDescent="0.15"/>
    <row r="3157" customFormat="1" x14ac:dyDescent="0.15"/>
    <row r="3158" customFormat="1" x14ac:dyDescent="0.15"/>
    <row r="3159" customFormat="1" x14ac:dyDescent="0.15"/>
    <row r="3160" customFormat="1" x14ac:dyDescent="0.15"/>
    <row r="3161" customFormat="1" x14ac:dyDescent="0.15"/>
    <row r="3162" customFormat="1" x14ac:dyDescent="0.15"/>
    <row r="3163" customFormat="1" x14ac:dyDescent="0.15"/>
    <row r="3164" customFormat="1" x14ac:dyDescent="0.15"/>
    <row r="3165" customFormat="1" x14ac:dyDescent="0.15"/>
    <row r="3166" customFormat="1" x14ac:dyDescent="0.15"/>
    <row r="3167" customFormat="1" x14ac:dyDescent="0.15"/>
    <row r="3168" customFormat="1" x14ac:dyDescent="0.15"/>
    <row r="3169" customFormat="1" x14ac:dyDescent="0.15"/>
    <row r="3170" customFormat="1" x14ac:dyDescent="0.15"/>
    <row r="3171" customFormat="1" x14ac:dyDescent="0.15"/>
    <row r="3172" customFormat="1" x14ac:dyDescent="0.15"/>
    <row r="3173" customFormat="1" x14ac:dyDescent="0.15"/>
    <row r="3174" customFormat="1" x14ac:dyDescent="0.15"/>
    <row r="3175" customFormat="1" x14ac:dyDescent="0.15"/>
    <row r="3176" customFormat="1" x14ac:dyDescent="0.15"/>
    <row r="3177" customFormat="1" x14ac:dyDescent="0.15"/>
    <row r="3178" customFormat="1" x14ac:dyDescent="0.15"/>
    <row r="3179" customFormat="1" x14ac:dyDescent="0.15"/>
    <row r="3180" customFormat="1" x14ac:dyDescent="0.15"/>
    <row r="3181" customFormat="1" x14ac:dyDescent="0.15"/>
    <row r="3182" customFormat="1" x14ac:dyDescent="0.15"/>
    <row r="3183" customFormat="1" x14ac:dyDescent="0.15"/>
    <row r="3184" customFormat="1" x14ac:dyDescent="0.15"/>
    <row r="3185" customFormat="1" x14ac:dyDescent="0.15"/>
    <row r="3186" customFormat="1" x14ac:dyDescent="0.15"/>
    <row r="3187" customFormat="1" x14ac:dyDescent="0.15"/>
    <row r="3188" customFormat="1" x14ac:dyDescent="0.15"/>
    <row r="3189" customFormat="1" x14ac:dyDescent="0.15"/>
    <row r="3190" customFormat="1" x14ac:dyDescent="0.15"/>
    <row r="3191" customFormat="1" x14ac:dyDescent="0.15"/>
    <row r="3192" customFormat="1" x14ac:dyDescent="0.15"/>
    <row r="3193" customFormat="1" x14ac:dyDescent="0.15"/>
    <row r="3194" customFormat="1" x14ac:dyDescent="0.15"/>
    <row r="3195" customFormat="1" x14ac:dyDescent="0.15"/>
    <row r="3196" customFormat="1" x14ac:dyDescent="0.15"/>
    <row r="3197" customFormat="1" x14ac:dyDescent="0.15"/>
    <row r="3198" customFormat="1" x14ac:dyDescent="0.15"/>
    <row r="3199" customFormat="1" x14ac:dyDescent="0.15"/>
    <row r="3200" customFormat="1" x14ac:dyDescent="0.15"/>
    <row r="3201" customFormat="1" x14ac:dyDescent="0.15"/>
    <row r="3202" customFormat="1" x14ac:dyDescent="0.15"/>
    <row r="3203" customFormat="1" x14ac:dyDescent="0.15"/>
    <row r="3204" customFormat="1" x14ac:dyDescent="0.15"/>
    <row r="3205" customFormat="1" x14ac:dyDescent="0.15"/>
    <row r="3206" customFormat="1" x14ac:dyDescent="0.15"/>
    <row r="3207" customFormat="1" x14ac:dyDescent="0.15"/>
    <row r="3208" customFormat="1" x14ac:dyDescent="0.15"/>
    <row r="3209" customFormat="1" x14ac:dyDescent="0.15"/>
    <row r="3210" customFormat="1" x14ac:dyDescent="0.15"/>
    <row r="3211" customFormat="1" x14ac:dyDescent="0.15"/>
    <row r="3212" customFormat="1" x14ac:dyDescent="0.15"/>
    <row r="3213" customFormat="1" x14ac:dyDescent="0.15"/>
    <row r="3214" customFormat="1" x14ac:dyDescent="0.15"/>
    <row r="3215" customFormat="1" x14ac:dyDescent="0.15"/>
    <row r="3216" customFormat="1" x14ac:dyDescent="0.15"/>
    <row r="3217" customFormat="1" x14ac:dyDescent="0.15"/>
    <row r="3218" customFormat="1" x14ac:dyDescent="0.15"/>
    <row r="3219" customFormat="1" x14ac:dyDescent="0.15"/>
    <row r="3220" customFormat="1" x14ac:dyDescent="0.15"/>
    <row r="3221" customFormat="1" x14ac:dyDescent="0.15"/>
    <row r="3222" customFormat="1" x14ac:dyDescent="0.15"/>
    <row r="3223" customFormat="1" x14ac:dyDescent="0.15"/>
    <row r="3224" customFormat="1" x14ac:dyDescent="0.15"/>
    <row r="3225" customFormat="1" x14ac:dyDescent="0.15"/>
    <row r="3226" customFormat="1" x14ac:dyDescent="0.15"/>
    <row r="3227" customFormat="1" x14ac:dyDescent="0.15"/>
    <row r="3228" customFormat="1" x14ac:dyDescent="0.15"/>
    <row r="3229" customFormat="1" x14ac:dyDescent="0.15"/>
    <row r="3230" customFormat="1" x14ac:dyDescent="0.15"/>
    <row r="3231" customFormat="1" x14ac:dyDescent="0.15"/>
    <row r="3232" customFormat="1" x14ac:dyDescent="0.15"/>
    <row r="3233" customFormat="1" x14ac:dyDescent="0.15"/>
    <row r="3234" customFormat="1" x14ac:dyDescent="0.15"/>
    <row r="3235" customFormat="1" x14ac:dyDescent="0.15"/>
    <row r="3236" customFormat="1" x14ac:dyDescent="0.15"/>
    <row r="3237" customFormat="1" x14ac:dyDescent="0.15"/>
    <row r="3238" customFormat="1" x14ac:dyDescent="0.15"/>
    <row r="3239" customFormat="1" x14ac:dyDescent="0.15"/>
    <row r="3240" customFormat="1" x14ac:dyDescent="0.15"/>
    <row r="3241" customFormat="1" x14ac:dyDescent="0.15"/>
    <row r="3242" customFormat="1" x14ac:dyDescent="0.15"/>
    <row r="3243" customFormat="1" x14ac:dyDescent="0.15"/>
    <row r="3244" customFormat="1" x14ac:dyDescent="0.15"/>
    <row r="3245" customFormat="1" x14ac:dyDescent="0.15"/>
    <row r="3246" customFormat="1" x14ac:dyDescent="0.15"/>
    <row r="3247" customFormat="1" x14ac:dyDescent="0.15"/>
    <row r="3248" customFormat="1" x14ac:dyDescent="0.15"/>
    <row r="3249" customFormat="1" x14ac:dyDescent="0.15"/>
    <row r="3250" customFormat="1" x14ac:dyDescent="0.15"/>
    <row r="3251" customFormat="1" x14ac:dyDescent="0.15"/>
    <row r="3252" customFormat="1" x14ac:dyDescent="0.15"/>
    <row r="3253" customFormat="1" x14ac:dyDescent="0.15"/>
    <row r="3254" customFormat="1" x14ac:dyDescent="0.15"/>
    <row r="3255" customFormat="1" x14ac:dyDescent="0.15"/>
    <row r="3256" customFormat="1" x14ac:dyDescent="0.15"/>
    <row r="3257" customFormat="1" x14ac:dyDescent="0.15"/>
    <row r="3258" customFormat="1" x14ac:dyDescent="0.15"/>
    <row r="3259" customFormat="1" x14ac:dyDescent="0.15"/>
    <row r="3260" customFormat="1" x14ac:dyDescent="0.15"/>
    <row r="3261" customFormat="1" x14ac:dyDescent="0.15"/>
    <row r="3262" customFormat="1" x14ac:dyDescent="0.15"/>
    <row r="3263" customFormat="1" x14ac:dyDescent="0.15"/>
    <row r="3264" customFormat="1" x14ac:dyDescent="0.15"/>
    <row r="3265" customFormat="1" x14ac:dyDescent="0.15"/>
    <row r="3266" customFormat="1" x14ac:dyDescent="0.15"/>
    <row r="3267" customFormat="1" x14ac:dyDescent="0.15"/>
    <row r="3268" customFormat="1" x14ac:dyDescent="0.15"/>
    <row r="3269" customFormat="1" x14ac:dyDescent="0.15"/>
    <row r="3270" customFormat="1" x14ac:dyDescent="0.15"/>
    <row r="3271" customFormat="1" x14ac:dyDescent="0.15"/>
    <row r="3272" customFormat="1" x14ac:dyDescent="0.15"/>
    <row r="3273" customFormat="1" x14ac:dyDescent="0.15"/>
    <row r="3274" customFormat="1" x14ac:dyDescent="0.15"/>
    <row r="3275" customFormat="1" x14ac:dyDescent="0.15"/>
    <row r="3276" customFormat="1" x14ac:dyDescent="0.15"/>
    <row r="3277" customFormat="1" x14ac:dyDescent="0.15"/>
    <row r="3278" customFormat="1" x14ac:dyDescent="0.15"/>
    <row r="3279" customFormat="1" x14ac:dyDescent="0.15"/>
    <row r="3280" customFormat="1" x14ac:dyDescent="0.15"/>
    <row r="3281" customFormat="1" x14ac:dyDescent="0.15"/>
    <row r="3282" customFormat="1" x14ac:dyDescent="0.15"/>
    <row r="3283" customFormat="1" x14ac:dyDescent="0.15"/>
    <row r="3284" customFormat="1" x14ac:dyDescent="0.15"/>
    <row r="3285" customFormat="1" x14ac:dyDescent="0.15"/>
    <row r="3286" customFormat="1" x14ac:dyDescent="0.15"/>
    <row r="3287" customFormat="1" x14ac:dyDescent="0.15"/>
    <row r="3288" customFormat="1" x14ac:dyDescent="0.15"/>
    <row r="3289" customFormat="1" x14ac:dyDescent="0.15"/>
    <row r="3290" customFormat="1" x14ac:dyDescent="0.15"/>
    <row r="3291" customFormat="1" x14ac:dyDescent="0.15"/>
    <row r="3292" customFormat="1" x14ac:dyDescent="0.15"/>
    <row r="3293" customFormat="1" x14ac:dyDescent="0.15"/>
    <row r="3294" customFormat="1" x14ac:dyDescent="0.15"/>
    <row r="3295" customFormat="1" x14ac:dyDescent="0.15"/>
    <row r="3296" customFormat="1" x14ac:dyDescent="0.15"/>
    <row r="3297" customFormat="1" x14ac:dyDescent="0.15"/>
    <row r="3298" customFormat="1" x14ac:dyDescent="0.15"/>
    <row r="3299" customFormat="1" x14ac:dyDescent="0.15"/>
    <row r="3300" customFormat="1" x14ac:dyDescent="0.15"/>
    <row r="3301" customFormat="1" x14ac:dyDescent="0.15"/>
    <row r="3302" customFormat="1" x14ac:dyDescent="0.15"/>
    <row r="3303" customFormat="1" x14ac:dyDescent="0.15"/>
    <row r="3304" customFormat="1" x14ac:dyDescent="0.15"/>
    <row r="3305" customFormat="1" x14ac:dyDescent="0.15"/>
    <row r="3306" customFormat="1" x14ac:dyDescent="0.15"/>
    <row r="3307" customFormat="1" x14ac:dyDescent="0.15"/>
    <row r="3308" customFormat="1" x14ac:dyDescent="0.15"/>
    <row r="3309" customFormat="1" x14ac:dyDescent="0.15"/>
    <row r="3310" customFormat="1" x14ac:dyDescent="0.15"/>
    <row r="3311" customFormat="1" x14ac:dyDescent="0.15"/>
    <row r="3312" customFormat="1" x14ac:dyDescent="0.15"/>
    <row r="3313" customFormat="1" x14ac:dyDescent="0.15"/>
    <row r="3314" customFormat="1" x14ac:dyDescent="0.15"/>
    <row r="3315" customFormat="1" x14ac:dyDescent="0.15"/>
    <row r="3316" customFormat="1" x14ac:dyDescent="0.15"/>
    <row r="3317" customFormat="1" x14ac:dyDescent="0.15"/>
    <row r="3318" customFormat="1" x14ac:dyDescent="0.15"/>
    <row r="3319" customFormat="1" x14ac:dyDescent="0.15"/>
    <row r="3320" customFormat="1" x14ac:dyDescent="0.15"/>
    <row r="3321" customFormat="1" x14ac:dyDescent="0.15"/>
    <row r="3322" customFormat="1" x14ac:dyDescent="0.15"/>
    <row r="3323" customFormat="1" x14ac:dyDescent="0.15"/>
    <row r="3324" customFormat="1" x14ac:dyDescent="0.15"/>
    <row r="3325" customFormat="1" x14ac:dyDescent="0.15"/>
    <row r="3326" customFormat="1" x14ac:dyDescent="0.15"/>
    <row r="3327" customFormat="1" x14ac:dyDescent="0.15"/>
    <row r="3328" customFormat="1" x14ac:dyDescent="0.15"/>
    <row r="3329" customFormat="1" x14ac:dyDescent="0.15"/>
    <row r="3330" customFormat="1" x14ac:dyDescent="0.15"/>
    <row r="3331" customFormat="1" x14ac:dyDescent="0.15"/>
    <row r="3332" customFormat="1" x14ac:dyDescent="0.15"/>
    <row r="3333" customFormat="1" x14ac:dyDescent="0.15"/>
    <row r="3334" customFormat="1" x14ac:dyDescent="0.15"/>
    <row r="3335" customFormat="1" x14ac:dyDescent="0.15"/>
    <row r="3336" customFormat="1" x14ac:dyDescent="0.15"/>
    <row r="3337" customFormat="1" x14ac:dyDescent="0.15"/>
    <row r="3338" customFormat="1" x14ac:dyDescent="0.15"/>
    <row r="3339" customFormat="1" x14ac:dyDescent="0.15"/>
    <row r="3340" customFormat="1" x14ac:dyDescent="0.15"/>
    <row r="3341" customFormat="1" x14ac:dyDescent="0.15"/>
    <row r="3342" customFormat="1" x14ac:dyDescent="0.15"/>
    <row r="3343" customFormat="1" x14ac:dyDescent="0.15"/>
    <row r="3344" customFormat="1" x14ac:dyDescent="0.15"/>
    <row r="3345" customFormat="1" x14ac:dyDescent="0.15"/>
    <row r="3346" customFormat="1" x14ac:dyDescent="0.15"/>
    <row r="3347" customFormat="1" x14ac:dyDescent="0.15"/>
    <row r="3348" customFormat="1" x14ac:dyDescent="0.15"/>
    <row r="3349" customFormat="1" x14ac:dyDescent="0.15"/>
    <row r="3350" customFormat="1" x14ac:dyDescent="0.15"/>
    <row r="3351" customFormat="1" x14ac:dyDescent="0.15"/>
    <row r="3352" customFormat="1" x14ac:dyDescent="0.15"/>
    <row r="3353" customFormat="1" x14ac:dyDescent="0.15"/>
    <row r="3354" customFormat="1" x14ac:dyDescent="0.15"/>
    <row r="3355" customFormat="1" x14ac:dyDescent="0.15"/>
    <row r="3356" customFormat="1" x14ac:dyDescent="0.15"/>
    <row r="3357" customFormat="1" x14ac:dyDescent="0.15"/>
    <row r="3358" customFormat="1" x14ac:dyDescent="0.15"/>
    <row r="3359" customFormat="1" x14ac:dyDescent="0.15"/>
    <row r="3360" customFormat="1" x14ac:dyDescent="0.15"/>
    <row r="3361" customFormat="1" x14ac:dyDescent="0.15"/>
    <row r="3362" customFormat="1" x14ac:dyDescent="0.15"/>
    <row r="3363" customFormat="1" x14ac:dyDescent="0.15"/>
    <row r="3364" customFormat="1" x14ac:dyDescent="0.15"/>
    <row r="3365" customFormat="1" x14ac:dyDescent="0.15"/>
    <row r="3366" customFormat="1" x14ac:dyDescent="0.15"/>
    <row r="3367" customFormat="1" x14ac:dyDescent="0.15"/>
    <row r="3368" customFormat="1" x14ac:dyDescent="0.15"/>
    <row r="3369" customFormat="1" x14ac:dyDescent="0.15"/>
    <row r="3370" customFormat="1" x14ac:dyDescent="0.15"/>
    <row r="3371" customFormat="1" x14ac:dyDescent="0.15"/>
    <row r="3372" customFormat="1" x14ac:dyDescent="0.15"/>
    <row r="3373" customFormat="1" x14ac:dyDescent="0.15"/>
    <row r="3374" customFormat="1" x14ac:dyDescent="0.15"/>
    <row r="3375" customFormat="1" x14ac:dyDescent="0.15"/>
    <row r="3376" customFormat="1" x14ac:dyDescent="0.15"/>
    <row r="3377" customFormat="1" x14ac:dyDescent="0.15"/>
    <row r="3378" customFormat="1" x14ac:dyDescent="0.15"/>
    <row r="3379" customFormat="1" x14ac:dyDescent="0.15"/>
    <row r="3380" customFormat="1" x14ac:dyDescent="0.15"/>
    <row r="3381" customFormat="1" x14ac:dyDescent="0.15"/>
    <row r="3382" customFormat="1" x14ac:dyDescent="0.15"/>
    <row r="3383" customFormat="1" x14ac:dyDescent="0.15"/>
    <row r="3384" customFormat="1" x14ac:dyDescent="0.15"/>
    <row r="3385" customFormat="1" x14ac:dyDescent="0.15"/>
    <row r="3386" customFormat="1" x14ac:dyDescent="0.15"/>
    <row r="3387" customFormat="1" x14ac:dyDescent="0.15"/>
    <row r="3388" customFormat="1" x14ac:dyDescent="0.15"/>
    <row r="3389" customFormat="1" x14ac:dyDescent="0.15"/>
    <row r="3390" customFormat="1" x14ac:dyDescent="0.15"/>
    <row r="3391" customFormat="1" x14ac:dyDescent="0.15"/>
    <row r="3392" customFormat="1" x14ac:dyDescent="0.15"/>
    <row r="3393" customFormat="1" x14ac:dyDescent="0.15"/>
    <row r="3394" customFormat="1" x14ac:dyDescent="0.15"/>
    <row r="3395" customFormat="1" x14ac:dyDescent="0.15"/>
    <row r="3396" customFormat="1" x14ac:dyDescent="0.15"/>
    <row r="3397" customFormat="1" x14ac:dyDescent="0.15"/>
    <row r="3398" customFormat="1" x14ac:dyDescent="0.15"/>
    <row r="3399" customFormat="1" x14ac:dyDescent="0.15"/>
    <row r="3400" customFormat="1" x14ac:dyDescent="0.15"/>
    <row r="3401" customFormat="1" x14ac:dyDescent="0.15"/>
    <row r="3402" customFormat="1" x14ac:dyDescent="0.15"/>
    <row r="3403" customFormat="1" x14ac:dyDescent="0.15"/>
    <row r="3404" customFormat="1" x14ac:dyDescent="0.15"/>
    <row r="3405" customFormat="1" x14ac:dyDescent="0.15"/>
    <row r="3406" customFormat="1" x14ac:dyDescent="0.15"/>
    <row r="3407" customFormat="1" x14ac:dyDescent="0.15"/>
    <row r="3408" customFormat="1" x14ac:dyDescent="0.15"/>
    <row r="3409" customFormat="1" x14ac:dyDescent="0.15"/>
    <row r="3410" customFormat="1" x14ac:dyDescent="0.15"/>
    <row r="3411" customFormat="1" x14ac:dyDescent="0.15"/>
    <row r="3412" customFormat="1" x14ac:dyDescent="0.15"/>
    <row r="3413" customFormat="1" x14ac:dyDescent="0.15"/>
    <row r="3414" customFormat="1" x14ac:dyDescent="0.15"/>
    <row r="3415" customFormat="1" x14ac:dyDescent="0.15"/>
    <row r="3416" customFormat="1" x14ac:dyDescent="0.15"/>
    <row r="3417" customFormat="1" x14ac:dyDescent="0.15"/>
    <row r="3418" customFormat="1" x14ac:dyDescent="0.15"/>
    <row r="3419" customFormat="1" x14ac:dyDescent="0.15"/>
    <row r="3420" customFormat="1" x14ac:dyDescent="0.15"/>
    <row r="3421" customFormat="1" x14ac:dyDescent="0.15"/>
    <row r="3422" customFormat="1" x14ac:dyDescent="0.15"/>
    <row r="3423" customFormat="1" x14ac:dyDescent="0.15"/>
    <row r="3424" customFormat="1" x14ac:dyDescent="0.15"/>
    <row r="3425" customFormat="1" x14ac:dyDescent="0.15"/>
    <row r="3426" customFormat="1" x14ac:dyDescent="0.15"/>
    <row r="3427" customFormat="1" x14ac:dyDescent="0.15"/>
    <row r="3428" customFormat="1" x14ac:dyDescent="0.15"/>
    <row r="3429" customFormat="1" x14ac:dyDescent="0.15"/>
    <row r="3430" customFormat="1" x14ac:dyDescent="0.15"/>
    <row r="3431" customFormat="1" x14ac:dyDescent="0.15"/>
    <row r="3432" customFormat="1" x14ac:dyDescent="0.15"/>
    <row r="3433" customFormat="1" x14ac:dyDescent="0.15"/>
    <row r="3434" customFormat="1" x14ac:dyDescent="0.15"/>
    <row r="3435" customFormat="1" x14ac:dyDescent="0.15"/>
    <row r="3436" customFormat="1" x14ac:dyDescent="0.15"/>
    <row r="3437" customFormat="1" x14ac:dyDescent="0.15"/>
    <row r="3438" customFormat="1" x14ac:dyDescent="0.15"/>
    <row r="3439" customFormat="1" x14ac:dyDescent="0.15"/>
    <row r="3440" customFormat="1" x14ac:dyDescent="0.15"/>
    <row r="3441" customFormat="1" x14ac:dyDescent="0.15"/>
    <row r="3442" customFormat="1" x14ac:dyDescent="0.15"/>
    <row r="3443" customFormat="1" x14ac:dyDescent="0.15"/>
    <row r="3444" customFormat="1" x14ac:dyDescent="0.15"/>
    <row r="3445" customFormat="1" x14ac:dyDescent="0.15"/>
    <row r="3446" customFormat="1" x14ac:dyDescent="0.15"/>
    <row r="3447" customFormat="1" x14ac:dyDescent="0.15"/>
    <row r="3448" customFormat="1" x14ac:dyDescent="0.15"/>
    <row r="3449" customFormat="1" x14ac:dyDescent="0.15"/>
    <row r="3450" customFormat="1" x14ac:dyDescent="0.15"/>
    <row r="3451" customFormat="1" x14ac:dyDescent="0.15"/>
    <row r="3452" customFormat="1" x14ac:dyDescent="0.15"/>
    <row r="3453" customFormat="1" x14ac:dyDescent="0.15"/>
    <row r="3454" customFormat="1" x14ac:dyDescent="0.15"/>
    <row r="3455" customFormat="1" x14ac:dyDescent="0.15"/>
    <row r="3456" customFormat="1" x14ac:dyDescent="0.15"/>
    <row r="3457" customFormat="1" x14ac:dyDescent="0.15"/>
    <row r="3458" customFormat="1" x14ac:dyDescent="0.15"/>
    <row r="3459" customFormat="1" x14ac:dyDescent="0.15"/>
    <row r="3460" customFormat="1" x14ac:dyDescent="0.15"/>
    <row r="3461" customFormat="1" x14ac:dyDescent="0.15"/>
    <row r="3462" customFormat="1" x14ac:dyDescent="0.15"/>
    <row r="3463" customFormat="1" x14ac:dyDescent="0.15"/>
    <row r="3464" customFormat="1" x14ac:dyDescent="0.15"/>
    <row r="3465" customFormat="1" x14ac:dyDescent="0.15"/>
    <row r="3466" customFormat="1" x14ac:dyDescent="0.15"/>
    <row r="3467" customFormat="1" x14ac:dyDescent="0.15"/>
    <row r="3468" customFormat="1" x14ac:dyDescent="0.15"/>
    <row r="3469" customFormat="1" x14ac:dyDescent="0.15"/>
    <row r="3470" customFormat="1" x14ac:dyDescent="0.15"/>
    <row r="3471" customFormat="1" x14ac:dyDescent="0.15"/>
    <row r="3472" customFormat="1" x14ac:dyDescent="0.15"/>
    <row r="3473" customFormat="1" x14ac:dyDescent="0.15"/>
    <row r="3474" customFormat="1" x14ac:dyDescent="0.15"/>
    <row r="3475" customFormat="1" x14ac:dyDescent="0.15"/>
    <row r="3476" customFormat="1" x14ac:dyDescent="0.15"/>
    <row r="3477" customFormat="1" x14ac:dyDescent="0.15"/>
    <row r="3478" customFormat="1" x14ac:dyDescent="0.15"/>
    <row r="3479" customFormat="1" x14ac:dyDescent="0.15"/>
    <row r="3480" customFormat="1" x14ac:dyDescent="0.15"/>
    <row r="3481" customFormat="1" x14ac:dyDescent="0.15"/>
    <row r="3482" customFormat="1" x14ac:dyDescent="0.15"/>
    <row r="3483" customFormat="1" x14ac:dyDescent="0.15"/>
    <row r="3484" customFormat="1" x14ac:dyDescent="0.15"/>
    <row r="3485" customFormat="1" x14ac:dyDescent="0.15"/>
    <row r="3486" customFormat="1" x14ac:dyDescent="0.15"/>
    <row r="3487" customFormat="1" x14ac:dyDescent="0.15"/>
    <row r="3488" customFormat="1" x14ac:dyDescent="0.15"/>
    <row r="3489" customFormat="1" x14ac:dyDescent="0.15"/>
    <row r="3490" customFormat="1" x14ac:dyDescent="0.15"/>
    <row r="3491" customFormat="1" x14ac:dyDescent="0.15"/>
    <row r="3492" customFormat="1" x14ac:dyDescent="0.15"/>
    <row r="3493" customFormat="1" x14ac:dyDescent="0.15"/>
    <row r="3494" customFormat="1" x14ac:dyDescent="0.15"/>
    <row r="3495" customFormat="1" x14ac:dyDescent="0.15"/>
    <row r="3496" customFormat="1" x14ac:dyDescent="0.15"/>
    <row r="3497" customFormat="1" x14ac:dyDescent="0.15"/>
    <row r="3498" customFormat="1" x14ac:dyDescent="0.15"/>
    <row r="3499" customFormat="1" x14ac:dyDescent="0.15"/>
    <row r="3500" customFormat="1" x14ac:dyDescent="0.15"/>
    <row r="3501" customFormat="1" x14ac:dyDescent="0.15"/>
    <row r="3502" customFormat="1" x14ac:dyDescent="0.15"/>
    <row r="3503" customFormat="1" x14ac:dyDescent="0.15"/>
    <row r="3504" customFormat="1" x14ac:dyDescent="0.15"/>
    <row r="3505" customFormat="1" x14ac:dyDescent="0.15"/>
    <row r="3506" customFormat="1" x14ac:dyDescent="0.15"/>
    <row r="3507" customFormat="1" x14ac:dyDescent="0.15"/>
    <row r="3508" customFormat="1" x14ac:dyDescent="0.15"/>
    <row r="3509" customFormat="1" x14ac:dyDescent="0.15"/>
    <row r="3510" customFormat="1" x14ac:dyDescent="0.15"/>
    <row r="3511" customFormat="1" x14ac:dyDescent="0.15"/>
    <row r="3512" customFormat="1" x14ac:dyDescent="0.15"/>
    <row r="3513" customFormat="1" x14ac:dyDescent="0.15"/>
    <row r="3514" customFormat="1" x14ac:dyDescent="0.15"/>
    <row r="3515" customFormat="1" x14ac:dyDescent="0.15"/>
    <row r="3516" customFormat="1" x14ac:dyDescent="0.15"/>
    <row r="3517" customFormat="1" x14ac:dyDescent="0.15"/>
    <row r="3518" customFormat="1" x14ac:dyDescent="0.15"/>
    <row r="3519" customFormat="1" x14ac:dyDescent="0.15"/>
    <row r="3520" customFormat="1" x14ac:dyDescent="0.15"/>
    <row r="3521" customFormat="1" x14ac:dyDescent="0.15"/>
    <row r="3522" customFormat="1" x14ac:dyDescent="0.15"/>
    <row r="3523" customFormat="1" x14ac:dyDescent="0.15"/>
    <row r="3524" customFormat="1" x14ac:dyDescent="0.15"/>
    <row r="3525" customFormat="1" x14ac:dyDescent="0.15"/>
    <row r="3526" customFormat="1" x14ac:dyDescent="0.15"/>
    <row r="3527" customFormat="1" x14ac:dyDescent="0.15"/>
    <row r="3528" customFormat="1" x14ac:dyDescent="0.15"/>
    <row r="3529" customFormat="1" x14ac:dyDescent="0.15"/>
    <row r="3530" customFormat="1" x14ac:dyDescent="0.15"/>
    <row r="3531" customFormat="1" x14ac:dyDescent="0.15"/>
    <row r="3532" customFormat="1" x14ac:dyDescent="0.15"/>
    <row r="3533" customFormat="1" x14ac:dyDescent="0.15"/>
    <row r="3534" customFormat="1" x14ac:dyDescent="0.15"/>
    <row r="3535" customFormat="1" x14ac:dyDescent="0.15"/>
    <row r="3536" customFormat="1" x14ac:dyDescent="0.15"/>
    <row r="3537" customFormat="1" x14ac:dyDescent="0.15"/>
    <row r="3538" customFormat="1" x14ac:dyDescent="0.15"/>
    <row r="3539" customFormat="1" x14ac:dyDescent="0.15"/>
    <row r="3540" customFormat="1" x14ac:dyDescent="0.15"/>
    <row r="3541" customFormat="1" x14ac:dyDescent="0.15"/>
    <row r="3542" customFormat="1" x14ac:dyDescent="0.15"/>
    <row r="3543" customFormat="1" x14ac:dyDescent="0.15"/>
    <row r="3544" customFormat="1" x14ac:dyDescent="0.15"/>
    <row r="3545" customFormat="1" x14ac:dyDescent="0.15"/>
    <row r="3546" customFormat="1" x14ac:dyDescent="0.15"/>
    <row r="3547" customFormat="1" x14ac:dyDescent="0.15"/>
    <row r="3548" customFormat="1" x14ac:dyDescent="0.15"/>
    <row r="3549" customFormat="1" x14ac:dyDescent="0.15"/>
    <row r="3550" customFormat="1" x14ac:dyDescent="0.15"/>
    <row r="3551" customFormat="1" x14ac:dyDescent="0.15"/>
    <row r="3552" customFormat="1" x14ac:dyDescent="0.15"/>
    <row r="3553" customFormat="1" x14ac:dyDescent="0.15"/>
    <row r="3554" customFormat="1" x14ac:dyDescent="0.15"/>
    <row r="3555" customFormat="1" x14ac:dyDescent="0.15"/>
    <row r="3556" customFormat="1" x14ac:dyDescent="0.15"/>
    <row r="3557" customFormat="1" x14ac:dyDescent="0.15"/>
    <row r="3558" customFormat="1" x14ac:dyDescent="0.15"/>
    <row r="3559" customFormat="1" x14ac:dyDescent="0.15"/>
    <row r="3560" customFormat="1" x14ac:dyDescent="0.15"/>
    <row r="3561" customFormat="1" x14ac:dyDescent="0.15"/>
    <row r="3562" customFormat="1" x14ac:dyDescent="0.15"/>
    <row r="3563" customFormat="1" x14ac:dyDescent="0.15"/>
    <row r="3564" customFormat="1" x14ac:dyDescent="0.15"/>
    <row r="3565" customFormat="1" x14ac:dyDescent="0.15"/>
    <row r="3566" customFormat="1" x14ac:dyDescent="0.15"/>
    <row r="3567" customFormat="1" x14ac:dyDescent="0.15"/>
    <row r="3568" customFormat="1" x14ac:dyDescent="0.15"/>
    <row r="3569" customFormat="1" x14ac:dyDescent="0.15"/>
    <row r="3570" customFormat="1" x14ac:dyDescent="0.15"/>
    <row r="3571" customFormat="1" x14ac:dyDescent="0.15"/>
    <row r="3572" customFormat="1" x14ac:dyDescent="0.15"/>
    <row r="3573" customFormat="1" x14ac:dyDescent="0.15"/>
    <row r="3574" customFormat="1" x14ac:dyDescent="0.15"/>
    <row r="3575" customFormat="1" x14ac:dyDescent="0.15"/>
    <row r="3576" customFormat="1" x14ac:dyDescent="0.15"/>
    <row r="3577" customFormat="1" x14ac:dyDescent="0.15"/>
    <row r="3578" customFormat="1" x14ac:dyDescent="0.15"/>
    <row r="3579" customFormat="1" x14ac:dyDescent="0.15"/>
    <row r="3580" customFormat="1" x14ac:dyDescent="0.15"/>
    <row r="3581" customFormat="1" x14ac:dyDescent="0.15"/>
    <row r="3582" customFormat="1" x14ac:dyDescent="0.15"/>
    <row r="3583" customFormat="1" x14ac:dyDescent="0.15"/>
    <row r="3584" customFormat="1" x14ac:dyDescent="0.15"/>
    <row r="3585" customFormat="1" x14ac:dyDescent="0.15"/>
    <row r="3586" customFormat="1" x14ac:dyDescent="0.15"/>
    <row r="3587" customFormat="1" x14ac:dyDescent="0.15"/>
    <row r="3588" customFormat="1" x14ac:dyDescent="0.15"/>
    <row r="3589" customFormat="1" x14ac:dyDescent="0.15"/>
    <row r="3590" customFormat="1" x14ac:dyDescent="0.15"/>
    <row r="3591" customFormat="1" x14ac:dyDescent="0.15"/>
    <row r="3592" customFormat="1" x14ac:dyDescent="0.15"/>
    <row r="3593" customFormat="1" x14ac:dyDescent="0.15"/>
    <row r="3594" customFormat="1" x14ac:dyDescent="0.15"/>
    <row r="3595" customFormat="1" x14ac:dyDescent="0.15"/>
    <row r="3596" customFormat="1" x14ac:dyDescent="0.15"/>
    <row r="3597" customFormat="1" x14ac:dyDescent="0.15"/>
    <row r="3598" customFormat="1" x14ac:dyDescent="0.15"/>
    <row r="3599" customFormat="1" x14ac:dyDescent="0.15"/>
    <row r="3600" customFormat="1" x14ac:dyDescent="0.15"/>
    <row r="3601" customFormat="1" x14ac:dyDescent="0.15"/>
    <row r="3602" customFormat="1" x14ac:dyDescent="0.15"/>
    <row r="3603" customFormat="1" x14ac:dyDescent="0.15"/>
    <row r="3604" customFormat="1" x14ac:dyDescent="0.15"/>
    <row r="3605" customFormat="1" x14ac:dyDescent="0.15"/>
    <row r="3606" customFormat="1" x14ac:dyDescent="0.15"/>
    <row r="3607" customFormat="1" x14ac:dyDescent="0.15"/>
    <row r="3608" customFormat="1" x14ac:dyDescent="0.15"/>
    <row r="3609" customFormat="1" x14ac:dyDescent="0.15"/>
    <row r="3610" customFormat="1" x14ac:dyDescent="0.15"/>
    <row r="3611" customFormat="1" x14ac:dyDescent="0.15"/>
    <row r="3612" customFormat="1" x14ac:dyDescent="0.15"/>
    <row r="3613" customFormat="1" x14ac:dyDescent="0.15"/>
    <row r="3614" customFormat="1" x14ac:dyDescent="0.15"/>
    <row r="3615" customFormat="1" x14ac:dyDescent="0.15"/>
    <row r="3616" customFormat="1" x14ac:dyDescent="0.15"/>
    <row r="3617" customFormat="1" x14ac:dyDescent="0.15"/>
    <row r="3618" customFormat="1" x14ac:dyDescent="0.15"/>
    <row r="3619" customFormat="1" x14ac:dyDescent="0.15"/>
    <row r="3620" customFormat="1" x14ac:dyDescent="0.15"/>
    <row r="3621" customFormat="1" x14ac:dyDescent="0.15"/>
    <row r="3622" customFormat="1" x14ac:dyDescent="0.15"/>
    <row r="3623" customFormat="1" x14ac:dyDescent="0.15"/>
    <row r="3624" customFormat="1" x14ac:dyDescent="0.15"/>
    <row r="3625" customFormat="1" x14ac:dyDescent="0.15"/>
    <row r="3626" customFormat="1" x14ac:dyDescent="0.15"/>
    <row r="3627" customFormat="1" x14ac:dyDescent="0.15"/>
    <row r="3628" customFormat="1" x14ac:dyDescent="0.15"/>
    <row r="3629" customFormat="1" x14ac:dyDescent="0.15"/>
    <row r="3630" customFormat="1" x14ac:dyDescent="0.15"/>
    <row r="3631" customFormat="1" x14ac:dyDescent="0.15"/>
    <row r="3632" customFormat="1" x14ac:dyDescent="0.15"/>
    <row r="3633" customFormat="1" x14ac:dyDescent="0.15"/>
    <row r="3634" customFormat="1" x14ac:dyDescent="0.15"/>
    <row r="3635" customFormat="1" x14ac:dyDescent="0.15"/>
    <row r="3636" customFormat="1" x14ac:dyDescent="0.15"/>
    <row r="3637" customFormat="1" x14ac:dyDescent="0.15"/>
    <row r="3638" customFormat="1" x14ac:dyDescent="0.15"/>
    <row r="3639" customFormat="1" x14ac:dyDescent="0.15"/>
    <row r="3640" customFormat="1" x14ac:dyDescent="0.15"/>
    <row r="3641" customFormat="1" x14ac:dyDescent="0.15"/>
    <row r="3642" customFormat="1" x14ac:dyDescent="0.15"/>
    <row r="3643" customFormat="1" x14ac:dyDescent="0.15"/>
    <row r="3644" customFormat="1" x14ac:dyDescent="0.15"/>
    <row r="3645" customFormat="1" x14ac:dyDescent="0.15"/>
    <row r="3646" customFormat="1" x14ac:dyDescent="0.15"/>
    <row r="3647" customFormat="1" x14ac:dyDescent="0.15"/>
    <row r="3648" customFormat="1" x14ac:dyDescent="0.15"/>
    <row r="3649" customFormat="1" x14ac:dyDescent="0.15"/>
    <row r="3650" customFormat="1" x14ac:dyDescent="0.15"/>
    <row r="3651" customFormat="1" x14ac:dyDescent="0.15"/>
    <row r="3652" customFormat="1" x14ac:dyDescent="0.15"/>
    <row r="3653" customFormat="1" x14ac:dyDescent="0.15"/>
    <row r="3654" customFormat="1" x14ac:dyDescent="0.15"/>
    <row r="3655" customFormat="1" x14ac:dyDescent="0.15"/>
    <row r="3656" customFormat="1" x14ac:dyDescent="0.15"/>
    <row r="3657" customFormat="1" x14ac:dyDescent="0.15"/>
    <row r="3658" customFormat="1" x14ac:dyDescent="0.15"/>
    <row r="3659" customFormat="1" x14ac:dyDescent="0.15"/>
    <row r="3660" customFormat="1" x14ac:dyDescent="0.15"/>
    <row r="3661" customFormat="1" x14ac:dyDescent="0.15"/>
    <row r="3662" customFormat="1" x14ac:dyDescent="0.15"/>
    <row r="3663" customFormat="1" x14ac:dyDescent="0.15"/>
    <row r="3664" customFormat="1" x14ac:dyDescent="0.15"/>
    <row r="3665" customFormat="1" x14ac:dyDescent="0.15"/>
    <row r="3666" customFormat="1" x14ac:dyDescent="0.15"/>
    <row r="3667" customFormat="1" x14ac:dyDescent="0.15"/>
    <row r="3668" customFormat="1" x14ac:dyDescent="0.15"/>
    <row r="3669" customFormat="1" x14ac:dyDescent="0.15"/>
    <row r="3670" customFormat="1" x14ac:dyDescent="0.15"/>
    <row r="3671" customFormat="1" x14ac:dyDescent="0.15"/>
    <row r="3672" customFormat="1" x14ac:dyDescent="0.15"/>
    <row r="3673" customFormat="1" x14ac:dyDescent="0.15"/>
    <row r="3674" customFormat="1" x14ac:dyDescent="0.15"/>
    <row r="3675" customFormat="1" x14ac:dyDescent="0.15"/>
    <row r="3676" customFormat="1" x14ac:dyDescent="0.15"/>
    <row r="3677" customFormat="1" x14ac:dyDescent="0.15"/>
    <row r="3678" customFormat="1" x14ac:dyDescent="0.15"/>
    <row r="3679" customFormat="1" x14ac:dyDescent="0.15"/>
    <row r="3680" customFormat="1" x14ac:dyDescent="0.15"/>
    <row r="3681" customFormat="1" x14ac:dyDescent="0.15"/>
    <row r="3682" customFormat="1" x14ac:dyDescent="0.15"/>
    <row r="3683" customFormat="1" x14ac:dyDescent="0.15"/>
    <row r="3684" customFormat="1" x14ac:dyDescent="0.15"/>
    <row r="3685" customFormat="1" x14ac:dyDescent="0.15"/>
    <row r="3686" customFormat="1" x14ac:dyDescent="0.15"/>
    <row r="3687" customFormat="1" x14ac:dyDescent="0.15"/>
    <row r="3688" customFormat="1" x14ac:dyDescent="0.15"/>
    <row r="3689" customFormat="1" x14ac:dyDescent="0.15"/>
    <row r="3690" customFormat="1" x14ac:dyDescent="0.15"/>
    <row r="3691" customFormat="1" x14ac:dyDescent="0.15"/>
    <row r="3692" customFormat="1" x14ac:dyDescent="0.15"/>
    <row r="3693" customFormat="1" x14ac:dyDescent="0.15"/>
    <row r="3694" customFormat="1" x14ac:dyDescent="0.15"/>
    <row r="3695" customFormat="1" x14ac:dyDescent="0.15"/>
    <row r="3696" customFormat="1" x14ac:dyDescent="0.15"/>
    <row r="3697" customFormat="1" x14ac:dyDescent="0.15"/>
    <row r="3698" customFormat="1" x14ac:dyDescent="0.15"/>
    <row r="3699" customFormat="1" x14ac:dyDescent="0.15"/>
    <row r="3700" customFormat="1" x14ac:dyDescent="0.15"/>
    <row r="3701" customFormat="1" x14ac:dyDescent="0.15"/>
    <row r="3702" customFormat="1" x14ac:dyDescent="0.15"/>
    <row r="3703" customFormat="1" x14ac:dyDescent="0.15"/>
    <row r="3704" customFormat="1" x14ac:dyDescent="0.15"/>
    <row r="3705" customFormat="1" x14ac:dyDescent="0.15"/>
    <row r="3706" customFormat="1" x14ac:dyDescent="0.15"/>
    <row r="3707" customFormat="1" x14ac:dyDescent="0.15"/>
    <row r="3708" customFormat="1" x14ac:dyDescent="0.15"/>
    <row r="3709" customFormat="1" x14ac:dyDescent="0.15"/>
    <row r="3710" customFormat="1" x14ac:dyDescent="0.15"/>
    <row r="3711" customFormat="1" x14ac:dyDescent="0.15"/>
    <row r="3712" customFormat="1" x14ac:dyDescent="0.15"/>
    <row r="3713" customFormat="1" x14ac:dyDescent="0.15"/>
    <row r="3714" customFormat="1" x14ac:dyDescent="0.15"/>
    <row r="3715" customFormat="1" x14ac:dyDescent="0.15"/>
    <row r="3716" customFormat="1" x14ac:dyDescent="0.15"/>
    <row r="3717" customFormat="1" x14ac:dyDescent="0.15"/>
    <row r="3718" customFormat="1" x14ac:dyDescent="0.15"/>
    <row r="3719" customFormat="1" x14ac:dyDescent="0.15"/>
    <row r="3720" customFormat="1" x14ac:dyDescent="0.15"/>
    <row r="3721" customFormat="1" x14ac:dyDescent="0.15"/>
    <row r="3722" customFormat="1" x14ac:dyDescent="0.15"/>
    <row r="3723" customFormat="1" x14ac:dyDescent="0.15"/>
    <row r="3724" customFormat="1" x14ac:dyDescent="0.15"/>
    <row r="3725" customFormat="1" x14ac:dyDescent="0.15"/>
    <row r="3726" customFormat="1" x14ac:dyDescent="0.15"/>
    <row r="3727" customFormat="1" x14ac:dyDescent="0.15"/>
    <row r="3728" customFormat="1" x14ac:dyDescent="0.15"/>
    <row r="3729" customFormat="1" x14ac:dyDescent="0.15"/>
    <row r="3730" customFormat="1" x14ac:dyDescent="0.15"/>
    <row r="3731" customFormat="1" x14ac:dyDescent="0.15"/>
    <row r="3732" customFormat="1" x14ac:dyDescent="0.15"/>
    <row r="3733" customFormat="1" x14ac:dyDescent="0.15"/>
    <row r="3734" customFormat="1" x14ac:dyDescent="0.15"/>
    <row r="3735" customFormat="1" x14ac:dyDescent="0.15"/>
    <row r="3736" customFormat="1" x14ac:dyDescent="0.15"/>
    <row r="3737" customFormat="1" x14ac:dyDescent="0.15"/>
    <row r="3738" customFormat="1" x14ac:dyDescent="0.15"/>
    <row r="3739" customFormat="1" x14ac:dyDescent="0.15"/>
    <row r="3740" customFormat="1" x14ac:dyDescent="0.15"/>
    <row r="3741" customFormat="1" x14ac:dyDescent="0.15"/>
    <row r="3742" customFormat="1" x14ac:dyDescent="0.15"/>
    <row r="3743" customFormat="1" x14ac:dyDescent="0.15"/>
    <row r="3744" customFormat="1" x14ac:dyDescent="0.15"/>
    <row r="3745" customFormat="1" x14ac:dyDescent="0.15"/>
    <row r="3746" customFormat="1" x14ac:dyDescent="0.15"/>
    <row r="3747" customFormat="1" x14ac:dyDescent="0.15"/>
    <row r="3748" customFormat="1" x14ac:dyDescent="0.15"/>
    <row r="3749" customFormat="1" x14ac:dyDescent="0.15"/>
    <row r="3750" customFormat="1" x14ac:dyDescent="0.15"/>
    <row r="3751" customFormat="1" x14ac:dyDescent="0.15"/>
    <row r="3752" customFormat="1" x14ac:dyDescent="0.15"/>
    <row r="3753" customFormat="1" x14ac:dyDescent="0.15"/>
    <row r="3754" customFormat="1" x14ac:dyDescent="0.15"/>
    <row r="3755" customFormat="1" x14ac:dyDescent="0.15"/>
    <row r="3756" customFormat="1" x14ac:dyDescent="0.15"/>
    <row r="3757" customFormat="1" x14ac:dyDescent="0.15"/>
    <row r="3758" customFormat="1" x14ac:dyDescent="0.15"/>
    <row r="3759" customFormat="1" x14ac:dyDescent="0.15"/>
    <row r="3760" customFormat="1" x14ac:dyDescent="0.15"/>
    <row r="3761" customFormat="1" x14ac:dyDescent="0.15"/>
    <row r="3762" customFormat="1" x14ac:dyDescent="0.15"/>
    <row r="3763" customFormat="1" x14ac:dyDescent="0.15"/>
    <row r="3764" customFormat="1" x14ac:dyDescent="0.15"/>
    <row r="3765" customFormat="1" x14ac:dyDescent="0.15"/>
    <row r="3766" customFormat="1" x14ac:dyDescent="0.15"/>
    <row r="3767" customFormat="1" x14ac:dyDescent="0.15"/>
    <row r="3768" customFormat="1" x14ac:dyDescent="0.15"/>
    <row r="3769" customFormat="1" x14ac:dyDescent="0.15"/>
    <row r="3770" customFormat="1" x14ac:dyDescent="0.15"/>
    <row r="3771" customFormat="1" x14ac:dyDescent="0.15"/>
    <row r="3772" customFormat="1" x14ac:dyDescent="0.15"/>
    <row r="3773" customFormat="1" x14ac:dyDescent="0.15"/>
    <row r="3774" customFormat="1" x14ac:dyDescent="0.15"/>
    <row r="3775" customFormat="1" x14ac:dyDescent="0.15"/>
    <row r="3776" customFormat="1" x14ac:dyDescent="0.15"/>
    <row r="3777" customFormat="1" x14ac:dyDescent="0.15"/>
    <row r="3778" customFormat="1" x14ac:dyDescent="0.15"/>
    <row r="3779" customFormat="1" x14ac:dyDescent="0.15"/>
    <row r="3780" customFormat="1" x14ac:dyDescent="0.15"/>
    <row r="3781" customFormat="1" x14ac:dyDescent="0.15"/>
    <row r="3782" customFormat="1" x14ac:dyDescent="0.15"/>
    <row r="3783" customFormat="1" x14ac:dyDescent="0.15"/>
    <row r="3784" customFormat="1" x14ac:dyDescent="0.15"/>
    <row r="3785" customFormat="1" x14ac:dyDescent="0.15"/>
    <row r="3786" customFormat="1" x14ac:dyDescent="0.15"/>
    <row r="3787" customFormat="1" x14ac:dyDescent="0.15"/>
    <row r="3788" customFormat="1" x14ac:dyDescent="0.15"/>
    <row r="3789" customFormat="1" x14ac:dyDescent="0.15"/>
    <row r="3790" customFormat="1" x14ac:dyDescent="0.15"/>
    <row r="3791" customFormat="1" x14ac:dyDescent="0.15"/>
    <row r="3792" customFormat="1" x14ac:dyDescent="0.15"/>
    <row r="3793" customFormat="1" x14ac:dyDescent="0.15"/>
    <row r="3794" customFormat="1" x14ac:dyDescent="0.15"/>
    <row r="3795" customFormat="1" x14ac:dyDescent="0.15"/>
    <row r="3796" customFormat="1" x14ac:dyDescent="0.15"/>
    <row r="3797" customFormat="1" x14ac:dyDescent="0.15"/>
    <row r="3798" customFormat="1" x14ac:dyDescent="0.15"/>
    <row r="3799" customFormat="1" x14ac:dyDescent="0.15"/>
    <row r="3800" customFormat="1" x14ac:dyDescent="0.15"/>
    <row r="3801" customFormat="1" x14ac:dyDescent="0.15"/>
    <row r="3802" customFormat="1" x14ac:dyDescent="0.15"/>
    <row r="3803" customFormat="1" x14ac:dyDescent="0.15"/>
    <row r="3804" customFormat="1" x14ac:dyDescent="0.15"/>
    <row r="3805" customFormat="1" x14ac:dyDescent="0.15"/>
    <row r="3806" customFormat="1" x14ac:dyDescent="0.15"/>
    <row r="3807" customFormat="1" x14ac:dyDescent="0.15"/>
    <row r="3808" customFormat="1" x14ac:dyDescent="0.15"/>
    <row r="3809" customFormat="1" x14ac:dyDescent="0.15"/>
    <row r="3810" customFormat="1" x14ac:dyDescent="0.15"/>
    <row r="3811" customFormat="1" x14ac:dyDescent="0.15"/>
    <row r="3812" customFormat="1" x14ac:dyDescent="0.15"/>
    <row r="3813" customFormat="1" x14ac:dyDescent="0.15"/>
    <row r="3814" customFormat="1" x14ac:dyDescent="0.15"/>
    <row r="3815" customFormat="1" x14ac:dyDescent="0.15"/>
    <row r="3816" customFormat="1" x14ac:dyDescent="0.15"/>
    <row r="3817" customFormat="1" x14ac:dyDescent="0.15"/>
    <row r="3818" customFormat="1" x14ac:dyDescent="0.15"/>
    <row r="3819" customFormat="1" x14ac:dyDescent="0.15"/>
    <row r="3820" customFormat="1" x14ac:dyDescent="0.15"/>
    <row r="3821" customFormat="1" x14ac:dyDescent="0.15"/>
    <row r="3822" customFormat="1" x14ac:dyDescent="0.15"/>
    <row r="3823" customFormat="1" x14ac:dyDescent="0.15"/>
    <row r="3824" customFormat="1" x14ac:dyDescent="0.15"/>
    <row r="3825" customFormat="1" x14ac:dyDescent="0.15"/>
    <row r="3826" customFormat="1" x14ac:dyDescent="0.15"/>
    <row r="3827" customFormat="1" x14ac:dyDescent="0.15"/>
    <row r="3828" customFormat="1" x14ac:dyDescent="0.15"/>
    <row r="3829" customFormat="1" x14ac:dyDescent="0.15"/>
    <row r="3830" customFormat="1" x14ac:dyDescent="0.15"/>
    <row r="3831" customFormat="1" x14ac:dyDescent="0.15"/>
    <row r="3832" customFormat="1" x14ac:dyDescent="0.15"/>
    <row r="3833" customFormat="1" x14ac:dyDescent="0.15"/>
    <row r="3834" customFormat="1" x14ac:dyDescent="0.15"/>
    <row r="3835" customFormat="1" x14ac:dyDescent="0.15"/>
    <row r="3836" customFormat="1" x14ac:dyDescent="0.15"/>
    <row r="3837" customFormat="1" x14ac:dyDescent="0.15"/>
    <row r="3838" customFormat="1" x14ac:dyDescent="0.15"/>
    <row r="3839" customFormat="1" x14ac:dyDescent="0.15"/>
    <row r="3840" customFormat="1" x14ac:dyDescent="0.15"/>
    <row r="3841" customFormat="1" x14ac:dyDescent="0.15"/>
    <row r="3842" customFormat="1" x14ac:dyDescent="0.15"/>
    <row r="3843" customFormat="1" x14ac:dyDescent="0.15"/>
    <row r="3844" customFormat="1" x14ac:dyDescent="0.15"/>
    <row r="3845" customFormat="1" x14ac:dyDescent="0.15"/>
    <row r="3846" customFormat="1" x14ac:dyDescent="0.15"/>
    <row r="3847" customFormat="1" x14ac:dyDescent="0.15"/>
    <row r="3848" customFormat="1" x14ac:dyDescent="0.15"/>
    <row r="3849" customFormat="1" x14ac:dyDescent="0.15"/>
    <row r="3850" customFormat="1" x14ac:dyDescent="0.15"/>
    <row r="3851" customFormat="1" x14ac:dyDescent="0.15"/>
    <row r="3852" customFormat="1" x14ac:dyDescent="0.15"/>
    <row r="3853" customFormat="1" x14ac:dyDescent="0.15"/>
    <row r="3854" customFormat="1" x14ac:dyDescent="0.15"/>
    <row r="3855" customFormat="1" x14ac:dyDescent="0.15"/>
    <row r="3856" customFormat="1" x14ac:dyDescent="0.15"/>
    <row r="3857" customFormat="1" x14ac:dyDescent="0.15"/>
    <row r="3858" customFormat="1" x14ac:dyDescent="0.15"/>
    <row r="3859" customFormat="1" x14ac:dyDescent="0.15"/>
    <row r="3860" customFormat="1" x14ac:dyDescent="0.15"/>
    <row r="3861" customFormat="1" x14ac:dyDescent="0.15"/>
    <row r="3862" customFormat="1" x14ac:dyDescent="0.15"/>
    <row r="3863" customFormat="1" x14ac:dyDescent="0.15"/>
    <row r="3864" customFormat="1" x14ac:dyDescent="0.15"/>
    <row r="3865" customFormat="1" x14ac:dyDescent="0.15"/>
    <row r="3866" customFormat="1" x14ac:dyDescent="0.15"/>
    <row r="3867" customFormat="1" x14ac:dyDescent="0.15"/>
    <row r="3868" customFormat="1" x14ac:dyDescent="0.15"/>
    <row r="3869" customFormat="1" x14ac:dyDescent="0.15"/>
    <row r="3870" customFormat="1" x14ac:dyDescent="0.15"/>
    <row r="3871" customFormat="1" x14ac:dyDescent="0.15"/>
    <row r="3872" customFormat="1" x14ac:dyDescent="0.15"/>
    <row r="3873" customFormat="1" x14ac:dyDescent="0.15"/>
    <row r="3874" customFormat="1" x14ac:dyDescent="0.15"/>
    <row r="3875" customFormat="1" x14ac:dyDescent="0.15"/>
    <row r="3876" customFormat="1" x14ac:dyDescent="0.15"/>
    <row r="3877" customFormat="1" x14ac:dyDescent="0.15"/>
    <row r="3878" customFormat="1" x14ac:dyDescent="0.15"/>
    <row r="3879" customFormat="1" x14ac:dyDescent="0.15"/>
    <row r="3880" customFormat="1" x14ac:dyDescent="0.15"/>
    <row r="3881" customFormat="1" x14ac:dyDescent="0.15"/>
    <row r="3882" customFormat="1" x14ac:dyDescent="0.15"/>
    <row r="3883" customFormat="1" x14ac:dyDescent="0.15"/>
    <row r="3884" customFormat="1" x14ac:dyDescent="0.15"/>
    <row r="3885" customFormat="1" x14ac:dyDescent="0.15"/>
    <row r="3886" customFormat="1" x14ac:dyDescent="0.15"/>
    <row r="3887" customFormat="1" x14ac:dyDescent="0.15"/>
    <row r="3888" customFormat="1" x14ac:dyDescent="0.15"/>
    <row r="3889" customFormat="1" x14ac:dyDescent="0.15"/>
    <row r="3890" customFormat="1" x14ac:dyDescent="0.15"/>
    <row r="3891" customFormat="1" x14ac:dyDescent="0.15"/>
    <row r="3892" customFormat="1" x14ac:dyDescent="0.15"/>
    <row r="3893" customFormat="1" x14ac:dyDescent="0.15"/>
    <row r="3894" customFormat="1" x14ac:dyDescent="0.15"/>
    <row r="3895" customFormat="1" x14ac:dyDescent="0.15"/>
    <row r="3896" customFormat="1" x14ac:dyDescent="0.15"/>
    <row r="3897" customFormat="1" x14ac:dyDescent="0.15"/>
    <row r="3898" customFormat="1" x14ac:dyDescent="0.15"/>
    <row r="3899" customFormat="1" x14ac:dyDescent="0.15"/>
    <row r="3900" customFormat="1" x14ac:dyDescent="0.15"/>
    <row r="3901" customFormat="1" x14ac:dyDescent="0.15"/>
    <row r="3902" customFormat="1" x14ac:dyDescent="0.15"/>
    <row r="3903" customFormat="1" x14ac:dyDescent="0.15"/>
    <row r="3904" customFormat="1" x14ac:dyDescent="0.15"/>
    <row r="3905" customFormat="1" x14ac:dyDescent="0.15"/>
    <row r="3906" customFormat="1" x14ac:dyDescent="0.15"/>
    <row r="3907" customFormat="1" x14ac:dyDescent="0.15"/>
    <row r="3908" customFormat="1" x14ac:dyDescent="0.15"/>
    <row r="3909" customFormat="1" x14ac:dyDescent="0.15"/>
    <row r="3910" customFormat="1" x14ac:dyDescent="0.15"/>
    <row r="3911" customFormat="1" x14ac:dyDescent="0.15"/>
    <row r="3912" customFormat="1" x14ac:dyDescent="0.15"/>
    <row r="3913" customFormat="1" x14ac:dyDescent="0.15"/>
    <row r="3914" customFormat="1" x14ac:dyDescent="0.15"/>
    <row r="3915" customFormat="1" x14ac:dyDescent="0.15"/>
    <row r="3916" customFormat="1" x14ac:dyDescent="0.15"/>
    <row r="3917" customFormat="1" x14ac:dyDescent="0.15"/>
    <row r="3918" customFormat="1" x14ac:dyDescent="0.15"/>
    <row r="3919" customFormat="1" x14ac:dyDescent="0.15"/>
    <row r="3920" customFormat="1" x14ac:dyDescent="0.15"/>
    <row r="3921" customFormat="1" x14ac:dyDescent="0.15"/>
    <row r="3922" customFormat="1" x14ac:dyDescent="0.15"/>
    <row r="3923" customFormat="1" x14ac:dyDescent="0.15"/>
    <row r="3924" customFormat="1" x14ac:dyDescent="0.15"/>
    <row r="3925" customFormat="1" x14ac:dyDescent="0.15"/>
    <row r="3926" customFormat="1" x14ac:dyDescent="0.15"/>
    <row r="3927" customFormat="1" x14ac:dyDescent="0.15"/>
    <row r="3928" customFormat="1" x14ac:dyDescent="0.15"/>
    <row r="3929" customFormat="1" x14ac:dyDescent="0.15"/>
    <row r="3930" customFormat="1" x14ac:dyDescent="0.15"/>
    <row r="3931" customFormat="1" x14ac:dyDescent="0.15"/>
    <row r="3932" customFormat="1" x14ac:dyDescent="0.15"/>
    <row r="3933" customFormat="1" x14ac:dyDescent="0.15"/>
    <row r="3934" customFormat="1" x14ac:dyDescent="0.15"/>
    <row r="3935" customFormat="1" x14ac:dyDescent="0.15"/>
    <row r="3936" customFormat="1" x14ac:dyDescent="0.15"/>
    <row r="3937" customFormat="1" x14ac:dyDescent="0.15"/>
    <row r="3938" customFormat="1" x14ac:dyDescent="0.15"/>
    <row r="3939" customFormat="1" x14ac:dyDescent="0.15"/>
    <row r="3940" customFormat="1" x14ac:dyDescent="0.15"/>
    <row r="3941" customFormat="1" x14ac:dyDescent="0.15"/>
    <row r="3942" customFormat="1" x14ac:dyDescent="0.15"/>
    <row r="3943" customFormat="1" x14ac:dyDescent="0.15"/>
    <row r="3944" customFormat="1" x14ac:dyDescent="0.15"/>
    <row r="3945" customFormat="1" x14ac:dyDescent="0.15"/>
    <row r="3946" customFormat="1" x14ac:dyDescent="0.15"/>
    <row r="3947" customFormat="1" x14ac:dyDescent="0.15"/>
    <row r="3948" customFormat="1" x14ac:dyDescent="0.15"/>
    <row r="3949" customFormat="1" x14ac:dyDescent="0.15"/>
    <row r="3950" customFormat="1" x14ac:dyDescent="0.15"/>
    <row r="3951" customFormat="1" x14ac:dyDescent="0.15"/>
    <row r="3952" customFormat="1" x14ac:dyDescent="0.15"/>
    <row r="3953" customFormat="1" x14ac:dyDescent="0.15"/>
    <row r="3954" customFormat="1" x14ac:dyDescent="0.15"/>
    <row r="3955" customFormat="1" x14ac:dyDescent="0.15"/>
    <row r="3956" customFormat="1" x14ac:dyDescent="0.15"/>
    <row r="3957" customFormat="1" x14ac:dyDescent="0.15"/>
    <row r="3958" customFormat="1" x14ac:dyDescent="0.15"/>
    <row r="3959" customFormat="1" x14ac:dyDescent="0.15"/>
    <row r="3960" customFormat="1" x14ac:dyDescent="0.15"/>
    <row r="3961" customFormat="1" x14ac:dyDescent="0.15"/>
    <row r="3962" customFormat="1" x14ac:dyDescent="0.15"/>
    <row r="3963" customFormat="1" x14ac:dyDescent="0.15"/>
    <row r="3964" customFormat="1" x14ac:dyDescent="0.15"/>
    <row r="3965" customFormat="1" x14ac:dyDescent="0.15"/>
    <row r="3966" customFormat="1" x14ac:dyDescent="0.15"/>
    <row r="3967" customFormat="1" x14ac:dyDescent="0.15"/>
    <row r="3968" customFormat="1" x14ac:dyDescent="0.15"/>
    <row r="3969" customFormat="1" x14ac:dyDescent="0.15"/>
    <row r="3970" customFormat="1" x14ac:dyDescent="0.15"/>
    <row r="3971" customFormat="1" x14ac:dyDescent="0.15"/>
    <row r="3972" customFormat="1" x14ac:dyDescent="0.15"/>
    <row r="3973" customFormat="1" x14ac:dyDescent="0.15"/>
    <row r="3974" customFormat="1" x14ac:dyDescent="0.15"/>
    <row r="3975" customFormat="1" x14ac:dyDescent="0.15"/>
    <row r="3976" customFormat="1" x14ac:dyDescent="0.15"/>
    <row r="3977" customFormat="1" x14ac:dyDescent="0.15"/>
    <row r="3978" customFormat="1" x14ac:dyDescent="0.15"/>
    <row r="3979" customFormat="1" x14ac:dyDescent="0.15"/>
    <row r="3980" customFormat="1" x14ac:dyDescent="0.15"/>
    <row r="3981" customFormat="1" x14ac:dyDescent="0.15"/>
    <row r="3982" customFormat="1" x14ac:dyDescent="0.15"/>
    <row r="3983" customFormat="1" x14ac:dyDescent="0.15"/>
    <row r="3984" customFormat="1" x14ac:dyDescent="0.15"/>
    <row r="3985" customFormat="1" x14ac:dyDescent="0.15"/>
    <row r="3986" customFormat="1" x14ac:dyDescent="0.15"/>
    <row r="3987" customFormat="1" x14ac:dyDescent="0.15"/>
    <row r="3988" customFormat="1" x14ac:dyDescent="0.15"/>
    <row r="3989" customFormat="1" x14ac:dyDescent="0.15"/>
    <row r="3990" customFormat="1" x14ac:dyDescent="0.15"/>
    <row r="3991" customFormat="1" x14ac:dyDescent="0.15"/>
    <row r="3992" customFormat="1" x14ac:dyDescent="0.15"/>
    <row r="3993" customFormat="1" x14ac:dyDescent="0.15"/>
    <row r="3994" customFormat="1" x14ac:dyDescent="0.15"/>
    <row r="3995" customFormat="1" x14ac:dyDescent="0.15"/>
    <row r="3996" customFormat="1" x14ac:dyDescent="0.15"/>
    <row r="3997" customFormat="1" x14ac:dyDescent="0.15"/>
    <row r="3998" customFormat="1" x14ac:dyDescent="0.15"/>
    <row r="3999" customFormat="1" x14ac:dyDescent="0.15"/>
    <row r="4000" customFormat="1" x14ac:dyDescent="0.15"/>
    <row r="4001" customFormat="1" x14ac:dyDescent="0.15"/>
    <row r="4002" customFormat="1" x14ac:dyDescent="0.15"/>
    <row r="4003" customFormat="1" x14ac:dyDescent="0.15"/>
    <row r="4004" customFormat="1" x14ac:dyDescent="0.15"/>
    <row r="4005" customFormat="1" x14ac:dyDescent="0.15"/>
    <row r="4006" customFormat="1" x14ac:dyDescent="0.15"/>
    <row r="4007" customFormat="1" x14ac:dyDescent="0.15"/>
    <row r="4008" customFormat="1" x14ac:dyDescent="0.15"/>
    <row r="4009" customFormat="1" x14ac:dyDescent="0.15"/>
    <row r="4010" customFormat="1" x14ac:dyDescent="0.15"/>
    <row r="4011" customFormat="1" x14ac:dyDescent="0.15"/>
    <row r="4012" customFormat="1" x14ac:dyDescent="0.15"/>
    <row r="4013" customFormat="1" x14ac:dyDescent="0.15"/>
    <row r="4014" customFormat="1" x14ac:dyDescent="0.15"/>
    <row r="4015" customFormat="1" x14ac:dyDescent="0.15"/>
    <row r="4016" customFormat="1" x14ac:dyDescent="0.15"/>
    <row r="4017" customFormat="1" x14ac:dyDescent="0.15"/>
    <row r="4018" customFormat="1" x14ac:dyDescent="0.15"/>
    <row r="4019" customFormat="1" x14ac:dyDescent="0.15"/>
    <row r="4020" customFormat="1" x14ac:dyDescent="0.15"/>
    <row r="4021" customFormat="1" x14ac:dyDescent="0.15"/>
    <row r="4022" customFormat="1" x14ac:dyDescent="0.15"/>
    <row r="4023" customFormat="1" x14ac:dyDescent="0.15"/>
    <row r="4024" customFormat="1" x14ac:dyDescent="0.15"/>
    <row r="4025" customFormat="1" x14ac:dyDescent="0.15"/>
    <row r="4026" customFormat="1" x14ac:dyDescent="0.15"/>
    <row r="4027" customFormat="1" x14ac:dyDescent="0.15"/>
    <row r="4028" customFormat="1" x14ac:dyDescent="0.15"/>
    <row r="4029" customFormat="1" x14ac:dyDescent="0.15"/>
    <row r="4030" customFormat="1" x14ac:dyDescent="0.15"/>
    <row r="4031" customFormat="1" x14ac:dyDescent="0.15"/>
    <row r="4032" customFormat="1" x14ac:dyDescent="0.15"/>
    <row r="4033" customFormat="1" x14ac:dyDescent="0.15"/>
    <row r="4034" customFormat="1" x14ac:dyDescent="0.15"/>
    <row r="4035" customFormat="1" x14ac:dyDescent="0.15"/>
    <row r="4036" customFormat="1" x14ac:dyDescent="0.15"/>
    <row r="4037" customFormat="1" x14ac:dyDescent="0.15"/>
    <row r="4038" customFormat="1" x14ac:dyDescent="0.15"/>
    <row r="4039" customFormat="1" x14ac:dyDescent="0.15"/>
    <row r="4040" customFormat="1" x14ac:dyDescent="0.15"/>
    <row r="4041" customFormat="1" x14ac:dyDescent="0.15"/>
    <row r="4042" customFormat="1" x14ac:dyDescent="0.15"/>
    <row r="4043" customFormat="1" x14ac:dyDescent="0.15"/>
    <row r="4044" customFormat="1" x14ac:dyDescent="0.15"/>
    <row r="4045" customFormat="1" x14ac:dyDescent="0.15"/>
    <row r="4046" customFormat="1" x14ac:dyDescent="0.15"/>
    <row r="4047" customFormat="1" x14ac:dyDescent="0.15"/>
    <row r="4048" customFormat="1" x14ac:dyDescent="0.15"/>
    <row r="4049" customFormat="1" x14ac:dyDescent="0.15"/>
    <row r="4050" customFormat="1" x14ac:dyDescent="0.15"/>
    <row r="4051" customFormat="1" x14ac:dyDescent="0.15"/>
    <row r="4052" customFormat="1" x14ac:dyDescent="0.15"/>
    <row r="4053" customFormat="1" x14ac:dyDescent="0.15"/>
    <row r="4054" customFormat="1" x14ac:dyDescent="0.15"/>
    <row r="4055" customFormat="1" x14ac:dyDescent="0.15"/>
    <row r="4056" customFormat="1" x14ac:dyDescent="0.15"/>
    <row r="4057" customFormat="1" x14ac:dyDescent="0.15"/>
    <row r="4058" customFormat="1" x14ac:dyDescent="0.15"/>
    <row r="4059" customFormat="1" x14ac:dyDescent="0.15"/>
    <row r="4060" customFormat="1" x14ac:dyDescent="0.15"/>
    <row r="4061" customFormat="1" x14ac:dyDescent="0.15"/>
    <row r="4062" customFormat="1" x14ac:dyDescent="0.15"/>
    <row r="4063" customFormat="1" x14ac:dyDescent="0.15"/>
    <row r="4064" customFormat="1" x14ac:dyDescent="0.15"/>
    <row r="4065" customFormat="1" x14ac:dyDescent="0.15"/>
    <row r="4066" customFormat="1" x14ac:dyDescent="0.15"/>
    <row r="4067" customFormat="1" x14ac:dyDescent="0.15"/>
    <row r="4068" customFormat="1" x14ac:dyDescent="0.15"/>
    <row r="4069" customFormat="1" x14ac:dyDescent="0.15"/>
    <row r="4070" customFormat="1" x14ac:dyDescent="0.15"/>
    <row r="4071" customFormat="1" x14ac:dyDescent="0.15"/>
    <row r="4072" customFormat="1" x14ac:dyDescent="0.15"/>
    <row r="4073" customFormat="1" x14ac:dyDescent="0.15"/>
    <row r="4074" customFormat="1" x14ac:dyDescent="0.15"/>
    <row r="4075" customFormat="1" x14ac:dyDescent="0.15"/>
    <row r="4076" customFormat="1" x14ac:dyDescent="0.15"/>
    <row r="4077" customFormat="1" x14ac:dyDescent="0.15"/>
    <row r="4078" customFormat="1" x14ac:dyDescent="0.15"/>
    <row r="4079" customFormat="1" x14ac:dyDescent="0.15"/>
    <row r="4080" customFormat="1" x14ac:dyDescent="0.15"/>
    <row r="4081" customFormat="1" x14ac:dyDescent="0.15"/>
    <row r="4082" customFormat="1" x14ac:dyDescent="0.15"/>
    <row r="4083" customFormat="1" x14ac:dyDescent="0.15"/>
    <row r="4084" customFormat="1" x14ac:dyDescent="0.15"/>
    <row r="4085" customFormat="1" x14ac:dyDescent="0.15"/>
    <row r="4086" customFormat="1" x14ac:dyDescent="0.15"/>
    <row r="4087" customFormat="1" x14ac:dyDescent="0.15"/>
    <row r="4088" customFormat="1" x14ac:dyDescent="0.15"/>
    <row r="4089" customFormat="1" x14ac:dyDescent="0.15"/>
    <row r="4090" customFormat="1" x14ac:dyDescent="0.15"/>
    <row r="4091" customFormat="1" x14ac:dyDescent="0.15"/>
    <row r="4092" customFormat="1" x14ac:dyDescent="0.15"/>
    <row r="4093" customFormat="1" x14ac:dyDescent="0.15"/>
    <row r="4094" customFormat="1" x14ac:dyDescent="0.15"/>
    <row r="4095" customFormat="1" x14ac:dyDescent="0.15"/>
    <row r="4096" customFormat="1" x14ac:dyDescent="0.15"/>
    <row r="4097" customFormat="1" x14ac:dyDescent="0.15"/>
    <row r="4098" customFormat="1" x14ac:dyDescent="0.15"/>
    <row r="4099" customFormat="1" x14ac:dyDescent="0.15"/>
    <row r="4100" customFormat="1" x14ac:dyDescent="0.15"/>
    <row r="4101" customFormat="1" x14ac:dyDescent="0.15"/>
    <row r="4102" customFormat="1" x14ac:dyDescent="0.15"/>
    <row r="4103" customFormat="1" x14ac:dyDescent="0.15"/>
    <row r="4104" customFormat="1" x14ac:dyDescent="0.15"/>
    <row r="4105" customFormat="1" x14ac:dyDescent="0.15"/>
    <row r="4106" customFormat="1" x14ac:dyDescent="0.15"/>
    <row r="4107" customFormat="1" x14ac:dyDescent="0.15"/>
    <row r="4108" customFormat="1" x14ac:dyDescent="0.15"/>
    <row r="4109" customFormat="1" x14ac:dyDescent="0.15"/>
    <row r="4110" customFormat="1" x14ac:dyDescent="0.15"/>
    <row r="4111" customFormat="1" x14ac:dyDescent="0.15"/>
    <row r="4112" customFormat="1" x14ac:dyDescent="0.15"/>
    <row r="4113" customFormat="1" x14ac:dyDescent="0.15"/>
    <row r="4114" customFormat="1" x14ac:dyDescent="0.15"/>
    <row r="4115" customFormat="1" x14ac:dyDescent="0.15"/>
    <row r="4116" customFormat="1" x14ac:dyDescent="0.15"/>
    <row r="4117" customFormat="1" x14ac:dyDescent="0.15"/>
    <row r="4118" customFormat="1" x14ac:dyDescent="0.15"/>
    <row r="4119" customFormat="1" x14ac:dyDescent="0.15"/>
    <row r="4120" customFormat="1" x14ac:dyDescent="0.15"/>
    <row r="4121" customFormat="1" x14ac:dyDescent="0.15"/>
    <row r="4122" customFormat="1" x14ac:dyDescent="0.15"/>
    <row r="4123" customFormat="1" x14ac:dyDescent="0.15"/>
    <row r="4124" customFormat="1" x14ac:dyDescent="0.15"/>
    <row r="4125" customFormat="1" x14ac:dyDescent="0.15"/>
    <row r="4126" customFormat="1" x14ac:dyDescent="0.15"/>
    <row r="4127" customFormat="1" x14ac:dyDescent="0.15"/>
    <row r="4128" customFormat="1" x14ac:dyDescent="0.15"/>
    <row r="4129" customFormat="1" x14ac:dyDescent="0.15"/>
    <row r="4130" customFormat="1" x14ac:dyDescent="0.15"/>
    <row r="4131" customFormat="1" x14ac:dyDescent="0.15"/>
    <row r="4132" customFormat="1" x14ac:dyDescent="0.15"/>
    <row r="4133" customFormat="1" x14ac:dyDescent="0.15"/>
    <row r="4134" customFormat="1" x14ac:dyDescent="0.15"/>
    <row r="4135" customFormat="1" x14ac:dyDescent="0.15"/>
    <row r="4136" customFormat="1" x14ac:dyDescent="0.15"/>
    <row r="4137" customFormat="1" x14ac:dyDescent="0.15"/>
    <row r="4138" customFormat="1" x14ac:dyDescent="0.15"/>
    <row r="4139" customFormat="1" x14ac:dyDescent="0.15"/>
    <row r="4140" customFormat="1" x14ac:dyDescent="0.15"/>
    <row r="4141" customFormat="1" x14ac:dyDescent="0.15"/>
    <row r="4142" customFormat="1" x14ac:dyDescent="0.15"/>
    <row r="4143" customFormat="1" x14ac:dyDescent="0.15"/>
    <row r="4144" customFormat="1" x14ac:dyDescent="0.15"/>
    <row r="4145" customFormat="1" x14ac:dyDescent="0.15"/>
    <row r="4146" customFormat="1" x14ac:dyDescent="0.15"/>
    <row r="4147" customFormat="1" x14ac:dyDescent="0.15"/>
    <row r="4148" customFormat="1" x14ac:dyDescent="0.15"/>
    <row r="4149" customFormat="1" x14ac:dyDescent="0.15"/>
    <row r="4150" customFormat="1" x14ac:dyDescent="0.15"/>
    <row r="4151" customFormat="1" x14ac:dyDescent="0.15"/>
    <row r="4152" customFormat="1" x14ac:dyDescent="0.15"/>
    <row r="4153" customFormat="1" x14ac:dyDescent="0.15"/>
    <row r="4154" customFormat="1" x14ac:dyDescent="0.15"/>
    <row r="4155" customFormat="1" x14ac:dyDescent="0.15"/>
    <row r="4156" customFormat="1" x14ac:dyDescent="0.15"/>
    <row r="4157" customFormat="1" x14ac:dyDescent="0.15"/>
    <row r="4158" customFormat="1" x14ac:dyDescent="0.15"/>
    <row r="4159" customFormat="1" x14ac:dyDescent="0.15"/>
    <row r="4160" customFormat="1" x14ac:dyDescent="0.15"/>
    <row r="4161" customFormat="1" x14ac:dyDescent="0.15"/>
    <row r="4162" customFormat="1" x14ac:dyDescent="0.15"/>
    <row r="4163" customFormat="1" x14ac:dyDescent="0.15"/>
    <row r="4164" customFormat="1" x14ac:dyDescent="0.15"/>
    <row r="4165" customFormat="1" x14ac:dyDescent="0.15"/>
    <row r="4166" customFormat="1" x14ac:dyDescent="0.15"/>
    <row r="4167" customFormat="1" x14ac:dyDescent="0.15"/>
    <row r="4168" customFormat="1" x14ac:dyDescent="0.15"/>
    <row r="4169" customFormat="1" x14ac:dyDescent="0.15"/>
    <row r="4170" customFormat="1" x14ac:dyDescent="0.15"/>
    <row r="4171" customFormat="1" x14ac:dyDescent="0.15"/>
    <row r="4172" customFormat="1" x14ac:dyDescent="0.15"/>
    <row r="4173" customFormat="1" x14ac:dyDescent="0.15"/>
    <row r="4174" customFormat="1" x14ac:dyDescent="0.15"/>
    <row r="4175" customFormat="1" x14ac:dyDescent="0.15"/>
    <row r="4176" customFormat="1" x14ac:dyDescent="0.15"/>
    <row r="4177" customFormat="1" x14ac:dyDescent="0.15"/>
    <row r="4178" customFormat="1" x14ac:dyDescent="0.15"/>
    <row r="4179" customFormat="1" x14ac:dyDescent="0.15"/>
    <row r="4180" customFormat="1" x14ac:dyDescent="0.15"/>
    <row r="4181" customFormat="1" x14ac:dyDescent="0.15"/>
    <row r="4182" customFormat="1" x14ac:dyDescent="0.15"/>
    <row r="4183" customFormat="1" x14ac:dyDescent="0.15"/>
    <row r="4184" customFormat="1" x14ac:dyDescent="0.15"/>
    <row r="4185" customFormat="1" x14ac:dyDescent="0.15"/>
    <row r="4186" customFormat="1" x14ac:dyDescent="0.15"/>
    <row r="4187" customFormat="1" x14ac:dyDescent="0.15"/>
    <row r="4188" customFormat="1" x14ac:dyDescent="0.15"/>
    <row r="4189" customFormat="1" x14ac:dyDescent="0.15"/>
    <row r="4190" customFormat="1" x14ac:dyDescent="0.15"/>
    <row r="4191" customFormat="1" x14ac:dyDescent="0.15"/>
    <row r="4192" customFormat="1" x14ac:dyDescent="0.15"/>
    <row r="4193" customFormat="1" x14ac:dyDescent="0.15"/>
    <row r="4194" customFormat="1" x14ac:dyDescent="0.15"/>
    <row r="4195" customFormat="1" x14ac:dyDescent="0.15"/>
    <row r="4196" customFormat="1" x14ac:dyDescent="0.15"/>
    <row r="4197" customFormat="1" x14ac:dyDescent="0.15"/>
    <row r="4198" customFormat="1" x14ac:dyDescent="0.15"/>
    <row r="4199" customFormat="1" x14ac:dyDescent="0.15"/>
    <row r="4200" customFormat="1" x14ac:dyDescent="0.15"/>
    <row r="4201" customFormat="1" x14ac:dyDescent="0.15"/>
    <row r="4202" customFormat="1" x14ac:dyDescent="0.15"/>
    <row r="4203" customFormat="1" x14ac:dyDescent="0.15"/>
    <row r="4204" customFormat="1" x14ac:dyDescent="0.15"/>
    <row r="4205" customFormat="1" x14ac:dyDescent="0.15"/>
    <row r="4206" customFormat="1" x14ac:dyDescent="0.15"/>
    <row r="4207" customFormat="1" x14ac:dyDescent="0.15"/>
    <row r="4208" customFormat="1" x14ac:dyDescent="0.15"/>
    <row r="4209" customFormat="1" x14ac:dyDescent="0.15"/>
    <row r="4210" customFormat="1" x14ac:dyDescent="0.15"/>
    <row r="4211" customFormat="1" x14ac:dyDescent="0.15"/>
    <row r="4212" customFormat="1" x14ac:dyDescent="0.15"/>
    <row r="4213" customFormat="1" x14ac:dyDescent="0.15"/>
    <row r="4214" customFormat="1" x14ac:dyDescent="0.15"/>
    <row r="4215" customFormat="1" x14ac:dyDescent="0.15"/>
    <row r="4216" customFormat="1" x14ac:dyDescent="0.15"/>
    <row r="4217" customFormat="1" x14ac:dyDescent="0.15"/>
    <row r="4218" customFormat="1" x14ac:dyDescent="0.15"/>
    <row r="4219" customFormat="1" x14ac:dyDescent="0.15"/>
    <row r="4220" customFormat="1" x14ac:dyDescent="0.15"/>
    <row r="4221" customFormat="1" x14ac:dyDescent="0.15"/>
    <row r="4222" customFormat="1" x14ac:dyDescent="0.15"/>
    <row r="4223" customFormat="1" x14ac:dyDescent="0.15"/>
    <row r="4224" customFormat="1" x14ac:dyDescent="0.15"/>
    <row r="4225" customFormat="1" x14ac:dyDescent="0.15"/>
    <row r="4226" customFormat="1" x14ac:dyDescent="0.15"/>
    <row r="4227" customFormat="1" x14ac:dyDescent="0.15"/>
    <row r="4228" customFormat="1" x14ac:dyDescent="0.15"/>
    <row r="4229" customFormat="1" x14ac:dyDescent="0.15"/>
    <row r="4230" customFormat="1" x14ac:dyDescent="0.15"/>
    <row r="4231" customFormat="1" x14ac:dyDescent="0.15"/>
    <row r="4232" customFormat="1" x14ac:dyDescent="0.15"/>
    <row r="4233" customFormat="1" x14ac:dyDescent="0.15"/>
    <row r="4234" customFormat="1" x14ac:dyDescent="0.15"/>
    <row r="4235" customFormat="1" x14ac:dyDescent="0.15"/>
    <row r="4236" customFormat="1" x14ac:dyDescent="0.15"/>
    <row r="4237" customFormat="1" x14ac:dyDescent="0.15"/>
    <row r="4238" customFormat="1" x14ac:dyDescent="0.15"/>
    <row r="4239" customFormat="1" x14ac:dyDescent="0.15"/>
    <row r="4240" customFormat="1" x14ac:dyDescent="0.15"/>
    <row r="4241" customFormat="1" x14ac:dyDescent="0.15"/>
    <row r="4242" customFormat="1" x14ac:dyDescent="0.15"/>
    <row r="4243" customFormat="1" x14ac:dyDescent="0.15"/>
    <row r="4244" customFormat="1" x14ac:dyDescent="0.15"/>
    <row r="4245" customFormat="1" x14ac:dyDescent="0.15"/>
    <row r="4246" customFormat="1" x14ac:dyDescent="0.15"/>
    <row r="4247" customFormat="1" x14ac:dyDescent="0.15"/>
    <row r="4248" customFormat="1" x14ac:dyDescent="0.15"/>
    <row r="4249" customFormat="1" x14ac:dyDescent="0.15"/>
    <row r="4250" customFormat="1" x14ac:dyDescent="0.15"/>
    <row r="4251" customFormat="1" x14ac:dyDescent="0.15"/>
    <row r="4252" customFormat="1" x14ac:dyDescent="0.15"/>
    <row r="4253" customFormat="1" x14ac:dyDescent="0.15"/>
    <row r="4254" customFormat="1" x14ac:dyDescent="0.15"/>
    <row r="4255" customFormat="1" x14ac:dyDescent="0.15"/>
    <row r="4256" customFormat="1" x14ac:dyDescent="0.15"/>
    <row r="4257" customFormat="1" x14ac:dyDescent="0.15"/>
    <row r="4258" customFormat="1" x14ac:dyDescent="0.15"/>
    <row r="4259" customFormat="1" x14ac:dyDescent="0.15"/>
    <row r="4260" customFormat="1" x14ac:dyDescent="0.15"/>
    <row r="4261" customFormat="1" x14ac:dyDescent="0.15"/>
    <row r="4262" customFormat="1" x14ac:dyDescent="0.15"/>
    <row r="4263" customFormat="1" x14ac:dyDescent="0.15"/>
    <row r="4264" customFormat="1" x14ac:dyDescent="0.15"/>
    <row r="4265" customFormat="1" x14ac:dyDescent="0.15"/>
    <row r="4266" customFormat="1" x14ac:dyDescent="0.15"/>
    <row r="4267" customFormat="1" x14ac:dyDescent="0.15"/>
    <row r="4268" customFormat="1" x14ac:dyDescent="0.15"/>
    <row r="4269" customFormat="1" x14ac:dyDescent="0.15"/>
    <row r="4270" customFormat="1" x14ac:dyDescent="0.15"/>
    <row r="4271" customFormat="1" x14ac:dyDescent="0.15"/>
    <row r="4272" customFormat="1" x14ac:dyDescent="0.15"/>
    <row r="4273" customFormat="1" x14ac:dyDescent="0.15"/>
    <row r="4274" customFormat="1" x14ac:dyDescent="0.15"/>
    <row r="4275" customFormat="1" x14ac:dyDescent="0.15"/>
    <row r="4276" customFormat="1" x14ac:dyDescent="0.15"/>
    <row r="4277" customFormat="1" x14ac:dyDescent="0.15"/>
    <row r="4278" customFormat="1" x14ac:dyDescent="0.15"/>
    <row r="4279" customFormat="1" x14ac:dyDescent="0.15"/>
    <row r="4280" customFormat="1" x14ac:dyDescent="0.15"/>
    <row r="4281" customFormat="1" x14ac:dyDescent="0.15"/>
    <row r="4282" customFormat="1" x14ac:dyDescent="0.15"/>
    <row r="4283" customFormat="1" x14ac:dyDescent="0.15"/>
    <row r="4284" customFormat="1" x14ac:dyDescent="0.15"/>
    <row r="4285" customFormat="1" x14ac:dyDescent="0.15"/>
    <row r="4286" customFormat="1" x14ac:dyDescent="0.15"/>
    <row r="4287" customFormat="1" x14ac:dyDescent="0.15"/>
    <row r="4288" customFormat="1" x14ac:dyDescent="0.15"/>
    <row r="4289" customFormat="1" x14ac:dyDescent="0.15"/>
    <row r="4290" customFormat="1" x14ac:dyDescent="0.15"/>
    <row r="4291" customFormat="1" x14ac:dyDescent="0.15"/>
    <row r="4292" customFormat="1" x14ac:dyDescent="0.15"/>
    <row r="4293" customFormat="1" x14ac:dyDescent="0.15"/>
    <row r="4294" customFormat="1" x14ac:dyDescent="0.15"/>
    <row r="4295" customFormat="1" x14ac:dyDescent="0.15"/>
    <row r="4296" customFormat="1" x14ac:dyDescent="0.15"/>
    <row r="4297" customFormat="1" x14ac:dyDescent="0.15"/>
    <row r="4298" customFormat="1" x14ac:dyDescent="0.15"/>
    <row r="4299" customFormat="1" x14ac:dyDescent="0.15"/>
    <row r="4300" customFormat="1" x14ac:dyDescent="0.15"/>
    <row r="4301" customFormat="1" x14ac:dyDescent="0.15"/>
    <row r="4302" customFormat="1" x14ac:dyDescent="0.15"/>
    <row r="4303" customFormat="1" x14ac:dyDescent="0.15"/>
    <row r="4304" customFormat="1" x14ac:dyDescent="0.15"/>
    <row r="4305" customFormat="1" x14ac:dyDescent="0.15"/>
    <row r="4306" customFormat="1" x14ac:dyDescent="0.15"/>
    <row r="4307" customFormat="1" x14ac:dyDescent="0.15"/>
    <row r="4308" customFormat="1" x14ac:dyDescent="0.15"/>
    <row r="4309" customFormat="1" x14ac:dyDescent="0.15"/>
    <row r="4310" customFormat="1" x14ac:dyDescent="0.15"/>
    <row r="4311" customFormat="1" x14ac:dyDescent="0.15"/>
    <row r="4312" customFormat="1" x14ac:dyDescent="0.15"/>
    <row r="4313" customFormat="1" x14ac:dyDescent="0.15"/>
    <row r="4314" customFormat="1" x14ac:dyDescent="0.15"/>
    <row r="4315" customFormat="1" x14ac:dyDescent="0.15"/>
    <row r="4316" customFormat="1" x14ac:dyDescent="0.15"/>
    <row r="4317" customFormat="1" x14ac:dyDescent="0.15"/>
    <row r="4318" customFormat="1" x14ac:dyDescent="0.15"/>
    <row r="4319" customFormat="1" x14ac:dyDescent="0.15"/>
    <row r="4320" customFormat="1" x14ac:dyDescent="0.15"/>
    <row r="4321" customFormat="1" x14ac:dyDescent="0.15"/>
    <row r="4322" customFormat="1" x14ac:dyDescent="0.15"/>
    <row r="4323" customFormat="1" x14ac:dyDescent="0.15"/>
    <row r="4324" customFormat="1" x14ac:dyDescent="0.15"/>
    <row r="4325" customFormat="1" x14ac:dyDescent="0.15"/>
    <row r="4326" customFormat="1" x14ac:dyDescent="0.15"/>
    <row r="4327" customFormat="1" x14ac:dyDescent="0.15"/>
    <row r="4328" customFormat="1" x14ac:dyDescent="0.15"/>
    <row r="4329" customFormat="1" x14ac:dyDescent="0.15"/>
    <row r="4330" customFormat="1" x14ac:dyDescent="0.15"/>
    <row r="4331" customFormat="1" x14ac:dyDescent="0.15"/>
    <row r="4332" customFormat="1" x14ac:dyDescent="0.15"/>
    <row r="4333" customFormat="1" x14ac:dyDescent="0.15"/>
    <row r="4334" customFormat="1" x14ac:dyDescent="0.15"/>
    <row r="4335" customFormat="1" x14ac:dyDescent="0.15"/>
    <row r="4336" customFormat="1" x14ac:dyDescent="0.15"/>
    <row r="4337" customFormat="1" x14ac:dyDescent="0.15"/>
    <row r="4338" customFormat="1" x14ac:dyDescent="0.15"/>
    <row r="4339" customFormat="1" x14ac:dyDescent="0.15"/>
    <row r="4340" customFormat="1" x14ac:dyDescent="0.15"/>
    <row r="4341" customFormat="1" x14ac:dyDescent="0.15"/>
    <row r="4342" customFormat="1" x14ac:dyDescent="0.15"/>
    <row r="4343" customFormat="1" x14ac:dyDescent="0.15"/>
    <row r="4344" customFormat="1" x14ac:dyDescent="0.15"/>
    <row r="4345" customFormat="1" x14ac:dyDescent="0.15"/>
    <row r="4346" customFormat="1" x14ac:dyDescent="0.15"/>
    <row r="4347" customFormat="1" x14ac:dyDescent="0.15"/>
    <row r="4348" customFormat="1" x14ac:dyDescent="0.15"/>
    <row r="4349" customFormat="1" x14ac:dyDescent="0.15"/>
    <row r="4350" customFormat="1" x14ac:dyDescent="0.15"/>
    <row r="4351" customFormat="1" x14ac:dyDescent="0.15"/>
    <row r="4352" customFormat="1" x14ac:dyDescent="0.15"/>
    <row r="4353" customFormat="1" x14ac:dyDescent="0.15"/>
    <row r="4354" customFormat="1" x14ac:dyDescent="0.15"/>
    <row r="4355" customFormat="1" x14ac:dyDescent="0.15"/>
    <row r="4356" customFormat="1" x14ac:dyDescent="0.15"/>
    <row r="4357" customFormat="1" x14ac:dyDescent="0.15"/>
    <row r="4358" customFormat="1" x14ac:dyDescent="0.15"/>
    <row r="4359" customFormat="1" x14ac:dyDescent="0.15"/>
    <row r="4360" customFormat="1" x14ac:dyDescent="0.15"/>
    <row r="4361" customFormat="1" x14ac:dyDescent="0.15"/>
    <row r="4362" customFormat="1" x14ac:dyDescent="0.15"/>
    <row r="4363" customFormat="1" x14ac:dyDescent="0.15"/>
    <row r="4364" customFormat="1" x14ac:dyDescent="0.15"/>
    <row r="4365" customFormat="1" x14ac:dyDescent="0.15"/>
    <row r="4366" customFormat="1" x14ac:dyDescent="0.15"/>
    <row r="4367" customFormat="1" x14ac:dyDescent="0.15"/>
    <row r="4368" customFormat="1" x14ac:dyDescent="0.15"/>
    <row r="4369" customFormat="1" x14ac:dyDescent="0.15"/>
    <row r="4370" customFormat="1" x14ac:dyDescent="0.15"/>
    <row r="4371" customFormat="1" x14ac:dyDescent="0.15"/>
    <row r="4372" customFormat="1" x14ac:dyDescent="0.15"/>
    <row r="4373" customFormat="1" x14ac:dyDescent="0.15"/>
    <row r="4374" customFormat="1" x14ac:dyDescent="0.15"/>
    <row r="4375" customFormat="1" x14ac:dyDescent="0.15"/>
    <row r="4376" customFormat="1" x14ac:dyDescent="0.15"/>
    <row r="4377" customFormat="1" x14ac:dyDescent="0.15"/>
    <row r="4378" customFormat="1" x14ac:dyDescent="0.15"/>
    <row r="4379" customFormat="1" x14ac:dyDescent="0.15"/>
    <row r="4380" customFormat="1" x14ac:dyDescent="0.15"/>
    <row r="4381" customFormat="1" x14ac:dyDescent="0.15"/>
    <row r="4382" customFormat="1" x14ac:dyDescent="0.15"/>
    <row r="4383" customFormat="1" x14ac:dyDescent="0.15"/>
    <row r="4384" customFormat="1" x14ac:dyDescent="0.15"/>
    <row r="4385" customFormat="1" x14ac:dyDescent="0.15"/>
    <row r="4386" customFormat="1" x14ac:dyDescent="0.15"/>
    <row r="4387" customFormat="1" x14ac:dyDescent="0.15"/>
    <row r="4388" customFormat="1" x14ac:dyDescent="0.15"/>
    <row r="4389" customFormat="1" x14ac:dyDescent="0.15"/>
    <row r="4390" customFormat="1" x14ac:dyDescent="0.15"/>
    <row r="4391" customFormat="1" x14ac:dyDescent="0.15"/>
    <row r="4392" customFormat="1" x14ac:dyDescent="0.15"/>
    <row r="4393" customFormat="1" x14ac:dyDescent="0.15"/>
    <row r="4394" customFormat="1" x14ac:dyDescent="0.15"/>
    <row r="4395" customFormat="1" x14ac:dyDescent="0.15"/>
    <row r="4396" customFormat="1" x14ac:dyDescent="0.15"/>
    <row r="4397" customFormat="1" x14ac:dyDescent="0.15"/>
    <row r="4398" customFormat="1" x14ac:dyDescent="0.15"/>
    <row r="4399" customFormat="1" x14ac:dyDescent="0.15"/>
    <row r="4400" customFormat="1" x14ac:dyDescent="0.15"/>
    <row r="4401" customFormat="1" x14ac:dyDescent="0.15"/>
    <row r="4402" customFormat="1" x14ac:dyDescent="0.15"/>
    <row r="4403" customFormat="1" x14ac:dyDescent="0.15"/>
    <row r="4404" customFormat="1" x14ac:dyDescent="0.15"/>
    <row r="4405" customFormat="1" x14ac:dyDescent="0.15"/>
    <row r="4406" customFormat="1" x14ac:dyDescent="0.15"/>
    <row r="4407" customFormat="1" x14ac:dyDescent="0.15"/>
    <row r="4408" customFormat="1" x14ac:dyDescent="0.15"/>
    <row r="4409" customFormat="1" x14ac:dyDescent="0.15"/>
    <row r="4410" customFormat="1" x14ac:dyDescent="0.15"/>
    <row r="4411" customFormat="1" x14ac:dyDescent="0.15"/>
    <row r="4412" customFormat="1" x14ac:dyDescent="0.15"/>
    <row r="4413" customFormat="1" x14ac:dyDescent="0.15"/>
    <row r="4414" customFormat="1" x14ac:dyDescent="0.15"/>
    <row r="4415" customFormat="1" x14ac:dyDescent="0.15"/>
    <row r="4416" customFormat="1" x14ac:dyDescent="0.15"/>
    <row r="4417" customFormat="1" x14ac:dyDescent="0.15"/>
    <row r="4418" customFormat="1" x14ac:dyDescent="0.15"/>
    <row r="4419" customFormat="1" x14ac:dyDescent="0.15"/>
    <row r="4420" customFormat="1" x14ac:dyDescent="0.15"/>
    <row r="4421" customFormat="1" x14ac:dyDescent="0.15"/>
    <row r="4422" customFormat="1" x14ac:dyDescent="0.15"/>
    <row r="4423" customFormat="1" x14ac:dyDescent="0.15"/>
    <row r="4424" customFormat="1" x14ac:dyDescent="0.15"/>
    <row r="4425" customFormat="1" x14ac:dyDescent="0.15"/>
    <row r="4426" customFormat="1" x14ac:dyDescent="0.15"/>
    <row r="4427" customFormat="1" x14ac:dyDescent="0.15"/>
    <row r="4428" customFormat="1" x14ac:dyDescent="0.15"/>
    <row r="4429" customFormat="1" x14ac:dyDescent="0.15"/>
    <row r="4430" customFormat="1" x14ac:dyDescent="0.15"/>
    <row r="4431" customFormat="1" x14ac:dyDescent="0.15"/>
    <row r="4432" customFormat="1" x14ac:dyDescent="0.15"/>
    <row r="4433" customFormat="1" x14ac:dyDescent="0.15"/>
    <row r="4434" customFormat="1" x14ac:dyDescent="0.15"/>
    <row r="4435" customFormat="1" x14ac:dyDescent="0.15"/>
    <row r="4436" customFormat="1" x14ac:dyDescent="0.15"/>
    <row r="4437" customFormat="1" x14ac:dyDescent="0.15"/>
    <row r="4438" customFormat="1" x14ac:dyDescent="0.15"/>
    <row r="4439" customFormat="1" x14ac:dyDescent="0.15"/>
    <row r="4440" customFormat="1" x14ac:dyDescent="0.15"/>
    <row r="4441" customFormat="1" x14ac:dyDescent="0.15"/>
    <row r="4442" customFormat="1" x14ac:dyDescent="0.15"/>
    <row r="4443" customFormat="1" x14ac:dyDescent="0.15"/>
    <row r="4444" customFormat="1" x14ac:dyDescent="0.15"/>
    <row r="4445" customFormat="1" x14ac:dyDescent="0.15"/>
    <row r="4446" customFormat="1" x14ac:dyDescent="0.15"/>
    <row r="4447" customFormat="1" x14ac:dyDescent="0.15"/>
    <row r="4448" customFormat="1" x14ac:dyDescent="0.15"/>
    <row r="4449" customFormat="1" x14ac:dyDescent="0.15"/>
    <row r="4450" customFormat="1" x14ac:dyDescent="0.15"/>
    <row r="4451" customFormat="1" x14ac:dyDescent="0.15"/>
    <row r="4452" customFormat="1" x14ac:dyDescent="0.15"/>
    <row r="4453" customFormat="1" x14ac:dyDescent="0.15"/>
    <row r="4454" customFormat="1" x14ac:dyDescent="0.15"/>
    <row r="4455" customFormat="1" x14ac:dyDescent="0.15"/>
    <row r="4456" customFormat="1" x14ac:dyDescent="0.15"/>
    <row r="4457" customFormat="1" x14ac:dyDescent="0.15"/>
    <row r="4458" customFormat="1" x14ac:dyDescent="0.15"/>
    <row r="4459" customFormat="1" x14ac:dyDescent="0.15"/>
    <row r="4460" customFormat="1" x14ac:dyDescent="0.15"/>
    <row r="4461" customFormat="1" x14ac:dyDescent="0.15"/>
    <row r="4462" customFormat="1" x14ac:dyDescent="0.15"/>
    <row r="4463" customFormat="1" x14ac:dyDescent="0.15"/>
    <row r="4464" customFormat="1" x14ac:dyDescent="0.15"/>
    <row r="4465" customFormat="1" x14ac:dyDescent="0.15"/>
    <row r="4466" customFormat="1" x14ac:dyDescent="0.15"/>
    <row r="4467" customFormat="1" x14ac:dyDescent="0.15"/>
    <row r="4468" customFormat="1" x14ac:dyDescent="0.15"/>
    <row r="4469" customFormat="1" x14ac:dyDescent="0.15"/>
    <row r="4470" customFormat="1" x14ac:dyDescent="0.15"/>
    <row r="4471" customFormat="1" x14ac:dyDescent="0.15"/>
    <row r="4472" customFormat="1" x14ac:dyDescent="0.15"/>
    <row r="4473" customFormat="1" x14ac:dyDescent="0.15"/>
    <row r="4474" customFormat="1" x14ac:dyDescent="0.15"/>
    <row r="4475" customFormat="1" x14ac:dyDescent="0.15"/>
    <row r="4476" customFormat="1" x14ac:dyDescent="0.15"/>
    <row r="4477" customFormat="1" x14ac:dyDescent="0.15"/>
    <row r="4478" customFormat="1" x14ac:dyDescent="0.15"/>
    <row r="4479" customFormat="1" x14ac:dyDescent="0.15"/>
    <row r="4480" customFormat="1" x14ac:dyDescent="0.15"/>
    <row r="4481" customFormat="1" x14ac:dyDescent="0.15"/>
    <row r="4482" customFormat="1" x14ac:dyDescent="0.15"/>
    <row r="4483" customFormat="1" x14ac:dyDescent="0.15"/>
    <row r="4484" customFormat="1" x14ac:dyDescent="0.15"/>
    <row r="4485" customFormat="1" x14ac:dyDescent="0.15"/>
    <row r="4486" customFormat="1" x14ac:dyDescent="0.15"/>
    <row r="4487" customFormat="1" x14ac:dyDescent="0.15"/>
    <row r="4488" customFormat="1" x14ac:dyDescent="0.15"/>
    <row r="4489" customFormat="1" x14ac:dyDescent="0.15"/>
    <row r="4490" customFormat="1" x14ac:dyDescent="0.15"/>
    <row r="4491" customFormat="1" x14ac:dyDescent="0.15"/>
    <row r="4492" customFormat="1" x14ac:dyDescent="0.15"/>
    <row r="4493" customFormat="1" x14ac:dyDescent="0.15"/>
    <row r="4494" customFormat="1" x14ac:dyDescent="0.15"/>
    <row r="4495" customFormat="1" x14ac:dyDescent="0.15"/>
    <row r="4496" customFormat="1" x14ac:dyDescent="0.15"/>
    <row r="4497" customFormat="1" x14ac:dyDescent="0.15"/>
    <row r="4498" customFormat="1" x14ac:dyDescent="0.15"/>
    <row r="4499" customFormat="1" x14ac:dyDescent="0.15"/>
    <row r="4500" customFormat="1" x14ac:dyDescent="0.15"/>
    <row r="4501" customFormat="1" x14ac:dyDescent="0.15"/>
    <row r="4502" customFormat="1" x14ac:dyDescent="0.15"/>
    <row r="4503" customFormat="1" x14ac:dyDescent="0.15"/>
    <row r="4504" customFormat="1" x14ac:dyDescent="0.15"/>
    <row r="4505" customFormat="1" x14ac:dyDescent="0.15"/>
    <row r="4506" customFormat="1" x14ac:dyDescent="0.15"/>
    <row r="4507" customFormat="1" x14ac:dyDescent="0.15"/>
    <row r="4508" customFormat="1" x14ac:dyDescent="0.15"/>
    <row r="4509" customFormat="1" x14ac:dyDescent="0.15"/>
    <row r="4510" customFormat="1" x14ac:dyDescent="0.15"/>
    <row r="4511" customFormat="1" x14ac:dyDescent="0.15"/>
    <row r="4512" customFormat="1" x14ac:dyDescent="0.15"/>
    <row r="4513" customFormat="1" x14ac:dyDescent="0.15"/>
    <row r="4514" customFormat="1" x14ac:dyDescent="0.15"/>
    <row r="4515" customFormat="1" x14ac:dyDescent="0.15"/>
    <row r="4516" customFormat="1" x14ac:dyDescent="0.15"/>
    <row r="4517" customFormat="1" x14ac:dyDescent="0.15"/>
    <row r="4518" customFormat="1" x14ac:dyDescent="0.15"/>
    <row r="4519" customFormat="1" x14ac:dyDescent="0.15"/>
    <row r="4520" customFormat="1" x14ac:dyDescent="0.15"/>
    <row r="4521" customFormat="1" x14ac:dyDescent="0.15"/>
    <row r="4522" customFormat="1" x14ac:dyDescent="0.15"/>
    <row r="4523" customFormat="1" x14ac:dyDescent="0.15"/>
    <row r="4524" customFormat="1" x14ac:dyDescent="0.15"/>
    <row r="4525" customFormat="1" x14ac:dyDescent="0.15"/>
    <row r="4526" customFormat="1" x14ac:dyDescent="0.15"/>
    <row r="4527" customFormat="1" x14ac:dyDescent="0.15"/>
    <row r="4528" customFormat="1" x14ac:dyDescent="0.15"/>
    <row r="4529" customFormat="1" x14ac:dyDescent="0.15"/>
    <row r="4530" customFormat="1" x14ac:dyDescent="0.15"/>
    <row r="4531" customFormat="1" x14ac:dyDescent="0.15"/>
    <row r="4532" customFormat="1" x14ac:dyDescent="0.15"/>
    <row r="4533" customFormat="1" x14ac:dyDescent="0.15"/>
    <row r="4534" customFormat="1" x14ac:dyDescent="0.15"/>
    <row r="4535" customFormat="1" x14ac:dyDescent="0.15"/>
    <row r="4536" customFormat="1" x14ac:dyDescent="0.15"/>
    <row r="4537" customFormat="1" x14ac:dyDescent="0.15"/>
    <row r="4538" customFormat="1" x14ac:dyDescent="0.15"/>
    <row r="4539" customFormat="1" x14ac:dyDescent="0.15"/>
    <row r="4540" customFormat="1" x14ac:dyDescent="0.15"/>
    <row r="4541" customFormat="1" x14ac:dyDescent="0.15"/>
    <row r="4542" customFormat="1" x14ac:dyDescent="0.15"/>
    <row r="4543" customFormat="1" x14ac:dyDescent="0.15"/>
    <row r="4544" customFormat="1" x14ac:dyDescent="0.15"/>
    <row r="4545" customFormat="1" x14ac:dyDescent="0.15"/>
    <row r="4546" customFormat="1" x14ac:dyDescent="0.15"/>
    <row r="4547" customFormat="1" x14ac:dyDescent="0.15"/>
    <row r="4548" customFormat="1" x14ac:dyDescent="0.15"/>
    <row r="4549" customFormat="1" x14ac:dyDescent="0.15"/>
    <row r="4550" customFormat="1" x14ac:dyDescent="0.15"/>
    <row r="4551" customFormat="1" x14ac:dyDescent="0.15"/>
    <row r="4552" customFormat="1" x14ac:dyDescent="0.15"/>
    <row r="4553" customFormat="1" x14ac:dyDescent="0.15"/>
    <row r="4554" customFormat="1" x14ac:dyDescent="0.15"/>
    <row r="4555" customFormat="1" x14ac:dyDescent="0.15"/>
    <row r="4556" customFormat="1" x14ac:dyDescent="0.15"/>
    <row r="4557" customFormat="1" x14ac:dyDescent="0.15"/>
    <row r="4558" customFormat="1" x14ac:dyDescent="0.15"/>
    <row r="4559" customFormat="1" x14ac:dyDescent="0.15"/>
    <row r="4560" customFormat="1" x14ac:dyDescent="0.15"/>
    <row r="4561" customFormat="1" x14ac:dyDescent="0.15"/>
    <row r="4562" customFormat="1" x14ac:dyDescent="0.15"/>
    <row r="4563" customFormat="1" x14ac:dyDescent="0.15"/>
    <row r="4564" customFormat="1" x14ac:dyDescent="0.15"/>
    <row r="4565" customFormat="1" x14ac:dyDescent="0.15"/>
    <row r="4566" customFormat="1" x14ac:dyDescent="0.15"/>
    <row r="4567" customFormat="1" x14ac:dyDescent="0.15"/>
    <row r="4568" customFormat="1" x14ac:dyDescent="0.15"/>
    <row r="4569" customFormat="1" x14ac:dyDescent="0.15"/>
    <row r="4570" customFormat="1" x14ac:dyDescent="0.15"/>
    <row r="4571" customFormat="1" x14ac:dyDescent="0.15"/>
    <row r="4572" customFormat="1" x14ac:dyDescent="0.15"/>
    <row r="4573" customFormat="1" x14ac:dyDescent="0.15"/>
    <row r="4574" customFormat="1" x14ac:dyDescent="0.15"/>
    <row r="4575" customFormat="1" x14ac:dyDescent="0.15"/>
    <row r="4576" customFormat="1" x14ac:dyDescent="0.15"/>
    <row r="4577" customFormat="1" x14ac:dyDescent="0.15"/>
    <row r="4578" customFormat="1" x14ac:dyDescent="0.15"/>
    <row r="4579" customFormat="1" x14ac:dyDescent="0.15"/>
    <row r="4580" customFormat="1" x14ac:dyDescent="0.15"/>
    <row r="4581" customFormat="1" x14ac:dyDescent="0.15"/>
    <row r="4582" customFormat="1" x14ac:dyDescent="0.15"/>
    <row r="4583" customFormat="1" x14ac:dyDescent="0.15"/>
    <row r="4584" customFormat="1" x14ac:dyDescent="0.15"/>
    <row r="4585" customFormat="1" x14ac:dyDescent="0.15"/>
    <row r="4586" customFormat="1" x14ac:dyDescent="0.15"/>
    <row r="4587" customFormat="1" x14ac:dyDescent="0.15"/>
    <row r="4588" customFormat="1" x14ac:dyDescent="0.15"/>
    <row r="4589" customFormat="1" x14ac:dyDescent="0.15"/>
    <row r="4590" customFormat="1" x14ac:dyDescent="0.15"/>
    <row r="4591" customFormat="1" x14ac:dyDescent="0.15"/>
    <row r="4592" customFormat="1" x14ac:dyDescent="0.15"/>
    <row r="4593" customFormat="1" x14ac:dyDescent="0.15"/>
    <row r="4594" customFormat="1" x14ac:dyDescent="0.15"/>
    <row r="4595" customFormat="1" x14ac:dyDescent="0.15"/>
    <row r="4596" customFormat="1" x14ac:dyDescent="0.15"/>
    <row r="4597" customFormat="1" x14ac:dyDescent="0.15"/>
    <row r="4598" customFormat="1" x14ac:dyDescent="0.15"/>
    <row r="4599" customFormat="1" x14ac:dyDescent="0.15"/>
    <row r="4600" customFormat="1" x14ac:dyDescent="0.15"/>
    <row r="4601" customFormat="1" x14ac:dyDescent="0.15"/>
    <row r="4602" customFormat="1" x14ac:dyDescent="0.15"/>
    <row r="4603" customFormat="1" x14ac:dyDescent="0.15"/>
    <row r="4604" customFormat="1" x14ac:dyDescent="0.15"/>
    <row r="4605" customFormat="1" x14ac:dyDescent="0.15"/>
    <row r="4606" customFormat="1" x14ac:dyDescent="0.15"/>
    <row r="4607" customFormat="1" x14ac:dyDescent="0.15"/>
    <row r="4608" customFormat="1" x14ac:dyDescent="0.15"/>
    <row r="4609" customFormat="1" x14ac:dyDescent="0.15"/>
    <row r="4610" customFormat="1" x14ac:dyDescent="0.15"/>
    <row r="4611" customFormat="1" x14ac:dyDescent="0.15"/>
    <row r="4612" customFormat="1" x14ac:dyDescent="0.15"/>
    <row r="4613" customFormat="1" x14ac:dyDescent="0.15"/>
    <row r="4614" customFormat="1" x14ac:dyDescent="0.15"/>
    <row r="4615" customFormat="1" x14ac:dyDescent="0.15"/>
    <row r="4616" customFormat="1" x14ac:dyDescent="0.15"/>
    <row r="4617" customFormat="1" x14ac:dyDescent="0.15"/>
    <row r="4618" customFormat="1" x14ac:dyDescent="0.15"/>
    <row r="4619" customFormat="1" x14ac:dyDescent="0.15"/>
    <row r="4620" customFormat="1" x14ac:dyDescent="0.15"/>
    <row r="4621" customFormat="1" x14ac:dyDescent="0.15"/>
    <row r="4622" customFormat="1" x14ac:dyDescent="0.15"/>
    <row r="4623" customFormat="1" x14ac:dyDescent="0.15"/>
    <row r="4624" customFormat="1" x14ac:dyDescent="0.15"/>
    <row r="4625" customFormat="1" x14ac:dyDescent="0.15"/>
    <row r="4626" customFormat="1" x14ac:dyDescent="0.15"/>
    <row r="4627" customFormat="1" x14ac:dyDescent="0.15"/>
    <row r="4628" customFormat="1" x14ac:dyDescent="0.15"/>
    <row r="4629" customFormat="1" x14ac:dyDescent="0.15"/>
    <row r="4630" customFormat="1" x14ac:dyDescent="0.15"/>
    <row r="4631" customFormat="1" x14ac:dyDescent="0.15"/>
    <row r="4632" customFormat="1" x14ac:dyDescent="0.15"/>
    <row r="4633" customFormat="1" x14ac:dyDescent="0.15"/>
    <row r="4634" customFormat="1" x14ac:dyDescent="0.15"/>
    <row r="4635" customFormat="1" x14ac:dyDescent="0.15"/>
    <row r="4636" customFormat="1" x14ac:dyDescent="0.15"/>
    <row r="4637" customFormat="1" x14ac:dyDescent="0.15"/>
    <row r="4638" customFormat="1" x14ac:dyDescent="0.15"/>
    <row r="4639" customFormat="1" x14ac:dyDescent="0.15"/>
    <row r="4640" customFormat="1" x14ac:dyDescent="0.15"/>
    <row r="4641" customFormat="1" x14ac:dyDescent="0.15"/>
    <row r="4642" customFormat="1" x14ac:dyDescent="0.15"/>
    <row r="4643" customFormat="1" x14ac:dyDescent="0.15"/>
    <row r="4644" customFormat="1" x14ac:dyDescent="0.15"/>
    <row r="4645" customFormat="1" x14ac:dyDescent="0.15"/>
    <row r="4646" customFormat="1" x14ac:dyDescent="0.15"/>
    <row r="4647" customFormat="1" x14ac:dyDescent="0.15"/>
    <row r="4648" customFormat="1" x14ac:dyDescent="0.15"/>
    <row r="4649" customFormat="1" x14ac:dyDescent="0.15"/>
    <row r="4650" customFormat="1" x14ac:dyDescent="0.15"/>
    <row r="4651" customFormat="1" x14ac:dyDescent="0.15"/>
    <row r="4652" customFormat="1" x14ac:dyDescent="0.15"/>
    <row r="4653" customFormat="1" x14ac:dyDescent="0.15"/>
    <row r="4654" customFormat="1" x14ac:dyDescent="0.15"/>
    <row r="4655" customFormat="1" x14ac:dyDescent="0.15"/>
    <row r="4656" customFormat="1" x14ac:dyDescent="0.15"/>
    <row r="4657" customFormat="1" x14ac:dyDescent="0.15"/>
    <row r="4658" customFormat="1" x14ac:dyDescent="0.15"/>
    <row r="4659" customFormat="1" x14ac:dyDescent="0.15"/>
    <row r="4660" customFormat="1" x14ac:dyDescent="0.15"/>
    <row r="4661" customFormat="1" x14ac:dyDescent="0.15"/>
    <row r="4662" customFormat="1" x14ac:dyDescent="0.15"/>
    <row r="4663" customFormat="1" x14ac:dyDescent="0.15"/>
    <row r="4664" customFormat="1" x14ac:dyDescent="0.15"/>
    <row r="4665" customFormat="1" x14ac:dyDescent="0.15"/>
    <row r="4666" customFormat="1" x14ac:dyDescent="0.15"/>
    <row r="4667" customFormat="1" x14ac:dyDescent="0.15"/>
    <row r="4668" customFormat="1" x14ac:dyDescent="0.15"/>
    <row r="4669" customFormat="1" x14ac:dyDescent="0.15"/>
    <row r="4670" customFormat="1" x14ac:dyDescent="0.15"/>
    <row r="4671" customFormat="1" x14ac:dyDescent="0.15"/>
    <row r="4672" customFormat="1" x14ac:dyDescent="0.15"/>
    <row r="4673" customFormat="1" x14ac:dyDescent="0.15"/>
    <row r="4674" customFormat="1" x14ac:dyDescent="0.15"/>
    <row r="4675" customFormat="1" x14ac:dyDescent="0.15"/>
    <row r="4676" customFormat="1" x14ac:dyDescent="0.15"/>
    <row r="4677" customFormat="1" x14ac:dyDescent="0.15"/>
    <row r="4678" customFormat="1" x14ac:dyDescent="0.15"/>
    <row r="4679" customFormat="1" x14ac:dyDescent="0.15"/>
    <row r="4680" customFormat="1" x14ac:dyDescent="0.15"/>
    <row r="4681" customFormat="1" x14ac:dyDescent="0.15"/>
    <row r="4682" customFormat="1" x14ac:dyDescent="0.15"/>
    <row r="4683" customFormat="1" x14ac:dyDescent="0.15"/>
    <row r="4684" customFormat="1" x14ac:dyDescent="0.15"/>
    <row r="4685" customFormat="1" x14ac:dyDescent="0.15"/>
    <row r="4686" customFormat="1" x14ac:dyDescent="0.15"/>
    <row r="4687" customFormat="1" x14ac:dyDescent="0.15"/>
    <row r="4688" customFormat="1" x14ac:dyDescent="0.15"/>
    <row r="4689" customFormat="1" x14ac:dyDescent="0.15"/>
    <row r="4690" customFormat="1" x14ac:dyDescent="0.15"/>
    <row r="4691" customFormat="1" x14ac:dyDescent="0.15"/>
    <row r="4692" customFormat="1" x14ac:dyDescent="0.15"/>
    <row r="4693" customFormat="1" x14ac:dyDescent="0.15"/>
    <row r="4694" customFormat="1" x14ac:dyDescent="0.15"/>
    <row r="4695" customFormat="1" x14ac:dyDescent="0.15"/>
    <row r="4696" customFormat="1" x14ac:dyDescent="0.15"/>
    <row r="4697" customFormat="1" x14ac:dyDescent="0.15"/>
    <row r="4698" customFormat="1" x14ac:dyDescent="0.15"/>
    <row r="4699" customFormat="1" x14ac:dyDescent="0.15"/>
    <row r="4700" customFormat="1" x14ac:dyDescent="0.15"/>
    <row r="4701" customFormat="1" x14ac:dyDescent="0.15"/>
    <row r="4702" customFormat="1" x14ac:dyDescent="0.15"/>
    <row r="4703" customFormat="1" x14ac:dyDescent="0.15"/>
    <row r="4704" customFormat="1" x14ac:dyDescent="0.15"/>
    <row r="4705" customFormat="1" x14ac:dyDescent="0.15"/>
    <row r="4706" customFormat="1" x14ac:dyDescent="0.15"/>
    <row r="4707" customFormat="1" x14ac:dyDescent="0.15"/>
    <row r="4708" customFormat="1" x14ac:dyDescent="0.15"/>
    <row r="4709" customFormat="1" x14ac:dyDescent="0.15"/>
    <row r="4710" customFormat="1" x14ac:dyDescent="0.15"/>
    <row r="4711" customFormat="1" x14ac:dyDescent="0.15"/>
    <row r="4712" customFormat="1" x14ac:dyDescent="0.15"/>
    <row r="4713" customFormat="1" x14ac:dyDescent="0.15"/>
    <row r="4714" customFormat="1" x14ac:dyDescent="0.15"/>
    <row r="4715" customFormat="1" x14ac:dyDescent="0.15"/>
    <row r="4716" customFormat="1" x14ac:dyDescent="0.15"/>
    <row r="4717" customFormat="1" x14ac:dyDescent="0.15"/>
    <row r="4718" customFormat="1" x14ac:dyDescent="0.15"/>
    <row r="4719" customFormat="1" x14ac:dyDescent="0.15"/>
    <row r="4720" customFormat="1" x14ac:dyDescent="0.15"/>
    <row r="4721" customFormat="1" x14ac:dyDescent="0.15"/>
    <row r="4722" customFormat="1" x14ac:dyDescent="0.15"/>
    <row r="4723" customFormat="1" x14ac:dyDescent="0.15"/>
    <row r="4724" customFormat="1" x14ac:dyDescent="0.15"/>
    <row r="4725" customFormat="1" x14ac:dyDescent="0.15"/>
    <row r="4726" customFormat="1" x14ac:dyDescent="0.15"/>
    <row r="4727" customFormat="1" x14ac:dyDescent="0.15"/>
    <row r="4728" customFormat="1" x14ac:dyDescent="0.15"/>
    <row r="4729" customFormat="1" x14ac:dyDescent="0.15"/>
    <row r="4730" customFormat="1" x14ac:dyDescent="0.15"/>
    <row r="4731" customFormat="1" x14ac:dyDescent="0.15"/>
    <row r="4732" customFormat="1" x14ac:dyDescent="0.15"/>
    <row r="4733" customFormat="1" x14ac:dyDescent="0.15"/>
    <row r="4734" customFormat="1" x14ac:dyDescent="0.15"/>
    <row r="4735" customFormat="1" x14ac:dyDescent="0.15"/>
    <row r="4736" customFormat="1" x14ac:dyDescent="0.15"/>
    <row r="4737" customFormat="1" x14ac:dyDescent="0.15"/>
    <row r="4738" customFormat="1" x14ac:dyDescent="0.15"/>
    <row r="4739" customFormat="1" x14ac:dyDescent="0.15"/>
    <row r="4740" customFormat="1" x14ac:dyDescent="0.15"/>
    <row r="4741" customFormat="1" x14ac:dyDescent="0.15"/>
    <row r="4742" customFormat="1" x14ac:dyDescent="0.15"/>
    <row r="4743" customFormat="1" x14ac:dyDescent="0.15"/>
    <row r="4744" customFormat="1" x14ac:dyDescent="0.15"/>
    <row r="4745" customFormat="1" x14ac:dyDescent="0.15"/>
    <row r="4746" customFormat="1" x14ac:dyDescent="0.15"/>
    <row r="4747" customFormat="1" x14ac:dyDescent="0.15"/>
    <row r="4748" customFormat="1" x14ac:dyDescent="0.15"/>
    <row r="4749" customFormat="1" x14ac:dyDescent="0.15"/>
    <row r="4750" customFormat="1" x14ac:dyDescent="0.15"/>
    <row r="4751" customFormat="1" x14ac:dyDescent="0.15"/>
    <row r="4752" customFormat="1" x14ac:dyDescent="0.15"/>
    <row r="4753" customFormat="1" x14ac:dyDescent="0.15"/>
    <row r="4754" customFormat="1" x14ac:dyDescent="0.15"/>
    <row r="4755" customFormat="1" x14ac:dyDescent="0.15"/>
    <row r="4756" customFormat="1" x14ac:dyDescent="0.15"/>
    <row r="4757" customFormat="1" x14ac:dyDescent="0.15"/>
    <row r="4758" customFormat="1" x14ac:dyDescent="0.15"/>
    <row r="4759" customFormat="1" x14ac:dyDescent="0.15"/>
    <row r="4760" customFormat="1" x14ac:dyDescent="0.15"/>
    <row r="4761" customFormat="1" x14ac:dyDescent="0.15"/>
    <row r="4762" customFormat="1" x14ac:dyDescent="0.15"/>
    <row r="4763" customFormat="1" x14ac:dyDescent="0.15"/>
    <row r="4764" customFormat="1" x14ac:dyDescent="0.15"/>
    <row r="4765" customFormat="1" x14ac:dyDescent="0.15"/>
    <row r="4766" customFormat="1" x14ac:dyDescent="0.15"/>
    <row r="4767" customFormat="1" x14ac:dyDescent="0.15"/>
    <row r="4768" customFormat="1" x14ac:dyDescent="0.15"/>
    <row r="4769" customFormat="1" x14ac:dyDescent="0.15"/>
    <row r="4770" customFormat="1" x14ac:dyDescent="0.15"/>
    <row r="4771" customFormat="1" x14ac:dyDescent="0.15"/>
    <row r="4772" customFormat="1" x14ac:dyDescent="0.15"/>
    <row r="4773" customFormat="1" x14ac:dyDescent="0.15"/>
    <row r="4774" customFormat="1" x14ac:dyDescent="0.15"/>
    <row r="4775" customFormat="1" x14ac:dyDescent="0.15"/>
    <row r="4776" customFormat="1" x14ac:dyDescent="0.15"/>
    <row r="4777" customFormat="1" x14ac:dyDescent="0.15"/>
    <row r="4778" customFormat="1" x14ac:dyDescent="0.15"/>
    <row r="4779" customFormat="1" x14ac:dyDescent="0.15"/>
    <row r="4780" customFormat="1" x14ac:dyDescent="0.15"/>
    <row r="4781" customFormat="1" x14ac:dyDescent="0.15"/>
    <row r="4782" customFormat="1" x14ac:dyDescent="0.15"/>
    <row r="4783" customFormat="1" x14ac:dyDescent="0.15"/>
    <row r="4784" customFormat="1" x14ac:dyDescent="0.15"/>
    <row r="4785" customFormat="1" x14ac:dyDescent="0.15"/>
    <row r="4786" customFormat="1" x14ac:dyDescent="0.15"/>
    <row r="4787" customFormat="1" x14ac:dyDescent="0.15"/>
    <row r="4788" customFormat="1" x14ac:dyDescent="0.15"/>
    <row r="4789" customFormat="1" x14ac:dyDescent="0.15"/>
    <row r="4790" customFormat="1" x14ac:dyDescent="0.15"/>
    <row r="4791" customFormat="1" x14ac:dyDescent="0.15"/>
    <row r="4792" customFormat="1" x14ac:dyDescent="0.15"/>
    <row r="4793" customFormat="1" x14ac:dyDescent="0.15"/>
    <row r="4794" customFormat="1" x14ac:dyDescent="0.15"/>
    <row r="4795" customFormat="1" x14ac:dyDescent="0.15"/>
    <row r="4796" customFormat="1" x14ac:dyDescent="0.15"/>
    <row r="4797" customFormat="1" x14ac:dyDescent="0.15"/>
    <row r="4798" customFormat="1" x14ac:dyDescent="0.15"/>
    <row r="4799" customFormat="1" x14ac:dyDescent="0.15"/>
    <row r="4800" customFormat="1" x14ac:dyDescent="0.15"/>
    <row r="4801" customFormat="1" x14ac:dyDescent="0.15"/>
    <row r="4802" customFormat="1" x14ac:dyDescent="0.15"/>
    <row r="4803" customFormat="1" x14ac:dyDescent="0.15"/>
    <row r="4804" customFormat="1" x14ac:dyDescent="0.15"/>
    <row r="4805" customFormat="1" x14ac:dyDescent="0.15"/>
    <row r="4806" customFormat="1" x14ac:dyDescent="0.15"/>
    <row r="4807" customFormat="1" x14ac:dyDescent="0.15"/>
    <row r="4808" customFormat="1" x14ac:dyDescent="0.15"/>
    <row r="4809" customFormat="1" x14ac:dyDescent="0.15"/>
    <row r="4810" customFormat="1" x14ac:dyDescent="0.15"/>
    <row r="4811" customFormat="1" x14ac:dyDescent="0.15"/>
    <row r="4812" customFormat="1" x14ac:dyDescent="0.15"/>
    <row r="4813" customFormat="1" x14ac:dyDescent="0.15"/>
    <row r="4814" customFormat="1" x14ac:dyDescent="0.15"/>
    <row r="4815" customFormat="1" x14ac:dyDescent="0.15"/>
    <row r="4816" customFormat="1" x14ac:dyDescent="0.15"/>
    <row r="4817" customFormat="1" x14ac:dyDescent="0.15"/>
    <row r="4818" customFormat="1" x14ac:dyDescent="0.15"/>
    <row r="4819" customFormat="1" x14ac:dyDescent="0.15"/>
    <row r="4820" customFormat="1" x14ac:dyDescent="0.15"/>
    <row r="4821" customFormat="1" x14ac:dyDescent="0.15"/>
    <row r="4822" customFormat="1" x14ac:dyDescent="0.15"/>
    <row r="4823" customFormat="1" x14ac:dyDescent="0.15"/>
    <row r="4824" customFormat="1" x14ac:dyDescent="0.15"/>
    <row r="4825" customFormat="1" x14ac:dyDescent="0.15"/>
    <row r="4826" customFormat="1" x14ac:dyDescent="0.15"/>
    <row r="4827" customFormat="1" x14ac:dyDescent="0.15"/>
    <row r="4828" customFormat="1" x14ac:dyDescent="0.15"/>
    <row r="4829" customFormat="1" x14ac:dyDescent="0.15"/>
    <row r="4830" customFormat="1" x14ac:dyDescent="0.15"/>
    <row r="4831" customFormat="1" x14ac:dyDescent="0.15"/>
    <row r="4832" customFormat="1" x14ac:dyDescent="0.15"/>
    <row r="4833" customFormat="1" x14ac:dyDescent="0.15"/>
    <row r="4834" customFormat="1" x14ac:dyDescent="0.15"/>
    <row r="4835" customFormat="1" x14ac:dyDescent="0.15"/>
    <row r="4836" customFormat="1" x14ac:dyDescent="0.15"/>
    <row r="4837" customFormat="1" x14ac:dyDescent="0.15"/>
    <row r="4838" customFormat="1" x14ac:dyDescent="0.15"/>
    <row r="4839" customFormat="1" x14ac:dyDescent="0.15"/>
    <row r="4840" customFormat="1" x14ac:dyDescent="0.15"/>
    <row r="4841" customFormat="1" x14ac:dyDescent="0.15"/>
    <row r="4842" customFormat="1" x14ac:dyDescent="0.15"/>
    <row r="4843" customFormat="1" x14ac:dyDescent="0.15"/>
    <row r="4844" customFormat="1" x14ac:dyDescent="0.15"/>
    <row r="4845" customFormat="1" x14ac:dyDescent="0.15"/>
    <row r="4846" customFormat="1" x14ac:dyDescent="0.15"/>
    <row r="4847" customFormat="1" x14ac:dyDescent="0.15"/>
    <row r="4848" customFormat="1" x14ac:dyDescent="0.15"/>
    <row r="4849" customFormat="1" x14ac:dyDescent="0.15"/>
    <row r="4850" customFormat="1" x14ac:dyDescent="0.15"/>
    <row r="4851" customFormat="1" x14ac:dyDescent="0.15"/>
    <row r="4852" customFormat="1" x14ac:dyDescent="0.15"/>
    <row r="4853" customFormat="1" x14ac:dyDescent="0.15"/>
    <row r="4854" customFormat="1" x14ac:dyDescent="0.15"/>
    <row r="4855" customFormat="1" x14ac:dyDescent="0.15"/>
    <row r="4856" customFormat="1" x14ac:dyDescent="0.15"/>
    <row r="4857" customFormat="1" x14ac:dyDescent="0.15"/>
    <row r="4858" customFormat="1" x14ac:dyDescent="0.15"/>
    <row r="4859" customFormat="1" x14ac:dyDescent="0.15"/>
    <row r="4860" customFormat="1" x14ac:dyDescent="0.15"/>
    <row r="4861" customFormat="1" x14ac:dyDescent="0.15"/>
    <row r="4862" customFormat="1" x14ac:dyDescent="0.15"/>
    <row r="4863" customFormat="1" x14ac:dyDescent="0.15"/>
    <row r="4864" customFormat="1" x14ac:dyDescent="0.15"/>
    <row r="4865" customFormat="1" x14ac:dyDescent="0.15"/>
    <row r="4866" customFormat="1" x14ac:dyDescent="0.15"/>
    <row r="4867" customFormat="1" x14ac:dyDescent="0.15"/>
    <row r="4868" customFormat="1" x14ac:dyDescent="0.15"/>
    <row r="4869" customFormat="1" x14ac:dyDescent="0.15"/>
    <row r="4870" customFormat="1" x14ac:dyDescent="0.15"/>
    <row r="4871" customFormat="1" x14ac:dyDescent="0.15"/>
    <row r="4872" customFormat="1" x14ac:dyDescent="0.15"/>
    <row r="4873" customFormat="1" x14ac:dyDescent="0.15"/>
    <row r="4874" customFormat="1" x14ac:dyDescent="0.15"/>
    <row r="4875" customFormat="1" x14ac:dyDescent="0.15"/>
    <row r="4876" customFormat="1" x14ac:dyDescent="0.15"/>
    <row r="4877" customFormat="1" x14ac:dyDescent="0.15"/>
    <row r="4878" customFormat="1" x14ac:dyDescent="0.15"/>
    <row r="4879" customFormat="1" x14ac:dyDescent="0.15"/>
    <row r="4880" customFormat="1" x14ac:dyDescent="0.15"/>
    <row r="4881" customFormat="1" x14ac:dyDescent="0.15"/>
    <row r="4882" customFormat="1" x14ac:dyDescent="0.15"/>
    <row r="4883" customFormat="1" x14ac:dyDescent="0.15"/>
    <row r="4884" customFormat="1" x14ac:dyDescent="0.15"/>
    <row r="4885" customFormat="1" x14ac:dyDescent="0.15"/>
    <row r="4886" customFormat="1" x14ac:dyDescent="0.15"/>
    <row r="4887" customFormat="1" x14ac:dyDescent="0.15"/>
    <row r="4888" customFormat="1" x14ac:dyDescent="0.15"/>
    <row r="4889" customFormat="1" x14ac:dyDescent="0.15"/>
    <row r="4890" customFormat="1" x14ac:dyDescent="0.15"/>
    <row r="4891" customFormat="1" x14ac:dyDescent="0.15"/>
    <row r="4892" customFormat="1" x14ac:dyDescent="0.15"/>
    <row r="4893" customFormat="1" x14ac:dyDescent="0.15"/>
    <row r="4894" customFormat="1" x14ac:dyDescent="0.15"/>
    <row r="4895" customFormat="1" x14ac:dyDescent="0.15"/>
    <row r="4896" customFormat="1" x14ac:dyDescent="0.15"/>
    <row r="4897" customFormat="1" x14ac:dyDescent="0.15"/>
    <row r="4898" customFormat="1" x14ac:dyDescent="0.15"/>
    <row r="4899" customFormat="1" x14ac:dyDescent="0.15"/>
    <row r="4900" customFormat="1" x14ac:dyDescent="0.15"/>
    <row r="4901" customFormat="1" x14ac:dyDescent="0.15"/>
    <row r="4902" customFormat="1" x14ac:dyDescent="0.15"/>
    <row r="4903" customFormat="1" x14ac:dyDescent="0.15"/>
    <row r="4904" customFormat="1" x14ac:dyDescent="0.15"/>
    <row r="4905" customFormat="1" x14ac:dyDescent="0.15"/>
    <row r="4906" customFormat="1" x14ac:dyDescent="0.15"/>
    <row r="4907" customFormat="1" x14ac:dyDescent="0.15"/>
    <row r="4908" customFormat="1" x14ac:dyDescent="0.15"/>
    <row r="4909" customFormat="1" x14ac:dyDescent="0.15"/>
    <row r="4910" customFormat="1" x14ac:dyDescent="0.15"/>
    <row r="4911" customFormat="1" x14ac:dyDescent="0.15"/>
    <row r="4912" customFormat="1" x14ac:dyDescent="0.15"/>
    <row r="4913" customFormat="1" x14ac:dyDescent="0.15"/>
    <row r="4914" customFormat="1" x14ac:dyDescent="0.15"/>
    <row r="4915" customFormat="1" x14ac:dyDescent="0.15"/>
    <row r="4916" customFormat="1" x14ac:dyDescent="0.15"/>
    <row r="4917" customFormat="1" x14ac:dyDescent="0.15"/>
    <row r="4918" customFormat="1" x14ac:dyDescent="0.15"/>
    <row r="4919" customFormat="1" x14ac:dyDescent="0.15"/>
    <row r="4920" customFormat="1" x14ac:dyDescent="0.15"/>
    <row r="4921" customFormat="1" x14ac:dyDescent="0.15"/>
    <row r="4922" customFormat="1" x14ac:dyDescent="0.15"/>
    <row r="4923" customFormat="1" x14ac:dyDescent="0.15"/>
    <row r="4924" customFormat="1" x14ac:dyDescent="0.15"/>
    <row r="4925" customFormat="1" x14ac:dyDescent="0.15"/>
    <row r="4926" customFormat="1" x14ac:dyDescent="0.15"/>
    <row r="4927" customFormat="1" x14ac:dyDescent="0.15"/>
    <row r="4928" customFormat="1" x14ac:dyDescent="0.15"/>
    <row r="4929" customFormat="1" x14ac:dyDescent="0.15"/>
    <row r="4930" customFormat="1" x14ac:dyDescent="0.15"/>
    <row r="4931" customFormat="1" x14ac:dyDescent="0.15"/>
    <row r="4932" customFormat="1" x14ac:dyDescent="0.15"/>
    <row r="4933" customFormat="1" x14ac:dyDescent="0.15"/>
    <row r="4934" customFormat="1" x14ac:dyDescent="0.15"/>
    <row r="4935" customFormat="1" x14ac:dyDescent="0.15"/>
    <row r="4936" customFormat="1" x14ac:dyDescent="0.15"/>
    <row r="4937" customFormat="1" x14ac:dyDescent="0.15"/>
    <row r="4938" customFormat="1" x14ac:dyDescent="0.15"/>
    <row r="4939" customFormat="1" x14ac:dyDescent="0.15"/>
    <row r="4940" customFormat="1" x14ac:dyDescent="0.15"/>
    <row r="4941" customFormat="1" x14ac:dyDescent="0.15"/>
    <row r="4942" customFormat="1" x14ac:dyDescent="0.15"/>
    <row r="4943" customFormat="1" x14ac:dyDescent="0.15"/>
    <row r="4944" customFormat="1" x14ac:dyDescent="0.15"/>
    <row r="4945" customFormat="1" x14ac:dyDescent="0.15"/>
    <row r="4946" customFormat="1" x14ac:dyDescent="0.15"/>
    <row r="4947" customFormat="1" x14ac:dyDescent="0.15"/>
    <row r="4948" customFormat="1" x14ac:dyDescent="0.15"/>
    <row r="4949" customFormat="1" x14ac:dyDescent="0.15"/>
    <row r="4950" customFormat="1" x14ac:dyDescent="0.15"/>
    <row r="4951" customFormat="1" x14ac:dyDescent="0.15"/>
    <row r="4952" customFormat="1" x14ac:dyDescent="0.15"/>
    <row r="4953" customFormat="1" x14ac:dyDescent="0.15"/>
    <row r="4954" customFormat="1" x14ac:dyDescent="0.15"/>
    <row r="4955" customFormat="1" x14ac:dyDescent="0.15"/>
    <row r="4956" customFormat="1" x14ac:dyDescent="0.15"/>
    <row r="4957" customFormat="1" x14ac:dyDescent="0.15"/>
    <row r="4958" customFormat="1" x14ac:dyDescent="0.15"/>
    <row r="4959" customFormat="1" x14ac:dyDescent="0.15"/>
    <row r="4960" customFormat="1" x14ac:dyDescent="0.15"/>
    <row r="4961" customFormat="1" x14ac:dyDescent="0.15"/>
    <row r="4962" customFormat="1" x14ac:dyDescent="0.15"/>
    <row r="4963" customFormat="1" x14ac:dyDescent="0.15"/>
    <row r="4964" customFormat="1" x14ac:dyDescent="0.15"/>
    <row r="4965" customFormat="1" x14ac:dyDescent="0.15"/>
    <row r="4966" customFormat="1" x14ac:dyDescent="0.15"/>
    <row r="4967" customFormat="1" x14ac:dyDescent="0.15"/>
    <row r="4968" customFormat="1" x14ac:dyDescent="0.15"/>
    <row r="4969" customFormat="1" x14ac:dyDescent="0.15"/>
    <row r="4970" customFormat="1" x14ac:dyDescent="0.15"/>
    <row r="4971" customFormat="1" x14ac:dyDescent="0.15"/>
    <row r="4972" customFormat="1" x14ac:dyDescent="0.15"/>
    <row r="4973" customFormat="1" x14ac:dyDescent="0.15"/>
    <row r="4974" customFormat="1" x14ac:dyDescent="0.15"/>
    <row r="4975" customFormat="1" x14ac:dyDescent="0.15"/>
    <row r="4976" customFormat="1" x14ac:dyDescent="0.15"/>
    <row r="4977" customFormat="1" x14ac:dyDescent="0.15"/>
    <row r="4978" customFormat="1" x14ac:dyDescent="0.15"/>
    <row r="4979" customFormat="1" x14ac:dyDescent="0.15"/>
    <row r="4980" customFormat="1" x14ac:dyDescent="0.15"/>
    <row r="4981" customFormat="1" x14ac:dyDescent="0.15"/>
    <row r="4982" customFormat="1" x14ac:dyDescent="0.15"/>
    <row r="4983" customFormat="1" x14ac:dyDescent="0.15"/>
    <row r="4984" customFormat="1" x14ac:dyDescent="0.15"/>
    <row r="4985" customFormat="1" x14ac:dyDescent="0.15"/>
    <row r="4986" customFormat="1" x14ac:dyDescent="0.15"/>
    <row r="4987" customFormat="1" x14ac:dyDescent="0.15"/>
    <row r="4988" customFormat="1" x14ac:dyDescent="0.15"/>
    <row r="4989" customFormat="1" x14ac:dyDescent="0.15"/>
    <row r="4990" customFormat="1" x14ac:dyDescent="0.15"/>
    <row r="4991" customFormat="1" x14ac:dyDescent="0.15"/>
    <row r="4992" customFormat="1" x14ac:dyDescent="0.15"/>
    <row r="4993" customFormat="1" x14ac:dyDescent="0.15"/>
    <row r="4994" customFormat="1" x14ac:dyDescent="0.15"/>
    <row r="4995" customFormat="1" x14ac:dyDescent="0.15"/>
    <row r="4996" customFormat="1" x14ac:dyDescent="0.15"/>
    <row r="4997" customFormat="1" x14ac:dyDescent="0.15"/>
    <row r="4998" customFormat="1" x14ac:dyDescent="0.15"/>
    <row r="4999" customFormat="1" x14ac:dyDescent="0.15"/>
    <row r="5000" customFormat="1" x14ac:dyDescent="0.15"/>
    <row r="5001" customFormat="1" x14ac:dyDescent="0.15"/>
    <row r="5002" customFormat="1" x14ac:dyDescent="0.15"/>
    <row r="5003" customFormat="1" x14ac:dyDescent="0.15"/>
    <row r="5004" customFormat="1" x14ac:dyDescent="0.15"/>
    <row r="5005" customFormat="1" x14ac:dyDescent="0.15"/>
    <row r="5006" customFormat="1" x14ac:dyDescent="0.15"/>
    <row r="5007" customFormat="1" x14ac:dyDescent="0.15"/>
    <row r="5008" customFormat="1" x14ac:dyDescent="0.15"/>
    <row r="5009" customFormat="1" x14ac:dyDescent="0.15"/>
    <row r="5010" customFormat="1" x14ac:dyDescent="0.15"/>
    <row r="5011" customFormat="1" x14ac:dyDescent="0.15"/>
    <row r="5012" customFormat="1" x14ac:dyDescent="0.15"/>
    <row r="5013" customFormat="1" x14ac:dyDescent="0.15"/>
    <row r="5014" customFormat="1" x14ac:dyDescent="0.15"/>
    <row r="5015" customFormat="1" x14ac:dyDescent="0.15"/>
    <row r="5016" customFormat="1" x14ac:dyDescent="0.15"/>
    <row r="5017" customFormat="1" x14ac:dyDescent="0.15"/>
    <row r="5018" customFormat="1" x14ac:dyDescent="0.15"/>
    <row r="5019" customFormat="1" x14ac:dyDescent="0.15"/>
    <row r="5020" customFormat="1" x14ac:dyDescent="0.15"/>
    <row r="5021" customFormat="1" x14ac:dyDescent="0.15"/>
    <row r="5022" customFormat="1" x14ac:dyDescent="0.15"/>
    <row r="5023" customFormat="1" x14ac:dyDescent="0.15"/>
    <row r="5024" customFormat="1" x14ac:dyDescent="0.15"/>
    <row r="5025" customFormat="1" x14ac:dyDescent="0.15"/>
    <row r="5026" customFormat="1" x14ac:dyDescent="0.15"/>
    <row r="5027" customFormat="1" x14ac:dyDescent="0.15"/>
    <row r="5028" customFormat="1" x14ac:dyDescent="0.15"/>
    <row r="5029" customFormat="1" x14ac:dyDescent="0.15"/>
    <row r="5030" customFormat="1" x14ac:dyDescent="0.15"/>
    <row r="5031" customFormat="1" x14ac:dyDescent="0.15"/>
    <row r="5032" customFormat="1" x14ac:dyDescent="0.15"/>
    <row r="5033" customFormat="1" x14ac:dyDescent="0.15"/>
    <row r="5034" customFormat="1" x14ac:dyDescent="0.15"/>
    <row r="5035" customFormat="1" x14ac:dyDescent="0.15"/>
    <row r="5036" customFormat="1" x14ac:dyDescent="0.15"/>
    <row r="5037" customFormat="1" x14ac:dyDescent="0.15"/>
    <row r="5038" customFormat="1" x14ac:dyDescent="0.15"/>
    <row r="5039" customFormat="1" x14ac:dyDescent="0.15"/>
    <row r="5040" customFormat="1" x14ac:dyDescent="0.15"/>
    <row r="5041" customFormat="1" x14ac:dyDescent="0.15"/>
    <row r="5042" customFormat="1" x14ac:dyDescent="0.15"/>
    <row r="5043" customFormat="1" x14ac:dyDescent="0.15"/>
    <row r="5044" customFormat="1" x14ac:dyDescent="0.15"/>
    <row r="5045" customFormat="1" x14ac:dyDescent="0.15"/>
    <row r="5046" customFormat="1" x14ac:dyDescent="0.15"/>
    <row r="5047" customFormat="1" x14ac:dyDescent="0.15"/>
    <row r="5048" customFormat="1" x14ac:dyDescent="0.15"/>
    <row r="5049" customFormat="1" x14ac:dyDescent="0.15"/>
    <row r="5050" customFormat="1" x14ac:dyDescent="0.15"/>
    <row r="5051" customFormat="1" x14ac:dyDescent="0.15"/>
    <row r="5052" customFormat="1" x14ac:dyDescent="0.15"/>
    <row r="5053" customFormat="1" x14ac:dyDescent="0.15"/>
    <row r="5054" customFormat="1" x14ac:dyDescent="0.15"/>
    <row r="5055" customFormat="1" x14ac:dyDescent="0.15"/>
    <row r="5056" customFormat="1" x14ac:dyDescent="0.15"/>
    <row r="5057" customFormat="1" x14ac:dyDescent="0.15"/>
    <row r="5058" customFormat="1" x14ac:dyDescent="0.15"/>
    <row r="5059" customFormat="1" x14ac:dyDescent="0.15"/>
    <row r="5060" customFormat="1" x14ac:dyDescent="0.15"/>
    <row r="5061" customFormat="1" x14ac:dyDescent="0.15"/>
    <row r="5062" customFormat="1" x14ac:dyDescent="0.15"/>
    <row r="5063" customFormat="1" x14ac:dyDescent="0.15"/>
    <row r="5064" customFormat="1" x14ac:dyDescent="0.15"/>
    <row r="5065" customFormat="1" x14ac:dyDescent="0.15"/>
    <row r="5066" customFormat="1" x14ac:dyDescent="0.15"/>
    <row r="5067" customFormat="1" x14ac:dyDescent="0.15"/>
    <row r="5068" customFormat="1" x14ac:dyDescent="0.15"/>
    <row r="5069" customFormat="1" x14ac:dyDescent="0.15"/>
    <row r="5070" customFormat="1" x14ac:dyDescent="0.15"/>
    <row r="5071" customFormat="1" x14ac:dyDescent="0.15"/>
    <row r="5072" customFormat="1" x14ac:dyDescent="0.15"/>
    <row r="5073" customFormat="1" x14ac:dyDescent="0.15"/>
    <row r="5074" customFormat="1" x14ac:dyDescent="0.15"/>
    <row r="5075" customFormat="1" x14ac:dyDescent="0.15"/>
    <row r="5076" customFormat="1" x14ac:dyDescent="0.15"/>
    <row r="5077" customFormat="1" x14ac:dyDescent="0.15"/>
    <row r="5078" customFormat="1" x14ac:dyDescent="0.15"/>
    <row r="5079" customFormat="1" x14ac:dyDescent="0.15"/>
    <row r="5080" customFormat="1" x14ac:dyDescent="0.15"/>
    <row r="5081" customFormat="1" x14ac:dyDescent="0.15"/>
    <row r="5082" customFormat="1" x14ac:dyDescent="0.15"/>
    <row r="5083" customFormat="1" x14ac:dyDescent="0.15"/>
    <row r="5084" customFormat="1" x14ac:dyDescent="0.15"/>
    <row r="5085" customFormat="1" x14ac:dyDescent="0.15"/>
    <row r="5086" customFormat="1" x14ac:dyDescent="0.15"/>
    <row r="5087" customFormat="1" x14ac:dyDescent="0.15"/>
    <row r="5088" customFormat="1" x14ac:dyDescent="0.15"/>
    <row r="5089" customFormat="1" x14ac:dyDescent="0.15"/>
    <row r="5090" customFormat="1" x14ac:dyDescent="0.15"/>
    <row r="5091" customFormat="1" x14ac:dyDescent="0.15"/>
    <row r="5092" customFormat="1" x14ac:dyDescent="0.15"/>
    <row r="5093" customFormat="1" x14ac:dyDescent="0.15"/>
    <row r="5094" customFormat="1" x14ac:dyDescent="0.15"/>
    <row r="5095" customFormat="1" x14ac:dyDescent="0.15"/>
    <row r="5096" customFormat="1" x14ac:dyDescent="0.15"/>
    <row r="5097" customFormat="1" x14ac:dyDescent="0.15"/>
    <row r="5098" customFormat="1" x14ac:dyDescent="0.15"/>
    <row r="5099" customFormat="1" x14ac:dyDescent="0.15"/>
    <row r="5100" customFormat="1" x14ac:dyDescent="0.15"/>
    <row r="5101" customFormat="1" x14ac:dyDescent="0.15"/>
    <row r="5102" customFormat="1" x14ac:dyDescent="0.15"/>
    <row r="5103" customFormat="1" x14ac:dyDescent="0.15"/>
    <row r="5104" customFormat="1" x14ac:dyDescent="0.15"/>
    <row r="5105" customFormat="1" x14ac:dyDescent="0.15"/>
    <row r="5106" customFormat="1" x14ac:dyDescent="0.15"/>
    <row r="5107" customFormat="1" x14ac:dyDescent="0.15"/>
    <row r="5108" customFormat="1" x14ac:dyDescent="0.15"/>
    <row r="5109" customFormat="1" x14ac:dyDescent="0.15"/>
    <row r="5110" customFormat="1" x14ac:dyDescent="0.15"/>
    <row r="5111" customFormat="1" x14ac:dyDescent="0.15"/>
    <row r="5112" customFormat="1" x14ac:dyDescent="0.15"/>
    <row r="5113" customFormat="1" x14ac:dyDescent="0.15"/>
    <row r="5114" customFormat="1" x14ac:dyDescent="0.15"/>
    <row r="5115" customFormat="1" x14ac:dyDescent="0.15"/>
    <row r="5116" customFormat="1" x14ac:dyDescent="0.15"/>
    <row r="5117" customFormat="1" x14ac:dyDescent="0.15"/>
    <row r="5118" customFormat="1" x14ac:dyDescent="0.15"/>
    <row r="5119" customFormat="1" x14ac:dyDescent="0.15"/>
    <row r="5120" customFormat="1" x14ac:dyDescent="0.15"/>
    <row r="5121" customFormat="1" x14ac:dyDescent="0.15"/>
    <row r="5122" customFormat="1" x14ac:dyDescent="0.15"/>
    <row r="5123" customFormat="1" x14ac:dyDescent="0.15"/>
    <row r="5124" customFormat="1" x14ac:dyDescent="0.15"/>
    <row r="5125" customFormat="1" x14ac:dyDescent="0.15"/>
    <row r="5126" customFormat="1" x14ac:dyDescent="0.15"/>
    <row r="5127" customFormat="1" x14ac:dyDescent="0.15"/>
    <row r="5128" customFormat="1" x14ac:dyDescent="0.15"/>
    <row r="5129" customFormat="1" x14ac:dyDescent="0.15"/>
    <row r="5130" customFormat="1" x14ac:dyDescent="0.15"/>
    <row r="5131" customFormat="1" x14ac:dyDescent="0.15"/>
    <row r="5132" customFormat="1" x14ac:dyDescent="0.15"/>
    <row r="5133" customFormat="1" x14ac:dyDescent="0.15"/>
    <row r="5134" customFormat="1" x14ac:dyDescent="0.15"/>
    <row r="5135" customFormat="1" x14ac:dyDescent="0.15"/>
    <row r="5136" customFormat="1" x14ac:dyDescent="0.15"/>
    <row r="5137" customFormat="1" x14ac:dyDescent="0.15"/>
    <row r="5138" customFormat="1" x14ac:dyDescent="0.15"/>
    <row r="5139" customFormat="1" x14ac:dyDescent="0.15"/>
    <row r="5140" customFormat="1" x14ac:dyDescent="0.15"/>
    <row r="5141" customFormat="1" x14ac:dyDescent="0.15"/>
    <row r="5142" customFormat="1" x14ac:dyDescent="0.15"/>
    <row r="5143" customFormat="1" x14ac:dyDescent="0.15"/>
    <row r="5144" customFormat="1" x14ac:dyDescent="0.15"/>
    <row r="5145" customFormat="1" x14ac:dyDescent="0.15"/>
    <row r="5146" customFormat="1" x14ac:dyDescent="0.15"/>
    <row r="5147" customFormat="1" x14ac:dyDescent="0.15"/>
    <row r="5148" customFormat="1" x14ac:dyDescent="0.15"/>
    <row r="5149" customFormat="1" x14ac:dyDescent="0.15"/>
    <row r="5150" customFormat="1" x14ac:dyDescent="0.15"/>
    <row r="5151" customFormat="1" x14ac:dyDescent="0.15"/>
    <row r="5152" customFormat="1" x14ac:dyDescent="0.15"/>
    <row r="5153" customFormat="1" x14ac:dyDescent="0.15"/>
    <row r="5154" customFormat="1" x14ac:dyDescent="0.15"/>
    <row r="5155" customFormat="1" x14ac:dyDescent="0.15"/>
    <row r="5156" customFormat="1" x14ac:dyDescent="0.15"/>
    <row r="5157" customFormat="1" x14ac:dyDescent="0.15"/>
    <row r="5158" customFormat="1" x14ac:dyDescent="0.15"/>
    <row r="5159" customFormat="1" x14ac:dyDescent="0.15"/>
    <row r="5160" customFormat="1" x14ac:dyDescent="0.15"/>
    <row r="5161" customFormat="1" x14ac:dyDescent="0.15"/>
    <row r="5162" customFormat="1" x14ac:dyDescent="0.15"/>
    <row r="5163" customFormat="1" x14ac:dyDescent="0.15"/>
    <row r="5164" customFormat="1" x14ac:dyDescent="0.15"/>
    <row r="5165" customFormat="1" x14ac:dyDescent="0.15"/>
    <row r="5166" customFormat="1" x14ac:dyDescent="0.15"/>
    <row r="5167" customFormat="1" x14ac:dyDescent="0.15"/>
    <row r="5168" customFormat="1" x14ac:dyDescent="0.15"/>
    <row r="5169" customFormat="1" x14ac:dyDescent="0.15"/>
    <row r="5170" customFormat="1" x14ac:dyDescent="0.15"/>
    <row r="5171" customFormat="1" x14ac:dyDescent="0.15"/>
    <row r="5172" customFormat="1" x14ac:dyDescent="0.15"/>
    <row r="5173" customFormat="1" x14ac:dyDescent="0.15"/>
    <row r="5174" customFormat="1" x14ac:dyDescent="0.15"/>
    <row r="5175" customFormat="1" x14ac:dyDescent="0.15"/>
    <row r="5176" customFormat="1" x14ac:dyDescent="0.15"/>
    <row r="5177" customFormat="1" x14ac:dyDescent="0.15"/>
    <row r="5178" customFormat="1" x14ac:dyDescent="0.15"/>
    <row r="5179" customFormat="1" x14ac:dyDescent="0.15"/>
    <row r="5180" customFormat="1" x14ac:dyDescent="0.15"/>
    <row r="5181" customFormat="1" x14ac:dyDescent="0.15"/>
    <row r="5182" customFormat="1" x14ac:dyDescent="0.15"/>
    <row r="5183" customFormat="1" x14ac:dyDescent="0.15"/>
    <row r="5184" customFormat="1" x14ac:dyDescent="0.15"/>
    <row r="5185" customFormat="1" x14ac:dyDescent="0.15"/>
    <row r="5186" customFormat="1" x14ac:dyDescent="0.15"/>
    <row r="5187" customFormat="1" x14ac:dyDescent="0.15"/>
    <row r="5188" customFormat="1" x14ac:dyDescent="0.15"/>
    <row r="5189" customFormat="1" x14ac:dyDescent="0.15"/>
    <row r="5190" customFormat="1" x14ac:dyDescent="0.15"/>
    <row r="5191" customFormat="1" x14ac:dyDescent="0.15"/>
    <row r="5192" customFormat="1" x14ac:dyDescent="0.15"/>
    <row r="5193" customFormat="1" x14ac:dyDescent="0.15"/>
    <row r="5194" customFormat="1" x14ac:dyDescent="0.15"/>
    <row r="5195" customFormat="1" x14ac:dyDescent="0.15"/>
    <row r="5196" customFormat="1" x14ac:dyDescent="0.15"/>
    <row r="5197" customFormat="1" x14ac:dyDescent="0.15"/>
    <row r="5198" customFormat="1" x14ac:dyDescent="0.15"/>
    <row r="5199" customFormat="1" x14ac:dyDescent="0.15"/>
    <row r="5200" customFormat="1" x14ac:dyDescent="0.15"/>
    <row r="5201" customFormat="1" x14ac:dyDescent="0.15"/>
    <row r="5202" customFormat="1" x14ac:dyDescent="0.15"/>
    <row r="5203" customFormat="1" x14ac:dyDescent="0.15"/>
    <row r="5204" customFormat="1" x14ac:dyDescent="0.15"/>
    <row r="5205" customFormat="1" x14ac:dyDescent="0.15"/>
    <row r="5206" customFormat="1" x14ac:dyDescent="0.15"/>
    <row r="5207" customFormat="1" x14ac:dyDescent="0.15"/>
    <row r="5208" customFormat="1" x14ac:dyDescent="0.15"/>
    <row r="5209" customFormat="1" x14ac:dyDescent="0.15"/>
    <row r="5210" customFormat="1" x14ac:dyDescent="0.15"/>
    <row r="5211" customFormat="1" x14ac:dyDescent="0.15"/>
    <row r="5212" customFormat="1" x14ac:dyDescent="0.15"/>
    <row r="5213" customFormat="1" x14ac:dyDescent="0.15"/>
    <row r="5214" customFormat="1" x14ac:dyDescent="0.15"/>
    <row r="5215" customFormat="1" x14ac:dyDescent="0.15"/>
    <row r="5216" customFormat="1" x14ac:dyDescent="0.15"/>
    <row r="5217" customFormat="1" x14ac:dyDescent="0.15"/>
    <row r="5218" customFormat="1" x14ac:dyDescent="0.15"/>
    <row r="5219" customFormat="1" x14ac:dyDescent="0.15"/>
    <row r="5220" customFormat="1" x14ac:dyDescent="0.15"/>
    <row r="5221" customFormat="1" x14ac:dyDescent="0.15"/>
    <row r="5222" customFormat="1" x14ac:dyDescent="0.15"/>
    <row r="5223" customFormat="1" x14ac:dyDescent="0.15"/>
    <row r="5224" customFormat="1" x14ac:dyDescent="0.15"/>
    <row r="5225" customFormat="1" x14ac:dyDescent="0.15"/>
    <row r="5226" customFormat="1" x14ac:dyDescent="0.15"/>
    <row r="5227" customFormat="1" x14ac:dyDescent="0.15"/>
    <row r="5228" customFormat="1" x14ac:dyDescent="0.15"/>
    <row r="5229" customFormat="1" x14ac:dyDescent="0.15"/>
    <row r="5230" customFormat="1" x14ac:dyDescent="0.15"/>
    <row r="5231" customFormat="1" x14ac:dyDescent="0.15"/>
    <row r="5232" customFormat="1" x14ac:dyDescent="0.15"/>
    <row r="5233" customFormat="1" x14ac:dyDescent="0.15"/>
    <row r="5234" customFormat="1" x14ac:dyDescent="0.15"/>
    <row r="5235" customFormat="1" x14ac:dyDescent="0.15"/>
    <row r="5236" customFormat="1" x14ac:dyDescent="0.15"/>
    <row r="5237" customFormat="1" x14ac:dyDescent="0.15"/>
    <row r="5238" customFormat="1" x14ac:dyDescent="0.15"/>
    <row r="5239" customFormat="1" x14ac:dyDescent="0.15"/>
    <row r="5240" customFormat="1" x14ac:dyDescent="0.15"/>
    <row r="5241" customFormat="1" x14ac:dyDescent="0.15"/>
    <row r="5242" customFormat="1" x14ac:dyDescent="0.15"/>
    <row r="5243" customFormat="1" x14ac:dyDescent="0.15"/>
    <row r="5244" customFormat="1" x14ac:dyDescent="0.15"/>
    <row r="5245" customFormat="1" x14ac:dyDescent="0.15"/>
    <row r="5246" customFormat="1" x14ac:dyDescent="0.15"/>
    <row r="5247" customFormat="1" x14ac:dyDescent="0.15"/>
    <row r="5248" customFormat="1" x14ac:dyDescent="0.15"/>
    <row r="5249" customFormat="1" x14ac:dyDescent="0.15"/>
    <row r="5250" customFormat="1" x14ac:dyDescent="0.15"/>
    <row r="5251" customFormat="1" x14ac:dyDescent="0.15"/>
    <row r="5252" customFormat="1" x14ac:dyDescent="0.15"/>
    <row r="5253" customFormat="1" x14ac:dyDescent="0.15"/>
    <row r="5254" customFormat="1" x14ac:dyDescent="0.15"/>
    <row r="5255" customFormat="1" x14ac:dyDescent="0.15"/>
    <row r="5256" customFormat="1" x14ac:dyDescent="0.15"/>
    <row r="5257" customFormat="1" x14ac:dyDescent="0.15"/>
    <row r="5258" customFormat="1" x14ac:dyDescent="0.15"/>
    <row r="5259" customFormat="1" x14ac:dyDescent="0.15"/>
    <row r="5260" customFormat="1" x14ac:dyDescent="0.15"/>
    <row r="5261" customFormat="1" x14ac:dyDescent="0.15"/>
    <row r="5262" customFormat="1" x14ac:dyDescent="0.15"/>
    <row r="5263" customFormat="1" x14ac:dyDescent="0.15"/>
    <row r="5264" customFormat="1" x14ac:dyDescent="0.15"/>
    <row r="5265" customFormat="1" x14ac:dyDescent="0.15"/>
    <row r="5266" customFormat="1" x14ac:dyDescent="0.15"/>
    <row r="5267" customFormat="1" x14ac:dyDescent="0.15"/>
    <row r="5268" customFormat="1" x14ac:dyDescent="0.15"/>
    <row r="5269" customFormat="1" x14ac:dyDescent="0.15"/>
    <row r="5270" customFormat="1" x14ac:dyDescent="0.15"/>
    <row r="5271" customFormat="1" x14ac:dyDescent="0.15"/>
    <row r="5272" customFormat="1" x14ac:dyDescent="0.15"/>
    <row r="5273" customFormat="1" x14ac:dyDescent="0.15"/>
    <row r="5274" customFormat="1" x14ac:dyDescent="0.15"/>
    <row r="5275" customFormat="1" x14ac:dyDescent="0.15"/>
    <row r="5276" customFormat="1" x14ac:dyDescent="0.15"/>
    <row r="5277" customFormat="1" x14ac:dyDescent="0.15"/>
    <row r="5278" customFormat="1" x14ac:dyDescent="0.15"/>
    <row r="5279" customFormat="1" x14ac:dyDescent="0.15"/>
    <row r="5280" customFormat="1" x14ac:dyDescent="0.15"/>
    <row r="5281" customFormat="1" x14ac:dyDescent="0.15"/>
    <row r="5282" customFormat="1" x14ac:dyDescent="0.15"/>
    <row r="5283" customFormat="1" x14ac:dyDescent="0.15"/>
    <row r="5284" customFormat="1" x14ac:dyDescent="0.15"/>
    <row r="5285" customFormat="1" x14ac:dyDescent="0.15"/>
    <row r="5286" customFormat="1" x14ac:dyDescent="0.15"/>
    <row r="5287" customFormat="1" x14ac:dyDescent="0.15"/>
    <row r="5288" customFormat="1" x14ac:dyDescent="0.15"/>
    <row r="5289" customFormat="1" x14ac:dyDescent="0.15"/>
    <row r="5290" customFormat="1" x14ac:dyDescent="0.15"/>
    <row r="5291" customFormat="1" x14ac:dyDescent="0.15"/>
    <row r="5292" customFormat="1" x14ac:dyDescent="0.15"/>
    <row r="5293" customFormat="1" x14ac:dyDescent="0.15"/>
    <row r="5294" customFormat="1" x14ac:dyDescent="0.15"/>
    <row r="5295" customFormat="1" x14ac:dyDescent="0.15"/>
    <row r="5296" customFormat="1" x14ac:dyDescent="0.15"/>
    <row r="5297" customFormat="1" x14ac:dyDescent="0.15"/>
    <row r="5298" customFormat="1" x14ac:dyDescent="0.15"/>
    <row r="5299" customFormat="1" x14ac:dyDescent="0.15"/>
    <row r="5300" customFormat="1" x14ac:dyDescent="0.15"/>
    <row r="5301" customFormat="1" x14ac:dyDescent="0.15"/>
    <row r="5302" customFormat="1" x14ac:dyDescent="0.15"/>
    <row r="5303" customFormat="1" x14ac:dyDescent="0.15"/>
    <row r="5304" customFormat="1" x14ac:dyDescent="0.15"/>
    <row r="5305" customFormat="1" x14ac:dyDescent="0.15"/>
    <row r="5306" customFormat="1" x14ac:dyDescent="0.15"/>
    <row r="5307" customFormat="1" x14ac:dyDescent="0.15"/>
    <row r="5308" customFormat="1" x14ac:dyDescent="0.15"/>
    <row r="5309" customFormat="1" x14ac:dyDescent="0.15"/>
    <row r="5310" customFormat="1" x14ac:dyDescent="0.15"/>
    <row r="5311" customFormat="1" x14ac:dyDescent="0.15"/>
    <row r="5312" customFormat="1" x14ac:dyDescent="0.15"/>
    <row r="5313" customFormat="1" x14ac:dyDescent="0.15"/>
    <row r="5314" customFormat="1" x14ac:dyDescent="0.15"/>
    <row r="5315" customFormat="1" x14ac:dyDescent="0.15"/>
    <row r="5316" customFormat="1" x14ac:dyDescent="0.15"/>
    <row r="5317" customFormat="1" x14ac:dyDescent="0.15"/>
    <row r="5318" customFormat="1" x14ac:dyDescent="0.15"/>
    <row r="5319" customFormat="1" x14ac:dyDescent="0.15"/>
    <row r="5320" customFormat="1" x14ac:dyDescent="0.15"/>
    <row r="5321" customFormat="1" x14ac:dyDescent="0.15"/>
    <row r="5322" customFormat="1" x14ac:dyDescent="0.15"/>
    <row r="5323" customFormat="1" x14ac:dyDescent="0.15"/>
    <row r="5324" customFormat="1" x14ac:dyDescent="0.15"/>
    <row r="5325" customFormat="1" x14ac:dyDescent="0.15"/>
    <row r="5326" customFormat="1" x14ac:dyDescent="0.15"/>
    <row r="5327" customFormat="1" x14ac:dyDescent="0.15"/>
    <row r="5328" customFormat="1" x14ac:dyDescent="0.15"/>
    <row r="5329" customFormat="1" x14ac:dyDescent="0.15"/>
    <row r="5330" customFormat="1" x14ac:dyDescent="0.15"/>
    <row r="5331" customFormat="1" x14ac:dyDescent="0.15"/>
    <row r="5332" customFormat="1" x14ac:dyDescent="0.15"/>
    <row r="5333" customFormat="1" x14ac:dyDescent="0.15"/>
    <row r="5334" customFormat="1" x14ac:dyDescent="0.15"/>
    <row r="5335" customFormat="1" x14ac:dyDescent="0.15"/>
    <row r="5336" customFormat="1" x14ac:dyDescent="0.15"/>
    <row r="5337" customFormat="1" x14ac:dyDescent="0.15"/>
    <row r="5338" customFormat="1" x14ac:dyDescent="0.15"/>
    <row r="5339" customFormat="1" x14ac:dyDescent="0.15"/>
    <row r="5340" customFormat="1" x14ac:dyDescent="0.15"/>
    <row r="5341" customFormat="1" x14ac:dyDescent="0.15"/>
    <row r="5342" customFormat="1" x14ac:dyDescent="0.15"/>
    <row r="5343" customFormat="1" x14ac:dyDescent="0.15"/>
    <row r="5344" customFormat="1" x14ac:dyDescent="0.15"/>
    <row r="5345" customFormat="1" x14ac:dyDescent="0.15"/>
    <row r="5346" customFormat="1" x14ac:dyDescent="0.15"/>
    <row r="5347" customFormat="1" x14ac:dyDescent="0.15"/>
    <row r="5348" customFormat="1" x14ac:dyDescent="0.15"/>
    <row r="5349" customFormat="1" x14ac:dyDescent="0.15"/>
    <row r="5350" customFormat="1" x14ac:dyDescent="0.15"/>
    <row r="5351" customFormat="1" x14ac:dyDescent="0.15"/>
    <row r="5352" customFormat="1" x14ac:dyDescent="0.15"/>
    <row r="5353" customFormat="1" x14ac:dyDescent="0.15"/>
    <row r="5354" customFormat="1" x14ac:dyDescent="0.15"/>
    <row r="5355" customFormat="1" x14ac:dyDescent="0.15"/>
    <row r="5356" customFormat="1" x14ac:dyDescent="0.15"/>
    <row r="5357" customFormat="1" x14ac:dyDescent="0.15"/>
    <row r="5358" customFormat="1" x14ac:dyDescent="0.15"/>
    <row r="5359" customFormat="1" x14ac:dyDescent="0.15"/>
    <row r="5360" customFormat="1" x14ac:dyDescent="0.15"/>
    <row r="5361" customFormat="1" x14ac:dyDescent="0.15"/>
    <row r="5362" customFormat="1" x14ac:dyDescent="0.15"/>
    <row r="5363" customFormat="1" x14ac:dyDescent="0.15"/>
    <row r="5364" customFormat="1" x14ac:dyDescent="0.15"/>
    <row r="5365" customFormat="1" x14ac:dyDescent="0.15"/>
    <row r="5366" customFormat="1" x14ac:dyDescent="0.15"/>
    <row r="5367" customFormat="1" x14ac:dyDescent="0.15"/>
    <row r="5368" customFormat="1" x14ac:dyDescent="0.15"/>
    <row r="5369" customFormat="1" x14ac:dyDescent="0.15"/>
    <row r="5370" customFormat="1" x14ac:dyDescent="0.15"/>
    <row r="5371" customFormat="1" x14ac:dyDescent="0.15"/>
    <row r="5372" customFormat="1" x14ac:dyDescent="0.15"/>
    <row r="5373" customFormat="1" x14ac:dyDescent="0.15"/>
    <row r="5374" customFormat="1" x14ac:dyDescent="0.15"/>
    <row r="5375" customFormat="1" x14ac:dyDescent="0.15"/>
    <row r="5376" customFormat="1" x14ac:dyDescent="0.15"/>
    <row r="5377" customFormat="1" x14ac:dyDescent="0.15"/>
    <row r="5378" customFormat="1" x14ac:dyDescent="0.15"/>
    <row r="5379" customFormat="1" x14ac:dyDescent="0.15"/>
    <row r="5380" customFormat="1" x14ac:dyDescent="0.15"/>
    <row r="5381" customFormat="1" x14ac:dyDescent="0.15"/>
    <row r="5382" customFormat="1" x14ac:dyDescent="0.15"/>
    <row r="5383" customFormat="1" x14ac:dyDescent="0.15"/>
    <row r="5384" customFormat="1" x14ac:dyDescent="0.15"/>
    <row r="5385" customFormat="1" x14ac:dyDescent="0.15"/>
    <row r="5386" customFormat="1" x14ac:dyDescent="0.15"/>
    <row r="5387" customFormat="1" x14ac:dyDescent="0.15"/>
    <row r="5388" customFormat="1" x14ac:dyDescent="0.15"/>
    <row r="5389" customFormat="1" x14ac:dyDescent="0.15"/>
    <row r="5390" customFormat="1" x14ac:dyDescent="0.15"/>
    <row r="5391" customFormat="1" x14ac:dyDescent="0.15"/>
    <row r="5392" customFormat="1" x14ac:dyDescent="0.15"/>
    <row r="5393" customFormat="1" x14ac:dyDescent="0.15"/>
    <row r="5394" customFormat="1" x14ac:dyDescent="0.15"/>
    <row r="5395" customFormat="1" x14ac:dyDescent="0.15"/>
    <row r="5396" customFormat="1" x14ac:dyDescent="0.15"/>
    <row r="5397" customFormat="1" x14ac:dyDescent="0.15"/>
    <row r="5398" customFormat="1" x14ac:dyDescent="0.15"/>
    <row r="5399" customFormat="1" x14ac:dyDescent="0.15"/>
    <row r="5400" customFormat="1" x14ac:dyDescent="0.15"/>
    <row r="5401" customFormat="1" x14ac:dyDescent="0.15"/>
    <row r="5402" customFormat="1" x14ac:dyDescent="0.15"/>
    <row r="5403" customFormat="1" x14ac:dyDescent="0.15"/>
    <row r="5404" customFormat="1" x14ac:dyDescent="0.15"/>
    <row r="5405" customFormat="1" x14ac:dyDescent="0.15"/>
    <row r="5406" customFormat="1" x14ac:dyDescent="0.15"/>
    <row r="5407" customFormat="1" x14ac:dyDescent="0.15"/>
    <row r="5408" customFormat="1" x14ac:dyDescent="0.15"/>
    <row r="5409" customFormat="1" x14ac:dyDescent="0.15"/>
    <row r="5410" customFormat="1" x14ac:dyDescent="0.15"/>
    <row r="5411" customFormat="1" x14ac:dyDescent="0.15"/>
    <row r="5412" customFormat="1" x14ac:dyDescent="0.15"/>
    <row r="5413" customFormat="1" x14ac:dyDescent="0.15"/>
    <row r="5414" customFormat="1" x14ac:dyDescent="0.15"/>
    <row r="5415" customFormat="1" x14ac:dyDescent="0.15"/>
    <row r="5416" customFormat="1" x14ac:dyDescent="0.15"/>
    <row r="5417" customFormat="1" x14ac:dyDescent="0.15"/>
    <row r="5418" customFormat="1" x14ac:dyDescent="0.15"/>
    <row r="5419" customFormat="1" x14ac:dyDescent="0.15"/>
    <row r="5420" customFormat="1" x14ac:dyDescent="0.15"/>
    <row r="5421" customFormat="1" x14ac:dyDescent="0.15"/>
    <row r="5422" customFormat="1" x14ac:dyDescent="0.15"/>
    <row r="5423" customFormat="1" x14ac:dyDescent="0.15"/>
    <row r="5424" customFormat="1" x14ac:dyDescent="0.15"/>
    <row r="5425" customFormat="1" x14ac:dyDescent="0.15"/>
    <row r="5426" customFormat="1" x14ac:dyDescent="0.15"/>
    <row r="5427" customFormat="1" x14ac:dyDescent="0.15"/>
    <row r="5428" customFormat="1" x14ac:dyDescent="0.15"/>
    <row r="5429" customFormat="1" x14ac:dyDescent="0.15"/>
    <row r="5430" customFormat="1" x14ac:dyDescent="0.15"/>
    <row r="5431" customFormat="1" x14ac:dyDescent="0.15"/>
    <row r="5432" customFormat="1" x14ac:dyDescent="0.15"/>
    <row r="5433" customFormat="1" x14ac:dyDescent="0.15"/>
    <row r="5434" customFormat="1" x14ac:dyDescent="0.15"/>
    <row r="5435" customFormat="1" x14ac:dyDescent="0.15"/>
    <row r="5436" customFormat="1" x14ac:dyDescent="0.15"/>
    <row r="5437" customFormat="1" x14ac:dyDescent="0.15"/>
    <row r="5438" customFormat="1" x14ac:dyDescent="0.15"/>
    <row r="5439" customFormat="1" x14ac:dyDescent="0.15"/>
    <row r="5440" customFormat="1" x14ac:dyDescent="0.15"/>
    <row r="5441" customFormat="1" x14ac:dyDescent="0.15"/>
    <row r="5442" customFormat="1" x14ac:dyDescent="0.15"/>
    <row r="5443" customFormat="1" x14ac:dyDescent="0.15"/>
    <row r="5444" customFormat="1" x14ac:dyDescent="0.15"/>
    <row r="5445" customFormat="1" x14ac:dyDescent="0.15"/>
    <row r="5446" customFormat="1" x14ac:dyDescent="0.15"/>
    <row r="5447" customFormat="1" x14ac:dyDescent="0.15"/>
    <row r="5448" customFormat="1" x14ac:dyDescent="0.15"/>
    <row r="5449" customFormat="1" x14ac:dyDescent="0.15"/>
    <row r="5450" customFormat="1" x14ac:dyDescent="0.15"/>
    <row r="5451" customFormat="1" x14ac:dyDescent="0.15"/>
    <row r="5452" customFormat="1" x14ac:dyDescent="0.15"/>
    <row r="5453" customFormat="1" x14ac:dyDescent="0.15"/>
    <row r="5454" customFormat="1" x14ac:dyDescent="0.15"/>
    <row r="5455" customFormat="1" x14ac:dyDescent="0.15"/>
    <row r="5456" customFormat="1" x14ac:dyDescent="0.15"/>
    <row r="5457" customFormat="1" x14ac:dyDescent="0.15"/>
    <row r="5458" customFormat="1" x14ac:dyDescent="0.15"/>
    <row r="5459" customFormat="1" x14ac:dyDescent="0.15"/>
    <row r="5460" customFormat="1" x14ac:dyDescent="0.15"/>
    <row r="5461" customFormat="1" x14ac:dyDescent="0.15"/>
    <row r="5462" customFormat="1" x14ac:dyDescent="0.15"/>
    <row r="5463" customFormat="1" x14ac:dyDescent="0.15"/>
    <row r="5464" customFormat="1" x14ac:dyDescent="0.15"/>
    <row r="5465" customFormat="1" x14ac:dyDescent="0.15"/>
    <row r="5466" customFormat="1" x14ac:dyDescent="0.15"/>
    <row r="5467" customFormat="1" x14ac:dyDescent="0.15"/>
    <row r="5468" customFormat="1" x14ac:dyDescent="0.15"/>
    <row r="5469" customFormat="1" x14ac:dyDescent="0.15"/>
    <row r="5470" customFormat="1" x14ac:dyDescent="0.15"/>
    <row r="5471" customFormat="1" x14ac:dyDescent="0.15"/>
    <row r="5472" customFormat="1" x14ac:dyDescent="0.15"/>
    <row r="5473" customFormat="1" x14ac:dyDescent="0.15"/>
    <row r="5474" customFormat="1" x14ac:dyDescent="0.15"/>
    <row r="5475" customFormat="1" x14ac:dyDescent="0.15"/>
    <row r="5476" customFormat="1" x14ac:dyDescent="0.15"/>
    <row r="5477" customFormat="1" x14ac:dyDescent="0.15"/>
    <row r="5478" customFormat="1" x14ac:dyDescent="0.15"/>
    <row r="5479" customFormat="1" x14ac:dyDescent="0.15"/>
    <row r="5480" customFormat="1" x14ac:dyDescent="0.15"/>
    <row r="5481" customFormat="1" x14ac:dyDescent="0.15"/>
    <row r="5482" customFormat="1" x14ac:dyDescent="0.15"/>
    <row r="5483" customFormat="1" x14ac:dyDescent="0.15"/>
    <row r="5484" customFormat="1" x14ac:dyDescent="0.15"/>
    <row r="5485" customFormat="1" x14ac:dyDescent="0.15"/>
    <row r="5486" customFormat="1" x14ac:dyDescent="0.15"/>
    <row r="5487" customFormat="1" x14ac:dyDescent="0.15"/>
    <row r="5488" customFormat="1" x14ac:dyDescent="0.15"/>
    <row r="5489" customFormat="1" x14ac:dyDescent="0.15"/>
    <row r="5490" customFormat="1" x14ac:dyDescent="0.15"/>
    <row r="5491" customFormat="1" x14ac:dyDescent="0.15"/>
    <row r="5492" customFormat="1" x14ac:dyDescent="0.15"/>
    <row r="5493" customFormat="1" x14ac:dyDescent="0.15"/>
    <row r="5494" customFormat="1" x14ac:dyDescent="0.15"/>
    <row r="5495" customFormat="1" x14ac:dyDescent="0.15"/>
    <row r="5496" customFormat="1" x14ac:dyDescent="0.15"/>
    <row r="5497" customFormat="1" x14ac:dyDescent="0.15"/>
    <row r="5498" customFormat="1" x14ac:dyDescent="0.15"/>
    <row r="5499" customFormat="1" x14ac:dyDescent="0.15"/>
    <row r="5500" customFormat="1" x14ac:dyDescent="0.15"/>
    <row r="5501" customFormat="1" x14ac:dyDescent="0.15"/>
    <row r="5502" customFormat="1" x14ac:dyDescent="0.15"/>
    <row r="5503" customFormat="1" x14ac:dyDescent="0.15"/>
    <row r="5504" customFormat="1" x14ac:dyDescent="0.15"/>
    <row r="5505" customFormat="1" x14ac:dyDescent="0.15"/>
    <row r="5506" customFormat="1" x14ac:dyDescent="0.15"/>
    <row r="5507" customFormat="1" x14ac:dyDescent="0.15"/>
    <row r="5508" customFormat="1" x14ac:dyDescent="0.15"/>
    <row r="5509" customFormat="1" x14ac:dyDescent="0.15"/>
    <row r="5510" customFormat="1" x14ac:dyDescent="0.15"/>
    <row r="5511" customFormat="1" x14ac:dyDescent="0.15"/>
    <row r="5512" customFormat="1" x14ac:dyDescent="0.15"/>
    <row r="5513" customFormat="1" x14ac:dyDescent="0.15"/>
    <row r="5514" customFormat="1" x14ac:dyDescent="0.15"/>
    <row r="5515" customFormat="1" x14ac:dyDescent="0.15"/>
    <row r="5516" customFormat="1" x14ac:dyDescent="0.15"/>
    <row r="5517" customFormat="1" x14ac:dyDescent="0.15"/>
    <row r="5518" customFormat="1" x14ac:dyDescent="0.15"/>
    <row r="5519" customFormat="1" x14ac:dyDescent="0.15"/>
    <row r="5520" customFormat="1" x14ac:dyDescent="0.15"/>
    <row r="5521" customFormat="1" x14ac:dyDescent="0.15"/>
    <row r="5522" customFormat="1" x14ac:dyDescent="0.15"/>
    <row r="5523" customFormat="1" x14ac:dyDescent="0.15"/>
    <row r="5524" customFormat="1" x14ac:dyDescent="0.15"/>
    <row r="5525" customFormat="1" x14ac:dyDescent="0.15"/>
    <row r="5526" customFormat="1" x14ac:dyDescent="0.15"/>
    <row r="5527" customFormat="1" x14ac:dyDescent="0.15"/>
    <row r="5528" customFormat="1" x14ac:dyDescent="0.15"/>
    <row r="5529" customFormat="1" x14ac:dyDescent="0.15"/>
    <row r="5530" customFormat="1" x14ac:dyDescent="0.15"/>
    <row r="5531" customFormat="1" x14ac:dyDescent="0.15"/>
    <row r="5532" customFormat="1" x14ac:dyDescent="0.15"/>
    <row r="5533" customFormat="1" x14ac:dyDescent="0.15"/>
    <row r="5534" customFormat="1" x14ac:dyDescent="0.15"/>
    <row r="5535" customFormat="1" x14ac:dyDescent="0.15"/>
    <row r="5536" customFormat="1" x14ac:dyDescent="0.15"/>
    <row r="5537" customFormat="1" x14ac:dyDescent="0.15"/>
    <row r="5538" customFormat="1" x14ac:dyDescent="0.15"/>
    <row r="5539" customFormat="1" x14ac:dyDescent="0.15"/>
    <row r="5540" customFormat="1" x14ac:dyDescent="0.15"/>
    <row r="5541" customFormat="1" x14ac:dyDescent="0.15"/>
    <row r="5542" customFormat="1" x14ac:dyDescent="0.15"/>
    <row r="5543" customFormat="1" x14ac:dyDescent="0.15"/>
    <row r="5544" customFormat="1" x14ac:dyDescent="0.15"/>
    <row r="5545" customFormat="1" x14ac:dyDescent="0.15"/>
    <row r="5546" customFormat="1" x14ac:dyDescent="0.15"/>
    <row r="5547" customFormat="1" x14ac:dyDescent="0.15"/>
    <row r="5548" customFormat="1" x14ac:dyDescent="0.15"/>
    <row r="5549" customFormat="1" x14ac:dyDescent="0.15"/>
    <row r="5550" customFormat="1" x14ac:dyDescent="0.15"/>
    <row r="5551" customFormat="1" x14ac:dyDescent="0.15"/>
    <row r="5552" customFormat="1" x14ac:dyDescent="0.15"/>
    <row r="5553" customFormat="1" x14ac:dyDescent="0.15"/>
    <row r="5554" customFormat="1" x14ac:dyDescent="0.15"/>
    <row r="5555" customFormat="1" x14ac:dyDescent="0.15"/>
    <row r="5556" customFormat="1" x14ac:dyDescent="0.15"/>
    <row r="5557" customFormat="1" x14ac:dyDescent="0.15"/>
    <row r="5558" customFormat="1" x14ac:dyDescent="0.15"/>
    <row r="5559" customFormat="1" x14ac:dyDescent="0.15"/>
    <row r="5560" customFormat="1" x14ac:dyDescent="0.15"/>
    <row r="5561" customFormat="1" x14ac:dyDescent="0.15"/>
    <row r="5562" customFormat="1" x14ac:dyDescent="0.15"/>
    <row r="5563" customFormat="1" x14ac:dyDescent="0.15"/>
    <row r="5564" customFormat="1" x14ac:dyDescent="0.15"/>
    <row r="5565" customFormat="1" x14ac:dyDescent="0.15"/>
    <row r="5566" customFormat="1" x14ac:dyDescent="0.15"/>
    <row r="5567" customFormat="1" x14ac:dyDescent="0.15"/>
    <row r="5568" customFormat="1" x14ac:dyDescent="0.15"/>
    <row r="5569" customFormat="1" x14ac:dyDescent="0.15"/>
    <row r="5570" customFormat="1" x14ac:dyDescent="0.15"/>
    <row r="5571" customFormat="1" x14ac:dyDescent="0.15"/>
    <row r="5572" customFormat="1" x14ac:dyDescent="0.15"/>
    <row r="5573" customFormat="1" x14ac:dyDescent="0.15"/>
    <row r="5574" customFormat="1" x14ac:dyDescent="0.15"/>
    <row r="5575" customFormat="1" x14ac:dyDescent="0.15"/>
    <row r="5576" customFormat="1" x14ac:dyDescent="0.15"/>
    <row r="5577" customFormat="1" x14ac:dyDescent="0.15"/>
    <row r="5578" customFormat="1" x14ac:dyDescent="0.15"/>
    <row r="5579" customFormat="1" x14ac:dyDescent="0.15"/>
    <row r="5580" customFormat="1" x14ac:dyDescent="0.15"/>
    <row r="5581" customFormat="1" x14ac:dyDescent="0.15"/>
    <row r="5582" customFormat="1" x14ac:dyDescent="0.15"/>
    <row r="5583" customFormat="1" x14ac:dyDescent="0.15"/>
    <row r="5584" customFormat="1" x14ac:dyDescent="0.15"/>
    <row r="5585" customFormat="1" x14ac:dyDescent="0.15"/>
    <row r="5586" customFormat="1" x14ac:dyDescent="0.15"/>
    <row r="5587" customFormat="1" x14ac:dyDescent="0.15"/>
    <row r="5588" customFormat="1" x14ac:dyDescent="0.15"/>
    <row r="5589" customFormat="1" x14ac:dyDescent="0.15"/>
    <row r="5590" customFormat="1" x14ac:dyDescent="0.15"/>
    <row r="5591" customFormat="1" x14ac:dyDescent="0.15"/>
    <row r="5592" customFormat="1" x14ac:dyDescent="0.15"/>
    <row r="5593" customFormat="1" x14ac:dyDescent="0.15"/>
    <row r="5594" customFormat="1" x14ac:dyDescent="0.15"/>
    <row r="5595" customFormat="1" x14ac:dyDescent="0.15"/>
    <row r="5596" customFormat="1" x14ac:dyDescent="0.15"/>
    <row r="5597" customFormat="1" x14ac:dyDescent="0.15"/>
    <row r="5598" customFormat="1" x14ac:dyDescent="0.15"/>
    <row r="5599" customFormat="1" x14ac:dyDescent="0.15"/>
    <row r="5600" customFormat="1" x14ac:dyDescent="0.15"/>
    <row r="5601" customFormat="1" x14ac:dyDescent="0.15"/>
    <row r="5602" customFormat="1" x14ac:dyDescent="0.15"/>
    <row r="5603" customFormat="1" x14ac:dyDescent="0.15"/>
    <row r="5604" customFormat="1" x14ac:dyDescent="0.15"/>
    <row r="5605" customFormat="1" x14ac:dyDescent="0.15"/>
    <row r="5606" customFormat="1" x14ac:dyDescent="0.15"/>
    <row r="5607" customFormat="1" x14ac:dyDescent="0.15"/>
    <row r="5608" customFormat="1" x14ac:dyDescent="0.15"/>
    <row r="5609" customFormat="1" x14ac:dyDescent="0.15"/>
    <row r="5610" customFormat="1" x14ac:dyDescent="0.15"/>
    <row r="5611" customFormat="1" x14ac:dyDescent="0.15"/>
    <row r="5612" customFormat="1" x14ac:dyDescent="0.15"/>
    <row r="5613" customFormat="1" x14ac:dyDescent="0.15"/>
    <row r="5614" customFormat="1" x14ac:dyDescent="0.15"/>
    <row r="5615" customFormat="1" x14ac:dyDescent="0.15"/>
    <row r="5616" customFormat="1" x14ac:dyDescent="0.15"/>
    <row r="5617" customFormat="1" x14ac:dyDescent="0.15"/>
    <row r="5618" customFormat="1" x14ac:dyDescent="0.15"/>
    <row r="5619" customFormat="1" x14ac:dyDescent="0.15"/>
    <row r="5620" customFormat="1" x14ac:dyDescent="0.15"/>
    <row r="5621" customFormat="1" x14ac:dyDescent="0.15"/>
    <row r="5622" customFormat="1" x14ac:dyDescent="0.15"/>
    <row r="5623" customFormat="1" x14ac:dyDescent="0.15"/>
    <row r="5624" customFormat="1" x14ac:dyDescent="0.15"/>
    <row r="5625" customFormat="1" x14ac:dyDescent="0.15"/>
    <row r="5626" customFormat="1" x14ac:dyDescent="0.15"/>
    <row r="5627" customFormat="1" x14ac:dyDescent="0.15"/>
    <row r="5628" customFormat="1" x14ac:dyDescent="0.15"/>
    <row r="5629" customFormat="1" x14ac:dyDescent="0.15"/>
    <row r="5630" customFormat="1" x14ac:dyDescent="0.15"/>
    <row r="5631" customFormat="1" x14ac:dyDescent="0.15"/>
    <row r="5632" customFormat="1" x14ac:dyDescent="0.15"/>
    <row r="5633" customFormat="1" x14ac:dyDescent="0.15"/>
    <row r="5634" customFormat="1" x14ac:dyDescent="0.15"/>
    <row r="5635" customFormat="1" x14ac:dyDescent="0.15"/>
    <row r="5636" customFormat="1" x14ac:dyDescent="0.15"/>
    <row r="5637" customFormat="1" x14ac:dyDescent="0.15"/>
    <row r="5638" customFormat="1" x14ac:dyDescent="0.15"/>
    <row r="5639" customFormat="1" x14ac:dyDescent="0.15"/>
    <row r="5640" customFormat="1" x14ac:dyDescent="0.15"/>
    <row r="5641" customFormat="1" x14ac:dyDescent="0.15"/>
    <row r="5642" customFormat="1" x14ac:dyDescent="0.15"/>
    <row r="5643" customFormat="1" x14ac:dyDescent="0.15"/>
    <row r="5644" customFormat="1" x14ac:dyDescent="0.15"/>
    <row r="5645" customFormat="1" x14ac:dyDescent="0.15"/>
    <row r="5646" customFormat="1" x14ac:dyDescent="0.15"/>
    <row r="5647" customFormat="1" x14ac:dyDescent="0.15"/>
    <row r="5648" customFormat="1" x14ac:dyDescent="0.15"/>
    <row r="5649" customFormat="1" x14ac:dyDescent="0.15"/>
    <row r="5650" customFormat="1" x14ac:dyDescent="0.15"/>
    <row r="5651" customFormat="1" x14ac:dyDescent="0.15"/>
    <row r="5652" customFormat="1" x14ac:dyDescent="0.15"/>
    <row r="5653" customFormat="1" x14ac:dyDescent="0.15"/>
    <row r="5654" customFormat="1" x14ac:dyDescent="0.15"/>
    <row r="5655" customFormat="1" x14ac:dyDescent="0.15"/>
    <row r="5656" customFormat="1" x14ac:dyDescent="0.15"/>
    <row r="5657" customFormat="1" x14ac:dyDescent="0.15"/>
    <row r="5658" customFormat="1" x14ac:dyDescent="0.15"/>
    <row r="5659" customFormat="1" x14ac:dyDescent="0.15"/>
    <row r="5660" customFormat="1" x14ac:dyDescent="0.15"/>
    <row r="5661" customFormat="1" x14ac:dyDescent="0.15"/>
    <row r="5662" customFormat="1" x14ac:dyDescent="0.15"/>
    <row r="5663" customFormat="1" x14ac:dyDescent="0.15"/>
    <row r="5664" customFormat="1" x14ac:dyDescent="0.15"/>
    <row r="5665" customFormat="1" x14ac:dyDescent="0.15"/>
    <row r="5666" customFormat="1" x14ac:dyDescent="0.15"/>
    <row r="5667" customFormat="1" x14ac:dyDescent="0.15"/>
    <row r="5668" customFormat="1" x14ac:dyDescent="0.15"/>
    <row r="5669" customFormat="1" x14ac:dyDescent="0.15"/>
    <row r="5670" customFormat="1" x14ac:dyDescent="0.15"/>
    <row r="5671" customFormat="1" x14ac:dyDescent="0.15"/>
    <row r="5672" customFormat="1" x14ac:dyDescent="0.15"/>
    <row r="5673" customFormat="1" x14ac:dyDescent="0.15"/>
    <row r="5674" customFormat="1" x14ac:dyDescent="0.15"/>
    <row r="5675" customFormat="1" x14ac:dyDescent="0.15"/>
    <row r="5676" customFormat="1" x14ac:dyDescent="0.15"/>
    <row r="5677" customFormat="1" x14ac:dyDescent="0.15"/>
    <row r="5678" customFormat="1" x14ac:dyDescent="0.15"/>
    <row r="5679" customFormat="1" x14ac:dyDescent="0.15"/>
    <row r="5680" customFormat="1" x14ac:dyDescent="0.15"/>
    <row r="5681" customFormat="1" x14ac:dyDescent="0.15"/>
    <row r="5682" customFormat="1" x14ac:dyDescent="0.15"/>
    <row r="5683" customFormat="1" x14ac:dyDescent="0.15"/>
    <row r="5684" customFormat="1" x14ac:dyDescent="0.15"/>
    <row r="5685" customFormat="1" x14ac:dyDescent="0.15"/>
    <row r="5686" customFormat="1" x14ac:dyDescent="0.15"/>
    <row r="5687" customFormat="1" x14ac:dyDescent="0.15"/>
    <row r="5688" customFormat="1" x14ac:dyDescent="0.15"/>
    <row r="5689" customFormat="1" x14ac:dyDescent="0.15"/>
    <row r="5690" customFormat="1" x14ac:dyDescent="0.15"/>
    <row r="5691" customFormat="1" x14ac:dyDescent="0.15"/>
    <row r="5692" customFormat="1" x14ac:dyDescent="0.15"/>
    <row r="5693" customFormat="1" x14ac:dyDescent="0.15"/>
    <row r="5694" customFormat="1" x14ac:dyDescent="0.15"/>
    <row r="5695" customFormat="1" x14ac:dyDescent="0.15"/>
    <row r="5696" customFormat="1" x14ac:dyDescent="0.15"/>
    <row r="5697" customFormat="1" x14ac:dyDescent="0.15"/>
    <row r="5698" customFormat="1" x14ac:dyDescent="0.15"/>
    <row r="5699" customFormat="1" x14ac:dyDescent="0.15"/>
    <row r="5700" customFormat="1" x14ac:dyDescent="0.15"/>
    <row r="5701" customFormat="1" x14ac:dyDescent="0.15"/>
    <row r="5702" customFormat="1" x14ac:dyDescent="0.15"/>
    <row r="5703" customFormat="1" x14ac:dyDescent="0.15"/>
    <row r="5704" customFormat="1" x14ac:dyDescent="0.15"/>
    <row r="5705" customFormat="1" x14ac:dyDescent="0.15"/>
    <row r="5706" customFormat="1" x14ac:dyDescent="0.15"/>
    <row r="5707" customFormat="1" x14ac:dyDescent="0.15"/>
    <row r="5708" customFormat="1" x14ac:dyDescent="0.15"/>
    <row r="5709" customFormat="1" x14ac:dyDescent="0.15"/>
    <row r="5710" customFormat="1" x14ac:dyDescent="0.15"/>
    <row r="5711" customFormat="1" x14ac:dyDescent="0.15"/>
    <row r="5712" customFormat="1" x14ac:dyDescent="0.15"/>
    <row r="5713" customFormat="1" x14ac:dyDescent="0.15"/>
    <row r="5714" customFormat="1" x14ac:dyDescent="0.15"/>
    <row r="5715" customFormat="1" x14ac:dyDescent="0.15"/>
    <row r="5716" customFormat="1" x14ac:dyDescent="0.15"/>
    <row r="5717" customFormat="1" x14ac:dyDescent="0.15"/>
    <row r="5718" customFormat="1" x14ac:dyDescent="0.15"/>
    <row r="5719" customFormat="1" x14ac:dyDescent="0.15"/>
    <row r="5720" customFormat="1" x14ac:dyDescent="0.15"/>
    <row r="5721" customFormat="1" x14ac:dyDescent="0.15"/>
    <row r="5722" customFormat="1" x14ac:dyDescent="0.15"/>
    <row r="5723" customFormat="1" x14ac:dyDescent="0.15"/>
    <row r="5724" customFormat="1" x14ac:dyDescent="0.15"/>
    <row r="5725" customFormat="1" x14ac:dyDescent="0.15"/>
    <row r="5726" customFormat="1" x14ac:dyDescent="0.15"/>
    <row r="5727" customFormat="1" x14ac:dyDescent="0.15"/>
    <row r="5728" customFormat="1" x14ac:dyDescent="0.15"/>
    <row r="5729" customFormat="1" x14ac:dyDescent="0.15"/>
    <row r="5730" customFormat="1" x14ac:dyDescent="0.15"/>
    <row r="5731" customFormat="1" x14ac:dyDescent="0.15"/>
    <row r="5732" customFormat="1" x14ac:dyDescent="0.15"/>
    <row r="5733" customFormat="1" x14ac:dyDescent="0.15"/>
    <row r="5734" customFormat="1" x14ac:dyDescent="0.15"/>
    <row r="5735" customFormat="1" x14ac:dyDescent="0.15"/>
    <row r="5736" customFormat="1" x14ac:dyDescent="0.15"/>
    <row r="5737" customFormat="1" x14ac:dyDescent="0.15"/>
    <row r="5738" customFormat="1" x14ac:dyDescent="0.15"/>
    <row r="5739" customFormat="1" x14ac:dyDescent="0.15"/>
    <row r="5740" customFormat="1" x14ac:dyDescent="0.15"/>
    <row r="5741" customFormat="1" x14ac:dyDescent="0.15"/>
    <row r="5742" customFormat="1" x14ac:dyDescent="0.15"/>
    <row r="5743" customFormat="1" x14ac:dyDescent="0.15"/>
    <row r="5744" customFormat="1" x14ac:dyDescent="0.15"/>
    <row r="5745" customFormat="1" x14ac:dyDescent="0.15"/>
    <row r="5746" customFormat="1" x14ac:dyDescent="0.15"/>
    <row r="5747" customFormat="1" x14ac:dyDescent="0.15"/>
    <row r="5748" customFormat="1" x14ac:dyDescent="0.15"/>
    <row r="5749" customFormat="1" x14ac:dyDescent="0.15"/>
    <row r="5750" customFormat="1" x14ac:dyDescent="0.15"/>
    <row r="5751" customFormat="1" x14ac:dyDescent="0.15"/>
    <row r="5752" customFormat="1" x14ac:dyDescent="0.15"/>
    <row r="5753" customFormat="1" x14ac:dyDescent="0.15"/>
    <row r="5754" customFormat="1" x14ac:dyDescent="0.15"/>
    <row r="5755" customFormat="1" x14ac:dyDescent="0.15"/>
    <row r="5756" customFormat="1" x14ac:dyDescent="0.15"/>
    <row r="5757" customFormat="1" x14ac:dyDescent="0.15"/>
    <row r="5758" customFormat="1" x14ac:dyDescent="0.15"/>
    <row r="5759" customFormat="1" x14ac:dyDescent="0.15"/>
    <row r="5760" customFormat="1" x14ac:dyDescent="0.15"/>
    <row r="5761" customFormat="1" x14ac:dyDescent="0.15"/>
    <row r="5762" customFormat="1" x14ac:dyDescent="0.15"/>
    <row r="5763" customFormat="1" x14ac:dyDescent="0.15"/>
    <row r="5764" customFormat="1" x14ac:dyDescent="0.15"/>
    <row r="5765" customFormat="1" x14ac:dyDescent="0.15"/>
    <row r="5766" customFormat="1" x14ac:dyDescent="0.15"/>
    <row r="5767" customFormat="1" x14ac:dyDescent="0.15"/>
    <row r="5768" customFormat="1" x14ac:dyDescent="0.15"/>
    <row r="5769" customFormat="1" x14ac:dyDescent="0.15"/>
    <row r="5770" customFormat="1" x14ac:dyDescent="0.15"/>
    <row r="5771" customFormat="1" x14ac:dyDescent="0.15"/>
    <row r="5772" customFormat="1" x14ac:dyDescent="0.15"/>
    <row r="5773" customFormat="1" x14ac:dyDescent="0.15"/>
    <row r="5774" customFormat="1" x14ac:dyDescent="0.15"/>
    <row r="5775" customFormat="1" x14ac:dyDescent="0.15"/>
    <row r="5776" customFormat="1" x14ac:dyDescent="0.15"/>
    <row r="5777" customFormat="1" x14ac:dyDescent="0.15"/>
    <row r="5778" customFormat="1" x14ac:dyDescent="0.15"/>
    <row r="5779" customFormat="1" x14ac:dyDescent="0.15"/>
    <row r="5780" customFormat="1" x14ac:dyDescent="0.15"/>
    <row r="5781" customFormat="1" x14ac:dyDescent="0.15"/>
    <row r="5782" customFormat="1" x14ac:dyDescent="0.15"/>
    <row r="5783" customFormat="1" x14ac:dyDescent="0.15"/>
    <row r="5784" customFormat="1" x14ac:dyDescent="0.15"/>
    <row r="5785" customFormat="1" x14ac:dyDescent="0.15"/>
    <row r="5786" customFormat="1" x14ac:dyDescent="0.15"/>
    <row r="5787" customFormat="1" x14ac:dyDescent="0.15"/>
    <row r="5788" customFormat="1" x14ac:dyDescent="0.15"/>
    <row r="5789" customFormat="1" x14ac:dyDescent="0.15"/>
    <row r="5790" customFormat="1" x14ac:dyDescent="0.15"/>
    <row r="5791" customFormat="1" x14ac:dyDescent="0.15"/>
    <row r="5792" customFormat="1" x14ac:dyDescent="0.15"/>
    <row r="5793" customFormat="1" x14ac:dyDescent="0.15"/>
    <row r="5794" customFormat="1" x14ac:dyDescent="0.15"/>
    <row r="5795" customFormat="1" x14ac:dyDescent="0.15"/>
    <row r="5796" customFormat="1" x14ac:dyDescent="0.15"/>
    <row r="5797" customFormat="1" x14ac:dyDescent="0.15"/>
    <row r="5798" customFormat="1" x14ac:dyDescent="0.15"/>
    <row r="5799" customFormat="1" x14ac:dyDescent="0.15"/>
    <row r="5800" customFormat="1" x14ac:dyDescent="0.15"/>
    <row r="5801" customFormat="1" x14ac:dyDescent="0.15"/>
    <row r="5802" customFormat="1" x14ac:dyDescent="0.15"/>
    <row r="5803" customFormat="1" x14ac:dyDescent="0.15"/>
    <row r="5804" customFormat="1" x14ac:dyDescent="0.15"/>
    <row r="5805" customFormat="1" x14ac:dyDescent="0.15"/>
    <row r="5806" customFormat="1" x14ac:dyDescent="0.15"/>
    <row r="5807" customFormat="1" x14ac:dyDescent="0.15"/>
    <row r="5808" customFormat="1" x14ac:dyDescent="0.15"/>
    <row r="5809" customFormat="1" x14ac:dyDescent="0.15"/>
    <row r="5810" customFormat="1" x14ac:dyDescent="0.15"/>
    <row r="5811" customFormat="1" x14ac:dyDescent="0.15"/>
    <row r="5812" customFormat="1" x14ac:dyDescent="0.15"/>
    <row r="5813" customFormat="1" x14ac:dyDescent="0.15"/>
    <row r="5814" customFormat="1" x14ac:dyDescent="0.15"/>
    <row r="5815" customFormat="1" x14ac:dyDescent="0.15"/>
    <row r="5816" customFormat="1" x14ac:dyDescent="0.15"/>
    <row r="5817" customFormat="1" x14ac:dyDescent="0.15"/>
    <row r="5818" customFormat="1" x14ac:dyDescent="0.15"/>
    <row r="5819" customFormat="1" x14ac:dyDescent="0.15"/>
    <row r="5820" customFormat="1" x14ac:dyDescent="0.15"/>
    <row r="5821" customFormat="1" x14ac:dyDescent="0.15"/>
    <row r="5822" customFormat="1" x14ac:dyDescent="0.15"/>
    <row r="5823" customFormat="1" x14ac:dyDescent="0.15"/>
    <row r="5824" customFormat="1" x14ac:dyDescent="0.15"/>
    <row r="5825" customFormat="1" x14ac:dyDescent="0.15"/>
    <row r="5826" customFormat="1" x14ac:dyDescent="0.15"/>
    <row r="5827" customFormat="1" x14ac:dyDescent="0.15"/>
    <row r="5828" customFormat="1" x14ac:dyDescent="0.15"/>
    <row r="5829" customFormat="1" x14ac:dyDescent="0.15"/>
    <row r="5830" customFormat="1" x14ac:dyDescent="0.15"/>
    <row r="5831" customFormat="1" x14ac:dyDescent="0.15"/>
    <row r="5832" customFormat="1" x14ac:dyDescent="0.15"/>
    <row r="5833" customFormat="1" x14ac:dyDescent="0.15"/>
    <row r="5834" customFormat="1" x14ac:dyDescent="0.15"/>
    <row r="5835" customFormat="1" x14ac:dyDescent="0.15"/>
    <row r="5836" customFormat="1" x14ac:dyDescent="0.15"/>
    <row r="5837" customFormat="1" x14ac:dyDescent="0.15"/>
    <row r="5838" customFormat="1" x14ac:dyDescent="0.15"/>
    <row r="5839" customFormat="1" x14ac:dyDescent="0.15"/>
    <row r="5840" customFormat="1" x14ac:dyDescent="0.15"/>
    <row r="5841" customFormat="1" x14ac:dyDescent="0.15"/>
    <row r="5842" customFormat="1" x14ac:dyDescent="0.15"/>
    <row r="5843" customFormat="1" x14ac:dyDescent="0.15"/>
    <row r="5844" customFormat="1" x14ac:dyDescent="0.15"/>
    <row r="5845" customFormat="1" x14ac:dyDescent="0.15"/>
    <row r="5846" customFormat="1" x14ac:dyDescent="0.15"/>
    <row r="5847" customFormat="1" x14ac:dyDescent="0.15"/>
    <row r="5848" customFormat="1" x14ac:dyDescent="0.15"/>
    <row r="5849" customFormat="1" x14ac:dyDescent="0.15"/>
    <row r="5850" customFormat="1" x14ac:dyDescent="0.15"/>
    <row r="5851" customFormat="1" x14ac:dyDescent="0.15"/>
    <row r="5852" customFormat="1" x14ac:dyDescent="0.15"/>
    <row r="5853" customFormat="1" x14ac:dyDescent="0.15"/>
    <row r="5854" customFormat="1" x14ac:dyDescent="0.15"/>
    <row r="5855" customFormat="1" x14ac:dyDescent="0.15"/>
    <row r="5856" customFormat="1" x14ac:dyDescent="0.15"/>
    <row r="5857" customFormat="1" x14ac:dyDescent="0.15"/>
    <row r="5858" customFormat="1" x14ac:dyDescent="0.15"/>
    <row r="5859" customFormat="1" x14ac:dyDescent="0.15"/>
    <row r="5860" customFormat="1" x14ac:dyDescent="0.15"/>
    <row r="5861" customFormat="1" x14ac:dyDescent="0.15"/>
    <row r="5862" customFormat="1" x14ac:dyDescent="0.15"/>
    <row r="5863" customFormat="1" x14ac:dyDescent="0.15"/>
    <row r="5864" customFormat="1" x14ac:dyDescent="0.15"/>
    <row r="5865" customFormat="1" x14ac:dyDescent="0.15"/>
    <row r="5866" customFormat="1" x14ac:dyDescent="0.15"/>
    <row r="5867" customFormat="1" x14ac:dyDescent="0.15"/>
    <row r="5868" customFormat="1" x14ac:dyDescent="0.15"/>
    <row r="5869" customFormat="1" x14ac:dyDescent="0.15"/>
    <row r="5870" customFormat="1" x14ac:dyDescent="0.15"/>
    <row r="5871" customFormat="1" x14ac:dyDescent="0.15"/>
    <row r="5872" customFormat="1" x14ac:dyDescent="0.15"/>
    <row r="5873" customFormat="1" x14ac:dyDescent="0.15"/>
    <row r="5874" customFormat="1" x14ac:dyDescent="0.15"/>
    <row r="5875" customFormat="1" x14ac:dyDescent="0.15"/>
    <row r="5876" customFormat="1" x14ac:dyDescent="0.15"/>
    <row r="5877" customFormat="1" x14ac:dyDescent="0.15"/>
    <row r="5878" customFormat="1" x14ac:dyDescent="0.15"/>
    <row r="5879" customFormat="1" x14ac:dyDescent="0.15"/>
    <row r="5880" customFormat="1" x14ac:dyDescent="0.15"/>
    <row r="5881" customFormat="1" x14ac:dyDescent="0.15"/>
    <row r="5882" customFormat="1" x14ac:dyDescent="0.15"/>
    <row r="5883" customFormat="1" x14ac:dyDescent="0.15"/>
    <row r="5884" customFormat="1" x14ac:dyDescent="0.15"/>
    <row r="5885" customFormat="1" x14ac:dyDescent="0.15"/>
    <row r="5886" customFormat="1" x14ac:dyDescent="0.15"/>
    <row r="5887" customFormat="1" x14ac:dyDescent="0.15"/>
    <row r="5888" customFormat="1" x14ac:dyDescent="0.15"/>
    <row r="5889" customFormat="1" x14ac:dyDescent="0.15"/>
    <row r="5890" customFormat="1" x14ac:dyDescent="0.15"/>
    <row r="5891" customFormat="1" x14ac:dyDescent="0.15"/>
    <row r="5892" customFormat="1" x14ac:dyDescent="0.15"/>
    <row r="5893" customFormat="1" x14ac:dyDescent="0.15"/>
    <row r="5894" customFormat="1" x14ac:dyDescent="0.15"/>
    <row r="5895" customFormat="1" x14ac:dyDescent="0.15"/>
    <row r="5896" customFormat="1" x14ac:dyDescent="0.15"/>
    <row r="5897" customFormat="1" x14ac:dyDescent="0.15"/>
    <row r="5898" customFormat="1" x14ac:dyDescent="0.15"/>
    <row r="5899" customFormat="1" x14ac:dyDescent="0.15"/>
    <row r="5900" customFormat="1" x14ac:dyDescent="0.15"/>
    <row r="5901" customFormat="1" x14ac:dyDescent="0.15"/>
    <row r="5902" customFormat="1" x14ac:dyDescent="0.15"/>
    <row r="5903" customFormat="1" x14ac:dyDescent="0.15"/>
    <row r="5904" customFormat="1" x14ac:dyDescent="0.15"/>
    <row r="5905" customFormat="1" x14ac:dyDescent="0.15"/>
    <row r="5906" customFormat="1" x14ac:dyDescent="0.15"/>
    <row r="5907" customFormat="1" x14ac:dyDescent="0.15"/>
    <row r="5908" customFormat="1" x14ac:dyDescent="0.15"/>
    <row r="5909" customFormat="1" x14ac:dyDescent="0.15"/>
    <row r="5910" customFormat="1" x14ac:dyDescent="0.15"/>
    <row r="5911" customFormat="1" x14ac:dyDescent="0.15"/>
    <row r="5912" customFormat="1" x14ac:dyDescent="0.15"/>
    <row r="5913" customFormat="1" x14ac:dyDescent="0.15"/>
    <row r="5914" customFormat="1" x14ac:dyDescent="0.15"/>
    <row r="5915" customFormat="1" x14ac:dyDescent="0.15"/>
    <row r="5916" customFormat="1" x14ac:dyDescent="0.15"/>
    <row r="5917" customFormat="1" x14ac:dyDescent="0.15"/>
    <row r="5918" customFormat="1" x14ac:dyDescent="0.15"/>
    <row r="5919" customFormat="1" x14ac:dyDescent="0.15"/>
    <row r="5920" customFormat="1" x14ac:dyDescent="0.15"/>
    <row r="5921" customFormat="1" x14ac:dyDescent="0.15"/>
    <row r="5922" customFormat="1" x14ac:dyDescent="0.15"/>
    <row r="5923" customFormat="1" x14ac:dyDescent="0.15"/>
    <row r="5924" customFormat="1" x14ac:dyDescent="0.15"/>
    <row r="5925" customFormat="1" x14ac:dyDescent="0.15"/>
    <row r="5926" customFormat="1" x14ac:dyDescent="0.15"/>
    <row r="5927" customFormat="1" x14ac:dyDescent="0.15"/>
    <row r="5928" customFormat="1" x14ac:dyDescent="0.15"/>
    <row r="5929" customFormat="1" x14ac:dyDescent="0.15"/>
    <row r="5930" customFormat="1" x14ac:dyDescent="0.15"/>
    <row r="5931" customFormat="1" x14ac:dyDescent="0.15"/>
    <row r="5932" customFormat="1" x14ac:dyDescent="0.15"/>
    <row r="5933" customFormat="1" x14ac:dyDescent="0.15"/>
    <row r="5934" customFormat="1" x14ac:dyDescent="0.15"/>
    <row r="5935" customFormat="1" x14ac:dyDescent="0.15"/>
    <row r="5936" customFormat="1" x14ac:dyDescent="0.15"/>
    <row r="5937" customFormat="1" x14ac:dyDescent="0.15"/>
    <row r="5938" customFormat="1" x14ac:dyDescent="0.15"/>
    <row r="5939" customFormat="1" x14ac:dyDescent="0.15"/>
    <row r="5940" customFormat="1" x14ac:dyDescent="0.15"/>
    <row r="5941" customFormat="1" x14ac:dyDescent="0.15"/>
    <row r="5942" customFormat="1" x14ac:dyDescent="0.15"/>
    <row r="5943" customFormat="1" x14ac:dyDescent="0.15"/>
    <row r="5944" customFormat="1" x14ac:dyDescent="0.15"/>
    <row r="5945" customFormat="1" x14ac:dyDescent="0.15"/>
    <row r="5946" customFormat="1" x14ac:dyDescent="0.15"/>
    <row r="5947" customFormat="1" x14ac:dyDescent="0.15"/>
    <row r="5948" customFormat="1" x14ac:dyDescent="0.15"/>
    <row r="5949" customFormat="1" x14ac:dyDescent="0.15"/>
    <row r="5950" customFormat="1" x14ac:dyDescent="0.15"/>
    <row r="5951" customFormat="1" x14ac:dyDescent="0.15"/>
    <row r="5952" customFormat="1" x14ac:dyDescent="0.15"/>
    <row r="5953" customFormat="1" x14ac:dyDescent="0.15"/>
    <row r="5954" customFormat="1" x14ac:dyDescent="0.15"/>
    <row r="5955" customFormat="1" x14ac:dyDescent="0.15"/>
    <row r="5956" customFormat="1" x14ac:dyDescent="0.15"/>
    <row r="5957" customFormat="1" x14ac:dyDescent="0.15"/>
    <row r="5958" customFormat="1" x14ac:dyDescent="0.15"/>
    <row r="5959" customFormat="1" x14ac:dyDescent="0.15"/>
    <row r="5960" customFormat="1" x14ac:dyDescent="0.15"/>
    <row r="5961" customFormat="1" x14ac:dyDescent="0.15"/>
    <row r="5962" customFormat="1" x14ac:dyDescent="0.15"/>
    <row r="5963" customFormat="1" x14ac:dyDescent="0.15"/>
    <row r="5964" customFormat="1" x14ac:dyDescent="0.15"/>
    <row r="5965" customFormat="1" x14ac:dyDescent="0.15"/>
    <row r="5966" customFormat="1" x14ac:dyDescent="0.15"/>
    <row r="5967" customFormat="1" x14ac:dyDescent="0.15"/>
    <row r="5968" customFormat="1" x14ac:dyDescent="0.15"/>
    <row r="5969" customFormat="1" x14ac:dyDescent="0.15"/>
    <row r="5970" customFormat="1" x14ac:dyDescent="0.15"/>
    <row r="5971" customFormat="1" x14ac:dyDescent="0.15"/>
    <row r="5972" customFormat="1" x14ac:dyDescent="0.15"/>
    <row r="5973" customFormat="1" x14ac:dyDescent="0.15"/>
    <row r="5974" customFormat="1" x14ac:dyDescent="0.15"/>
    <row r="5975" customFormat="1" x14ac:dyDescent="0.15"/>
    <row r="5976" customFormat="1" x14ac:dyDescent="0.15"/>
    <row r="5977" customFormat="1" x14ac:dyDescent="0.15"/>
    <row r="5978" customFormat="1" x14ac:dyDescent="0.15"/>
    <row r="5979" customFormat="1" x14ac:dyDescent="0.15"/>
    <row r="5980" customFormat="1" x14ac:dyDescent="0.15"/>
    <row r="5981" customFormat="1" x14ac:dyDescent="0.15"/>
    <row r="5982" customFormat="1" x14ac:dyDescent="0.15"/>
    <row r="5983" customFormat="1" x14ac:dyDescent="0.15"/>
    <row r="5984" customFormat="1" x14ac:dyDescent="0.15"/>
    <row r="5985" customFormat="1" x14ac:dyDescent="0.15"/>
    <row r="5986" customFormat="1" x14ac:dyDescent="0.15"/>
    <row r="5987" customFormat="1" x14ac:dyDescent="0.15"/>
    <row r="5988" customFormat="1" x14ac:dyDescent="0.15"/>
    <row r="5989" customFormat="1" x14ac:dyDescent="0.15"/>
    <row r="5990" customFormat="1" x14ac:dyDescent="0.15"/>
    <row r="5991" customFormat="1" x14ac:dyDescent="0.15"/>
    <row r="5992" customFormat="1" x14ac:dyDescent="0.15"/>
    <row r="5993" customFormat="1" x14ac:dyDescent="0.15"/>
    <row r="5994" customFormat="1" x14ac:dyDescent="0.15"/>
    <row r="5995" customFormat="1" x14ac:dyDescent="0.15"/>
    <row r="5996" customFormat="1" x14ac:dyDescent="0.15"/>
    <row r="5997" customFormat="1" x14ac:dyDescent="0.15"/>
    <row r="5998" customFormat="1" x14ac:dyDescent="0.15"/>
    <row r="5999" customFormat="1" x14ac:dyDescent="0.15"/>
    <row r="6000" customFormat="1" x14ac:dyDescent="0.15"/>
    <row r="6001" customFormat="1" x14ac:dyDescent="0.15"/>
    <row r="6002" customFormat="1" x14ac:dyDescent="0.15"/>
    <row r="6003" customFormat="1" x14ac:dyDescent="0.15"/>
    <row r="6004" customFormat="1" x14ac:dyDescent="0.15"/>
    <row r="6005" customFormat="1" x14ac:dyDescent="0.15"/>
    <row r="6006" customFormat="1" x14ac:dyDescent="0.15"/>
    <row r="6007" customFormat="1" x14ac:dyDescent="0.15"/>
    <row r="6008" customFormat="1" x14ac:dyDescent="0.15"/>
    <row r="6009" customFormat="1" x14ac:dyDescent="0.15"/>
    <row r="6010" customFormat="1" x14ac:dyDescent="0.15"/>
    <row r="6011" customFormat="1" x14ac:dyDescent="0.15"/>
    <row r="6012" customFormat="1" x14ac:dyDescent="0.15"/>
    <row r="6013" customFormat="1" x14ac:dyDescent="0.15"/>
    <row r="6014" customFormat="1" x14ac:dyDescent="0.15"/>
    <row r="6015" customFormat="1" x14ac:dyDescent="0.15"/>
    <row r="6016" customFormat="1" x14ac:dyDescent="0.15"/>
    <row r="6017" customFormat="1" x14ac:dyDescent="0.15"/>
    <row r="6018" customFormat="1" x14ac:dyDescent="0.15"/>
    <row r="6019" customFormat="1" x14ac:dyDescent="0.15"/>
    <row r="6020" customFormat="1" x14ac:dyDescent="0.15"/>
    <row r="6021" customFormat="1" x14ac:dyDescent="0.15"/>
    <row r="6022" customFormat="1" x14ac:dyDescent="0.15"/>
    <row r="6023" customFormat="1" x14ac:dyDescent="0.15"/>
    <row r="6024" customFormat="1" x14ac:dyDescent="0.15"/>
    <row r="6025" customFormat="1" x14ac:dyDescent="0.15"/>
    <row r="6026" customFormat="1" x14ac:dyDescent="0.15"/>
    <row r="6027" customFormat="1" x14ac:dyDescent="0.15"/>
    <row r="6028" customFormat="1" x14ac:dyDescent="0.15"/>
    <row r="6029" customFormat="1" x14ac:dyDescent="0.15"/>
    <row r="6030" customFormat="1" x14ac:dyDescent="0.15"/>
    <row r="6031" customFormat="1" x14ac:dyDescent="0.15"/>
    <row r="6032" customFormat="1" x14ac:dyDescent="0.15"/>
    <row r="6033" customFormat="1" x14ac:dyDescent="0.15"/>
    <row r="6034" customFormat="1" x14ac:dyDescent="0.15"/>
    <row r="6035" customFormat="1" x14ac:dyDescent="0.15"/>
    <row r="6036" customFormat="1" x14ac:dyDescent="0.15"/>
    <row r="6037" customFormat="1" x14ac:dyDescent="0.15"/>
    <row r="6038" customFormat="1" x14ac:dyDescent="0.15"/>
    <row r="6039" customFormat="1" x14ac:dyDescent="0.15"/>
    <row r="6040" customFormat="1" x14ac:dyDescent="0.15"/>
    <row r="6041" customFormat="1" x14ac:dyDescent="0.15"/>
    <row r="6042" customFormat="1" x14ac:dyDescent="0.15"/>
    <row r="6043" customFormat="1" x14ac:dyDescent="0.15"/>
    <row r="6044" customFormat="1" x14ac:dyDescent="0.15"/>
    <row r="6045" customFormat="1" x14ac:dyDescent="0.15"/>
    <row r="6046" customFormat="1" x14ac:dyDescent="0.15"/>
    <row r="6047" customFormat="1" x14ac:dyDescent="0.15"/>
    <row r="6048" customFormat="1" x14ac:dyDescent="0.15"/>
    <row r="6049" customFormat="1" x14ac:dyDescent="0.15"/>
    <row r="6050" customFormat="1" x14ac:dyDescent="0.15"/>
    <row r="6051" customFormat="1" x14ac:dyDescent="0.15"/>
    <row r="6052" customFormat="1" x14ac:dyDescent="0.15"/>
    <row r="6053" customFormat="1" x14ac:dyDescent="0.15"/>
    <row r="6054" customFormat="1" x14ac:dyDescent="0.15"/>
    <row r="6055" customFormat="1" x14ac:dyDescent="0.15"/>
    <row r="6056" customFormat="1" x14ac:dyDescent="0.15"/>
    <row r="6057" customFormat="1" x14ac:dyDescent="0.15"/>
    <row r="6058" customFormat="1" x14ac:dyDescent="0.15"/>
    <row r="6059" customFormat="1" x14ac:dyDescent="0.15"/>
    <row r="6060" customFormat="1" x14ac:dyDescent="0.15"/>
    <row r="6061" customFormat="1" x14ac:dyDescent="0.15"/>
    <row r="6062" customFormat="1" x14ac:dyDescent="0.15"/>
    <row r="6063" customFormat="1" x14ac:dyDescent="0.15"/>
    <row r="6064" customFormat="1" x14ac:dyDescent="0.15"/>
    <row r="6065" customFormat="1" x14ac:dyDescent="0.15"/>
    <row r="6066" customFormat="1" x14ac:dyDescent="0.15"/>
    <row r="6067" customFormat="1" x14ac:dyDescent="0.15"/>
    <row r="6068" customFormat="1" x14ac:dyDescent="0.15"/>
    <row r="6069" customFormat="1" x14ac:dyDescent="0.15"/>
    <row r="6070" customFormat="1" x14ac:dyDescent="0.15"/>
    <row r="6071" customFormat="1" x14ac:dyDescent="0.15"/>
    <row r="6072" customFormat="1" x14ac:dyDescent="0.15"/>
    <row r="6073" customFormat="1" x14ac:dyDescent="0.15"/>
    <row r="6074" customFormat="1" x14ac:dyDescent="0.15"/>
    <row r="6075" customFormat="1" x14ac:dyDescent="0.15"/>
    <row r="6076" customFormat="1" x14ac:dyDescent="0.15"/>
    <row r="6077" customFormat="1" x14ac:dyDescent="0.15"/>
    <row r="6078" customFormat="1" x14ac:dyDescent="0.15"/>
    <row r="6079" customFormat="1" x14ac:dyDescent="0.15"/>
    <row r="6080" customFormat="1" x14ac:dyDescent="0.15"/>
    <row r="6081" customFormat="1" x14ac:dyDescent="0.15"/>
    <row r="6082" customFormat="1" x14ac:dyDescent="0.15"/>
    <row r="6083" customFormat="1" x14ac:dyDescent="0.15"/>
    <row r="6084" customFormat="1" x14ac:dyDescent="0.15"/>
    <row r="6085" customFormat="1" x14ac:dyDescent="0.15"/>
    <row r="6086" customFormat="1" x14ac:dyDescent="0.15"/>
    <row r="6087" customFormat="1" x14ac:dyDescent="0.15"/>
    <row r="6088" customFormat="1" x14ac:dyDescent="0.15"/>
    <row r="6089" customFormat="1" x14ac:dyDescent="0.15"/>
    <row r="6090" customFormat="1" x14ac:dyDescent="0.15"/>
    <row r="6091" customFormat="1" x14ac:dyDescent="0.15"/>
    <row r="6092" customFormat="1" x14ac:dyDescent="0.15"/>
    <row r="6093" customFormat="1" x14ac:dyDescent="0.15"/>
    <row r="6094" customFormat="1" x14ac:dyDescent="0.15"/>
    <row r="6095" customFormat="1" x14ac:dyDescent="0.15"/>
    <row r="6096" customFormat="1" x14ac:dyDescent="0.15"/>
    <row r="6097" customFormat="1" x14ac:dyDescent="0.15"/>
    <row r="6098" customFormat="1" x14ac:dyDescent="0.15"/>
    <row r="6099" customFormat="1" x14ac:dyDescent="0.15"/>
    <row r="6100" customFormat="1" x14ac:dyDescent="0.15"/>
    <row r="6101" customFormat="1" x14ac:dyDescent="0.15"/>
    <row r="6102" customFormat="1" x14ac:dyDescent="0.15"/>
    <row r="6103" customFormat="1" x14ac:dyDescent="0.15"/>
    <row r="6104" customFormat="1" x14ac:dyDescent="0.15"/>
    <row r="6105" customFormat="1" x14ac:dyDescent="0.15"/>
    <row r="6106" customFormat="1" x14ac:dyDescent="0.15"/>
    <row r="6107" customFormat="1" x14ac:dyDescent="0.15"/>
    <row r="6108" customFormat="1" x14ac:dyDescent="0.15"/>
    <row r="6109" customFormat="1" x14ac:dyDescent="0.15"/>
    <row r="6110" customFormat="1" x14ac:dyDescent="0.15"/>
    <row r="6111" customFormat="1" x14ac:dyDescent="0.15"/>
    <row r="6112" customFormat="1" x14ac:dyDescent="0.15"/>
    <row r="6113" customFormat="1" x14ac:dyDescent="0.15"/>
    <row r="6114" customFormat="1" x14ac:dyDescent="0.15"/>
    <row r="6115" customFormat="1" x14ac:dyDescent="0.15"/>
    <row r="6116" customFormat="1" x14ac:dyDescent="0.15"/>
    <row r="6117" customFormat="1" x14ac:dyDescent="0.15"/>
    <row r="6118" customFormat="1" x14ac:dyDescent="0.15"/>
    <row r="6119" customFormat="1" x14ac:dyDescent="0.15"/>
    <row r="6120" customFormat="1" x14ac:dyDescent="0.15"/>
    <row r="6121" customFormat="1" x14ac:dyDescent="0.15"/>
    <row r="6122" customFormat="1" x14ac:dyDescent="0.15"/>
    <row r="6123" customFormat="1" x14ac:dyDescent="0.15"/>
    <row r="6124" customFormat="1" x14ac:dyDescent="0.15"/>
    <row r="6125" customFormat="1" x14ac:dyDescent="0.15"/>
    <row r="6126" customFormat="1" x14ac:dyDescent="0.15"/>
    <row r="6127" customFormat="1" x14ac:dyDescent="0.15"/>
    <row r="6128" customFormat="1" x14ac:dyDescent="0.15"/>
    <row r="6129" customFormat="1" x14ac:dyDescent="0.15"/>
    <row r="6130" customFormat="1" x14ac:dyDescent="0.15"/>
    <row r="6131" customFormat="1" x14ac:dyDescent="0.15"/>
    <row r="6132" customFormat="1" x14ac:dyDescent="0.15"/>
    <row r="6133" customFormat="1" x14ac:dyDescent="0.15"/>
    <row r="6134" customFormat="1" x14ac:dyDescent="0.15"/>
    <row r="6135" customFormat="1" x14ac:dyDescent="0.15"/>
    <row r="6136" customFormat="1" x14ac:dyDescent="0.15"/>
    <row r="6137" customFormat="1" x14ac:dyDescent="0.15"/>
    <row r="6138" customFormat="1" x14ac:dyDescent="0.15"/>
    <row r="6139" customFormat="1" x14ac:dyDescent="0.15"/>
    <row r="6140" customFormat="1" x14ac:dyDescent="0.15"/>
    <row r="6141" customFormat="1" x14ac:dyDescent="0.15"/>
    <row r="6142" customFormat="1" x14ac:dyDescent="0.15"/>
    <row r="6143" customFormat="1" x14ac:dyDescent="0.15"/>
    <row r="6144" customFormat="1" x14ac:dyDescent="0.15"/>
    <row r="6145" customFormat="1" x14ac:dyDescent="0.15"/>
    <row r="6146" customFormat="1" x14ac:dyDescent="0.15"/>
    <row r="6147" customFormat="1" x14ac:dyDescent="0.15"/>
    <row r="6148" customFormat="1" x14ac:dyDescent="0.15"/>
    <row r="6149" customFormat="1" x14ac:dyDescent="0.15"/>
    <row r="6150" customFormat="1" x14ac:dyDescent="0.15"/>
    <row r="6151" customFormat="1" x14ac:dyDescent="0.15"/>
    <row r="6152" customFormat="1" x14ac:dyDescent="0.15"/>
    <row r="6153" customFormat="1" x14ac:dyDescent="0.15"/>
    <row r="6154" customFormat="1" x14ac:dyDescent="0.15"/>
    <row r="6155" customFormat="1" x14ac:dyDescent="0.15"/>
    <row r="6156" customFormat="1" x14ac:dyDescent="0.15"/>
    <row r="6157" customFormat="1" x14ac:dyDescent="0.15"/>
    <row r="6158" customFormat="1" x14ac:dyDescent="0.15"/>
    <row r="6159" customFormat="1" x14ac:dyDescent="0.15"/>
    <row r="6160" customFormat="1" x14ac:dyDescent="0.15"/>
    <row r="6161" customFormat="1" x14ac:dyDescent="0.15"/>
    <row r="6162" customFormat="1" x14ac:dyDescent="0.15"/>
    <row r="6163" customFormat="1" x14ac:dyDescent="0.15"/>
    <row r="6164" customFormat="1" x14ac:dyDescent="0.15"/>
    <row r="6165" customFormat="1" x14ac:dyDescent="0.15"/>
    <row r="6166" customFormat="1" x14ac:dyDescent="0.15"/>
    <row r="6167" customFormat="1" x14ac:dyDescent="0.15"/>
    <row r="6168" customFormat="1" x14ac:dyDescent="0.15"/>
    <row r="6169" customFormat="1" x14ac:dyDescent="0.15"/>
    <row r="6170" customFormat="1" x14ac:dyDescent="0.15"/>
    <row r="6171" customFormat="1" x14ac:dyDescent="0.15"/>
    <row r="6172" customFormat="1" x14ac:dyDescent="0.15"/>
    <row r="6173" customFormat="1" x14ac:dyDescent="0.15"/>
    <row r="6174" customFormat="1" x14ac:dyDescent="0.15"/>
    <row r="6175" customFormat="1" x14ac:dyDescent="0.15"/>
    <row r="6176" customFormat="1" x14ac:dyDescent="0.15"/>
    <row r="6177" customFormat="1" x14ac:dyDescent="0.15"/>
    <row r="6178" customFormat="1" x14ac:dyDescent="0.15"/>
    <row r="6179" customFormat="1" x14ac:dyDescent="0.15"/>
    <row r="6180" customFormat="1" x14ac:dyDescent="0.15"/>
    <row r="6181" customFormat="1" x14ac:dyDescent="0.15"/>
    <row r="6182" customFormat="1" x14ac:dyDescent="0.15"/>
    <row r="6183" customFormat="1" x14ac:dyDescent="0.15"/>
    <row r="6184" customFormat="1" x14ac:dyDescent="0.15"/>
    <row r="6185" customFormat="1" x14ac:dyDescent="0.15"/>
    <row r="6186" customFormat="1" x14ac:dyDescent="0.15"/>
    <row r="6187" customFormat="1" x14ac:dyDescent="0.15"/>
    <row r="6188" customFormat="1" x14ac:dyDescent="0.15"/>
    <row r="6189" customFormat="1" x14ac:dyDescent="0.15"/>
    <row r="6190" customFormat="1" x14ac:dyDescent="0.15"/>
    <row r="6191" customFormat="1" x14ac:dyDescent="0.15"/>
    <row r="6192" customFormat="1" x14ac:dyDescent="0.15"/>
    <row r="6193" customFormat="1" x14ac:dyDescent="0.15"/>
    <row r="6194" customFormat="1" x14ac:dyDescent="0.15"/>
    <row r="6195" customFormat="1" x14ac:dyDescent="0.15"/>
    <row r="6196" customFormat="1" x14ac:dyDescent="0.15"/>
    <row r="6197" customFormat="1" x14ac:dyDescent="0.15"/>
    <row r="6198" customFormat="1" x14ac:dyDescent="0.15"/>
    <row r="6199" customFormat="1" x14ac:dyDescent="0.15"/>
    <row r="6200" customFormat="1" x14ac:dyDescent="0.15"/>
    <row r="6201" customFormat="1" x14ac:dyDescent="0.15"/>
    <row r="6202" customFormat="1" x14ac:dyDescent="0.15"/>
    <row r="6203" customFormat="1" x14ac:dyDescent="0.15"/>
    <row r="6204" customFormat="1" x14ac:dyDescent="0.15"/>
    <row r="6205" customFormat="1" x14ac:dyDescent="0.15"/>
    <row r="6206" customFormat="1" x14ac:dyDescent="0.15"/>
    <row r="6207" customFormat="1" x14ac:dyDescent="0.15"/>
    <row r="6208" customFormat="1" x14ac:dyDescent="0.15"/>
    <row r="6209" customFormat="1" x14ac:dyDescent="0.15"/>
    <row r="6210" customFormat="1" x14ac:dyDescent="0.15"/>
    <row r="6211" customFormat="1" x14ac:dyDescent="0.15"/>
    <row r="6212" customFormat="1" x14ac:dyDescent="0.15"/>
    <row r="6213" customFormat="1" x14ac:dyDescent="0.15"/>
    <row r="6214" customFormat="1" x14ac:dyDescent="0.15"/>
    <row r="6215" customFormat="1" x14ac:dyDescent="0.15"/>
    <row r="6216" customFormat="1" x14ac:dyDescent="0.15"/>
    <row r="6217" customFormat="1" x14ac:dyDescent="0.15"/>
    <row r="6218" customFormat="1" x14ac:dyDescent="0.15"/>
    <row r="6219" customFormat="1" x14ac:dyDescent="0.15"/>
    <row r="6220" customFormat="1" x14ac:dyDescent="0.15"/>
    <row r="6221" customFormat="1" x14ac:dyDescent="0.15"/>
    <row r="6222" customFormat="1" x14ac:dyDescent="0.15"/>
    <row r="6223" customFormat="1" x14ac:dyDescent="0.15"/>
    <row r="6224" customFormat="1" x14ac:dyDescent="0.15"/>
    <row r="6225" customFormat="1" x14ac:dyDescent="0.15"/>
    <row r="6226" customFormat="1" x14ac:dyDescent="0.15"/>
    <row r="6227" customFormat="1" x14ac:dyDescent="0.15"/>
    <row r="6228" customFormat="1" x14ac:dyDescent="0.15"/>
    <row r="6229" customFormat="1" x14ac:dyDescent="0.15"/>
    <row r="6230" customFormat="1" x14ac:dyDescent="0.15"/>
    <row r="6231" customFormat="1" x14ac:dyDescent="0.15"/>
    <row r="6232" customFormat="1" x14ac:dyDescent="0.15"/>
    <row r="6233" customFormat="1" x14ac:dyDescent="0.15"/>
    <row r="6234" customFormat="1" x14ac:dyDescent="0.15"/>
    <row r="6235" customFormat="1" x14ac:dyDescent="0.15"/>
    <row r="6236" customFormat="1" x14ac:dyDescent="0.15"/>
    <row r="6237" customFormat="1" x14ac:dyDescent="0.15"/>
    <row r="6238" customFormat="1" x14ac:dyDescent="0.15"/>
    <row r="6239" customFormat="1" x14ac:dyDescent="0.15"/>
    <row r="6240" customFormat="1" x14ac:dyDescent="0.15"/>
    <row r="6241" customFormat="1" x14ac:dyDescent="0.15"/>
    <row r="6242" customFormat="1" x14ac:dyDescent="0.15"/>
    <row r="6243" customFormat="1" x14ac:dyDescent="0.15"/>
    <row r="6244" customFormat="1" x14ac:dyDescent="0.15"/>
    <row r="6245" customFormat="1" x14ac:dyDescent="0.15"/>
    <row r="6246" customFormat="1" x14ac:dyDescent="0.15"/>
    <row r="6247" customFormat="1" x14ac:dyDescent="0.15"/>
    <row r="6248" customFormat="1" x14ac:dyDescent="0.15"/>
    <row r="6249" customFormat="1" x14ac:dyDescent="0.15"/>
    <row r="6250" customFormat="1" x14ac:dyDescent="0.15"/>
    <row r="6251" customFormat="1" x14ac:dyDescent="0.15"/>
    <row r="6252" customFormat="1" x14ac:dyDescent="0.15"/>
    <row r="6253" customFormat="1" x14ac:dyDescent="0.15"/>
    <row r="6254" customFormat="1" x14ac:dyDescent="0.15"/>
    <row r="6255" customFormat="1" x14ac:dyDescent="0.15"/>
    <row r="6256" customFormat="1" x14ac:dyDescent="0.15"/>
    <row r="6257" customFormat="1" x14ac:dyDescent="0.15"/>
    <row r="6258" customFormat="1" x14ac:dyDescent="0.15"/>
    <row r="6259" customFormat="1" x14ac:dyDescent="0.15"/>
    <row r="6260" customFormat="1" x14ac:dyDescent="0.15"/>
    <row r="6261" customFormat="1" x14ac:dyDescent="0.15"/>
    <row r="6262" customFormat="1" x14ac:dyDescent="0.15"/>
    <row r="6263" customFormat="1" x14ac:dyDescent="0.15"/>
    <row r="6264" customFormat="1" x14ac:dyDescent="0.15"/>
    <row r="6265" customFormat="1" x14ac:dyDescent="0.15"/>
    <row r="6266" customFormat="1" x14ac:dyDescent="0.15"/>
    <row r="6267" customFormat="1" x14ac:dyDescent="0.15"/>
    <row r="6268" customFormat="1" x14ac:dyDescent="0.15"/>
    <row r="6269" customFormat="1" x14ac:dyDescent="0.15"/>
    <row r="6270" customFormat="1" x14ac:dyDescent="0.15"/>
    <row r="6271" customFormat="1" x14ac:dyDescent="0.15"/>
    <row r="6272" customFormat="1" x14ac:dyDescent="0.15"/>
    <row r="6273" customFormat="1" x14ac:dyDescent="0.15"/>
    <row r="6274" customFormat="1" x14ac:dyDescent="0.15"/>
    <row r="6275" customFormat="1" x14ac:dyDescent="0.15"/>
    <row r="6276" customFormat="1" x14ac:dyDescent="0.15"/>
    <row r="6277" customFormat="1" x14ac:dyDescent="0.15"/>
    <row r="6278" customFormat="1" x14ac:dyDescent="0.15"/>
    <row r="6279" customFormat="1" x14ac:dyDescent="0.15"/>
    <row r="6280" customFormat="1" x14ac:dyDescent="0.15"/>
    <row r="6281" customFormat="1" x14ac:dyDescent="0.15"/>
    <row r="6282" customFormat="1" x14ac:dyDescent="0.15"/>
    <row r="6283" customFormat="1" x14ac:dyDescent="0.15"/>
    <row r="6284" customFormat="1" x14ac:dyDescent="0.15"/>
    <row r="6285" customFormat="1" x14ac:dyDescent="0.15"/>
    <row r="6286" customFormat="1" x14ac:dyDescent="0.15"/>
    <row r="6287" customFormat="1" x14ac:dyDescent="0.15"/>
    <row r="6288" customFormat="1" x14ac:dyDescent="0.15"/>
    <row r="6289" customFormat="1" x14ac:dyDescent="0.15"/>
    <row r="6290" customFormat="1" x14ac:dyDescent="0.15"/>
    <row r="6291" customFormat="1" x14ac:dyDescent="0.15"/>
    <row r="6292" customFormat="1" x14ac:dyDescent="0.15"/>
    <row r="6293" customFormat="1" x14ac:dyDescent="0.15"/>
    <row r="6294" customFormat="1" x14ac:dyDescent="0.15"/>
    <row r="6295" customFormat="1" x14ac:dyDescent="0.15"/>
    <row r="6296" customFormat="1" x14ac:dyDescent="0.15"/>
    <row r="6297" customFormat="1" x14ac:dyDescent="0.15"/>
    <row r="6298" customFormat="1" x14ac:dyDescent="0.15"/>
    <row r="6299" customFormat="1" x14ac:dyDescent="0.15"/>
    <row r="6300" customFormat="1" x14ac:dyDescent="0.15"/>
    <row r="6301" customFormat="1" x14ac:dyDescent="0.15"/>
    <row r="6302" customFormat="1" x14ac:dyDescent="0.15"/>
    <row r="6303" customFormat="1" x14ac:dyDescent="0.15"/>
    <row r="6304" customFormat="1" x14ac:dyDescent="0.15"/>
    <row r="6305" customFormat="1" x14ac:dyDescent="0.15"/>
    <row r="6306" customFormat="1" x14ac:dyDescent="0.15"/>
    <row r="6307" customFormat="1" x14ac:dyDescent="0.15"/>
    <row r="6308" customFormat="1" x14ac:dyDescent="0.15"/>
    <row r="6309" customFormat="1" x14ac:dyDescent="0.15"/>
    <row r="6310" customFormat="1" x14ac:dyDescent="0.15"/>
    <row r="6311" customFormat="1" x14ac:dyDescent="0.15"/>
    <row r="6312" customFormat="1" x14ac:dyDescent="0.15"/>
    <row r="6313" customFormat="1" x14ac:dyDescent="0.15"/>
    <row r="6314" customFormat="1" x14ac:dyDescent="0.15"/>
    <row r="6315" customFormat="1" x14ac:dyDescent="0.15"/>
    <row r="6316" customFormat="1" x14ac:dyDescent="0.15"/>
    <row r="6317" customFormat="1" x14ac:dyDescent="0.15"/>
    <row r="6318" customFormat="1" x14ac:dyDescent="0.15"/>
    <row r="6319" customFormat="1" x14ac:dyDescent="0.15"/>
    <row r="6320" customFormat="1" x14ac:dyDescent="0.15"/>
    <row r="6321" customFormat="1" x14ac:dyDescent="0.15"/>
    <row r="6322" customFormat="1" x14ac:dyDescent="0.15"/>
    <row r="6323" customFormat="1" x14ac:dyDescent="0.15"/>
    <row r="6324" customFormat="1" x14ac:dyDescent="0.15"/>
    <row r="6325" customFormat="1" x14ac:dyDescent="0.15"/>
    <row r="6326" customFormat="1" x14ac:dyDescent="0.15"/>
    <row r="6327" customFormat="1" x14ac:dyDescent="0.15"/>
    <row r="6328" customFormat="1" x14ac:dyDescent="0.15"/>
    <row r="6329" customFormat="1" x14ac:dyDescent="0.15"/>
    <row r="6330" customFormat="1" x14ac:dyDescent="0.15"/>
    <row r="6331" customFormat="1" x14ac:dyDescent="0.15"/>
    <row r="6332" customFormat="1" x14ac:dyDescent="0.15"/>
    <row r="6333" customFormat="1" x14ac:dyDescent="0.15"/>
    <row r="6334" customFormat="1" x14ac:dyDescent="0.15"/>
    <row r="6335" customFormat="1" x14ac:dyDescent="0.15"/>
    <row r="6336" customFormat="1" x14ac:dyDescent="0.15"/>
    <row r="6337" customFormat="1" x14ac:dyDescent="0.15"/>
    <row r="6338" customFormat="1" x14ac:dyDescent="0.15"/>
    <row r="6339" customFormat="1" x14ac:dyDescent="0.15"/>
    <row r="6340" customFormat="1" x14ac:dyDescent="0.15"/>
    <row r="6341" customFormat="1" x14ac:dyDescent="0.15"/>
    <row r="6342" customFormat="1" x14ac:dyDescent="0.15"/>
    <row r="6343" customFormat="1" x14ac:dyDescent="0.15"/>
    <row r="6344" customFormat="1" x14ac:dyDescent="0.15"/>
    <row r="6345" customFormat="1" x14ac:dyDescent="0.15"/>
    <row r="6346" customFormat="1" x14ac:dyDescent="0.15"/>
    <row r="6347" customFormat="1" x14ac:dyDescent="0.15"/>
    <row r="6348" customFormat="1" x14ac:dyDescent="0.15"/>
    <row r="6349" customFormat="1" x14ac:dyDescent="0.15"/>
    <row r="6350" customFormat="1" x14ac:dyDescent="0.15"/>
    <row r="6351" customFormat="1" x14ac:dyDescent="0.15"/>
    <row r="6352" customFormat="1" x14ac:dyDescent="0.15"/>
    <row r="6353" customFormat="1" x14ac:dyDescent="0.15"/>
    <row r="6354" customFormat="1" x14ac:dyDescent="0.15"/>
    <row r="6355" customFormat="1" x14ac:dyDescent="0.15"/>
    <row r="6356" customFormat="1" x14ac:dyDescent="0.15"/>
    <row r="6357" customFormat="1" x14ac:dyDescent="0.15"/>
    <row r="6358" customFormat="1" x14ac:dyDescent="0.15"/>
    <row r="6359" customFormat="1" x14ac:dyDescent="0.15"/>
    <row r="6360" customFormat="1" x14ac:dyDescent="0.15"/>
    <row r="6361" customFormat="1" x14ac:dyDescent="0.15"/>
    <row r="6362" customFormat="1" x14ac:dyDescent="0.15"/>
    <row r="6363" customFormat="1" x14ac:dyDescent="0.15"/>
    <row r="6364" customFormat="1" x14ac:dyDescent="0.15"/>
    <row r="6365" customFormat="1" x14ac:dyDescent="0.15"/>
    <row r="6366" customFormat="1" x14ac:dyDescent="0.15"/>
    <row r="6367" customFormat="1" x14ac:dyDescent="0.15"/>
    <row r="6368" customFormat="1" x14ac:dyDescent="0.15"/>
    <row r="6369" customFormat="1" x14ac:dyDescent="0.15"/>
    <row r="6370" customFormat="1" x14ac:dyDescent="0.15"/>
    <row r="6371" customFormat="1" x14ac:dyDescent="0.15"/>
    <row r="6372" customFormat="1" x14ac:dyDescent="0.15"/>
    <row r="6373" customFormat="1" x14ac:dyDescent="0.15"/>
    <row r="6374" customFormat="1" x14ac:dyDescent="0.15"/>
    <row r="6375" customFormat="1" x14ac:dyDescent="0.15"/>
    <row r="6376" customFormat="1" x14ac:dyDescent="0.15"/>
    <row r="6377" customFormat="1" x14ac:dyDescent="0.15"/>
    <row r="6378" customFormat="1" x14ac:dyDescent="0.15"/>
    <row r="6379" customFormat="1" x14ac:dyDescent="0.15"/>
    <row r="6380" customFormat="1" x14ac:dyDescent="0.15"/>
    <row r="6381" customFormat="1" x14ac:dyDescent="0.15"/>
    <row r="6382" customFormat="1" x14ac:dyDescent="0.15"/>
    <row r="6383" customFormat="1" x14ac:dyDescent="0.15"/>
    <row r="6384" customFormat="1" x14ac:dyDescent="0.15"/>
    <row r="6385" customFormat="1" x14ac:dyDescent="0.15"/>
    <row r="6386" customFormat="1" x14ac:dyDescent="0.15"/>
    <row r="6387" customFormat="1" x14ac:dyDescent="0.15"/>
    <row r="6388" customFormat="1" x14ac:dyDescent="0.15"/>
    <row r="6389" customFormat="1" x14ac:dyDescent="0.15"/>
    <row r="6390" customFormat="1" x14ac:dyDescent="0.15"/>
    <row r="6391" customFormat="1" x14ac:dyDescent="0.15"/>
    <row r="6392" customFormat="1" x14ac:dyDescent="0.15"/>
    <row r="6393" customFormat="1" x14ac:dyDescent="0.15"/>
    <row r="6394" customFormat="1" x14ac:dyDescent="0.15"/>
    <row r="6395" customFormat="1" x14ac:dyDescent="0.15"/>
    <row r="6396" customFormat="1" x14ac:dyDescent="0.15"/>
    <row r="6397" customFormat="1" x14ac:dyDescent="0.15"/>
    <row r="6398" customFormat="1" x14ac:dyDescent="0.15"/>
    <row r="6399" customFormat="1" x14ac:dyDescent="0.15"/>
    <row r="6400" customFormat="1" x14ac:dyDescent="0.15"/>
    <row r="6401" customFormat="1" x14ac:dyDescent="0.15"/>
    <row r="6402" customFormat="1" x14ac:dyDescent="0.15"/>
    <row r="6403" customFormat="1" x14ac:dyDescent="0.15"/>
    <row r="6404" customFormat="1" x14ac:dyDescent="0.15"/>
    <row r="6405" customFormat="1" x14ac:dyDescent="0.15"/>
    <row r="6406" customFormat="1" x14ac:dyDescent="0.15"/>
    <row r="6407" customFormat="1" x14ac:dyDescent="0.15"/>
    <row r="6408" customFormat="1" x14ac:dyDescent="0.15"/>
    <row r="6409" customFormat="1" x14ac:dyDescent="0.15"/>
    <row r="6410" customFormat="1" x14ac:dyDescent="0.15"/>
    <row r="6411" customFormat="1" x14ac:dyDescent="0.15"/>
    <row r="6412" customFormat="1" x14ac:dyDescent="0.15"/>
    <row r="6413" customFormat="1" x14ac:dyDescent="0.15"/>
    <row r="6414" customFormat="1" x14ac:dyDescent="0.15"/>
    <row r="6415" customFormat="1" x14ac:dyDescent="0.15"/>
    <row r="6416" customFormat="1" x14ac:dyDescent="0.15"/>
    <row r="6417" customFormat="1" x14ac:dyDescent="0.15"/>
    <row r="6418" customFormat="1" x14ac:dyDescent="0.15"/>
    <row r="6419" customFormat="1" x14ac:dyDescent="0.15"/>
    <row r="6420" customFormat="1" x14ac:dyDescent="0.15"/>
    <row r="6421" customFormat="1" x14ac:dyDescent="0.15"/>
    <row r="6422" customFormat="1" x14ac:dyDescent="0.15"/>
    <row r="6423" customFormat="1" x14ac:dyDescent="0.15"/>
    <row r="6424" customFormat="1" x14ac:dyDescent="0.15"/>
    <row r="6425" customFormat="1" x14ac:dyDescent="0.15"/>
    <row r="6426" customFormat="1" x14ac:dyDescent="0.15"/>
    <row r="6427" customFormat="1" x14ac:dyDescent="0.15"/>
    <row r="6428" customFormat="1" x14ac:dyDescent="0.15"/>
    <row r="6429" customFormat="1" x14ac:dyDescent="0.15"/>
    <row r="6430" customFormat="1" x14ac:dyDescent="0.15"/>
    <row r="6431" customFormat="1" x14ac:dyDescent="0.15"/>
    <row r="6432" customFormat="1" x14ac:dyDescent="0.15"/>
    <row r="6433" customFormat="1" x14ac:dyDescent="0.15"/>
    <row r="6434" customFormat="1" x14ac:dyDescent="0.15"/>
    <row r="6435" customFormat="1" x14ac:dyDescent="0.15"/>
    <row r="6436" customFormat="1" x14ac:dyDescent="0.15"/>
    <row r="6437" customFormat="1" x14ac:dyDescent="0.15"/>
    <row r="6438" customFormat="1" x14ac:dyDescent="0.15"/>
    <row r="6439" customFormat="1" x14ac:dyDescent="0.15"/>
    <row r="6440" customFormat="1" x14ac:dyDescent="0.15"/>
    <row r="6441" customFormat="1" x14ac:dyDescent="0.15"/>
    <row r="6442" customFormat="1" x14ac:dyDescent="0.15"/>
    <row r="6443" customFormat="1" x14ac:dyDescent="0.15"/>
    <row r="6444" customFormat="1" x14ac:dyDescent="0.15"/>
    <row r="6445" customFormat="1" x14ac:dyDescent="0.15"/>
    <row r="6446" customFormat="1" x14ac:dyDescent="0.15"/>
    <row r="6447" customFormat="1" x14ac:dyDescent="0.15"/>
    <row r="6448" customFormat="1" x14ac:dyDescent="0.15"/>
    <row r="6449" customFormat="1" x14ac:dyDescent="0.15"/>
    <row r="6450" customFormat="1" x14ac:dyDescent="0.15"/>
    <row r="6451" customFormat="1" x14ac:dyDescent="0.15"/>
    <row r="6452" customFormat="1" x14ac:dyDescent="0.15"/>
    <row r="6453" customFormat="1" x14ac:dyDescent="0.15"/>
    <row r="6454" customFormat="1" x14ac:dyDescent="0.15"/>
    <row r="6455" customFormat="1" x14ac:dyDescent="0.15"/>
    <row r="6456" customFormat="1" x14ac:dyDescent="0.15"/>
    <row r="6457" customFormat="1" x14ac:dyDescent="0.15"/>
    <row r="6458" customFormat="1" x14ac:dyDescent="0.15"/>
    <row r="6459" customFormat="1" x14ac:dyDescent="0.15"/>
    <row r="6460" customFormat="1" x14ac:dyDescent="0.15"/>
    <row r="6461" customFormat="1" x14ac:dyDescent="0.15"/>
    <row r="6462" customFormat="1" x14ac:dyDescent="0.15"/>
    <row r="6463" customFormat="1" x14ac:dyDescent="0.15"/>
    <row r="6464" customFormat="1" x14ac:dyDescent="0.15"/>
    <row r="6465" customFormat="1" x14ac:dyDescent="0.15"/>
    <row r="6466" customFormat="1" x14ac:dyDescent="0.15"/>
    <row r="6467" customFormat="1" x14ac:dyDescent="0.15"/>
    <row r="6468" customFormat="1" x14ac:dyDescent="0.15"/>
    <row r="6469" customFormat="1" x14ac:dyDescent="0.15"/>
    <row r="6470" customFormat="1" x14ac:dyDescent="0.15"/>
    <row r="6471" customFormat="1" x14ac:dyDescent="0.15"/>
    <row r="6472" customFormat="1" x14ac:dyDescent="0.15"/>
    <row r="6473" customFormat="1" x14ac:dyDescent="0.15"/>
    <row r="6474" customFormat="1" x14ac:dyDescent="0.15"/>
    <row r="6475" customFormat="1" x14ac:dyDescent="0.15"/>
    <row r="6476" customFormat="1" x14ac:dyDescent="0.15"/>
    <row r="6477" customFormat="1" x14ac:dyDescent="0.15"/>
    <row r="6478" customFormat="1" x14ac:dyDescent="0.15"/>
    <row r="6479" customFormat="1" x14ac:dyDescent="0.15"/>
    <row r="6480" customFormat="1" x14ac:dyDescent="0.15"/>
    <row r="6481" customFormat="1" x14ac:dyDescent="0.15"/>
    <row r="6482" customFormat="1" x14ac:dyDescent="0.15"/>
    <row r="6483" customFormat="1" x14ac:dyDescent="0.15"/>
    <row r="6484" customFormat="1" x14ac:dyDescent="0.15"/>
    <row r="6485" customFormat="1" x14ac:dyDescent="0.15"/>
    <row r="6486" customFormat="1" x14ac:dyDescent="0.15"/>
    <row r="6487" customFormat="1" x14ac:dyDescent="0.15"/>
    <row r="6488" customFormat="1" x14ac:dyDescent="0.15"/>
    <row r="6489" customFormat="1" x14ac:dyDescent="0.15"/>
    <row r="6490" customFormat="1" x14ac:dyDescent="0.15"/>
    <row r="6491" customFormat="1" x14ac:dyDescent="0.15"/>
    <row r="6492" customFormat="1" x14ac:dyDescent="0.15"/>
    <row r="6493" customFormat="1" x14ac:dyDescent="0.15"/>
    <row r="6494" customFormat="1" x14ac:dyDescent="0.15"/>
    <row r="6495" customFormat="1" x14ac:dyDescent="0.15"/>
    <row r="6496" customFormat="1" x14ac:dyDescent="0.15"/>
    <row r="6497" customFormat="1" x14ac:dyDescent="0.15"/>
    <row r="6498" customFormat="1" x14ac:dyDescent="0.15"/>
    <row r="6499" customFormat="1" x14ac:dyDescent="0.15"/>
    <row r="6500" customFormat="1" x14ac:dyDescent="0.15"/>
    <row r="6501" customFormat="1" x14ac:dyDescent="0.15"/>
    <row r="6502" customFormat="1" x14ac:dyDescent="0.15"/>
    <row r="6503" customFormat="1" x14ac:dyDescent="0.15"/>
    <row r="6504" customFormat="1" x14ac:dyDescent="0.15"/>
    <row r="6505" customFormat="1" x14ac:dyDescent="0.15"/>
    <row r="6506" customFormat="1" x14ac:dyDescent="0.15"/>
    <row r="6507" customFormat="1" x14ac:dyDescent="0.15"/>
    <row r="6508" customFormat="1" x14ac:dyDescent="0.15"/>
    <row r="6509" customFormat="1" x14ac:dyDescent="0.15"/>
    <row r="6510" customFormat="1" x14ac:dyDescent="0.15"/>
    <row r="6511" customFormat="1" x14ac:dyDescent="0.15"/>
    <row r="6512" customFormat="1" x14ac:dyDescent="0.15"/>
    <row r="6513" customFormat="1" x14ac:dyDescent="0.15"/>
    <row r="6514" customFormat="1" x14ac:dyDescent="0.15"/>
    <row r="6515" customFormat="1" x14ac:dyDescent="0.15"/>
    <row r="6516" customFormat="1" x14ac:dyDescent="0.15"/>
    <row r="6517" customFormat="1" x14ac:dyDescent="0.15"/>
    <row r="6518" customFormat="1" x14ac:dyDescent="0.15"/>
    <row r="6519" customFormat="1" x14ac:dyDescent="0.15"/>
    <row r="6520" customFormat="1" x14ac:dyDescent="0.15"/>
    <row r="6521" customFormat="1" x14ac:dyDescent="0.15"/>
    <row r="6522" customFormat="1" x14ac:dyDescent="0.15"/>
    <row r="6523" customFormat="1" x14ac:dyDescent="0.15"/>
    <row r="6524" customFormat="1" x14ac:dyDescent="0.15"/>
    <row r="6525" customFormat="1" x14ac:dyDescent="0.15"/>
    <row r="6526" customFormat="1" x14ac:dyDescent="0.15"/>
    <row r="6527" customFormat="1" x14ac:dyDescent="0.15"/>
    <row r="6528" customFormat="1" x14ac:dyDescent="0.15"/>
    <row r="6529" customFormat="1" x14ac:dyDescent="0.15"/>
    <row r="6530" customFormat="1" x14ac:dyDescent="0.15"/>
    <row r="6531" customFormat="1" x14ac:dyDescent="0.15"/>
    <row r="6532" customFormat="1" x14ac:dyDescent="0.15"/>
    <row r="6533" customFormat="1" x14ac:dyDescent="0.15"/>
    <row r="6534" customFormat="1" x14ac:dyDescent="0.15"/>
    <row r="6535" customFormat="1" x14ac:dyDescent="0.15"/>
    <row r="6536" customFormat="1" x14ac:dyDescent="0.15"/>
    <row r="6537" customFormat="1" x14ac:dyDescent="0.15"/>
    <row r="6538" customFormat="1" x14ac:dyDescent="0.15"/>
    <row r="6539" customFormat="1" x14ac:dyDescent="0.15"/>
    <row r="6540" customFormat="1" x14ac:dyDescent="0.15"/>
    <row r="6541" customFormat="1" x14ac:dyDescent="0.15"/>
    <row r="6542" customFormat="1" x14ac:dyDescent="0.15"/>
    <row r="6543" customFormat="1" x14ac:dyDescent="0.15"/>
    <row r="6544" customFormat="1" x14ac:dyDescent="0.15"/>
    <row r="6545" customFormat="1" x14ac:dyDescent="0.15"/>
    <row r="6546" customFormat="1" x14ac:dyDescent="0.15"/>
    <row r="6547" customFormat="1" x14ac:dyDescent="0.15"/>
    <row r="6548" customFormat="1" x14ac:dyDescent="0.15"/>
    <row r="6549" customFormat="1" x14ac:dyDescent="0.15"/>
    <row r="6550" customFormat="1" x14ac:dyDescent="0.15"/>
    <row r="6551" customFormat="1" x14ac:dyDescent="0.15"/>
    <row r="6552" customFormat="1" x14ac:dyDescent="0.15"/>
    <row r="6553" customFormat="1" x14ac:dyDescent="0.15"/>
    <row r="6554" customFormat="1" x14ac:dyDescent="0.15"/>
    <row r="6555" customFormat="1" x14ac:dyDescent="0.15"/>
    <row r="6556" customFormat="1" x14ac:dyDescent="0.15"/>
    <row r="6557" customFormat="1" x14ac:dyDescent="0.15"/>
    <row r="6558" customFormat="1" x14ac:dyDescent="0.15"/>
    <row r="6559" customFormat="1" x14ac:dyDescent="0.15"/>
    <row r="6560" customFormat="1" x14ac:dyDescent="0.15"/>
    <row r="6561" customFormat="1" x14ac:dyDescent="0.15"/>
    <row r="6562" customFormat="1" x14ac:dyDescent="0.15"/>
    <row r="6563" customFormat="1" x14ac:dyDescent="0.15"/>
    <row r="6564" customFormat="1" x14ac:dyDescent="0.15"/>
    <row r="6565" customFormat="1" x14ac:dyDescent="0.15"/>
    <row r="6566" customFormat="1" x14ac:dyDescent="0.15"/>
    <row r="6567" customFormat="1" x14ac:dyDescent="0.15"/>
    <row r="6568" customFormat="1" x14ac:dyDescent="0.15"/>
    <row r="6569" customFormat="1" x14ac:dyDescent="0.15"/>
    <row r="6570" customFormat="1" x14ac:dyDescent="0.15"/>
    <row r="6571" customFormat="1" x14ac:dyDescent="0.15"/>
    <row r="6572" customFormat="1" x14ac:dyDescent="0.15"/>
    <row r="6573" customFormat="1" x14ac:dyDescent="0.15"/>
    <row r="6574" customFormat="1" x14ac:dyDescent="0.15"/>
    <row r="6575" customFormat="1" x14ac:dyDescent="0.15"/>
    <row r="6576" customFormat="1" x14ac:dyDescent="0.15"/>
    <row r="6577" customFormat="1" x14ac:dyDescent="0.15"/>
    <row r="6578" customFormat="1" x14ac:dyDescent="0.15"/>
    <row r="6579" customFormat="1" x14ac:dyDescent="0.15"/>
    <row r="6580" customFormat="1" x14ac:dyDescent="0.15"/>
    <row r="6581" customFormat="1" x14ac:dyDescent="0.15"/>
    <row r="6582" customFormat="1" x14ac:dyDescent="0.15"/>
    <row r="6583" customFormat="1" x14ac:dyDescent="0.15"/>
    <row r="6584" customFormat="1" x14ac:dyDescent="0.15"/>
    <row r="6585" customFormat="1" x14ac:dyDescent="0.15"/>
    <row r="6586" customFormat="1" x14ac:dyDescent="0.15"/>
    <row r="6587" customFormat="1" x14ac:dyDescent="0.15"/>
    <row r="6588" customFormat="1" x14ac:dyDescent="0.15"/>
    <row r="6589" customFormat="1" x14ac:dyDescent="0.15"/>
    <row r="6590" customFormat="1" x14ac:dyDescent="0.15"/>
    <row r="6591" customFormat="1" x14ac:dyDescent="0.15"/>
    <row r="6592" customFormat="1" x14ac:dyDescent="0.15"/>
    <row r="6593" customFormat="1" x14ac:dyDescent="0.15"/>
    <row r="6594" customFormat="1" x14ac:dyDescent="0.15"/>
    <row r="6595" customFormat="1" x14ac:dyDescent="0.15"/>
    <row r="6596" customFormat="1" x14ac:dyDescent="0.15"/>
    <row r="6597" customFormat="1" x14ac:dyDescent="0.15"/>
    <row r="6598" customFormat="1" x14ac:dyDescent="0.15"/>
    <row r="6599" customFormat="1" x14ac:dyDescent="0.15"/>
    <row r="6600" customFormat="1" x14ac:dyDescent="0.15"/>
    <row r="6601" customFormat="1" x14ac:dyDescent="0.15"/>
    <row r="6602" customFormat="1" x14ac:dyDescent="0.15"/>
    <row r="6603" customFormat="1" x14ac:dyDescent="0.15"/>
    <row r="6604" customFormat="1" x14ac:dyDescent="0.15"/>
    <row r="6605" customFormat="1" x14ac:dyDescent="0.15"/>
    <row r="6606" customFormat="1" x14ac:dyDescent="0.15"/>
    <row r="6607" customFormat="1" x14ac:dyDescent="0.15"/>
    <row r="6608" customFormat="1" x14ac:dyDescent="0.15"/>
    <row r="6609" customFormat="1" x14ac:dyDescent="0.15"/>
    <row r="6610" customFormat="1" x14ac:dyDescent="0.15"/>
    <row r="6611" customFormat="1" x14ac:dyDescent="0.15"/>
    <row r="6612" customFormat="1" x14ac:dyDescent="0.15"/>
    <row r="6613" customFormat="1" x14ac:dyDescent="0.15"/>
    <row r="6614" customFormat="1" x14ac:dyDescent="0.15"/>
    <row r="6615" customFormat="1" x14ac:dyDescent="0.15"/>
    <row r="6616" customFormat="1" x14ac:dyDescent="0.15"/>
    <row r="6617" customFormat="1" x14ac:dyDescent="0.15"/>
    <row r="6618" customFormat="1" x14ac:dyDescent="0.15"/>
    <row r="6619" customFormat="1" x14ac:dyDescent="0.15"/>
    <row r="6620" customFormat="1" x14ac:dyDescent="0.15"/>
    <row r="6621" customFormat="1" x14ac:dyDescent="0.15"/>
    <row r="6622" customFormat="1" x14ac:dyDescent="0.15"/>
    <row r="6623" customFormat="1" x14ac:dyDescent="0.15"/>
    <row r="6624" customFormat="1" x14ac:dyDescent="0.15"/>
    <row r="6625" customFormat="1" x14ac:dyDescent="0.15"/>
    <row r="6626" customFormat="1" x14ac:dyDescent="0.15"/>
    <row r="6627" customFormat="1" x14ac:dyDescent="0.15"/>
    <row r="6628" customFormat="1" x14ac:dyDescent="0.15"/>
    <row r="6629" customFormat="1" x14ac:dyDescent="0.15"/>
    <row r="6630" customFormat="1" x14ac:dyDescent="0.15"/>
    <row r="6631" customFormat="1" x14ac:dyDescent="0.15"/>
    <row r="6632" customFormat="1" x14ac:dyDescent="0.15"/>
    <row r="6633" customFormat="1" x14ac:dyDescent="0.15"/>
    <row r="6634" customFormat="1" x14ac:dyDescent="0.15"/>
    <row r="6635" customFormat="1" x14ac:dyDescent="0.15"/>
    <row r="6636" customFormat="1" x14ac:dyDescent="0.15"/>
    <row r="6637" customFormat="1" x14ac:dyDescent="0.15"/>
    <row r="6638" customFormat="1" x14ac:dyDescent="0.15"/>
    <row r="6639" customFormat="1" x14ac:dyDescent="0.15"/>
    <row r="6640" customFormat="1" x14ac:dyDescent="0.15"/>
    <row r="6641" customFormat="1" x14ac:dyDescent="0.15"/>
    <row r="6642" customFormat="1" x14ac:dyDescent="0.15"/>
    <row r="6643" customFormat="1" x14ac:dyDescent="0.15"/>
    <row r="6644" customFormat="1" x14ac:dyDescent="0.15"/>
    <row r="6645" customFormat="1" x14ac:dyDescent="0.15"/>
    <row r="6646" customFormat="1" x14ac:dyDescent="0.15"/>
    <row r="6647" customFormat="1" x14ac:dyDescent="0.15"/>
    <row r="6648" customFormat="1" x14ac:dyDescent="0.15"/>
    <row r="6649" customFormat="1" x14ac:dyDescent="0.15"/>
    <row r="6650" customFormat="1" x14ac:dyDescent="0.15"/>
    <row r="6651" customFormat="1" x14ac:dyDescent="0.15"/>
    <row r="6652" customFormat="1" x14ac:dyDescent="0.15"/>
    <row r="6653" customFormat="1" x14ac:dyDescent="0.15"/>
    <row r="6654" customFormat="1" x14ac:dyDescent="0.15"/>
    <row r="6655" customFormat="1" x14ac:dyDescent="0.15"/>
    <row r="6656" customFormat="1" x14ac:dyDescent="0.15"/>
    <row r="6657" customFormat="1" x14ac:dyDescent="0.15"/>
    <row r="6658" customFormat="1" x14ac:dyDescent="0.15"/>
    <row r="6659" customFormat="1" x14ac:dyDescent="0.15"/>
    <row r="6660" customFormat="1" x14ac:dyDescent="0.15"/>
    <row r="6661" customFormat="1" x14ac:dyDescent="0.15"/>
    <row r="6662" customFormat="1" x14ac:dyDescent="0.15"/>
    <row r="6663" customFormat="1" x14ac:dyDescent="0.15"/>
    <row r="6664" customFormat="1" x14ac:dyDescent="0.15"/>
    <row r="6665" customFormat="1" x14ac:dyDescent="0.15"/>
    <row r="6666" customFormat="1" x14ac:dyDescent="0.15"/>
    <row r="6667" customFormat="1" x14ac:dyDescent="0.15"/>
    <row r="6668" customFormat="1" x14ac:dyDescent="0.15"/>
    <row r="6669" customFormat="1" x14ac:dyDescent="0.15"/>
    <row r="6670" customFormat="1" x14ac:dyDescent="0.15"/>
    <row r="6671" customFormat="1" x14ac:dyDescent="0.15"/>
    <row r="6672" customFormat="1" x14ac:dyDescent="0.15"/>
    <row r="6673" customFormat="1" x14ac:dyDescent="0.15"/>
    <row r="6674" customFormat="1" x14ac:dyDescent="0.15"/>
    <row r="6675" customFormat="1" x14ac:dyDescent="0.15"/>
    <row r="6676" customFormat="1" x14ac:dyDescent="0.15"/>
    <row r="6677" customFormat="1" x14ac:dyDescent="0.15"/>
    <row r="6678" customFormat="1" x14ac:dyDescent="0.15"/>
    <row r="6679" customFormat="1" x14ac:dyDescent="0.15"/>
    <row r="6680" customFormat="1" x14ac:dyDescent="0.15"/>
    <row r="6681" customFormat="1" x14ac:dyDescent="0.15"/>
    <row r="6682" customFormat="1" x14ac:dyDescent="0.15"/>
    <row r="6683" customFormat="1" x14ac:dyDescent="0.15"/>
    <row r="6684" customFormat="1" x14ac:dyDescent="0.15"/>
    <row r="6685" customFormat="1" x14ac:dyDescent="0.15"/>
    <row r="6686" customFormat="1" x14ac:dyDescent="0.15"/>
    <row r="6687" customFormat="1" x14ac:dyDescent="0.15"/>
    <row r="6688" customFormat="1" x14ac:dyDescent="0.15"/>
    <row r="6689" customFormat="1" x14ac:dyDescent="0.15"/>
    <row r="6690" customFormat="1" x14ac:dyDescent="0.15"/>
    <row r="6691" customFormat="1" x14ac:dyDescent="0.15"/>
    <row r="6692" customFormat="1" x14ac:dyDescent="0.15"/>
    <row r="6693" customFormat="1" x14ac:dyDescent="0.15"/>
    <row r="6694" customFormat="1" x14ac:dyDescent="0.15"/>
    <row r="6695" customFormat="1" x14ac:dyDescent="0.15"/>
    <row r="6696" customFormat="1" x14ac:dyDescent="0.15"/>
    <row r="6697" customFormat="1" x14ac:dyDescent="0.15"/>
    <row r="6698" customFormat="1" x14ac:dyDescent="0.15"/>
    <row r="6699" customFormat="1" x14ac:dyDescent="0.15"/>
    <row r="6700" customFormat="1" x14ac:dyDescent="0.15"/>
    <row r="6701" customFormat="1" x14ac:dyDescent="0.15"/>
    <row r="6702" customFormat="1" x14ac:dyDescent="0.15"/>
    <row r="6703" customFormat="1" x14ac:dyDescent="0.15"/>
    <row r="6704" customFormat="1" x14ac:dyDescent="0.15"/>
    <row r="6705" customFormat="1" x14ac:dyDescent="0.15"/>
    <row r="6706" customFormat="1" x14ac:dyDescent="0.15"/>
    <row r="6707" customFormat="1" x14ac:dyDescent="0.15"/>
    <row r="6708" customFormat="1" x14ac:dyDescent="0.15"/>
    <row r="6709" customFormat="1" x14ac:dyDescent="0.15"/>
    <row r="6710" customFormat="1" x14ac:dyDescent="0.15"/>
    <row r="6711" customFormat="1" x14ac:dyDescent="0.15"/>
    <row r="6712" customFormat="1" x14ac:dyDescent="0.15"/>
    <row r="6713" customFormat="1" x14ac:dyDescent="0.15"/>
    <row r="6714" customFormat="1" x14ac:dyDescent="0.15"/>
    <row r="6715" customFormat="1" x14ac:dyDescent="0.15"/>
    <row r="6716" customFormat="1" x14ac:dyDescent="0.15"/>
    <row r="6717" customFormat="1" x14ac:dyDescent="0.15"/>
    <row r="6718" customFormat="1" x14ac:dyDescent="0.15"/>
    <row r="6719" customFormat="1" x14ac:dyDescent="0.15"/>
    <row r="6720" customFormat="1" x14ac:dyDescent="0.15"/>
    <row r="6721" customFormat="1" x14ac:dyDescent="0.15"/>
    <row r="6722" customFormat="1" x14ac:dyDescent="0.15"/>
    <row r="6723" customFormat="1" x14ac:dyDescent="0.15"/>
    <row r="6724" customFormat="1" x14ac:dyDescent="0.15"/>
    <row r="6725" customFormat="1" x14ac:dyDescent="0.15"/>
    <row r="6726" customFormat="1" x14ac:dyDescent="0.15"/>
    <row r="6727" customFormat="1" x14ac:dyDescent="0.15"/>
    <row r="6728" customFormat="1" x14ac:dyDescent="0.15"/>
    <row r="6729" customFormat="1" x14ac:dyDescent="0.15"/>
    <row r="6730" customFormat="1" x14ac:dyDescent="0.15"/>
    <row r="6731" customFormat="1" x14ac:dyDescent="0.15"/>
    <row r="6732" customFormat="1" x14ac:dyDescent="0.15"/>
    <row r="6733" customFormat="1" x14ac:dyDescent="0.15"/>
    <row r="6734" customFormat="1" x14ac:dyDescent="0.15"/>
    <row r="6735" customFormat="1" x14ac:dyDescent="0.15"/>
    <row r="6736" customFormat="1" x14ac:dyDescent="0.15"/>
    <row r="6737" customFormat="1" x14ac:dyDescent="0.15"/>
    <row r="6738" customFormat="1" x14ac:dyDescent="0.15"/>
    <row r="6739" customFormat="1" x14ac:dyDescent="0.15"/>
    <row r="6740" customFormat="1" x14ac:dyDescent="0.15"/>
    <row r="6741" customFormat="1" x14ac:dyDescent="0.15"/>
    <row r="6742" customFormat="1" x14ac:dyDescent="0.15"/>
    <row r="6743" customFormat="1" x14ac:dyDescent="0.15"/>
    <row r="6744" customFormat="1" x14ac:dyDescent="0.15"/>
    <row r="6745" customFormat="1" x14ac:dyDescent="0.15"/>
    <row r="6746" customFormat="1" x14ac:dyDescent="0.15"/>
    <row r="6747" customFormat="1" x14ac:dyDescent="0.15"/>
    <row r="6748" customFormat="1" x14ac:dyDescent="0.15"/>
    <row r="6749" customFormat="1" x14ac:dyDescent="0.15"/>
    <row r="6750" customFormat="1" x14ac:dyDescent="0.15"/>
    <row r="6751" customFormat="1" x14ac:dyDescent="0.15"/>
    <row r="6752" customFormat="1" x14ac:dyDescent="0.15"/>
    <row r="6753" customFormat="1" x14ac:dyDescent="0.15"/>
    <row r="6754" customFormat="1" x14ac:dyDescent="0.15"/>
    <row r="6755" customFormat="1" x14ac:dyDescent="0.15"/>
    <row r="6756" customFormat="1" x14ac:dyDescent="0.15"/>
    <row r="6757" customFormat="1" x14ac:dyDescent="0.15"/>
    <row r="6758" customFormat="1" x14ac:dyDescent="0.15"/>
    <row r="6759" customFormat="1" x14ac:dyDescent="0.15"/>
    <row r="6760" customFormat="1" x14ac:dyDescent="0.15"/>
    <row r="6761" customFormat="1" x14ac:dyDescent="0.15"/>
    <row r="6762" customFormat="1" x14ac:dyDescent="0.15"/>
    <row r="6763" customFormat="1" x14ac:dyDescent="0.15"/>
    <row r="6764" customFormat="1" x14ac:dyDescent="0.15"/>
    <row r="6765" customFormat="1" x14ac:dyDescent="0.15"/>
    <row r="6766" customFormat="1" x14ac:dyDescent="0.15"/>
    <row r="6767" customFormat="1" x14ac:dyDescent="0.15"/>
    <row r="6768" customFormat="1" x14ac:dyDescent="0.15"/>
    <row r="6769" customFormat="1" x14ac:dyDescent="0.15"/>
    <row r="6770" customFormat="1" x14ac:dyDescent="0.15"/>
    <row r="6771" customFormat="1" x14ac:dyDescent="0.15"/>
    <row r="6772" customFormat="1" x14ac:dyDescent="0.15"/>
    <row r="6773" customFormat="1" x14ac:dyDescent="0.15"/>
    <row r="6774" customFormat="1" x14ac:dyDescent="0.15"/>
    <row r="6775" customFormat="1" x14ac:dyDescent="0.15"/>
    <row r="6776" customFormat="1" x14ac:dyDescent="0.15"/>
    <row r="6777" customFormat="1" x14ac:dyDescent="0.15"/>
    <row r="6778" customFormat="1" x14ac:dyDescent="0.15"/>
    <row r="6779" customFormat="1" x14ac:dyDescent="0.15"/>
    <row r="6780" customFormat="1" x14ac:dyDescent="0.15"/>
    <row r="6781" customFormat="1" x14ac:dyDescent="0.15"/>
    <row r="6782" customFormat="1" x14ac:dyDescent="0.15"/>
    <row r="6783" customFormat="1" x14ac:dyDescent="0.15"/>
    <row r="6784" customFormat="1" x14ac:dyDescent="0.15"/>
    <row r="6785" customFormat="1" x14ac:dyDescent="0.15"/>
    <row r="6786" customFormat="1" x14ac:dyDescent="0.15"/>
    <row r="6787" customFormat="1" x14ac:dyDescent="0.15"/>
    <row r="6788" customFormat="1" x14ac:dyDescent="0.15"/>
    <row r="6789" customFormat="1" x14ac:dyDescent="0.15"/>
    <row r="6790" customFormat="1" x14ac:dyDescent="0.15"/>
    <row r="6791" customFormat="1" x14ac:dyDescent="0.15"/>
    <row r="6792" customFormat="1" x14ac:dyDescent="0.15"/>
    <row r="6793" customFormat="1" x14ac:dyDescent="0.15"/>
    <row r="6794" customFormat="1" x14ac:dyDescent="0.15"/>
    <row r="6795" customFormat="1" x14ac:dyDescent="0.15"/>
    <row r="6796" customFormat="1" x14ac:dyDescent="0.15"/>
    <row r="6797" customFormat="1" x14ac:dyDescent="0.15"/>
    <row r="6798" customFormat="1" x14ac:dyDescent="0.15"/>
    <row r="6799" customFormat="1" x14ac:dyDescent="0.15"/>
    <row r="6800" customFormat="1" x14ac:dyDescent="0.15"/>
    <row r="6801" customFormat="1" x14ac:dyDescent="0.15"/>
    <row r="6802" customFormat="1" x14ac:dyDescent="0.15"/>
    <row r="6803" customFormat="1" x14ac:dyDescent="0.15"/>
    <row r="6804" customFormat="1" x14ac:dyDescent="0.15"/>
    <row r="6805" customFormat="1" x14ac:dyDescent="0.15"/>
    <row r="6806" customFormat="1" x14ac:dyDescent="0.15"/>
    <row r="6807" customFormat="1" x14ac:dyDescent="0.15"/>
    <row r="6808" customFormat="1" x14ac:dyDescent="0.15"/>
    <row r="6809" customFormat="1" x14ac:dyDescent="0.15"/>
    <row r="6810" customFormat="1" x14ac:dyDescent="0.15"/>
    <row r="6811" customFormat="1" x14ac:dyDescent="0.15"/>
    <row r="6812" customFormat="1" x14ac:dyDescent="0.15"/>
    <row r="6813" customFormat="1" x14ac:dyDescent="0.15"/>
    <row r="6814" customFormat="1" x14ac:dyDescent="0.15"/>
    <row r="6815" customFormat="1" x14ac:dyDescent="0.15"/>
    <row r="6816" customFormat="1" x14ac:dyDescent="0.15"/>
    <row r="6817" customFormat="1" x14ac:dyDescent="0.15"/>
    <row r="6818" customFormat="1" x14ac:dyDescent="0.15"/>
    <row r="6819" customFormat="1" x14ac:dyDescent="0.15"/>
    <row r="6820" customFormat="1" x14ac:dyDescent="0.15"/>
    <row r="6821" customFormat="1" x14ac:dyDescent="0.15"/>
    <row r="6822" customFormat="1" x14ac:dyDescent="0.15"/>
    <row r="6823" customFormat="1" x14ac:dyDescent="0.15"/>
    <row r="6824" customFormat="1" x14ac:dyDescent="0.15"/>
    <row r="6825" customFormat="1" x14ac:dyDescent="0.15"/>
    <row r="6826" customFormat="1" x14ac:dyDescent="0.15"/>
    <row r="6827" customFormat="1" x14ac:dyDescent="0.15"/>
    <row r="6828" customFormat="1" x14ac:dyDescent="0.15"/>
    <row r="6829" customFormat="1" x14ac:dyDescent="0.15"/>
    <row r="6830" customFormat="1" x14ac:dyDescent="0.15"/>
    <row r="6831" customFormat="1" x14ac:dyDescent="0.15"/>
    <row r="6832" customFormat="1" x14ac:dyDescent="0.15"/>
    <row r="6833" customFormat="1" x14ac:dyDescent="0.15"/>
    <row r="6834" customFormat="1" x14ac:dyDescent="0.15"/>
    <row r="6835" customFormat="1" x14ac:dyDescent="0.15"/>
    <row r="6836" customFormat="1" x14ac:dyDescent="0.15"/>
    <row r="6837" customFormat="1" x14ac:dyDescent="0.15"/>
    <row r="6838" customFormat="1" x14ac:dyDescent="0.15"/>
    <row r="6839" customFormat="1" x14ac:dyDescent="0.15"/>
    <row r="6840" customFormat="1" x14ac:dyDescent="0.15"/>
    <row r="6841" customFormat="1" x14ac:dyDescent="0.15"/>
    <row r="6842" customFormat="1" x14ac:dyDescent="0.15"/>
    <row r="6843" customFormat="1" x14ac:dyDescent="0.15"/>
    <row r="6844" customFormat="1" x14ac:dyDescent="0.15"/>
    <row r="6845" customFormat="1" x14ac:dyDescent="0.15"/>
    <row r="6846" customFormat="1" x14ac:dyDescent="0.15"/>
    <row r="6847" customFormat="1" x14ac:dyDescent="0.15"/>
    <row r="6848" customFormat="1" x14ac:dyDescent="0.15"/>
    <row r="6849" customFormat="1" x14ac:dyDescent="0.15"/>
    <row r="6850" customFormat="1" x14ac:dyDescent="0.15"/>
    <row r="6851" customFormat="1" x14ac:dyDescent="0.15"/>
    <row r="6852" customFormat="1" x14ac:dyDescent="0.15"/>
    <row r="6853" customFormat="1" x14ac:dyDescent="0.15"/>
    <row r="6854" customFormat="1" x14ac:dyDescent="0.15"/>
    <row r="6855" customFormat="1" x14ac:dyDescent="0.15"/>
    <row r="6856" customFormat="1" x14ac:dyDescent="0.15"/>
    <row r="6857" customFormat="1" x14ac:dyDescent="0.15"/>
    <row r="6858" customFormat="1" x14ac:dyDescent="0.15"/>
    <row r="6859" customFormat="1" x14ac:dyDescent="0.15"/>
    <row r="6860" customFormat="1" x14ac:dyDescent="0.15"/>
    <row r="6861" customFormat="1" x14ac:dyDescent="0.15"/>
    <row r="6862" customFormat="1" x14ac:dyDescent="0.15"/>
    <row r="6863" customFormat="1" x14ac:dyDescent="0.15"/>
    <row r="6864" customFormat="1" x14ac:dyDescent="0.15"/>
    <row r="6865" customFormat="1" x14ac:dyDescent="0.15"/>
    <row r="6866" customFormat="1" x14ac:dyDescent="0.15"/>
    <row r="6867" customFormat="1" x14ac:dyDescent="0.15"/>
    <row r="6868" customFormat="1" x14ac:dyDescent="0.15"/>
    <row r="6869" customFormat="1" x14ac:dyDescent="0.15"/>
    <row r="6870" customFormat="1" x14ac:dyDescent="0.15"/>
    <row r="6871" customFormat="1" x14ac:dyDescent="0.15"/>
    <row r="6872" customFormat="1" x14ac:dyDescent="0.15"/>
    <row r="6873" customFormat="1" x14ac:dyDescent="0.15"/>
    <row r="6874" customFormat="1" x14ac:dyDescent="0.15"/>
    <row r="6875" customFormat="1" x14ac:dyDescent="0.15"/>
    <row r="6876" customFormat="1" x14ac:dyDescent="0.15"/>
    <row r="6877" customFormat="1" x14ac:dyDescent="0.15"/>
    <row r="6878" customFormat="1" x14ac:dyDescent="0.15"/>
    <row r="6879" customFormat="1" x14ac:dyDescent="0.15"/>
    <row r="6880" customFormat="1" x14ac:dyDescent="0.15"/>
    <row r="6881" customFormat="1" x14ac:dyDescent="0.15"/>
    <row r="6882" customFormat="1" x14ac:dyDescent="0.15"/>
    <row r="6883" customFormat="1" x14ac:dyDescent="0.15"/>
    <row r="6884" customFormat="1" x14ac:dyDescent="0.15"/>
    <row r="6885" customFormat="1" x14ac:dyDescent="0.15"/>
    <row r="6886" customFormat="1" x14ac:dyDescent="0.15"/>
    <row r="6887" customFormat="1" x14ac:dyDescent="0.15"/>
    <row r="6888" customFormat="1" x14ac:dyDescent="0.15"/>
    <row r="6889" customFormat="1" x14ac:dyDescent="0.15"/>
    <row r="6890" customFormat="1" x14ac:dyDescent="0.15"/>
    <row r="6891" customFormat="1" x14ac:dyDescent="0.15"/>
    <row r="6892" customFormat="1" x14ac:dyDescent="0.15"/>
    <row r="6893" customFormat="1" x14ac:dyDescent="0.15"/>
    <row r="6894" customFormat="1" x14ac:dyDescent="0.15"/>
    <row r="6895" customFormat="1" x14ac:dyDescent="0.15"/>
    <row r="6896" customFormat="1" x14ac:dyDescent="0.15"/>
    <row r="6897" customFormat="1" x14ac:dyDescent="0.15"/>
    <row r="6898" customFormat="1" x14ac:dyDescent="0.15"/>
    <row r="6899" customFormat="1" x14ac:dyDescent="0.15"/>
    <row r="6900" customFormat="1" x14ac:dyDescent="0.15"/>
    <row r="6901" customFormat="1" x14ac:dyDescent="0.15"/>
    <row r="6902" customFormat="1" x14ac:dyDescent="0.15"/>
    <row r="6903" customFormat="1" x14ac:dyDescent="0.15"/>
    <row r="6904" customFormat="1" x14ac:dyDescent="0.15"/>
    <row r="6905" customFormat="1" x14ac:dyDescent="0.15"/>
    <row r="6906" customFormat="1" x14ac:dyDescent="0.15"/>
    <row r="6907" customFormat="1" x14ac:dyDescent="0.15"/>
    <row r="6908" customFormat="1" x14ac:dyDescent="0.15"/>
    <row r="6909" customFormat="1" x14ac:dyDescent="0.15"/>
    <row r="6910" customFormat="1" x14ac:dyDescent="0.15"/>
    <row r="6911" customFormat="1" x14ac:dyDescent="0.15"/>
    <row r="6912" customFormat="1" x14ac:dyDescent="0.15"/>
    <row r="6913" customFormat="1" x14ac:dyDescent="0.15"/>
    <row r="6914" customFormat="1" x14ac:dyDescent="0.15"/>
    <row r="6915" customFormat="1" x14ac:dyDescent="0.15"/>
    <row r="6916" customFormat="1" x14ac:dyDescent="0.15"/>
    <row r="6917" customFormat="1" x14ac:dyDescent="0.15"/>
    <row r="6918" customFormat="1" x14ac:dyDescent="0.15"/>
    <row r="6919" customFormat="1" x14ac:dyDescent="0.15"/>
    <row r="6920" customFormat="1" x14ac:dyDescent="0.15"/>
    <row r="6921" customFormat="1" x14ac:dyDescent="0.15"/>
    <row r="6922" customFormat="1" x14ac:dyDescent="0.15"/>
    <row r="6923" customFormat="1" x14ac:dyDescent="0.15"/>
    <row r="6924" customFormat="1" x14ac:dyDescent="0.15"/>
    <row r="6925" customFormat="1" x14ac:dyDescent="0.15"/>
    <row r="6926" customFormat="1" x14ac:dyDescent="0.15"/>
    <row r="6927" customFormat="1" x14ac:dyDescent="0.15"/>
    <row r="6928" customFormat="1" x14ac:dyDescent="0.15"/>
    <row r="6929" customFormat="1" x14ac:dyDescent="0.15"/>
    <row r="6930" customFormat="1" x14ac:dyDescent="0.15"/>
    <row r="6931" customFormat="1" x14ac:dyDescent="0.15"/>
    <row r="6932" customFormat="1" x14ac:dyDescent="0.15"/>
    <row r="6933" customFormat="1" x14ac:dyDescent="0.15"/>
    <row r="6934" customFormat="1" x14ac:dyDescent="0.15"/>
    <row r="6935" customFormat="1" x14ac:dyDescent="0.15"/>
    <row r="6936" customFormat="1" x14ac:dyDescent="0.15"/>
    <row r="6937" customFormat="1" x14ac:dyDescent="0.15"/>
    <row r="6938" customFormat="1" x14ac:dyDescent="0.15"/>
    <row r="6939" customFormat="1" x14ac:dyDescent="0.15"/>
    <row r="6940" customFormat="1" x14ac:dyDescent="0.15"/>
    <row r="6941" customFormat="1" x14ac:dyDescent="0.15"/>
    <row r="6942" customFormat="1" x14ac:dyDescent="0.15"/>
    <row r="6943" customFormat="1" x14ac:dyDescent="0.15"/>
    <row r="6944" customFormat="1" x14ac:dyDescent="0.15"/>
    <row r="6945" customFormat="1" x14ac:dyDescent="0.15"/>
    <row r="6946" customFormat="1" x14ac:dyDescent="0.15"/>
    <row r="6947" customFormat="1" x14ac:dyDescent="0.15"/>
    <row r="6948" customFormat="1" x14ac:dyDescent="0.15"/>
    <row r="6949" customFormat="1" x14ac:dyDescent="0.15"/>
    <row r="6950" customFormat="1" x14ac:dyDescent="0.15"/>
    <row r="6951" customFormat="1" x14ac:dyDescent="0.15"/>
    <row r="6952" customFormat="1" x14ac:dyDescent="0.15"/>
    <row r="6953" customFormat="1" x14ac:dyDescent="0.15"/>
    <row r="6954" customFormat="1" x14ac:dyDescent="0.15"/>
    <row r="6955" customFormat="1" x14ac:dyDescent="0.15"/>
    <row r="6956" customFormat="1" x14ac:dyDescent="0.15"/>
    <row r="6957" customFormat="1" x14ac:dyDescent="0.15"/>
    <row r="6958" customFormat="1" x14ac:dyDescent="0.15"/>
    <row r="6959" customFormat="1" x14ac:dyDescent="0.15"/>
    <row r="6960" customFormat="1" x14ac:dyDescent="0.15"/>
    <row r="6961" customFormat="1" x14ac:dyDescent="0.15"/>
    <row r="6962" customFormat="1" x14ac:dyDescent="0.15"/>
    <row r="6963" customFormat="1" x14ac:dyDescent="0.15"/>
    <row r="6964" customFormat="1" x14ac:dyDescent="0.15"/>
    <row r="6965" customFormat="1" x14ac:dyDescent="0.15"/>
    <row r="6966" customFormat="1" x14ac:dyDescent="0.15"/>
    <row r="6967" customFormat="1" x14ac:dyDescent="0.15"/>
    <row r="6968" customFormat="1" x14ac:dyDescent="0.15"/>
    <row r="6969" customFormat="1" x14ac:dyDescent="0.15"/>
    <row r="6970" customFormat="1" x14ac:dyDescent="0.15"/>
    <row r="6971" customFormat="1" x14ac:dyDescent="0.15"/>
    <row r="6972" customFormat="1" x14ac:dyDescent="0.15"/>
    <row r="6973" customFormat="1" x14ac:dyDescent="0.15"/>
    <row r="6974" customFormat="1" x14ac:dyDescent="0.15"/>
    <row r="6975" customFormat="1" x14ac:dyDescent="0.15"/>
    <row r="6976" customFormat="1" x14ac:dyDescent="0.15"/>
    <row r="6977" customFormat="1" x14ac:dyDescent="0.15"/>
    <row r="6978" customFormat="1" x14ac:dyDescent="0.15"/>
    <row r="6979" customFormat="1" x14ac:dyDescent="0.15"/>
    <row r="6980" customFormat="1" x14ac:dyDescent="0.15"/>
    <row r="6981" customFormat="1" x14ac:dyDescent="0.15"/>
    <row r="6982" customFormat="1" x14ac:dyDescent="0.15"/>
    <row r="6983" customFormat="1" x14ac:dyDescent="0.15"/>
    <row r="6984" customFormat="1" x14ac:dyDescent="0.15"/>
    <row r="6985" customFormat="1" x14ac:dyDescent="0.15"/>
    <row r="6986" customFormat="1" x14ac:dyDescent="0.15"/>
    <row r="6987" customFormat="1" x14ac:dyDescent="0.15"/>
    <row r="6988" customFormat="1" x14ac:dyDescent="0.15"/>
    <row r="6989" customFormat="1" x14ac:dyDescent="0.15"/>
    <row r="6990" customFormat="1" x14ac:dyDescent="0.15"/>
    <row r="6991" customFormat="1" x14ac:dyDescent="0.15"/>
    <row r="6992" customFormat="1" x14ac:dyDescent="0.15"/>
    <row r="6993" customFormat="1" x14ac:dyDescent="0.15"/>
    <row r="6994" customFormat="1" x14ac:dyDescent="0.15"/>
    <row r="6995" customFormat="1" x14ac:dyDescent="0.15"/>
    <row r="6996" customFormat="1" x14ac:dyDescent="0.15"/>
    <row r="6997" customFormat="1" x14ac:dyDescent="0.15"/>
    <row r="6998" customFormat="1" x14ac:dyDescent="0.15"/>
    <row r="6999" customFormat="1" x14ac:dyDescent="0.15"/>
    <row r="7000" customFormat="1" x14ac:dyDescent="0.15"/>
    <row r="7001" customFormat="1" x14ac:dyDescent="0.15"/>
    <row r="7002" customFormat="1" x14ac:dyDescent="0.15"/>
    <row r="7003" customFormat="1" x14ac:dyDescent="0.15"/>
    <row r="7004" customFormat="1" x14ac:dyDescent="0.15"/>
    <row r="7005" customFormat="1" x14ac:dyDescent="0.15"/>
    <row r="7006" customFormat="1" x14ac:dyDescent="0.15"/>
    <row r="7007" customFormat="1" x14ac:dyDescent="0.15"/>
    <row r="7008" customFormat="1" x14ac:dyDescent="0.15"/>
    <row r="7009" customFormat="1" x14ac:dyDescent="0.15"/>
    <row r="7010" customFormat="1" x14ac:dyDescent="0.15"/>
    <row r="7011" customFormat="1" x14ac:dyDescent="0.15"/>
    <row r="7012" customFormat="1" x14ac:dyDescent="0.15"/>
    <row r="7013" customFormat="1" x14ac:dyDescent="0.15"/>
    <row r="7014" customFormat="1" x14ac:dyDescent="0.15"/>
    <row r="7015" customFormat="1" x14ac:dyDescent="0.15"/>
    <row r="7016" customFormat="1" x14ac:dyDescent="0.15"/>
    <row r="7017" customFormat="1" x14ac:dyDescent="0.15"/>
    <row r="7018" customFormat="1" x14ac:dyDescent="0.15"/>
    <row r="7019" customFormat="1" x14ac:dyDescent="0.15"/>
    <row r="7020" customFormat="1" x14ac:dyDescent="0.15"/>
    <row r="7021" customFormat="1" x14ac:dyDescent="0.15"/>
    <row r="7022" customFormat="1" x14ac:dyDescent="0.15"/>
    <row r="7023" customFormat="1" x14ac:dyDescent="0.15"/>
    <row r="7024" customFormat="1" x14ac:dyDescent="0.15"/>
    <row r="7025" customFormat="1" x14ac:dyDescent="0.15"/>
    <row r="7026" customFormat="1" x14ac:dyDescent="0.15"/>
    <row r="7027" customFormat="1" x14ac:dyDescent="0.15"/>
    <row r="7028" customFormat="1" x14ac:dyDescent="0.15"/>
    <row r="7029" customFormat="1" x14ac:dyDescent="0.15"/>
    <row r="7030" customFormat="1" x14ac:dyDescent="0.15"/>
    <row r="7031" customFormat="1" x14ac:dyDescent="0.15"/>
    <row r="7032" customFormat="1" x14ac:dyDescent="0.15"/>
    <row r="7033" customFormat="1" x14ac:dyDescent="0.15"/>
    <row r="7034" customFormat="1" x14ac:dyDescent="0.15"/>
    <row r="7035" customFormat="1" x14ac:dyDescent="0.15"/>
    <row r="7036" customFormat="1" x14ac:dyDescent="0.15"/>
    <row r="7037" customFormat="1" x14ac:dyDescent="0.15"/>
    <row r="7038" customFormat="1" x14ac:dyDescent="0.15"/>
    <row r="7039" customFormat="1" x14ac:dyDescent="0.15"/>
    <row r="7040" customFormat="1" x14ac:dyDescent="0.15"/>
    <row r="7041" customFormat="1" x14ac:dyDescent="0.15"/>
    <row r="7042" customFormat="1" x14ac:dyDescent="0.15"/>
    <row r="7043" customFormat="1" x14ac:dyDescent="0.15"/>
    <row r="7044" customFormat="1" x14ac:dyDescent="0.15"/>
    <row r="7045" customFormat="1" x14ac:dyDescent="0.15"/>
    <row r="7046" customFormat="1" x14ac:dyDescent="0.15"/>
    <row r="7047" customFormat="1" x14ac:dyDescent="0.15"/>
    <row r="7048" customFormat="1" x14ac:dyDescent="0.15"/>
    <row r="7049" customFormat="1" x14ac:dyDescent="0.15"/>
    <row r="7050" customFormat="1" x14ac:dyDescent="0.15"/>
    <row r="7051" customFormat="1" x14ac:dyDescent="0.15"/>
    <row r="7052" customFormat="1" x14ac:dyDescent="0.15"/>
    <row r="7053" customFormat="1" x14ac:dyDescent="0.15"/>
    <row r="7054" customFormat="1" x14ac:dyDescent="0.15"/>
    <row r="7055" customFormat="1" x14ac:dyDescent="0.15"/>
    <row r="7056" customFormat="1" x14ac:dyDescent="0.15"/>
    <row r="7057" customFormat="1" x14ac:dyDescent="0.15"/>
    <row r="7058" customFormat="1" x14ac:dyDescent="0.15"/>
    <row r="7059" customFormat="1" x14ac:dyDescent="0.15"/>
    <row r="7060" customFormat="1" x14ac:dyDescent="0.15"/>
    <row r="7061" customFormat="1" x14ac:dyDescent="0.15"/>
    <row r="7062" customFormat="1" x14ac:dyDescent="0.15"/>
    <row r="7063" customFormat="1" x14ac:dyDescent="0.15"/>
    <row r="7064" customFormat="1" x14ac:dyDescent="0.15"/>
    <row r="7065" customFormat="1" x14ac:dyDescent="0.15"/>
    <row r="7066" customFormat="1" x14ac:dyDescent="0.15"/>
    <row r="7067" customFormat="1" x14ac:dyDescent="0.15"/>
    <row r="7068" customFormat="1" x14ac:dyDescent="0.15"/>
    <row r="7069" customFormat="1" x14ac:dyDescent="0.15"/>
    <row r="7070" customFormat="1" x14ac:dyDescent="0.15"/>
    <row r="7071" customFormat="1" x14ac:dyDescent="0.15"/>
    <row r="7072" customFormat="1" x14ac:dyDescent="0.15"/>
    <row r="7073" customFormat="1" x14ac:dyDescent="0.15"/>
    <row r="7074" customFormat="1" x14ac:dyDescent="0.15"/>
    <row r="7075" customFormat="1" x14ac:dyDescent="0.15"/>
    <row r="7076" customFormat="1" x14ac:dyDescent="0.15"/>
    <row r="7077" customFormat="1" x14ac:dyDescent="0.15"/>
    <row r="7078" customFormat="1" x14ac:dyDescent="0.15"/>
    <row r="7079" customFormat="1" x14ac:dyDescent="0.15"/>
    <row r="7080" customFormat="1" x14ac:dyDescent="0.15"/>
    <row r="7081" customFormat="1" x14ac:dyDescent="0.15"/>
    <row r="7082" customFormat="1" x14ac:dyDescent="0.15"/>
    <row r="7083" customFormat="1" x14ac:dyDescent="0.15"/>
    <row r="7084" customFormat="1" x14ac:dyDescent="0.15"/>
    <row r="7085" customFormat="1" x14ac:dyDescent="0.15"/>
    <row r="7086" customFormat="1" x14ac:dyDescent="0.15"/>
    <row r="7087" customFormat="1" x14ac:dyDescent="0.15"/>
    <row r="7088" customFormat="1" x14ac:dyDescent="0.15"/>
    <row r="7089" customFormat="1" x14ac:dyDescent="0.15"/>
    <row r="7090" customFormat="1" x14ac:dyDescent="0.15"/>
    <row r="7091" customFormat="1" x14ac:dyDescent="0.15"/>
    <row r="7092" customFormat="1" x14ac:dyDescent="0.15"/>
    <row r="7093" customFormat="1" x14ac:dyDescent="0.15"/>
    <row r="7094" customFormat="1" x14ac:dyDescent="0.15"/>
    <row r="7095" customFormat="1" x14ac:dyDescent="0.15"/>
    <row r="7096" customFormat="1" x14ac:dyDescent="0.15"/>
    <row r="7097" customFormat="1" x14ac:dyDescent="0.15"/>
    <row r="7098" customFormat="1" x14ac:dyDescent="0.15"/>
    <row r="7099" customFormat="1" x14ac:dyDescent="0.15"/>
    <row r="7100" customFormat="1" x14ac:dyDescent="0.15"/>
    <row r="7101" customFormat="1" x14ac:dyDescent="0.15"/>
    <row r="7102" customFormat="1" x14ac:dyDescent="0.15"/>
    <row r="7103" customFormat="1" x14ac:dyDescent="0.15"/>
    <row r="7104" customFormat="1" x14ac:dyDescent="0.15"/>
    <row r="7105" customFormat="1" x14ac:dyDescent="0.15"/>
    <row r="7106" customFormat="1" x14ac:dyDescent="0.15"/>
    <row r="7107" customFormat="1" x14ac:dyDescent="0.15"/>
    <row r="7108" customFormat="1" x14ac:dyDescent="0.15"/>
    <row r="7109" customFormat="1" x14ac:dyDescent="0.15"/>
    <row r="7110" customFormat="1" x14ac:dyDescent="0.15"/>
    <row r="7111" customFormat="1" x14ac:dyDescent="0.15"/>
    <row r="7112" customFormat="1" x14ac:dyDescent="0.15"/>
    <row r="7113" customFormat="1" x14ac:dyDescent="0.15"/>
    <row r="7114" customFormat="1" x14ac:dyDescent="0.15"/>
    <row r="7115" customFormat="1" x14ac:dyDescent="0.15"/>
    <row r="7116" customFormat="1" x14ac:dyDescent="0.15"/>
    <row r="7117" customFormat="1" x14ac:dyDescent="0.15"/>
    <row r="7118" customFormat="1" x14ac:dyDescent="0.15"/>
    <row r="7119" customFormat="1" x14ac:dyDescent="0.15"/>
    <row r="7120" customFormat="1" x14ac:dyDescent="0.15"/>
    <row r="7121" customFormat="1" x14ac:dyDescent="0.15"/>
    <row r="7122" customFormat="1" x14ac:dyDescent="0.15"/>
    <row r="7123" customFormat="1" x14ac:dyDescent="0.15"/>
    <row r="7124" customFormat="1" x14ac:dyDescent="0.15"/>
    <row r="7125" customFormat="1" x14ac:dyDescent="0.15"/>
    <row r="7126" customFormat="1" x14ac:dyDescent="0.15"/>
    <row r="7127" customFormat="1" x14ac:dyDescent="0.15"/>
    <row r="7128" customFormat="1" x14ac:dyDescent="0.15"/>
    <row r="7129" customFormat="1" x14ac:dyDescent="0.15"/>
    <row r="7130" customFormat="1" x14ac:dyDescent="0.15"/>
    <row r="7131" customFormat="1" x14ac:dyDescent="0.15"/>
    <row r="7132" customFormat="1" x14ac:dyDescent="0.15"/>
    <row r="7133" customFormat="1" x14ac:dyDescent="0.15"/>
    <row r="7134" customFormat="1" x14ac:dyDescent="0.15"/>
    <row r="7135" customFormat="1" x14ac:dyDescent="0.15"/>
    <row r="7136" customFormat="1" x14ac:dyDescent="0.15"/>
    <row r="7137" customFormat="1" x14ac:dyDescent="0.15"/>
    <row r="7138" customFormat="1" x14ac:dyDescent="0.15"/>
    <row r="7139" customFormat="1" x14ac:dyDescent="0.15"/>
    <row r="7140" customFormat="1" x14ac:dyDescent="0.15"/>
    <row r="7141" customFormat="1" x14ac:dyDescent="0.15"/>
    <row r="7142" customFormat="1" x14ac:dyDescent="0.15"/>
    <row r="7143" customFormat="1" x14ac:dyDescent="0.15"/>
    <row r="7144" customFormat="1" x14ac:dyDescent="0.15"/>
    <row r="7145" customFormat="1" x14ac:dyDescent="0.15"/>
    <row r="7146" customFormat="1" x14ac:dyDescent="0.15"/>
    <row r="7147" customFormat="1" x14ac:dyDescent="0.15"/>
    <row r="7148" customFormat="1" x14ac:dyDescent="0.15"/>
    <row r="7149" customFormat="1" x14ac:dyDescent="0.15"/>
    <row r="7150" customFormat="1" x14ac:dyDescent="0.15"/>
    <row r="7151" customFormat="1" x14ac:dyDescent="0.15"/>
    <row r="7152" customFormat="1" x14ac:dyDescent="0.15"/>
    <row r="7153" customFormat="1" x14ac:dyDescent="0.15"/>
    <row r="7154" customFormat="1" x14ac:dyDescent="0.15"/>
    <row r="7155" customFormat="1" x14ac:dyDescent="0.15"/>
    <row r="7156" customFormat="1" x14ac:dyDescent="0.15"/>
    <row r="7157" customFormat="1" x14ac:dyDescent="0.15"/>
    <row r="7158" customFormat="1" x14ac:dyDescent="0.15"/>
    <row r="7159" customFormat="1" x14ac:dyDescent="0.15"/>
    <row r="7160" customFormat="1" x14ac:dyDescent="0.15"/>
    <row r="7161" customFormat="1" x14ac:dyDescent="0.15"/>
    <row r="7162" customFormat="1" x14ac:dyDescent="0.15"/>
    <row r="7163" customFormat="1" x14ac:dyDescent="0.15"/>
    <row r="7164" customFormat="1" x14ac:dyDescent="0.15"/>
    <row r="7165" customFormat="1" x14ac:dyDescent="0.15"/>
    <row r="7166" customFormat="1" x14ac:dyDescent="0.15"/>
    <row r="7167" customFormat="1" x14ac:dyDescent="0.15"/>
    <row r="7168" customFormat="1" x14ac:dyDescent="0.15"/>
    <row r="7169" customFormat="1" x14ac:dyDescent="0.15"/>
    <row r="7170" customFormat="1" x14ac:dyDescent="0.15"/>
    <row r="7171" customFormat="1" x14ac:dyDescent="0.15"/>
    <row r="7172" customFormat="1" x14ac:dyDescent="0.15"/>
    <row r="7173" customFormat="1" x14ac:dyDescent="0.15"/>
    <row r="7174" customFormat="1" x14ac:dyDescent="0.15"/>
    <row r="7175" customFormat="1" x14ac:dyDescent="0.15"/>
    <row r="7176" customFormat="1" x14ac:dyDescent="0.15"/>
    <row r="7177" customFormat="1" x14ac:dyDescent="0.15"/>
    <row r="7178" customFormat="1" x14ac:dyDescent="0.15"/>
    <row r="7179" customFormat="1" x14ac:dyDescent="0.15"/>
    <row r="7180" customFormat="1" x14ac:dyDescent="0.15"/>
    <row r="7181" customFormat="1" x14ac:dyDescent="0.15"/>
    <row r="7182" customFormat="1" x14ac:dyDescent="0.15"/>
    <row r="7183" customFormat="1" x14ac:dyDescent="0.15"/>
    <row r="7184" customFormat="1" x14ac:dyDescent="0.15"/>
    <row r="7185" customFormat="1" x14ac:dyDescent="0.15"/>
    <row r="7186" customFormat="1" x14ac:dyDescent="0.15"/>
    <row r="7187" customFormat="1" x14ac:dyDescent="0.15"/>
    <row r="7188" customFormat="1" x14ac:dyDescent="0.15"/>
    <row r="7189" customFormat="1" x14ac:dyDescent="0.15"/>
    <row r="7190" customFormat="1" x14ac:dyDescent="0.15"/>
    <row r="7191" customFormat="1" x14ac:dyDescent="0.15"/>
    <row r="7192" customFormat="1" x14ac:dyDescent="0.15"/>
    <row r="7193" customFormat="1" x14ac:dyDescent="0.15"/>
    <row r="7194" customFormat="1" x14ac:dyDescent="0.15"/>
    <row r="7195" customFormat="1" x14ac:dyDescent="0.15"/>
    <row r="7196" customFormat="1" x14ac:dyDescent="0.15"/>
    <row r="7197" customFormat="1" x14ac:dyDescent="0.15"/>
    <row r="7198" customFormat="1" x14ac:dyDescent="0.15"/>
    <row r="7199" customFormat="1" x14ac:dyDescent="0.15"/>
    <row r="7200" customFormat="1" x14ac:dyDescent="0.15"/>
    <row r="7201" customFormat="1" x14ac:dyDescent="0.15"/>
    <row r="7202" customFormat="1" x14ac:dyDescent="0.15"/>
    <row r="7203" customFormat="1" x14ac:dyDescent="0.15"/>
    <row r="7204" customFormat="1" x14ac:dyDescent="0.15"/>
    <row r="7205" customFormat="1" x14ac:dyDescent="0.15"/>
    <row r="7206" customFormat="1" x14ac:dyDescent="0.15"/>
    <row r="7207" customFormat="1" x14ac:dyDescent="0.15"/>
    <row r="7208" customFormat="1" x14ac:dyDescent="0.15"/>
    <row r="7209" customFormat="1" x14ac:dyDescent="0.15"/>
    <row r="7210" customFormat="1" x14ac:dyDescent="0.15"/>
    <row r="7211" customFormat="1" x14ac:dyDescent="0.15"/>
    <row r="7212" customFormat="1" x14ac:dyDescent="0.15"/>
    <row r="7213" customFormat="1" x14ac:dyDescent="0.15"/>
    <row r="7214" customFormat="1" x14ac:dyDescent="0.15"/>
    <row r="7215" customFormat="1" x14ac:dyDescent="0.15"/>
    <row r="7216" customFormat="1" x14ac:dyDescent="0.15"/>
    <row r="7217" customFormat="1" x14ac:dyDescent="0.15"/>
    <row r="7218" customFormat="1" x14ac:dyDescent="0.15"/>
    <row r="7219" customFormat="1" x14ac:dyDescent="0.15"/>
    <row r="7220" customFormat="1" x14ac:dyDescent="0.15"/>
    <row r="7221" customFormat="1" x14ac:dyDescent="0.15"/>
    <row r="7222" customFormat="1" x14ac:dyDescent="0.15"/>
    <row r="7223" customFormat="1" x14ac:dyDescent="0.15"/>
    <row r="7224" customFormat="1" x14ac:dyDescent="0.15"/>
    <row r="7225" customFormat="1" x14ac:dyDescent="0.15"/>
    <row r="7226" customFormat="1" x14ac:dyDescent="0.15"/>
    <row r="7227" customFormat="1" x14ac:dyDescent="0.15"/>
    <row r="7228" customFormat="1" x14ac:dyDescent="0.15"/>
    <row r="7229" customFormat="1" x14ac:dyDescent="0.15"/>
    <row r="7230" customFormat="1" x14ac:dyDescent="0.15"/>
    <row r="7231" customFormat="1" x14ac:dyDescent="0.15"/>
    <row r="7232" customFormat="1" x14ac:dyDescent="0.15"/>
    <row r="7233" customFormat="1" x14ac:dyDescent="0.15"/>
    <row r="7234" customFormat="1" x14ac:dyDescent="0.15"/>
    <row r="7235" customFormat="1" x14ac:dyDescent="0.15"/>
    <row r="7236" customFormat="1" x14ac:dyDescent="0.15"/>
    <row r="7237" customFormat="1" x14ac:dyDescent="0.15"/>
    <row r="7238" customFormat="1" x14ac:dyDescent="0.15"/>
    <row r="7239" customFormat="1" x14ac:dyDescent="0.15"/>
    <row r="7240" customFormat="1" x14ac:dyDescent="0.15"/>
    <row r="7241" customFormat="1" x14ac:dyDescent="0.15"/>
    <row r="7242" customFormat="1" x14ac:dyDescent="0.15"/>
    <row r="7243" customFormat="1" x14ac:dyDescent="0.15"/>
    <row r="7244" customFormat="1" x14ac:dyDescent="0.15"/>
    <row r="7245" customFormat="1" x14ac:dyDescent="0.15"/>
    <row r="7246" customFormat="1" x14ac:dyDescent="0.15"/>
    <row r="7247" customFormat="1" x14ac:dyDescent="0.15"/>
    <row r="7248" customFormat="1" x14ac:dyDescent="0.15"/>
    <row r="7249" customFormat="1" x14ac:dyDescent="0.15"/>
    <row r="7250" customFormat="1" x14ac:dyDescent="0.15"/>
    <row r="7251" customFormat="1" x14ac:dyDescent="0.15"/>
    <row r="7252" customFormat="1" x14ac:dyDescent="0.15"/>
    <row r="7253" customFormat="1" x14ac:dyDescent="0.15"/>
    <row r="7254" customFormat="1" x14ac:dyDescent="0.15"/>
    <row r="7255" customFormat="1" x14ac:dyDescent="0.15"/>
    <row r="7256" customFormat="1" x14ac:dyDescent="0.15"/>
    <row r="7257" customFormat="1" x14ac:dyDescent="0.15"/>
    <row r="7258" customFormat="1" x14ac:dyDescent="0.15"/>
    <row r="7259" customFormat="1" x14ac:dyDescent="0.15"/>
    <row r="7260" customFormat="1" x14ac:dyDescent="0.15"/>
    <row r="7261" customFormat="1" x14ac:dyDescent="0.15"/>
    <row r="7262" customFormat="1" x14ac:dyDescent="0.15"/>
    <row r="7263" customFormat="1" x14ac:dyDescent="0.15"/>
    <row r="7264" customFormat="1" x14ac:dyDescent="0.15"/>
    <row r="7265" customFormat="1" x14ac:dyDescent="0.15"/>
    <row r="7266" customFormat="1" x14ac:dyDescent="0.15"/>
    <row r="7267" customFormat="1" x14ac:dyDescent="0.15"/>
    <row r="7268" customFormat="1" x14ac:dyDescent="0.15"/>
    <row r="7269" customFormat="1" x14ac:dyDescent="0.15"/>
    <row r="7270" customFormat="1" x14ac:dyDescent="0.15"/>
    <row r="7271" customFormat="1" x14ac:dyDescent="0.15"/>
    <row r="7272" customFormat="1" x14ac:dyDescent="0.15"/>
    <row r="7273" customFormat="1" x14ac:dyDescent="0.15"/>
    <row r="7274" customFormat="1" x14ac:dyDescent="0.15"/>
    <row r="7275" customFormat="1" x14ac:dyDescent="0.15"/>
    <row r="7276" customFormat="1" x14ac:dyDescent="0.15"/>
    <row r="7277" customFormat="1" x14ac:dyDescent="0.15"/>
    <row r="7278" customFormat="1" x14ac:dyDescent="0.15"/>
    <row r="7279" customFormat="1" x14ac:dyDescent="0.15"/>
    <row r="7280" customFormat="1" x14ac:dyDescent="0.15"/>
    <row r="7281" customFormat="1" x14ac:dyDescent="0.15"/>
    <row r="7282" customFormat="1" x14ac:dyDescent="0.15"/>
    <row r="7283" customFormat="1" x14ac:dyDescent="0.15"/>
    <row r="7284" customFormat="1" x14ac:dyDescent="0.15"/>
    <row r="7285" customFormat="1" x14ac:dyDescent="0.15"/>
    <row r="7286" customFormat="1" x14ac:dyDescent="0.15"/>
    <row r="7287" customFormat="1" x14ac:dyDescent="0.15"/>
    <row r="7288" customFormat="1" x14ac:dyDescent="0.15"/>
    <row r="7289" customFormat="1" x14ac:dyDescent="0.15"/>
    <row r="7290" customFormat="1" x14ac:dyDescent="0.15"/>
    <row r="7291" customFormat="1" x14ac:dyDescent="0.15"/>
    <row r="7292" customFormat="1" x14ac:dyDescent="0.15"/>
    <row r="7293" customFormat="1" x14ac:dyDescent="0.15"/>
    <row r="7294" customFormat="1" x14ac:dyDescent="0.15"/>
    <row r="7295" customFormat="1" x14ac:dyDescent="0.15"/>
    <row r="7296" customFormat="1" x14ac:dyDescent="0.15"/>
    <row r="7297" customFormat="1" x14ac:dyDescent="0.15"/>
    <row r="7298" customFormat="1" x14ac:dyDescent="0.15"/>
    <row r="7299" customFormat="1" x14ac:dyDescent="0.15"/>
    <row r="7300" customFormat="1" x14ac:dyDescent="0.15"/>
    <row r="7301" customFormat="1" x14ac:dyDescent="0.15"/>
    <row r="7302" customFormat="1" x14ac:dyDescent="0.15"/>
    <row r="7303" customFormat="1" x14ac:dyDescent="0.15"/>
    <row r="7304" customFormat="1" x14ac:dyDescent="0.15"/>
    <row r="7305" customFormat="1" x14ac:dyDescent="0.15"/>
    <row r="7306" customFormat="1" x14ac:dyDescent="0.15"/>
    <row r="7307" customFormat="1" x14ac:dyDescent="0.15"/>
    <row r="7308" customFormat="1" x14ac:dyDescent="0.15"/>
    <row r="7309" customFormat="1" x14ac:dyDescent="0.15"/>
    <row r="7310" customFormat="1" x14ac:dyDescent="0.15"/>
    <row r="7311" customFormat="1" x14ac:dyDescent="0.15"/>
    <row r="7312" customFormat="1" x14ac:dyDescent="0.15"/>
    <row r="7313" customFormat="1" x14ac:dyDescent="0.15"/>
    <row r="7314" customFormat="1" x14ac:dyDescent="0.15"/>
    <row r="7315" customFormat="1" x14ac:dyDescent="0.15"/>
    <row r="7316" customFormat="1" x14ac:dyDescent="0.15"/>
    <row r="7317" customFormat="1" x14ac:dyDescent="0.15"/>
    <row r="7318" customFormat="1" x14ac:dyDescent="0.15"/>
    <row r="7319" customFormat="1" x14ac:dyDescent="0.15"/>
    <row r="7320" customFormat="1" x14ac:dyDescent="0.15"/>
    <row r="7321" customFormat="1" x14ac:dyDescent="0.15"/>
    <row r="7322" customFormat="1" x14ac:dyDescent="0.15"/>
    <row r="7323" customFormat="1" x14ac:dyDescent="0.15"/>
    <row r="7324" customFormat="1" x14ac:dyDescent="0.15"/>
    <row r="7325" customFormat="1" x14ac:dyDescent="0.15"/>
    <row r="7326" customFormat="1" x14ac:dyDescent="0.15"/>
    <row r="7327" customFormat="1" x14ac:dyDescent="0.15"/>
    <row r="7328" customFormat="1" x14ac:dyDescent="0.15"/>
    <row r="7329" customFormat="1" x14ac:dyDescent="0.15"/>
    <row r="7330" customFormat="1" x14ac:dyDescent="0.15"/>
    <row r="7331" customFormat="1" x14ac:dyDescent="0.15"/>
    <row r="7332" customFormat="1" x14ac:dyDescent="0.15"/>
    <row r="7333" customFormat="1" x14ac:dyDescent="0.15"/>
    <row r="7334" customFormat="1" x14ac:dyDescent="0.15"/>
    <row r="7335" customFormat="1" x14ac:dyDescent="0.15"/>
    <row r="7336" customFormat="1" x14ac:dyDescent="0.15"/>
    <row r="7337" customFormat="1" x14ac:dyDescent="0.15"/>
    <row r="7338" customFormat="1" x14ac:dyDescent="0.15"/>
    <row r="7339" customFormat="1" x14ac:dyDescent="0.15"/>
    <row r="7340" customFormat="1" x14ac:dyDescent="0.15"/>
    <row r="7341" customFormat="1" x14ac:dyDescent="0.15"/>
    <row r="7342" customFormat="1" x14ac:dyDescent="0.15"/>
    <row r="7343" customFormat="1" x14ac:dyDescent="0.15"/>
    <row r="7344" customFormat="1" x14ac:dyDescent="0.15"/>
    <row r="7345" customFormat="1" x14ac:dyDescent="0.15"/>
    <row r="7346" customFormat="1" x14ac:dyDescent="0.15"/>
    <row r="7347" customFormat="1" x14ac:dyDescent="0.15"/>
    <row r="7348" customFormat="1" x14ac:dyDescent="0.15"/>
    <row r="7349" customFormat="1" x14ac:dyDescent="0.15"/>
    <row r="7350" customFormat="1" x14ac:dyDescent="0.15"/>
    <row r="7351" customFormat="1" x14ac:dyDescent="0.15"/>
    <row r="7352" customFormat="1" x14ac:dyDescent="0.15"/>
    <row r="7353" customFormat="1" x14ac:dyDescent="0.15"/>
    <row r="7354" customFormat="1" x14ac:dyDescent="0.15"/>
    <row r="7355" customFormat="1" x14ac:dyDescent="0.15"/>
    <row r="7356" customFormat="1" x14ac:dyDescent="0.15"/>
    <row r="7357" customFormat="1" x14ac:dyDescent="0.15"/>
    <row r="7358" customFormat="1" x14ac:dyDescent="0.15"/>
    <row r="7359" customFormat="1" x14ac:dyDescent="0.15"/>
    <row r="7360" customFormat="1" x14ac:dyDescent="0.15"/>
    <row r="7361" customFormat="1" x14ac:dyDescent="0.15"/>
    <row r="7362" customFormat="1" x14ac:dyDescent="0.15"/>
    <row r="7363" customFormat="1" x14ac:dyDescent="0.15"/>
    <row r="7364" customFormat="1" x14ac:dyDescent="0.15"/>
    <row r="7365" customFormat="1" x14ac:dyDescent="0.15"/>
    <row r="7366" customFormat="1" x14ac:dyDescent="0.15"/>
    <row r="7367" customFormat="1" x14ac:dyDescent="0.15"/>
    <row r="7368" customFormat="1" x14ac:dyDescent="0.15"/>
    <row r="7369" customFormat="1" x14ac:dyDescent="0.15"/>
    <row r="7370" customFormat="1" x14ac:dyDescent="0.15"/>
    <row r="7371" customFormat="1" x14ac:dyDescent="0.15"/>
    <row r="7372" customFormat="1" x14ac:dyDescent="0.15"/>
    <row r="7373" customFormat="1" x14ac:dyDescent="0.15"/>
    <row r="7374" customFormat="1" x14ac:dyDescent="0.15"/>
    <row r="7375" customFormat="1" x14ac:dyDescent="0.15"/>
    <row r="7376" customFormat="1" x14ac:dyDescent="0.15"/>
    <row r="7377" customFormat="1" x14ac:dyDescent="0.15"/>
    <row r="7378" customFormat="1" x14ac:dyDescent="0.15"/>
    <row r="7379" customFormat="1" x14ac:dyDescent="0.15"/>
    <row r="7380" customFormat="1" x14ac:dyDescent="0.15"/>
    <row r="7381" customFormat="1" x14ac:dyDescent="0.15"/>
    <row r="7382" customFormat="1" x14ac:dyDescent="0.15"/>
    <row r="7383" customFormat="1" x14ac:dyDescent="0.15"/>
    <row r="7384" customFormat="1" x14ac:dyDescent="0.15"/>
    <row r="7385" customFormat="1" x14ac:dyDescent="0.15"/>
    <row r="7386" customFormat="1" x14ac:dyDescent="0.15"/>
    <row r="7387" customFormat="1" x14ac:dyDescent="0.15"/>
    <row r="7388" customFormat="1" x14ac:dyDescent="0.15"/>
    <row r="7389" customFormat="1" x14ac:dyDescent="0.15"/>
    <row r="7390" customFormat="1" x14ac:dyDescent="0.15"/>
    <row r="7391" customFormat="1" x14ac:dyDescent="0.15"/>
    <row r="7392" customFormat="1" x14ac:dyDescent="0.15"/>
    <row r="7393" customFormat="1" x14ac:dyDescent="0.15"/>
    <row r="7394" customFormat="1" x14ac:dyDescent="0.15"/>
    <row r="7395" customFormat="1" x14ac:dyDescent="0.15"/>
    <row r="7396" customFormat="1" x14ac:dyDescent="0.15"/>
    <row r="7397" customFormat="1" x14ac:dyDescent="0.15"/>
    <row r="7398" customFormat="1" x14ac:dyDescent="0.15"/>
    <row r="7399" customFormat="1" x14ac:dyDescent="0.15"/>
    <row r="7400" customFormat="1" x14ac:dyDescent="0.15"/>
    <row r="7401" customFormat="1" x14ac:dyDescent="0.15"/>
    <row r="7402" customFormat="1" x14ac:dyDescent="0.15"/>
    <row r="7403" customFormat="1" x14ac:dyDescent="0.15"/>
    <row r="7404" customFormat="1" x14ac:dyDescent="0.15"/>
    <row r="7405" customFormat="1" x14ac:dyDescent="0.15"/>
    <row r="7406" customFormat="1" x14ac:dyDescent="0.15"/>
    <row r="7407" customFormat="1" x14ac:dyDescent="0.15"/>
    <row r="7408" customFormat="1" x14ac:dyDescent="0.15"/>
    <row r="7409" customFormat="1" x14ac:dyDescent="0.15"/>
    <row r="7410" customFormat="1" x14ac:dyDescent="0.15"/>
    <row r="7411" customFormat="1" x14ac:dyDescent="0.15"/>
    <row r="7412" customFormat="1" x14ac:dyDescent="0.15"/>
    <row r="7413" customFormat="1" x14ac:dyDescent="0.15"/>
    <row r="7414" customFormat="1" x14ac:dyDescent="0.15"/>
    <row r="7415" customFormat="1" x14ac:dyDescent="0.15"/>
    <row r="7416" customFormat="1" x14ac:dyDescent="0.15"/>
    <row r="7417" customFormat="1" x14ac:dyDescent="0.15"/>
    <row r="7418" customFormat="1" x14ac:dyDescent="0.15"/>
    <row r="7419" customFormat="1" x14ac:dyDescent="0.15"/>
    <row r="7420" customFormat="1" x14ac:dyDescent="0.15"/>
    <row r="7421" customFormat="1" x14ac:dyDescent="0.15"/>
    <row r="7422" customFormat="1" x14ac:dyDescent="0.15"/>
    <row r="7423" customFormat="1" x14ac:dyDescent="0.15"/>
    <row r="7424" customFormat="1" x14ac:dyDescent="0.15"/>
    <row r="7425" customFormat="1" x14ac:dyDescent="0.15"/>
    <row r="7426" customFormat="1" x14ac:dyDescent="0.15"/>
    <row r="7427" customFormat="1" x14ac:dyDescent="0.15"/>
    <row r="7428" customFormat="1" x14ac:dyDescent="0.15"/>
    <row r="7429" customFormat="1" x14ac:dyDescent="0.15"/>
    <row r="7430" customFormat="1" x14ac:dyDescent="0.15"/>
    <row r="7431" customFormat="1" x14ac:dyDescent="0.15"/>
    <row r="7432" customFormat="1" x14ac:dyDescent="0.15"/>
    <row r="7433" customFormat="1" x14ac:dyDescent="0.15"/>
    <row r="7434" customFormat="1" x14ac:dyDescent="0.15"/>
    <row r="7435" customFormat="1" x14ac:dyDescent="0.15"/>
    <row r="7436" customFormat="1" x14ac:dyDescent="0.15"/>
    <row r="7437" customFormat="1" x14ac:dyDescent="0.15"/>
    <row r="7438" customFormat="1" x14ac:dyDescent="0.15"/>
    <row r="7439" customFormat="1" x14ac:dyDescent="0.15"/>
    <row r="7440" customFormat="1" x14ac:dyDescent="0.15"/>
    <row r="7441" customFormat="1" x14ac:dyDescent="0.15"/>
    <row r="7442" customFormat="1" x14ac:dyDescent="0.15"/>
    <row r="7443" customFormat="1" x14ac:dyDescent="0.15"/>
    <row r="7444" customFormat="1" x14ac:dyDescent="0.15"/>
    <row r="7445" customFormat="1" x14ac:dyDescent="0.15"/>
    <row r="7446" customFormat="1" x14ac:dyDescent="0.15"/>
    <row r="7447" customFormat="1" x14ac:dyDescent="0.15"/>
    <row r="7448" customFormat="1" x14ac:dyDescent="0.15"/>
    <row r="7449" customFormat="1" x14ac:dyDescent="0.15"/>
    <row r="7450" customFormat="1" x14ac:dyDescent="0.15"/>
    <row r="7451" customFormat="1" x14ac:dyDescent="0.15"/>
    <row r="7452" customFormat="1" x14ac:dyDescent="0.15"/>
    <row r="7453" customFormat="1" x14ac:dyDescent="0.15"/>
    <row r="7454" customFormat="1" x14ac:dyDescent="0.15"/>
    <row r="7455" customFormat="1" x14ac:dyDescent="0.15"/>
    <row r="7456" customFormat="1" x14ac:dyDescent="0.15"/>
    <row r="7457" customFormat="1" x14ac:dyDescent="0.15"/>
    <row r="7458" customFormat="1" x14ac:dyDescent="0.15"/>
    <row r="7459" customFormat="1" x14ac:dyDescent="0.15"/>
    <row r="7460" customFormat="1" x14ac:dyDescent="0.15"/>
    <row r="7461" customFormat="1" x14ac:dyDescent="0.15"/>
    <row r="7462" customFormat="1" x14ac:dyDescent="0.15"/>
    <row r="7463" customFormat="1" x14ac:dyDescent="0.15"/>
    <row r="7464" customFormat="1" x14ac:dyDescent="0.15"/>
    <row r="7465" customFormat="1" x14ac:dyDescent="0.15"/>
    <row r="7466" customFormat="1" x14ac:dyDescent="0.15"/>
    <row r="7467" customFormat="1" x14ac:dyDescent="0.15"/>
    <row r="7468" customFormat="1" x14ac:dyDescent="0.15"/>
    <row r="7469" customFormat="1" x14ac:dyDescent="0.15"/>
    <row r="7470" customFormat="1" x14ac:dyDescent="0.15"/>
    <row r="7471" customFormat="1" x14ac:dyDescent="0.15"/>
    <row r="7472" customFormat="1" x14ac:dyDescent="0.15"/>
    <row r="7473" customFormat="1" x14ac:dyDescent="0.15"/>
    <row r="7474" customFormat="1" x14ac:dyDescent="0.15"/>
    <row r="7475" customFormat="1" x14ac:dyDescent="0.15"/>
    <row r="7476" customFormat="1" x14ac:dyDescent="0.15"/>
    <row r="7477" customFormat="1" x14ac:dyDescent="0.15"/>
    <row r="7478" customFormat="1" x14ac:dyDescent="0.15"/>
    <row r="7479" customFormat="1" x14ac:dyDescent="0.15"/>
    <row r="7480" customFormat="1" x14ac:dyDescent="0.15"/>
    <row r="7481" customFormat="1" x14ac:dyDescent="0.15"/>
    <row r="7482" customFormat="1" x14ac:dyDescent="0.15"/>
    <row r="7483" customFormat="1" x14ac:dyDescent="0.15"/>
    <row r="7484" customFormat="1" x14ac:dyDescent="0.15"/>
    <row r="7485" customFormat="1" x14ac:dyDescent="0.15"/>
    <row r="7486" customFormat="1" x14ac:dyDescent="0.15"/>
    <row r="7487" customFormat="1" x14ac:dyDescent="0.15"/>
    <row r="7488" customFormat="1" x14ac:dyDescent="0.15"/>
    <row r="7489" customFormat="1" x14ac:dyDescent="0.15"/>
    <row r="7490" customFormat="1" x14ac:dyDescent="0.15"/>
    <row r="7491" customFormat="1" x14ac:dyDescent="0.15"/>
    <row r="7492" customFormat="1" x14ac:dyDescent="0.15"/>
    <row r="7493" customFormat="1" x14ac:dyDescent="0.15"/>
    <row r="7494" customFormat="1" x14ac:dyDescent="0.15"/>
    <row r="7495" customFormat="1" x14ac:dyDescent="0.15"/>
    <row r="7496" customFormat="1" x14ac:dyDescent="0.15"/>
    <row r="7497" customFormat="1" x14ac:dyDescent="0.15"/>
    <row r="7498" customFormat="1" x14ac:dyDescent="0.15"/>
    <row r="7499" customFormat="1" x14ac:dyDescent="0.15"/>
    <row r="7500" customFormat="1" x14ac:dyDescent="0.15"/>
    <row r="7501" customFormat="1" x14ac:dyDescent="0.15"/>
    <row r="7502" customFormat="1" x14ac:dyDescent="0.15"/>
    <row r="7503" customFormat="1" x14ac:dyDescent="0.15"/>
    <row r="7504" customFormat="1" x14ac:dyDescent="0.15"/>
    <row r="7505" customFormat="1" x14ac:dyDescent="0.15"/>
    <row r="7506" customFormat="1" x14ac:dyDescent="0.15"/>
    <row r="7507" customFormat="1" x14ac:dyDescent="0.15"/>
    <row r="7508" customFormat="1" x14ac:dyDescent="0.15"/>
    <row r="7509" customFormat="1" x14ac:dyDescent="0.15"/>
    <row r="7510" customFormat="1" x14ac:dyDescent="0.15"/>
    <row r="7511" customFormat="1" x14ac:dyDescent="0.15"/>
    <row r="7512" customFormat="1" x14ac:dyDescent="0.15"/>
    <row r="7513" customFormat="1" x14ac:dyDescent="0.15"/>
    <row r="7514" customFormat="1" x14ac:dyDescent="0.15"/>
    <row r="7515" customFormat="1" x14ac:dyDescent="0.15"/>
    <row r="7516" customFormat="1" x14ac:dyDescent="0.15"/>
    <row r="7517" customFormat="1" x14ac:dyDescent="0.15"/>
    <row r="7518" customFormat="1" x14ac:dyDescent="0.15"/>
    <row r="7519" customFormat="1" x14ac:dyDescent="0.15"/>
    <row r="7520" customFormat="1" x14ac:dyDescent="0.15"/>
    <row r="7521" customFormat="1" x14ac:dyDescent="0.15"/>
    <row r="7522" customFormat="1" x14ac:dyDescent="0.15"/>
    <row r="7523" customFormat="1" x14ac:dyDescent="0.15"/>
    <row r="7524" customFormat="1" x14ac:dyDescent="0.15"/>
    <row r="7525" customFormat="1" x14ac:dyDescent="0.15"/>
    <row r="7526" customFormat="1" x14ac:dyDescent="0.15"/>
    <row r="7527" customFormat="1" x14ac:dyDescent="0.15"/>
    <row r="7528" customFormat="1" x14ac:dyDescent="0.15"/>
    <row r="7529" customFormat="1" x14ac:dyDescent="0.15"/>
    <row r="7530" customFormat="1" x14ac:dyDescent="0.15"/>
    <row r="7531" customFormat="1" x14ac:dyDescent="0.15"/>
    <row r="7532" customFormat="1" x14ac:dyDescent="0.15"/>
    <row r="7533" customFormat="1" x14ac:dyDescent="0.15"/>
    <row r="7534" customFormat="1" x14ac:dyDescent="0.15"/>
    <row r="7535" customFormat="1" x14ac:dyDescent="0.15"/>
    <row r="7536" customFormat="1" x14ac:dyDescent="0.15"/>
    <row r="7537" customFormat="1" x14ac:dyDescent="0.15"/>
    <row r="7538" customFormat="1" x14ac:dyDescent="0.15"/>
    <row r="7539" customFormat="1" x14ac:dyDescent="0.15"/>
    <row r="7540" customFormat="1" x14ac:dyDescent="0.15"/>
    <row r="7541" customFormat="1" x14ac:dyDescent="0.15"/>
    <row r="7542" customFormat="1" x14ac:dyDescent="0.15"/>
    <row r="7543" customFormat="1" x14ac:dyDescent="0.15"/>
    <row r="7544" customFormat="1" x14ac:dyDescent="0.15"/>
    <row r="7545" customFormat="1" x14ac:dyDescent="0.15"/>
    <row r="7546" customFormat="1" x14ac:dyDescent="0.15"/>
    <row r="7547" customFormat="1" x14ac:dyDescent="0.15"/>
    <row r="7548" customFormat="1" x14ac:dyDescent="0.15"/>
    <row r="7549" customFormat="1" x14ac:dyDescent="0.15"/>
    <row r="7550" customFormat="1" x14ac:dyDescent="0.15"/>
    <row r="7551" customFormat="1" x14ac:dyDescent="0.15"/>
    <row r="7552" customFormat="1" x14ac:dyDescent="0.15"/>
    <row r="7553" customFormat="1" x14ac:dyDescent="0.15"/>
    <row r="7554" customFormat="1" x14ac:dyDescent="0.15"/>
    <row r="7555" customFormat="1" x14ac:dyDescent="0.15"/>
    <row r="7556" customFormat="1" x14ac:dyDescent="0.15"/>
    <row r="7557" customFormat="1" x14ac:dyDescent="0.15"/>
    <row r="7558" customFormat="1" x14ac:dyDescent="0.15"/>
    <row r="7559" customFormat="1" x14ac:dyDescent="0.15"/>
    <row r="7560" customFormat="1" x14ac:dyDescent="0.15"/>
    <row r="7561" customFormat="1" x14ac:dyDescent="0.15"/>
    <row r="7562" customFormat="1" x14ac:dyDescent="0.15"/>
    <row r="7563" customFormat="1" x14ac:dyDescent="0.15"/>
    <row r="7564" customFormat="1" x14ac:dyDescent="0.15"/>
    <row r="7565" customFormat="1" x14ac:dyDescent="0.15"/>
    <row r="7566" customFormat="1" x14ac:dyDescent="0.15"/>
    <row r="7567" customFormat="1" x14ac:dyDescent="0.15"/>
    <row r="7568" customFormat="1" x14ac:dyDescent="0.15"/>
    <row r="7569" customFormat="1" x14ac:dyDescent="0.15"/>
    <row r="7570" customFormat="1" x14ac:dyDescent="0.15"/>
    <row r="7571" customFormat="1" x14ac:dyDescent="0.15"/>
    <row r="7572" customFormat="1" x14ac:dyDescent="0.15"/>
    <row r="7573" customFormat="1" x14ac:dyDescent="0.15"/>
    <row r="7574" customFormat="1" x14ac:dyDescent="0.15"/>
    <row r="7575" customFormat="1" x14ac:dyDescent="0.15"/>
    <row r="7576" customFormat="1" x14ac:dyDescent="0.15"/>
    <row r="7577" customFormat="1" x14ac:dyDescent="0.15"/>
    <row r="7578" customFormat="1" x14ac:dyDescent="0.15"/>
    <row r="7579" customFormat="1" x14ac:dyDescent="0.15"/>
    <row r="7580" customFormat="1" x14ac:dyDescent="0.15"/>
    <row r="7581" customFormat="1" x14ac:dyDescent="0.15"/>
    <row r="7582" customFormat="1" x14ac:dyDescent="0.15"/>
    <row r="7583" customFormat="1" x14ac:dyDescent="0.15"/>
    <row r="7584" customFormat="1" x14ac:dyDescent="0.15"/>
    <row r="7585" customFormat="1" x14ac:dyDescent="0.15"/>
    <row r="7586" customFormat="1" x14ac:dyDescent="0.15"/>
    <row r="7587" customFormat="1" x14ac:dyDescent="0.15"/>
    <row r="7588" customFormat="1" x14ac:dyDescent="0.15"/>
    <row r="7589" customFormat="1" x14ac:dyDescent="0.15"/>
    <row r="7590" customFormat="1" x14ac:dyDescent="0.15"/>
    <row r="7591" customFormat="1" x14ac:dyDescent="0.15"/>
    <row r="7592" customFormat="1" x14ac:dyDescent="0.15"/>
    <row r="7593" customFormat="1" x14ac:dyDescent="0.15"/>
    <row r="7594" customFormat="1" x14ac:dyDescent="0.15"/>
    <row r="7595" customFormat="1" x14ac:dyDescent="0.15"/>
    <row r="7596" customFormat="1" x14ac:dyDescent="0.15"/>
    <row r="7597" customFormat="1" x14ac:dyDescent="0.15"/>
    <row r="7598" customFormat="1" x14ac:dyDescent="0.15"/>
    <row r="7599" customFormat="1" x14ac:dyDescent="0.15"/>
    <row r="7600" customFormat="1" x14ac:dyDescent="0.15"/>
    <row r="7601" customFormat="1" x14ac:dyDescent="0.15"/>
    <row r="7602" customFormat="1" x14ac:dyDescent="0.15"/>
    <row r="7603" customFormat="1" x14ac:dyDescent="0.15"/>
    <row r="7604" customFormat="1" x14ac:dyDescent="0.15"/>
    <row r="7605" customFormat="1" x14ac:dyDescent="0.15"/>
    <row r="7606" customFormat="1" x14ac:dyDescent="0.15"/>
    <row r="7607" customFormat="1" x14ac:dyDescent="0.15"/>
    <row r="7608" customFormat="1" x14ac:dyDescent="0.15"/>
    <row r="7609" customFormat="1" x14ac:dyDescent="0.15"/>
    <row r="7610" customFormat="1" x14ac:dyDescent="0.15"/>
    <row r="7611" customFormat="1" x14ac:dyDescent="0.15"/>
    <row r="7612" customFormat="1" x14ac:dyDescent="0.15"/>
    <row r="7613" customFormat="1" x14ac:dyDescent="0.15"/>
    <row r="7614" customFormat="1" x14ac:dyDescent="0.15"/>
    <row r="7615" customFormat="1" x14ac:dyDescent="0.15"/>
    <row r="7616" customFormat="1" x14ac:dyDescent="0.15"/>
    <row r="7617" customFormat="1" x14ac:dyDescent="0.15"/>
    <row r="7618" customFormat="1" x14ac:dyDescent="0.15"/>
    <row r="7619" customFormat="1" x14ac:dyDescent="0.15"/>
    <row r="7620" customFormat="1" x14ac:dyDescent="0.15"/>
    <row r="7621" customFormat="1" x14ac:dyDescent="0.15"/>
    <row r="7622" customFormat="1" x14ac:dyDescent="0.15"/>
    <row r="7623" customFormat="1" x14ac:dyDescent="0.15"/>
    <row r="7624" customFormat="1" x14ac:dyDescent="0.15"/>
    <row r="7625" customFormat="1" x14ac:dyDescent="0.15"/>
    <row r="7626" customFormat="1" x14ac:dyDescent="0.15"/>
    <row r="7627" customFormat="1" x14ac:dyDescent="0.15"/>
    <row r="7628" customFormat="1" x14ac:dyDescent="0.15"/>
    <row r="7629" customFormat="1" x14ac:dyDescent="0.15"/>
    <row r="7630" customFormat="1" x14ac:dyDescent="0.15"/>
    <row r="7631" customFormat="1" x14ac:dyDescent="0.15"/>
    <row r="7632" customFormat="1" x14ac:dyDescent="0.15"/>
    <row r="7633" customFormat="1" x14ac:dyDescent="0.15"/>
    <row r="7634" customFormat="1" x14ac:dyDescent="0.15"/>
    <row r="7635" customFormat="1" x14ac:dyDescent="0.15"/>
    <row r="7636" customFormat="1" x14ac:dyDescent="0.15"/>
    <row r="7637" customFormat="1" x14ac:dyDescent="0.15"/>
    <row r="7638" customFormat="1" x14ac:dyDescent="0.15"/>
    <row r="7639" customFormat="1" x14ac:dyDescent="0.15"/>
    <row r="7640" customFormat="1" x14ac:dyDescent="0.15"/>
    <row r="7641" customFormat="1" x14ac:dyDescent="0.15"/>
    <row r="7642" customFormat="1" x14ac:dyDescent="0.15"/>
    <row r="7643" customFormat="1" x14ac:dyDescent="0.15"/>
    <row r="7644" customFormat="1" x14ac:dyDescent="0.15"/>
    <row r="7645" customFormat="1" x14ac:dyDescent="0.15"/>
    <row r="7646" customFormat="1" x14ac:dyDescent="0.15"/>
    <row r="7647" customFormat="1" x14ac:dyDescent="0.15"/>
    <row r="7648" customFormat="1" x14ac:dyDescent="0.15"/>
    <row r="7649" customFormat="1" x14ac:dyDescent="0.15"/>
    <row r="7650" customFormat="1" x14ac:dyDescent="0.15"/>
    <row r="7651" customFormat="1" x14ac:dyDescent="0.15"/>
    <row r="7652" customFormat="1" x14ac:dyDescent="0.15"/>
    <row r="7653" customFormat="1" x14ac:dyDescent="0.15"/>
    <row r="7654" customFormat="1" x14ac:dyDescent="0.15"/>
    <row r="7655" customFormat="1" x14ac:dyDescent="0.15"/>
    <row r="7656" customFormat="1" x14ac:dyDescent="0.15"/>
    <row r="7657" customFormat="1" x14ac:dyDescent="0.15"/>
    <row r="7658" customFormat="1" x14ac:dyDescent="0.15"/>
    <row r="7659" customFormat="1" x14ac:dyDescent="0.15"/>
    <row r="7660" customFormat="1" x14ac:dyDescent="0.15"/>
    <row r="7661" customFormat="1" x14ac:dyDescent="0.15"/>
    <row r="7662" customFormat="1" x14ac:dyDescent="0.15"/>
    <row r="7663" customFormat="1" x14ac:dyDescent="0.15"/>
    <row r="7664" customFormat="1" x14ac:dyDescent="0.15"/>
    <row r="7665" customFormat="1" x14ac:dyDescent="0.15"/>
    <row r="7666" customFormat="1" x14ac:dyDescent="0.15"/>
    <row r="7667" customFormat="1" x14ac:dyDescent="0.15"/>
    <row r="7668" customFormat="1" x14ac:dyDescent="0.15"/>
    <row r="7669" customFormat="1" x14ac:dyDescent="0.15"/>
    <row r="7670" customFormat="1" x14ac:dyDescent="0.15"/>
    <row r="7671" customFormat="1" x14ac:dyDescent="0.15"/>
    <row r="7672" customFormat="1" x14ac:dyDescent="0.15"/>
    <row r="7673" customFormat="1" x14ac:dyDescent="0.15"/>
    <row r="7674" customFormat="1" x14ac:dyDescent="0.15"/>
    <row r="7675" customFormat="1" x14ac:dyDescent="0.15"/>
    <row r="7676" customFormat="1" x14ac:dyDescent="0.15"/>
    <row r="7677" customFormat="1" x14ac:dyDescent="0.15"/>
    <row r="7678" customFormat="1" x14ac:dyDescent="0.15"/>
    <row r="7679" customFormat="1" x14ac:dyDescent="0.15"/>
    <row r="7680" customFormat="1" x14ac:dyDescent="0.15"/>
    <row r="7681" customFormat="1" x14ac:dyDescent="0.15"/>
    <row r="7682" customFormat="1" x14ac:dyDescent="0.15"/>
    <row r="7683" customFormat="1" x14ac:dyDescent="0.15"/>
    <row r="7684" customFormat="1" x14ac:dyDescent="0.15"/>
    <row r="7685" customFormat="1" x14ac:dyDescent="0.15"/>
    <row r="7686" customFormat="1" x14ac:dyDescent="0.15"/>
    <row r="7687" customFormat="1" x14ac:dyDescent="0.15"/>
    <row r="7688" customFormat="1" x14ac:dyDescent="0.15"/>
    <row r="7689" customFormat="1" x14ac:dyDescent="0.15"/>
    <row r="7690" customFormat="1" x14ac:dyDescent="0.15"/>
    <row r="7691" customFormat="1" x14ac:dyDescent="0.15"/>
    <row r="7692" customFormat="1" x14ac:dyDescent="0.15"/>
    <row r="7693" customFormat="1" x14ac:dyDescent="0.15"/>
    <row r="7694" customFormat="1" x14ac:dyDescent="0.15"/>
    <row r="7695" customFormat="1" x14ac:dyDescent="0.15"/>
    <row r="7696" customFormat="1" x14ac:dyDescent="0.15"/>
    <row r="7697" customFormat="1" x14ac:dyDescent="0.15"/>
    <row r="7698" customFormat="1" x14ac:dyDescent="0.15"/>
    <row r="7699" customFormat="1" x14ac:dyDescent="0.15"/>
    <row r="7700" customFormat="1" x14ac:dyDescent="0.15"/>
    <row r="7701" customFormat="1" x14ac:dyDescent="0.15"/>
    <row r="7702" customFormat="1" x14ac:dyDescent="0.15"/>
    <row r="7703" customFormat="1" x14ac:dyDescent="0.15"/>
    <row r="7704" customFormat="1" x14ac:dyDescent="0.15"/>
    <row r="7705" customFormat="1" x14ac:dyDescent="0.15"/>
    <row r="7706" customFormat="1" x14ac:dyDescent="0.15"/>
    <row r="7707" customFormat="1" x14ac:dyDescent="0.15"/>
    <row r="7708" customFormat="1" x14ac:dyDescent="0.15"/>
    <row r="7709" customFormat="1" x14ac:dyDescent="0.15"/>
    <row r="7710" customFormat="1" x14ac:dyDescent="0.15"/>
    <row r="7711" customFormat="1" x14ac:dyDescent="0.15"/>
    <row r="7712" customFormat="1" x14ac:dyDescent="0.15"/>
    <row r="7713" customFormat="1" x14ac:dyDescent="0.15"/>
    <row r="7714" customFormat="1" x14ac:dyDescent="0.15"/>
    <row r="7715" customFormat="1" x14ac:dyDescent="0.15"/>
    <row r="7716" customFormat="1" x14ac:dyDescent="0.15"/>
    <row r="7717" customFormat="1" x14ac:dyDescent="0.15"/>
    <row r="7718" customFormat="1" x14ac:dyDescent="0.15"/>
    <row r="7719" customFormat="1" x14ac:dyDescent="0.15"/>
    <row r="7720" customFormat="1" x14ac:dyDescent="0.15"/>
    <row r="7721" customFormat="1" x14ac:dyDescent="0.15"/>
    <row r="7722" customFormat="1" x14ac:dyDescent="0.15"/>
    <row r="7723" customFormat="1" x14ac:dyDescent="0.15"/>
    <row r="7724" customFormat="1" x14ac:dyDescent="0.15"/>
    <row r="7725" customFormat="1" x14ac:dyDescent="0.15"/>
    <row r="7726" customFormat="1" x14ac:dyDescent="0.15"/>
    <row r="7727" customFormat="1" x14ac:dyDescent="0.15"/>
    <row r="7728" customFormat="1" x14ac:dyDescent="0.15"/>
    <row r="7729" customFormat="1" x14ac:dyDescent="0.15"/>
    <row r="7730" customFormat="1" x14ac:dyDescent="0.15"/>
    <row r="7731" customFormat="1" x14ac:dyDescent="0.15"/>
    <row r="7732" customFormat="1" x14ac:dyDescent="0.15"/>
    <row r="7733" customFormat="1" x14ac:dyDescent="0.15"/>
    <row r="7734" customFormat="1" x14ac:dyDescent="0.15"/>
    <row r="7735" customFormat="1" x14ac:dyDescent="0.15"/>
    <row r="7736" customFormat="1" x14ac:dyDescent="0.15"/>
    <row r="7737" customFormat="1" x14ac:dyDescent="0.15"/>
    <row r="7738" customFormat="1" x14ac:dyDescent="0.15"/>
    <row r="7739" customFormat="1" x14ac:dyDescent="0.15"/>
    <row r="7740" customFormat="1" x14ac:dyDescent="0.15"/>
    <row r="7741" customFormat="1" x14ac:dyDescent="0.15"/>
    <row r="7742" customFormat="1" x14ac:dyDescent="0.15"/>
    <row r="7743" customFormat="1" x14ac:dyDescent="0.15"/>
    <row r="7744" customFormat="1" x14ac:dyDescent="0.15"/>
    <row r="7745" customFormat="1" x14ac:dyDescent="0.15"/>
    <row r="7746" customFormat="1" x14ac:dyDescent="0.15"/>
    <row r="7747" customFormat="1" x14ac:dyDescent="0.15"/>
    <row r="7748" customFormat="1" x14ac:dyDescent="0.15"/>
    <row r="7749" customFormat="1" x14ac:dyDescent="0.15"/>
    <row r="7750" customFormat="1" x14ac:dyDescent="0.15"/>
    <row r="7751" customFormat="1" x14ac:dyDescent="0.15"/>
    <row r="7752" customFormat="1" x14ac:dyDescent="0.15"/>
    <row r="7753" customFormat="1" x14ac:dyDescent="0.15"/>
    <row r="7754" customFormat="1" x14ac:dyDescent="0.15"/>
    <row r="7755" customFormat="1" x14ac:dyDescent="0.15"/>
    <row r="7756" customFormat="1" x14ac:dyDescent="0.15"/>
    <row r="7757" customFormat="1" x14ac:dyDescent="0.15"/>
    <row r="7758" customFormat="1" x14ac:dyDescent="0.15"/>
    <row r="7759" customFormat="1" x14ac:dyDescent="0.15"/>
    <row r="7760" customFormat="1" x14ac:dyDescent="0.15"/>
    <row r="7761" customFormat="1" x14ac:dyDescent="0.15"/>
    <row r="7762" customFormat="1" x14ac:dyDescent="0.15"/>
    <row r="7763" customFormat="1" x14ac:dyDescent="0.15"/>
    <row r="7764" customFormat="1" x14ac:dyDescent="0.15"/>
    <row r="7765" customFormat="1" x14ac:dyDescent="0.15"/>
    <row r="7766" customFormat="1" x14ac:dyDescent="0.15"/>
    <row r="7767" customFormat="1" x14ac:dyDescent="0.15"/>
    <row r="7768" customFormat="1" x14ac:dyDescent="0.15"/>
    <row r="7769" customFormat="1" x14ac:dyDescent="0.15"/>
    <row r="7770" customFormat="1" x14ac:dyDescent="0.15"/>
    <row r="7771" customFormat="1" x14ac:dyDescent="0.15"/>
    <row r="7772" customFormat="1" x14ac:dyDescent="0.15"/>
    <row r="7773" customFormat="1" x14ac:dyDescent="0.15"/>
    <row r="7774" customFormat="1" x14ac:dyDescent="0.15"/>
    <row r="7775" customFormat="1" x14ac:dyDescent="0.15"/>
    <row r="7776" customFormat="1" x14ac:dyDescent="0.15"/>
    <row r="7777" customFormat="1" x14ac:dyDescent="0.15"/>
    <row r="7778" customFormat="1" x14ac:dyDescent="0.15"/>
    <row r="7779" customFormat="1" x14ac:dyDescent="0.15"/>
    <row r="7780" customFormat="1" x14ac:dyDescent="0.15"/>
    <row r="7781" customFormat="1" x14ac:dyDescent="0.15"/>
    <row r="7782" customFormat="1" x14ac:dyDescent="0.15"/>
    <row r="7783" customFormat="1" x14ac:dyDescent="0.15"/>
    <row r="7784" customFormat="1" x14ac:dyDescent="0.15"/>
    <row r="7785" customFormat="1" x14ac:dyDescent="0.15"/>
    <row r="7786" customFormat="1" x14ac:dyDescent="0.15"/>
    <row r="7787" customFormat="1" x14ac:dyDescent="0.15"/>
    <row r="7788" customFormat="1" x14ac:dyDescent="0.15"/>
    <row r="7789" customFormat="1" x14ac:dyDescent="0.15"/>
    <row r="7790" customFormat="1" x14ac:dyDescent="0.15"/>
    <row r="7791" customFormat="1" x14ac:dyDescent="0.15"/>
    <row r="7792" customFormat="1" x14ac:dyDescent="0.15"/>
    <row r="7793" customFormat="1" x14ac:dyDescent="0.15"/>
    <row r="7794" customFormat="1" x14ac:dyDescent="0.15"/>
    <row r="7795" customFormat="1" x14ac:dyDescent="0.15"/>
    <row r="7796" customFormat="1" x14ac:dyDescent="0.15"/>
    <row r="7797" customFormat="1" x14ac:dyDescent="0.15"/>
    <row r="7798" customFormat="1" x14ac:dyDescent="0.15"/>
    <row r="7799" customFormat="1" x14ac:dyDescent="0.15"/>
    <row r="7800" customFormat="1" x14ac:dyDescent="0.15"/>
    <row r="7801" customFormat="1" x14ac:dyDescent="0.15"/>
    <row r="7802" customFormat="1" x14ac:dyDescent="0.15"/>
    <row r="7803" customFormat="1" x14ac:dyDescent="0.15"/>
    <row r="7804" customFormat="1" x14ac:dyDescent="0.15"/>
    <row r="7805" customFormat="1" x14ac:dyDescent="0.15"/>
    <row r="7806" customFormat="1" x14ac:dyDescent="0.15"/>
    <row r="7807" customFormat="1" x14ac:dyDescent="0.15"/>
    <row r="7808" customFormat="1" x14ac:dyDescent="0.15"/>
    <row r="7809" customFormat="1" x14ac:dyDescent="0.15"/>
    <row r="7810" customFormat="1" x14ac:dyDescent="0.15"/>
    <row r="7811" customFormat="1" x14ac:dyDescent="0.15"/>
    <row r="7812" customFormat="1" x14ac:dyDescent="0.15"/>
    <row r="7813" customFormat="1" x14ac:dyDescent="0.15"/>
    <row r="7814" customFormat="1" x14ac:dyDescent="0.15"/>
    <row r="7815" customFormat="1" x14ac:dyDescent="0.15"/>
    <row r="7816" customFormat="1" x14ac:dyDescent="0.15"/>
    <row r="7817" customFormat="1" x14ac:dyDescent="0.15"/>
    <row r="7818" customFormat="1" x14ac:dyDescent="0.15"/>
    <row r="7819" customFormat="1" x14ac:dyDescent="0.15"/>
    <row r="7820" customFormat="1" x14ac:dyDescent="0.15"/>
    <row r="7821" customFormat="1" x14ac:dyDescent="0.15"/>
    <row r="7822" customFormat="1" x14ac:dyDescent="0.15"/>
    <row r="7823" customFormat="1" x14ac:dyDescent="0.15"/>
    <row r="7824" customFormat="1" x14ac:dyDescent="0.15"/>
    <row r="7825" customFormat="1" x14ac:dyDescent="0.15"/>
    <row r="7826" customFormat="1" x14ac:dyDescent="0.15"/>
    <row r="7827" customFormat="1" x14ac:dyDescent="0.15"/>
    <row r="7828" customFormat="1" x14ac:dyDescent="0.15"/>
    <row r="7829" customFormat="1" x14ac:dyDescent="0.15"/>
    <row r="7830" customFormat="1" x14ac:dyDescent="0.15"/>
    <row r="7831" customFormat="1" x14ac:dyDescent="0.15"/>
    <row r="7832" customFormat="1" x14ac:dyDescent="0.15"/>
    <row r="7833" customFormat="1" x14ac:dyDescent="0.15"/>
    <row r="7834" customFormat="1" x14ac:dyDescent="0.15"/>
    <row r="7835" customFormat="1" x14ac:dyDescent="0.15"/>
    <row r="7836" customFormat="1" x14ac:dyDescent="0.15"/>
    <row r="7837" customFormat="1" x14ac:dyDescent="0.15"/>
    <row r="7838" customFormat="1" x14ac:dyDescent="0.15"/>
    <row r="7839" customFormat="1" x14ac:dyDescent="0.15"/>
    <row r="7840" customFormat="1" x14ac:dyDescent="0.15"/>
    <row r="7841" customFormat="1" x14ac:dyDescent="0.15"/>
    <row r="7842" customFormat="1" x14ac:dyDescent="0.15"/>
    <row r="7843" customFormat="1" x14ac:dyDescent="0.15"/>
    <row r="7844" customFormat="1" x14ac:dyDescent="0.15"/>
    <row r="7845" customFormat="1" x14ac:dyDescent="0.15"/>
    <row r="7846" customFormat="1" x14ac:dyDescent="0.15"/>
    <row r="7847" customFormat="1" x14ac:dyDescent="0.15"/>
    <row r="7848" customFormat="1" x14ac:dyDescent="0.15"/>
    <row r="7849" customFormat="1" x14ac:dyDescent="0.15"/>
    <row r="7850" customFormat="1" x14ac:dyDescent="0.15"/>
    <row r="7851" customFormat="1" x14ac:dyDescent="0.15"/>
    <row r="7852" customFormat="1" x14ac:dyDescent="0.15"/>
    <row r="7853" customFormat="1" x14ac:dyDescent="0.15"/>
    <row r="7854" customFormat="1" x14ac:dyDescent="0.15"/>
    <row r="7855" customFormat="1" x14ac:dyDescent="0.15"/>
    <row r="7856" customFormat="1" x14ac:dyDescent="0.15"/>
    <row r="7857" customFormat="1" x14ac:dyDescent="0.15"/>
    <row r="7858" customFormat="1" x14ac:dyDescent="0.15"/>
    <row r="7859" customFormat="1" x14ac:dyDescent="0.15"/>
    <row r="7860" customFormat="1" x14ac:dyDescent="0.15"/>
    <row r="7861" customFormat="1" x14ac:dyDescent="0.15"/>
    <row r="7862" customFormat="1" x14ac:dyDescent="0.15"/>
    <row r="7863" customFormat="1" x14ac:dyDescent="0.15"/>
    <row r="7864" customFormat="1" x14ac:dyDescent="0.15"/>
    <row r="7865" customFormat="1" x14ac:dyDescent="0.15"/>
    <row r="7866" customFormat="1" x14ac:dyDescent="0.15"/>
    <row r="7867" customFormat="1" x14ac:dyDescent="0.15"/>
    <row r="7868" customFormat="1" x14ac:dyDescent="0.15"/>
    <row r="7869" customFormat="1" x14ac:dyDescent="0.15"/>
    <row r="7870" customFormat="1" x14ac:dyDescent="0.15"/>
    <row r="7871" customFormat="1" x14ac:dyDescent="0.15"/>
    <row r="7872" customFormat="1" x14ac:dyDescent="0.15"/>
    <row r="7873" customFormat="1" x14ac:dyDescent="0.15"/>
    <row r="7874" customFormat="1" x14ac:dyDescent="0.15"/>
    <row r="7875" customFormat="1" x14ac:dyDescent="0.15"/>
    <row r="7876" customFormat="1" x14ac:dyDescent="0.15"/>
    <row r="7877" customFormat="1" x14ac:dyDescent="0.15"/>
    <row r="7878" customFormat="1" x14ac:dyDescent="0.15"/>
    <row r="7879" customFormat="1" x14ac:dyDescent="0.15"/>
    <row r="7880" customFormat="1" x14ac:dyDescent="0.15"/>
    <row r="7881" customFormat="1" x14ac:dyDescent="0.15"/>
    <row r="7882" customFormat="1" x14ac:dyDescent="0.15"/>
    <row r="7883" customFormat="1" x14ac:dyDescent="0.15"/>
    <row r="7884" customFormat="1" x14ac:dyDescent="0.15"/>
    <row r="7885" customFormat="1" x14ac:dyDescent="0.15"/>
    <row r="7886" customFormat="1" x14ac:dyDescent="0.15"/>
    <row r="7887" customFormat="1" x14ac:dyDescent="0.15"/>
    <row r="7888" customFormat="1" x14ac:dyDescent="0.15"/>
    <row r="7889" customFormat="1" x14ac:dyDescent="0.15"/>
    <row r="7890" customFormat="1" x14ac:dyDescent="0.15"/>
    <row r="7891" customFormat="1" x14ac:dyDescent="0.15"/>
    <row r="7892" customFormat="1" x14ac:dyDescent="0.15"/>
    <row r="7893" customFormat="1" x14ac:dyDescent="0.15"/>
    <row r="7894" customFormat="1" x14ac:dyDescent="0.15"/>
    <row r="7895" customFormat="1" x14ac:dyDescent="0.15"/>
    <row r="7896" customFormat="1" x14ac:dyDescent="0.15"/>
    <row r="7897" customFormat="1" x14ac:dyDescent="0.15"/>
    <row r="7898" customFormat="1" x14ac:dyDescent="0.15"/>
    <row r="7899" customFormat="1" x14ac:dyDescent="0.15"/>
    <row r="7900" customFormat="1" x14ac:dyDescent="0.15"/>
    <row r="7901" customFormat="1" x14ac:dyDescent="0.15"/>
    <row r="7902" customFormat="1" x14ac:dyDescent="0.15"/>
    <row r="7903" customFormat="1" x14ac:dyDescent="0.15"/>
    <row r="7904" customFormat="1" x14ac:dyDescent="0.15"/>
    <row r="7905" customFormat="1" x14ac:dyDescent="0.15"/>
    <row r="7906" customFormat="1" x14ac:dyDescent="0.15"/>
    <row r="7907" customFormat="1" x14ac:dyDescent="0.15"/>
    <row r="7908" customFormat="1" x14ac:dyDescent="0.15"/>
    <row r="7909" customFormat="1" x14ac:dyDescent="0.15"/>
    <row r="7910" customFormat="1" x14ac:dyDescent="0.15"/>
    <row r="7911" customFormat="1" x14ac:dyDescent="0.15"/>
    <row r="7912" customFormat="1" x14ac:dyDescent="0.15"/>
    <row r="7913" customFormat="1" x14ac:dyDescent="0.15"/>
    <row r="7914" customFormat="1" x14ac:dyDescent="0.15"/>
    <row r="7915" customFormat="1" x14ac:dyDescent="0.15"/>
    <row r="7916" customFormat="1" x14ac:dyDescent="0.15"/>
    <row r="7917" customFormat="1" x14ac:dyDescent="0.15"/>
    <row r="7918" customFormat="1" x14ac:dyDescent="0.15"/>
    <row r="7919" customFormat="1" x14ac:dyDescent="0.15"/>
    <row r="7920" customFormat="1" x14ac:dyDescent="0.15"/>
    <row r="7921" customFormat="1" x14ac:dyDescent="0.15"/>
    <row r="7922" customFormat="1" x14ac:dyDescent="0.15"/>
    <row r="7923" customFormat="1" x14ac:dyDescent="0.15"/>
    <row r="7924" customFormat="1" x14ac:dyDescent="0.15"/>
    <row r="7925" customFormat="1" x14ac:dyDescent="0.15"/>
    <row r="7926" customFormat="1" x14ac:dyDescent="0.15"/>
    <row r="7927" customFormat="1" x14ac:dyDescent="0.15"/>
    <row r="7928" customFormat="1" x14ac:dyDescent="0.15"/>
    <row r="7929" customFormat="1" x14ac:dyDescent="0.15"/>
    <row r="7930" customFormat="1" x14ac:dyDescent="0.15"/>
    <row r="7931" customFormat="1" x14ac:dyDescent="0.15"/>
    <row r="7932" customFormat="1" x14ac:dyDescent="0.15"/>
    <row r="7933" customFormat="1" x14ac:dyDescent="0.15"/>
    <row r="7934" customFormat="1" x14ac:dyDescent="0.15"/>
    <row r="7935" customFormat="1" x14ac:dyDescent="0.15"/>
    <row r="7936" customFormat="1" x14ac:dyDescent="0.15"/>
    <row r="7937" customFormat="1" x14ac:dyDescent="0.15"/>
    <row r="7938" customFormat="1" x14ac:dyDescent="0.15"/>
    <row r="7939" customFormat="1" x14ac:dyDescent="0.15"/>
    <row r="7940" customFormat="1" x14ac:dyDescent="0.15"/>
    <row r="7941" customFormat="1" x14ac:dyDescent="0.15"/>
    <row r="7942" customFormat="1" x14ac:dyDescent="0.15"/>
    <row r="7943" customFormat="1" x14ac:dyDescent="0.15"/>
    <row r="7944" customFormat="1" x14ac:dyDescent="0.15"/>
    <row r="7945" customFormat="1" x14ac:dyDescent="0.15"/>
    <row r="7946" customFormat="1" x14ac:dyDescent="0.15"/>
    <row r="7947" customFormat="1" x14ac:dyDescent="0.15"/>
    <row r="7948" customFormat="1" x14ac:dyDescent="0.15"/>
    <row r="7949" customFormat="1" x14ac:dyDescent="0.15"/>
    <row r="7950" customFormat="1" x14ac:dyDescent="0.15"/>
    <row r="7951" customFormat="1" x14ac:dyDescent="0.15"/>
    <row r="7952" customFormat="1" x14ac:dyDescent="0.15"/>
    <row r="7953" customFormat="1" x14ac:dyDescent="0.15"/>
    <row r="7954" customFormat="1" x14ac:dyDescent="0.15"/>
    <row r="7955" customFormat="1" x14ac:dyDescent="0.15"/>
    <row r="7956" customFormat="1" x14ac:dyDescent="0.15"/>
    <row r="7957" customFormat="1" x14ac:dyDescent="0.15"/>
    <row r="7958" customFormat="1" x14ac:dyDescent="0.15"/>
    <row r="7959" customFormat="1" x14ac:dyDescent="0.15"/>
    <row r="7960" customFormat="1" x14ac:dyDescent="0.15"/>
    <row r="7961" customFormat="1" x14ac:dyDescent="0.15"/>
    <row r="7962" customFormat="1" x14ac:dyDescent="0.15"/>
    <row r="7963" customFormat="1" x14ac:dyDescent="0.15"/>
    <row r="7964" customFormat="1" x14ac:dyDescent="0.15"/>
    <row r="7965" customFormat="1" x14ac:dyDescent="0.15"/>
    <row r="7966" customFormat="1" x14ac:dyDescent="0.15"/>
    <row r="7967" customFormat="1" x14ac:dyDescent="0.15"/>
    <row r="7968" customFormat="1" x14ac:dyDescent="0.15"/>
    <row r="7969" customFormat="1" x14ac:dyDescent="0.15"/>
    <row r="7970" customFormat="1" x14ac:dyDescent="0.15"/>
    <row r="7971" customFormat="1" x14ac:dyDescent="0.15"/>
    <row r="7972" customFormat="1" x14ac:dyDescent="0.15"/>
    <row r="7973" customFormat="1" x14ac:dyDescent="0.15"/>
    <row r="7974" customFormat="1" x14ac:dyDescent="0.15"/>
    <row r="7975" customFormat="1" x14ac:dyDescent="0.15"/>
    <row r="7976" customFormat="1" x14ac:dyDescent="0.15"/>
    <row r="7977" customFormat="1" x14ac:dyDescent="0.15"/>
    <row r="7978" customFormat="1" x14ac:dyDescent="0.15"/>
    <row r="7979" customFormat="1" x14ac:dyDescent="0.15"/>
    <row r="7980" customFormat="1" x14ac:dyDescent="0.15"/>
    <row r="7981" customFormat="1" x14ac:dyDescent="0.15"/>
    <row r="7982" customFormat="1" x14ac:dyDescent="0.15"/>
    <row r="7983" customFormat="1" x14ac:dyDescent="0.15"/>
    <row r="7984" customFormat="1" x14ac:dyDescent="0.15"/>
    <row r="7985" customFormat="1" x14ac:dyDescent="0.15"/>
    <row r="7986" customFormat="1" x14ac:dyDescent="0.15"/>
    <row r="7987" customFormat="1" x14ac:dyDescent="0.15"/>
    <row r="7988" customFormat="1" x14ac:dyDescent="0.15"/>
    <row r="7989" customFormat="1" x14ac:dyDescent="0.15"/>
    <row r="7990" customFormat="1" x14ac:dyDescent="0.15"/>
    <row r="7991" customFormat="1" x14ac:dyDescent="0.15"/>
    <row r="7992" customFormat="1" x14ac:dyDescent="0.15"/>
    <row r="7993" customFormat="1" x14ac:dyDescent="0.15"/>
    <row r="7994" customFormat="1" x14ac:dyDescent="0.15"/>
    <row r="7995" customFormat="1" x14ac:dyDescent="0.15"/>
    <row r="7996" customFormat="1" x14ac:dyDescent="0.15"/>
    <row r="7997" customFormat="1" x14ac:dyDescent="0.15"/>
    <row r="7998" customFormat="1" x14ac:dyDescent="0.15"/>
    <row r="7999" customFormat="1" x14ac:dyDescent="0.15"/>
    <row r="8000" customFormat="1" x14ac:dyDescent="0.15"/>
    <row r="8001" customFormat="1" x14ac:dyDescent="0.15"/>
    <row r="8002" customFormat="1" x14ac:dyDescent="0.15"/>
    <row r="8003" customFormat="1" x14ac:dyDescent="0.15"/>
    <row r="8004" customFormat="1" x14ac:dyDescent="0.15"/>
    <row r="8005" customFormat="1" x14ac:dyDescent="0.15"/>
    <row r="8006" customFormat="1" x14ac:dyDescent="0.15"/>
    <row r="8007" customFormat="1" x14ac:dyDescent="0.15"/>
    <row r="8008" customFormat="1" x14ac:dyDescent="0.15"/>
    <row r="8009" customFormat="1" x14ac:dyDescent="0.15"/>
    <row r="8010" customFormat="1" x14ac:dyDescent="0.15"/>
    <row r="8011" customFormat="1" x14ac:dyDescent="0.15"/>
    <row r="8012" customFormat="1" x14ac:dyDescent="0.15"/>
    <row r="8013" customFormat="1" x14ac:dyDescent="0.15"/>
    <row r="8014" customFormat="1" x14ac:dyDescent="0.15"/>
    <row r="8015" customFormat="1" x14ac:dyDescent="0.15"/>
    <row r="8016" customFormat="1" x14ac:dyDescent="0.15"/>
    <row r="8017" customFormat="1" x14ac:dyDescent="0.15"/>
    <row r="8018" customFormat="1" x14ac:dyDescent="0.15"/>
    <row r="8019" customFormat="1" x14ac:dyDescent="0.15"/>
    <row r="8020" customFormat="1" x14ac:dyDescent="0.15"/>
    <row r="8021" customFormat="1" x14ac:dyDescent="0.15"/>
    <row r="8022" customFormat="1" x14ac:dyDescent="0.15"/>
    <row r="8023" customFormat="1" x14ac:dyDescent="0.15"/>
    <row r="8024" customFormat="1" x14ac:dyDescent="0.15"/>
    <row r="8025" customFormat="1" x14ac:dyDescent="0.15"/>
    <row r="8026" customFormat="1" x14ac:dyDescent="0.15"/>
    <row r="8027" customFormat="1" x14ac:dyDescent="0.15"/>
    <row r="8028" customFormat="1" x14ac:dyDescent="0.15"/>
    <row r="8029" customFormat="1" x14ac:dyDescent="0.15"/>
    <row r="8030" customFormat="1" x14ac:dyDescent="0.15"/>
    <row r="8031" customFormat="1" x14ac:dyDescent="0.15"/>
    <row r="8032" customFormat="1" x14ac:dyDescent="0.15"/>
    <row r="8033" customFormat="1" x14ac:dyDescent="0.15"/>
    <row r="8034" customFormat="1" x14ac:dyDescent="0.15"/>
    <row r="8035" customFormat="1" x14ac:dyDescent="0.15"/>
    <row r="8036" customFormat="1" x14ac:dyDescent="0.15"/>
    <row r="8037" customFormat="1" x14ac:dyDescent="0.15"/>
    <row r="8038" customFormat="1" x14ac:dyDescent="0.15"/>
    <row r="8039" customFormat="1" x14ac:dyDescent="0.15"/>
    <row r="8040" customFormat="1" x14ac:dyDescent="0.15"/>
    <row r="8041" customFormat="1" x14ac:dyDescent="0.15"/>
    <row r="8042" customFormat="1" x14ac:dyDescent="0.15"/>
    <row r="8043" customFormat="1" x14ac:dyDescent="0.15"/>
    <row r="8044" customFormat="1" x14ac:dyDescent="0.15"/>
    <row r="8045" customFormat="1" x14ac:dyDescent="0.15"/>
    <row r="8046" customFormat="1" x14ac:dyDescent="0.15"/>
    <row r="8047" customFormat="1" x14ac:dyDescent="0.15"/>
    <row r="8048" customFormat="1" x14ac:dyDescent="0.15"/>
    <row r="8049" customFormat="1" x14ac:dyDescent="0.15"/>
    <row r="8050" customFormat="1" x14ac:dyDescent="0.15"/>
    <row r="8051" customFormat="1" x14ac:dyDescent="0.15"/>
    <row r="8052" customFormat="1" x14ac:dyDescent="0.15"/>
    <row r="8053" customFormat="1" x14ac:dyDescent="0.15"/>
    <row r="8054" customFormat="1" x14ac:dyDescent="0.15"/>
    <row r="8055" customFormat="1" x14ac:dyDescent="0.15"/>
    <row r="8056" customFormat="1" x14ac:dyDescent="0.15"/>
    <row r="8057" customFormat="1" x14ac:dyDescent="0.15"/>
    <row r="8058" customFormat="1" x14ac:dyDescent="0.15"/>
    <row r="8059" customFormat="1" x14ac:dyDescent="0.15"/>
    <row r="8060" customFormat="1" x14ac:dyDescent="0.15"/>
    <row r="8061" customFormat="1" x14ac:dyDescent="0.15"/>
    <row r="8062" customFormat="1" x14ac:dyDescent="0.15"/>
    <row r="8063" customFormat="1" x14ac:dyDescent="0.15"/>
    <row r="8064" customFormat="1" x14ac:dyDescent="0.15"/>
    <row r="8065" customFormat="1" x14ac:dyDescent="0.15"/>
    <row r="8066" customFormat="1" x14ac:dyDescent="0.15"/>
    <row r="8067" customFormat="1" x14ac:dyDescent="0.15"/>
    <row r="8068" customFormat="1" x14ac:dyDescent="0.15"/>
    <row r="8069" customFormat="1" x14ac:dyDescent="0.15"/>
    <row r="8070" customFormat="1" x14ac:dyDescent="0.15"/>
    <row r="8071" customFormat="1" x14ac:dyDescent="0.15"/>
    <row r="8072" customFormat="1" x14ac:dyDescent="0.15"/>
    <row r="8073" customFormat="1" x14ac:dyDescent="0.15"/>
    <row r="8074" customFormat="1" x14ac:dyDescent="0.15"/>
    <row r="8075" customFormat="1" x14ac:dyDescent="0.15"/>
    <row r="8076" customFormat="1" x14ac:dyDescent="0.15"/>
    <row r="8077" customFormat="1" x14ac:dyDescent="0.15"/>
    <row r="8078" customFormat="1" x14ac:dyDescent="0.15"/>
    <row r="8079" customFormat="1" x14ac:dyDescent="0.15"/>
    <row r="8080" customFormat="1" x14ac:dyDescent="0.15"/>
    <row r="8081" customFormat="1" x14ac:dyDescent="0.15"/>
    <row r="8082" customFormat="1" x14ac:dyDescent="0.15"/>
    <row r="8083" customFormat="1" x14ac:dyDescent="0.15"/>
    <row r="8084" customFormat="1" x14ac:dyDescent="0.15"/>
    <row r="8085" customFormat="1" x14ac:dyDescent="0.15"/>
    <row r="8086" customFormat="1" x14ac:dyDescent="0.15"/>
    <row r="8087" customFormat="1" x14ac:dyDescent="0.15"/>
    <row r="8088" customFormat="1" x14ac:dyDescent="0.15"/>
    <row r="8089" customFormat="1" x14ac:dyDescent="0.15"/>
    <row r="8090" customFormat="1" x14ac:dyDescent="0.15"/>
    <row r="8091" customFormat="1" x14ac:dyDescent="0.15"/>
    <row r="8092" customFormat="1" x14ac:dyDescent="0.15"/>
    <row r="8093" customFormat="1" x14ac:dyDescent="0.15"/>
    <row r="8094" customFormat="1" x14ac:dyDescent="0.15"/>
    <row r="8095" customFormat="1" x14ac:dyDescent="0.15"/>
    <row r="8096" customFormat="1" x14ac:dyDescent="0.15"/>
    <row r="8097" customFormat="1" x14ac:dyDescent="0.15"/>
    <row r="8098" customFormat="1" x14ac:dyDescent="0.15"/>
    <row r="8099" customFormat="1" x14ac:dyDescent="0.15"/>
    <row r="8100" customFormat="1" x14ac:dyDescent="0.15"/>
    <row r="8101" customFormat="1" x14ac:dyDescent="0.15"/>
    <row r="8102" customFormat="1" x14ac:dyDescent="0.15"/>
    <row r="8103" customFormat="1" x14ac:dyDescent="0.15"/>
    <row r="8104" customFormat="1" x14ac:dyDescent="0.15"/>
    <row r="8105" customFormat="1" x14ac:dyDescent="0.15"/>
    <row r="8106" customFormat="1" x14ac:dyDescent="0.15"/>
    <row r="8107" customFormat="1" x14ac:dyDescent="0.15"/>
    <row r="8108" customFormat="1" x14ac:dyDescent="0.15"/>
    <row r="8109" customFormat="1" x14ac:dyDescent="0.15"/>
    <row r="8110" customFormat="1" x14ac:dyDescent="0.15"/>
    <row r="8111" customFormat="1" x14ac:dyDescent="0.15"/>
    <row r="8112" customFormat="1" x14ac:dyDescent="0.15"/>
    <row r="8113" customFormat="1" x14ac:dyDescent="0.15"/>
    <row r="8114" customFormat="1" x14ac:dyDescent="0.15"/>
    <row r="8115" customFormat="1" x14ac:dyDescent="0.15"/>
    <row r="8116" customFormat="1" x14ac:dyDescent="0.15"/>
    <row r="8117" customFormat="1" x14ac:dyDescent="0.15"/>
    <row r="8118" customFormat="1" x14ac:dyDescent="0.15"/>
    <row r="8119" customFormat="1" x14ac:dyDescent="0.15"/>
    <row r="8120" customFormat="1" x14ac:dyDescent="0.15"/>
    <row r="8121" customFormat="1" x14ac:dyDescent="0.15"/>
    <row r="8122" customFormat="1" x14ac:dyDescent="0.15"/>
    <row r="8123" customFormat="1" x14ac:dyDescent="0.15"/>
    <row r="8124" customFormat="1" x14ac:dyDescent="0.15"/>
    <row r="8125" customFormat="1" x14ac:dyDescent="0.15"/>
    <row r="8126" customFormat="1" x14ac:dyDescent="0.15"/>
    <row r="8127" customFormat="1" x14ac:dyDescent="0.15"/>
    <row r="8128" customFormat="1" x14ac:dyDescent="0.15"/>
    <row r="8129" customFormat="1" x14ac:dyDescent="0.15"/>
    <row r="8130" customFormat="1" x14ac:dyDescent="0.15"/>
    <row r="8131" customFormat="1" x14ac:dyDescent="0.15"/>
    <row r="8132" customFormat="1" x14ac:dyDescent="0.15"/>
    <row r="8133" customFormat="1" x14ac:dyDescent="0.15"/>
    <row r="8134" customFormat="1" x14ac:dyDescent="0.15"/>
    <row r="8135" customFormat="1" x14ac:dyDescent="0.15"/>
    <row r="8136" customFormat="1" x14ac:dyDescent="0.15"/>
    <row r="8137" customFormat="1" x14ac:dyDescent="0.15"/>
    <row r="8138" customFormat="1" x14ac:dyDescent="0.15"/>
    <row r="8139" customFormat="1" x14ac:dyDescent="0.15"/>
    <row r="8140" customFormat="1" x14ac:dyDescent="0.15"/>
    <row r="8141" customFormat="1" x14ac:dyDescent="0.15"/>
    <row r="8142" customFormat="1" x14ac:dyDescent="0.15"/>
    <row r="8143" customFormat="1" x14ac:dyDescent="0.15"/>
    <row r="8144" customFormat="1" x14ac:dyDescent="0.15"/>
    <row r="8145" customFormat="1" x14ac:dyDescent="0.15"/>
    <row r="8146" customFormat="1" x14ac:dyDescent="0.15"/>
    <row r="8147" customFormat="1" x14ac:dyDescent="0.15"/>
    <row r="8148" customFormat="1" x14ac:dyDescent="0.15"/>
    <row r="8149" customFormat="1" x14ac:dyDescent="0.15"/>
    <row r="8150" customFormat="1" x14ac:dyDescent="0.15"/>
    <row r="8151" customFormat="1" x14ac:dyDescent="0.15"/>
    <row r="8152" customFormat="1" x14ac:dyDescent="0.15"/>
    <row r="8153" customFormat="1" x14ac:dyDescent="0.15"/>
    <row r="8154" customFormat="1" x14ac:dyDescent="0.15"/>
    <row r="8155" customFormat="1" x14ac:dyDescent="0.15"/>
    <row r="8156" customFormat="1" x14ac:dyDescent="0.15"/>
    <row r="8157" customFormat="1" x14ac:dyDescent="0.15"/>
    <row r="8158" customFormat="1" x14ac:dyDescent="0.15"/>
    <row r="8159" customFormat="1" x14ac:dyDescent="0.15"/>
    <row r="8160" customFormat="1" x14ac:dyDescent="0.15"/>
    <row r="8161" customFormat="1" x14ac:dyDescent="0.15"/>
    <row r="8162" customFormat="1" x14ac:dyDescent="0.15"/>
    <row r="8163" customFormat="1" x14ac:dyDescent="0.15"/>
    <row r="8164" customFormat="1" x14ac:dyDescent="0.15"/>
    <row r="8165" customFormat="1" x14ac:dyDescent="0.15"/>
    <row r="8166" customFormat="1" x14ac:dyDescent="0.15"/>
    <row r="8167" customFormat="1" x14ac:dyDescent="0.15"/>
    <row r="8168" customFormat="1" x14ac:dyDescent="0.15"/>
    <row r="8169" customFormat="1" x14ac:dyDescent="0.15"/>
    <row r="8170" customFormat="1" x14ac:dyDescent="0.15"/>
    <row r="8171" customFormat="1" x14ac:dyDescent="0.15"/>
    <row r="8172" customFormat="1" x14ac:dyDescent="0.15"/>
    <row r="8173" customFormat="1" x14ac:dyDescent="0.15"/>
    <row r="8174" customFormat="1" x14ac:dyDescent="0.15"/>
    <row r="8175" customFormat="1" x14ac:dyDescent="0.15"/>
    <row r="8176" customFormat="1" x14ac:dyDescent="0.15"/>
    <row r="8177" customFormat="1" x14ac:dyDescent="0.15"/>
    <row r="8178" customFormat="1" x14ac:dyDescent="0.15"/>
    <row r="8179" customFormat="1" x14ac:dyDescent="0.15"/>
    <row r="8180" customFormat="1" x14ac:dyDescent="0.15"/>
    <row r="8181" customFormat="1" x14ac:dyDescent="0.15"/>
    <row r="8182" customFormat="1" x14ac:dyDescent="0.15"/>
    <row r="8183" customFormat="1" x14ac:dyDescent="0.15"/>
    <row r="8184" customFormat="1" x14ac:dyDescent="0.15"/>
    <row r="8185" customFormat="1" x14ac:dyDescent="0.15"/>
    <row r="8186" customFormat="1" x14ac:dyDescent="0.15"/>
    <row r="8187" customFormat="1" x14ac:dyDescent="0.15"/>
    <row r="8188" customFormat="1" x14ac:dyDescent="0.15"/>
    <row r="8189" customFormat="1" x14ac:dyDescent="0.15"/>
    <row r="8190" customFormat="1" x14ac:dyDescent="0.15"/>
    <row r="8191" customFormat="1" x14ac:dyDescent="0.15"/>
    <row r="8192" customFormat="1" x14ac:dyDescent="0.15"/>
    <row r="8193" customFormat="1" x14ac:dyDescent="0.15"/>
    <row r="8194" customFormat="1" x14ac:dyDescent="0.15"/>
    <row r="8195" customFormat="1" x14ac:dyDescent="0.15"/>
    <row r="8196" customFormat="1" x14ac:dyDescent="0.15"/>
    <row r="8197" customFormat="1" x14ac:dyDescent="0.15"/>
    <row r="8198" customFormat="1" x14ac:dyDescent="0.15"/>
    <row r="8199" customFormat="1" x14ac:dyDescent="0.15"/>
    <row r="8200" customFormat="1" x14ac:dyDescent="0.15"/>
    <row r="8201" customFormat="1" x14ac:dyDescent="0.15"/>
    <row r="8202" customFormat="1" x14ac:dyDescent="0.15"/>
    <row r="8203" customFormat="1" x14ac:dyDescent="0.15"/>
    <row r="8204" customFormat="1" x14ac:dyDescent="0.15"/>
    <row r="8205" customFormat="1" x14ac:dyDescent="0.15"/>
    <row r="8206" customFormat="1" x14ac:dyDescent="0.15"/>
    <row r="8207" customFormat="1" x14ac:dyDescent="0.15"/>
    <row r="8208" customFormat="1" x14ac:dyDescent="0.15"/>
    <row r="8209" customFormat="1" x14ac:dyDescent="0.15"/>
    <row r="8210" customFormat="1" x14ac:dyDescent="0.15"/>
    <row r="8211" customFormat="1" x14ac:dyDescent="0.15"/>
    <row r="8212" customFormat="1" x14ac:dyDescent="0.15"/>
    <row r="8213" customFormat="1" x14ac:dyDescent="0.15"/>
    <row r="8214" customFormat="1" x14ac:dyDescent="0.15"/>
    <row r="8215" customFormat="1" x14ac:dyDescent="0.15"/>
    <row r="8216" customFormat="1" x14ac:dyDescent="0.15"/>
    <row r="8217" customFormat="1" x14ac:dyDescent="0.15"/>
    <row r="8218" customFormat="1" x14ac:dyDescent="0.15"/>
    <row r="8219" customFormat="1" x14ac:dyDescent="0.15"/>
    <row r="8220" customFormat="1" x14ac:dyDescent="0.15"/>
    <row r="8221" customFormat="1" x14ac:dyDescent="0.15"/>
    <row r="8222" customFormat="1" x14ac:dyDescent="0.15"/>
    <row r="8223" customFormat="1" x14ac:dyDescent="0.15"/>
    <row r="8224" customFormat="1" x14ac:dyDescent="0.15"/>
    <row r="8225" customFormat="1" x14ac:dyDescent="0.15"/>
    <row r="8226" customFormat="1" x14ac:dyDescent="0.15"/>
    <row r="8227" customFormat="1" x14ac:dyDescent="0.15"/>
    <row r="8228" customFormat="1" x14ac:dyDescent="0.15"/>
    <row r="8229" customFormat="1" x14ac:dyDescent="0.15"/>
    <row r="8230" customFormat="1" x14ac:dyDescent="0.15"/>
    <row r="8231" customFormat="1" x14ac:dyDescent="0.15"/>
    <row r="8232" customFormat="1" x14ac:dyDescent="0.15"/>
    <row r="8233" customFormat="1" x14ac:dyDescent="0.15"/>
    <row r="8234" customFormat="1" x14ac:dyDescent="0.15"/>
    <row r="8235" customFormat="1" x14ac:dyDescent="0.15"/>
    <row r="8236" customFormat="1" x14ac:dyDescent="0.15"/>
    <row r="8237" customFormat="1" x14ac:dyDescent="0.15"/>
    <row r="8238" customFormat="1" x14ac:dyDescent="0.15"/>
    <row r="8239" customFormat="1" x14ac:dyDescent="0.15"/>
    <row r="8240" customFormat="1" x14ac:dyDescent="0.15"/>
    <row r="8241" customFormat="1" x14ac:dyDescent="0.15"/>
    <row r="8242" customFormat="1" x14ac:dyDescent="0.15"/>
    <row r="8243" customFormat="1" x14ac:dyDescent="0.15"/>
    <row r="8244" customFormat="1" x14ac:dyDescent="0.15"/>
    <row r="8245" customFormat="1" x14ac:dyDescent="0.15"/>
    <row r="8246" customFormat="1" x14ac:dyDescent="0.15"/>
    <row r="8247" customFormat="1" x14ac:dyDescent="0.15"/>
    <row r="8248" customFormat="1" x14ac:dyDescent="0.15"/>
    <row r="8249" customFormat="1" x14ac:dyDescent="0.15"/>
    <row r="8250" customFormat="1" x14ac:dyDescent="0.15"/>
    <row r="8251" customFormat="1" x14ac:dyDescent="0.15"/>
    <row r="8252" customFormat="1" x14ac:dyDescent="0.15"/>
    <row r="8253" customFormat="1" x14ac:dyDescent="0.15"/>
    <row r="8254" customFormat="1" x14ac:dyDescent="0.15"/>
    <row r="8255" customFormat="1" x14ac:dyDescent="0.15"/>
    <row r="8256" customFormat="1" x14ac:dyDescent="0.15"/>
    <row r="8257" customFormat="1" x14ac:dyDescent="0.15"/>
    <row r="8258" customFormat="1" x14ac:dyDescent="0.15"/>
    <row r="8259" customFormat="1" x14ac:dyDescent="0.15"/>
    <row r="8260" customFormat="1" x14ac:dyDescent="0.15"/>
    <row r="8261" customFormat="1" x14ac:dyDescent="0.15"/>
    <row r="8262" customFormat="1" x14ac:dyDescent="0.15"/>
    <row r="8263" customFormat="1" x14ac:dyDescent="0.15"/>
    <row r="8264" customFormat="1" x14ac:dyDescent="0.15"/>
    <row r="8265" customFormat="1" x14ac:dyDescent="0.15"/>
    <row r="8266" customFormat="1" x14ac:dyDescent="0.15"/>
    <row r="8267" customFormat="1" x14ac:dyDescent="0.15"/>
    <row r="8268" customFormat="1" x14ac:dyDescent="0.15"/>
    <row r="8269" customFormat="1" x14ac:dyDescent="0.15"/>
    <row r="8270" customFormat="1" x14ac:dyDescent="0.15"/>
    <row r="8271" customFormat="1" x14ac:dyDescent="0.15"/>
    <row r="8272" customFormat="1" x14ac:dyDescent="0.15"/>
    <row r="8273" customFormat="1" x14ac:dyDescent="0.15"/>
    <row r="8274" customFormat="1" x14ac:dyDescent="0.15"/>
    <row r="8275" customFormat="1" x14ac:dyDescent="0.15"/>
    <row r="8276" customFormat="1" x14ac:dyDescent="0.15"/>
    <row r="8277" customFormat="1" x14ac:dyDescent="0.15"/>
    <row r="8278" customFormat="1" x14ac:dyDescent="0.15"/>
    <row r="8279" customFormat="1" x14ac:dyDescent="0.15"/>
    <row r="8280" customFormat="1" x14ac:dyDescent="0.15"/>
    <row r="8281" customFormat="1" x14ac:dyDescent="0.15"/>
    <row r="8282" customFormat="1" x14ac:dyDescent="0.15"/>
    <row r="8283" customFormat="1" x14ac:dyDescent="0.15"/>
    <row r="8284" customFormat="1" x14ac:dyDescent="0.15"/>
    <row r="8285" customFormat="1" x14ac:dyDescent="0.15"/>
    <row r="8286" customFormat="1" x14ac:dyDescent="0.15"/>
    <row r="8287" customFormat="1" x14ac:dyDescent="0.15"/>
    <row r="8288" customFormat="1" x14ac:dyDescent="0.15"/>
    <row r="8289" customFormat="1" x14ac:dyDescent="0.15"/>
    <row r="8290" customFormat="1" x14ac:dyDescent="0.15"/>
    <row r="8291" customFormat="1" x14ac:dyDescent="0.15"/>
    <row r="8292" customFormat="1" x14ac:dyDescent="0.15"/>
    <row r="8293" customFormat="1" x14ac:dyDescent="0.15"/>
    <row r="8294" customFormat="1" x14ac:dyDescent="0.15"/>
    <row r="8295" customFormat="1" x14ac:dyDescent="0.15"/>
    <row r="8296" customFormat="1" x14ac:dyDescent="0.15"/>
    <row r="8297" customFormat="1" x14ac:dyDescent="0.15"/>
    <row r="8298" customFormat="1" x14ac:dyDescent="0.15"/>
    <row r="8299" customFormat="1" x14ac:dyDescent="0.15"/>
    <row r="8300" customFormat="1" x14ac:dyDescent="0.15"/>
    <row r="8301" customFormat="1" x14ac:dyDescent="0.15"/>
    <row r="8302" customFormat="1" x14ac:dyDescent="0.15"/>
    <row r="8303" customFormat="1" x14ac:dyDescent="0.15"/>
    <row r="8304" customFormat="1" x14ac:dyDescent="0.15"/>
    <row r="8305" customFormat="1" x14ac:dyDescent="0.15"/>
    <row r="8306" customFormat="1" x14ac:dyDescent="0.15"/>
    <row r="8307" customFormat="1" x14ac:dyDescent="0.15"/>
    <row r="8308" customFormat="1" x14ac:dyDescent="0.15"/>
    <row r="8309" customFormat="1" x14ac:dyDescent="0.15"/>
    <row r="8310" customFormat="1" x14ac:dyDescent="0.15"/>
    <row r="8311" customFormat="1" x14ac:dyDescent="0.15"/>
    <row r="8312" customFormat="1" x14ac:dyDescent="0.15"/>
    <row r="8313" customFormat="1" x14ac:dyDescent="0.15"/>
    <row r="8314" customFormat="1" x14ac:dyDescent="0.15"/>
    <row r="8315" customFormat="1" x14ac:dyDescent="0.15"/>
    <row r="8316" customFormat="1" x14ac:dyDescent="0.15"/>
    <row r="8317" customFormat="1" x14ac:dyDescent="0.15"/>
    <row r="8318" customFormat="1" x14ac:dyDescent="0.15"/>
    <row r="8319" customFormat="1" x14ac:dyDescent="0.15"/>
    <row r="8320" customFormat="1" x14ac:dyDescent="0.15"/>
    <row r="8321" customFormat="1" x14ac:dyDescent="0.15"/>
    <row r="8322" customFormat="1" x14ac:dyDescent="0.15"/>
    <row r="8323" customFormat="1" x14ac:dyDescent="0.15"/>
    <row r="8324" customFormat="1" x14ac:dyDescent="0.15"/>
    <row r="8325" customFormat="1" x14ac:dyDescent="0.15"/>
    <row r="8326" customFormat="1" x14ac:dyDescent="0.15"/>
    <row r="8327" customFormat="1" x14ac:dyDescent="0.15"/>
    <row r="8328" customFormat="1" x14ac:dyDescent="0.15"/>
    <row r="8329" customFormat="1" x14ac:dyDescent="0.15"/>
    <row r="8330" customFormat="1" x14ac:dyDescent="0.15"/>
    <row r="8331" customFormat="1" x14ac:dyDescent="0.15"/>
    <row r="8332" customFormat="1" x14ac:dyDescent="0.15"/>
    <row r="8333" customFormat="1" x14ac:dyDescent="0.15"/>
    <row r="8334" customFormat="1" x14ac:dyDescent="0.15"/>
    <row r="8335" customFormat="1" x14ac:dyDescent="0.15"/>
    <row r="8336" customFormat="1" x14ac:dyDescent="0.15"/>
    <row r="8337" customFormat="1" x14ac:dyDescent="0.15"/>
    <row r="8338" customFormat="1" x14ac:dyDescent="0.15"/>
    <row r="8339" customFormat="1" x14ac:dyDescent="0.15"/>
    <row r="8340" customFormat="1" x14ac:dyDescent="0.15"/>
    <row r="8341" customFormat="1" x14ac:dyDescent="0.15"/>
    <row r="8342" customFormat="1" x14ac:dyDescent="0.15"/>
    <row r="8343" customFormat="1" x14ac:dyDescent="0.15"/>
    <row r="8344" customFormat="1" x14ac:dyDescent="0.15"/>
    <row r="8345" customFormat="1" x14ac:dyDescent="0.15"/>
    <row r="8346" customFormat="1" x14ac:dyDescent="0.15"/>
    <row r="8347" customFormat="1" x14ac:dyDescent="0.15"/>
    <row r="8348" customFormat="1" x14ac:dyDescent="0.15"/>
    <row r="8349" customFormat="1" x14ac:dyDescent="0.15"/>
    <row r="8350" customFormat="1" x14ac:dyDescent="0.15"/>
    <row r="8351" customFormat="1" x14ac:dyDescent="0.15"/>
    <row r="8352" customFormat="1" x14ac:dyDescent="0.15"/>
    <row r="8353" customFormat="1" x14ac:dyDescent="0.15"/>
    <row r="8354" customFormat="1" x14ac:dyDescent="0.15"/>
    <row r="8355" customFormat="1" x14ac:dyDescent="0.15"/>
    <row r="8356" customFormat="1" x14ac:dyDescent="0.15"/>
    <row r="8357" customFormat="1" x14ac:dyDescent="0.15"/>
    <row r="8358" customFormat="1" x14ac:dyDescent="0.15"/>
    <row r="8359" customFormat="1" x14ac:dyDescent="0.15"/>
    <row r="8360" customFormat="1" x14ac:dyDescent="0.15"/>
    <row r="8361" customFormat="1" x14ac:dyDescent="0.15"/>
    <row r="8362" customFormat="1" x14ac:dyDescent="0.15"/>
    <row r="8363" customFormat="1" x14ac:dyDescent="0.15"/>
    <row r="8364" customFormat="1" x14ac:dyDescent="0.15"/>
    <row r="8365" customFormat="1" x14ac:dyDescent="0.15"/>
    <row r="8366" customFormat="1" x14ac:dyDescent="0.15"/>
    <row r="8367" customFormat="1" x14ac:dyDescent="0.15"/>
    <row r="8368" customFormat="1" x14ac:dyDescent="0.15"/>
    <row r="8369" customFormat="1" x14ac:dyDescent="0.15"/>
    <row r="8370" customFormat="1" x14ac:dyDescent="0.15"/>
    <row r="8371" customFormat="1" x14ac:dyDescent="0.15"/>
    <row r="8372" customFormat="1" x14ac:dyDescent="0.15"/>
    <row r="8373" customFormat="1" x14ac:dyDescent="0.15"/>
    <row r="8374" customFormat="1" x14ac:dyDescent="0.15"/>
    <row r="8375" customFormat="1" x14ac:dyDescent="0.15"/>
    <row r="8376" customFormat="1" x14ac:dyDescent="0.15"/>
    <row r="8377" customFormat="1" x14ac:dyDescent="0.15"/>
    <row r="8378" customFormat="1" x14ac:dyDescent="0.15"/>
    <row r="8379" customFormat="1" x14ac:dyDescent="0.15"/>
    <row r="8380" customFormat="1" x14ac:dyDescent="0.15"/>
    <row r="8381" customFormat="1" x14ac:dyDescent="0.15"/>
    <row r="8382" customFormat="1" x14ac:dyDescent="0.15"/>
    <row r="8383" customFormat="1" x14ac:dyDescent="0.15"/>
    <row r="8384" customFormat="1" x14ac:dyDescent="0.15"/>
    <row r="8385" customFormat="1" x14ac:dyDescent="0.15"/>
    <row r="8386" customFormat="1" x14ac:dyDescent="0.15"/>
    <row r="8387" customFormat="1" x14ac:dyDescent="0.15"/>
    <row r="8388" customFormat="1" x14ac:dyDescent="0.15"/>
    <row r="8389" customFormat="1" x14ac:dyDescent="0.15"/>
    <row r="8390" customFormat="1" x14ac:dyDescent="0.15"/>
    <row r="8391" customFormat="1" x14ac:dyDescent="0.15"/>
    <row r="8392" customFormat="1" x14ac:dyDescent="0.15"/>
    <row r="8393" customFormat="1" x14ac:dyDescent="0.15"/>
    <row r="8394" customFormat="1" x14ac:dyDescent="0.15"/>
    <row r="8395" customFormat="1" x14ac:dyDescent="0.15"/>
    <row r="8396" customFormat="1" x14ac:dyDescent="0.15"/>
    <row r="8397" customFormat="1" x14ac:dyDescent="0.15"/>
    <row r="8398" customFormat="1" x14ac:dyDescent="0.15"/>
    <row r="8399" customFormat="1" x14ac:dyDescent="0.15"/>
    <row r="8400" customFormat="1" x14ac:dyDescent="0.15"/>
    <row r="8401" customFormat="1" x14ac:dyDescent="0.15"/>
    <row r="8402" customFormat="1" x14ac:dyDescent="0.15"/>
    <row r="8403" customFormat="1" x14ac:dyDescent="0.15"/>
    <row r="8404" customFormat="1" x14ac:dyDescent="0.15"/>
    <row r="8405" customFormat="1" x14ac:dyDescent="0.15"/>
    <row r="8406" customFormat="1" x14ac:dyDescent="0.15"/>
    <row r="8407" customFormat="1" x14ac:dyDescent="0.15"/>
    <row r="8408" customFormat="1" x14ac:dyDescent="0.15"/>
    <row r="8409" customFormat="1" x14ac:dyDescent="0.15"/>
    <row r="8410" customFormat="1" x14ac:dyDescent="0.15"/>
    <row r="8411" customFormat="1" x14ac:dyDescent="0.15"/>
    <row r="8412" customFormat="1" x14ac:dyDescent="0.15"/>
    <row r="8413" customFormat="1" x14ac:dyDescent="0.15"/>
    <row r="8414" customFormat="1" x14ac:dyDescent="0.15"/>
    <row r="8415" customFormat="1" x14ac:dyDescent="0.15"/>
    <row r="8416" customFormat="1" x14ac:dyDescent="0.15"/>
    <row r="8417" customFormat="1" x14ac:dyDescent="0.15"/>
    <row r="8418" customFormat="1" x14ac:dyDescent="0.15"/>
    <row r="8419" customFormat="1" x14ac:dyDescent="0.15"/>
    <row r="8420" customFormat="1" x14ac:dyDescent="0.15"/>
    <row r="8421" customFormat="1" x14ac:dyDescent="0.15"/>
    <row r="8422" customFormat="1" x14ac:dyDescent="0.15"/>
    <row r="8423" customFormat="1" x14ac:dyDescent="0.15"/>
    <row r="8424" customFormat="1" x14ac:dyDescent="0.15"/>
    <row r="8425" customFormat="1" x14ac:dyDescent="0.15"/>
    <row r="8426" customFormat="1" x14ac:dyDescent="0.15"/>
    <row r="8427" customFormat="1" x14ac:dyDescent="0.15"/>
    <row r="8428" customFormat="1" x14ac:dyDescent="0.15"/>
    <row r="8429" customFormat="1" x14ac:dyDescent="0.15"/>
    <row r="8430" customFormat="1" x14ac:dyDescent="0.15"/>
    <row r="8431" customFormat="1" x14ac:dyDescent="0.15"/>
    <row r="8432" customFormat="1" x14ac:dyDescent="0.15"/>
    <row r="8433" customFormat="1" x14ac:dyDescent="0.15"/>
    <row r="8434" customFormat="1" x14ac:dyDescent="0.15"/>
    <row r="8435" customFormat="1" x14ac:dyDescent="0.15"/>
    <row r="8436" customFormat="1" x14ac:dyDescent="0.15"/>
    <row r="8437" customFormat="1" x14ac:dyDescent="0.15"/>
    <row r="8438" customFormat="1" x14ac:dyDescent="0.15"/>
    <row r="8439" customFormat="1" x14ac:dyDescent="0.15"/>
    <row r="8440" customFormat="1" x14ac:dyDescent="0.15"/>
    <row r="8441" customFormat="1" x14ac:dyDescent="0.15"/>
    <row r="8442" customFormat="1" x14ac:dyDescent="0.15"/>
    <row r="8443" customFormat="1" x14ac:dyDescent="0.15"/>
    <row r="8444" customFormat="1" x14ac:dyDescent="0.15"/>
    <row r="8445" customFormat="1" x14ac:dyDescent="0.15"/>
    <row r="8446" customFormat="1" x14ac:dyDescent="0.15"/>
    <row r="8447" customFormat="1" x14ac:dyDescent="0.15"/>
    <row r="8448" customFormat="1" x14ac:dyDescent="0.15"/>
    <row r="8449" customFormat="1" x14ac:dyDescent="0.15"/>
    <row r="8450" customFormat="1" x14ac:dyDescent="0.15"/>
    <row r="8451" customFormat="1" x14ac:dyDescent="0.15"/>
    <row r="8452" customFormat="1" x14ac:dyDescent="0.15"/>
    <row r="8453" customFormat="1" x14ac:dyDescent="0.15"/>
    <row r="8454" customFormat="1" x14ac:dyDescent="0.15"/>
    <row r="8455" customFormat="1" x14ac:dyDescent="0.15"/>
    <row r="8456" customFormat="1" x14ac:dyDescent="0.15"/>
    <row r="8457" customFormat="1" x14ac:dyDescent="0.15"/>
    <row r="8458" customFormat="1" x14ac:dyDescent="0.15"/>
    <row r="8459" customFormat="1" x14ac:dyDescent="0.15"/>
    <row r="8460" customFormat="1" x14ac:dyDescent="0.15"/>
    <row r="8461" customFormat="1" x14ac:dyDescent="0.15"/>
    <row r="8462" customFormat="1" x14ac:dyDescent="0.15"/>
    <row r="8463" customFormat="1" x14ac:dyDescent="0.15"/>
    <row r="8464" customFormat="1" x14ac:dyDescent="0.15"/>
    <row r="8465" customFormat="1" x14ac:dyDescent="0.15"/>
    <row r="8466" customFormat="1" x14ac:dyDescent="0.15"/>
    <row r="8467" customFormat="1" x14ac:dyDescent="0.15"/>
    <row r="8468" customFormat="1" x14ac:dyDescent="0.15"/>
    <row r="8469" customFormat="1" x14ac:dyDescent="0.15"/>
    <row r="8470" customFormat="1" x14ac:dyDescent="0.15"/>
    <row r="8471" customFormat="1" x14ac:dyDescent="0.15"/>
    <row r="8472" customFormat="1" x14ac:dyDescent="0.15"/>
    <row r="8473" customFormat="1" x14ac:dyDescent="0.15"/>
    <row r="8474" customFormat="1" x14ac:dyDescent="0.15"/>
    <row r="8475" customFormat="1" x14ac:dyDescent="0.15"/>
    <row r="8476" customFormat="1" x14ac:dyDescent="0.15"/>
    <row r="8477" customFormat="1" x14ac:dyDescent="0.15"/>
    <row r="8478" customFormat="1" x14ac:dyDescent="0.15"/>
    <row r="8479" customFormat="1" x14ac:dyDescent="0.15"/>
    <row r="8480" customFormat="1" x14ac:dyDescent="0.15"/>
    <row r="8481" customFormat="1" x14ac:dyDescent="0.15"/>
    <row r="8482" customFormat="1" x14ac:dyDescent="0.15"/>
    <row r="8483" customFormat="1" x14ac:dyDescent="0.15"/>
    <row r="8484" customFormat="1" x14ac:dyDescent="0.15"/>
    <row r="8485" customFormat="1" x14ac:dyDescent="0.15"/>
    <row r="8486" customFormat="1" x14ac:dyDescent="0.15"/>
    <row r="8487" customFormat="1" x14ac:dyDescent="0.15"/>
    <row r="8488" customFormat="1" x14ac:dyDescent="0.15"/>
    <row r="8489" customFormat="1" x14ac:dyDescent="0.15"/>
    <row r="8490" customFormat="1" x14ac:dyDescent="0.15"/>
    <row r="8491" customFormat="1" x14ac:dyDescent="0.15"/>
    <row r="8492" customFormat="1" x14ac:dyDescent="0.15"/>
    <row r="8493" customFormat="1" x14ac:dyDescent="0.15"/>
    <row r="8494" customFormat="1" x14ac:dyDescent="0.15"/>
    <row r="8495" customFormat="1" x14ac:dyDescent="0.15"/>
    <row r="8496" customFormat="1" x14ac:dyDescent="0.15"/>
    <row r="8497" customFormat="1" x14ac:dyDescent="0.15"/>
    <row r="8498" customFormat="1" x14ac:dyDescent="0.15"/>
    <row r="8499" customFormat="1" x14ac:dyDescent="0.15"/>
    <row r="8500" customFormat="1" x14ac:dyDescent="0.15"/>
    <row r="8501" customFormat="1" x14ac:dyDescent="0.15"/>
    <row r="8502" customFormat="1" x14ac:dyDescent="0.15"/>
    <row r="8503" customFormat="1" x14ac:dyDescent="0.15"/>
    <row r="8504" customFormat="1" x14ac:dyDescent="0.15"/>
    <row r="8505" customFormat="1" x14ac:dyDescent="0.15"/>
    <row r="8506" customFormat="1" x14ac:dyDescent="0.15"/>
    <row r="8507" customFormat="1" x14ac:dyDescent="0.15"/>
    <row r="8508" customFormat="1" x14ac:dyDescent="0.15"/>
    <row r="8509" customFormat="1" x14ac:dyDescent="0.15"/>
    <row r="8510" customFormat="1" x14ac:dyDescent="0.15"/>
    <row r="8511" customFormat="1" x14ac:dyDescent="0.15"/>
    <row r="8512" customFormat="1" x14ac:dyDescent="0.15"/>
    <row r="8513" customFormat="1" x14ac:dyDescent="0.15"/>
    <row r="8514" customFormat="1" x14ac:dyDescent="0.15"/>
    <row r="8515" customFormat="1" x14ac:dyDescent="0.15"/>
    <row r="8516" customFormat="1" x14ac:dyDescent="0.15"/>
    <row r="8517" customFormat="1" x14ac:dyDescent="0.15"/>
    <row r="8518" customFormat="1" x14ac:dyDescent="0.15"/>
    <row r="8519" customFormat="1" x14ac:dyDescent="0.15"/>
    <row r="8520" customFormat="1" x14ac:dyDescent="0.15"/>
    <row r="8521" customFormat="1" x14ac:dyDescent="0.15"/>
    <row r="8522" customFormat="1" x14ac:dyDescent="0.15"/>
    <row r="8523" customFormat="1" x14ac:dyDescent="0.15"/>
    <row r="8524" customFormat="1" x14ac:dyDescent="0.15"/>
    <row r="8525" customFormat="1" x14ac:dyDescent="0.15"/>
    <row r="8526" customFormat="1" x14ac:dyDescent="0.15"/>
    <row r="8527" customFormat="1" x14ac:dyDescent="0.15"/>
    <row r="8528" customFormat="1" x14ac:dyDescent="0.15"/>
    <row r="8529" customFormat="1" x14ac:dyDescent="0.15"/>
    <row r="8530" customFormat="1" x14ac:dyDescent="0.15"/>
    <row r="8531" customFormat="1" x14ac:dyDescent="0.15"/>
    <row r="8532" customFormat="1" x14ac:dyDescent="0.15"/>
    <row r="8533" customFormat="1" x14ac:dyDescent="0.15"/>
    <row r="8534" customFormat="1" x14ac:dyDescent="0.15"/>
    <row r="8535" customFormat="1" x14ac:dyDescent="0.15"/>
    <row r="8536" customFormat="1" x14ac:dyDescent="0.15"/>
    <row r="8537" customFormat="1" x14ac:dyDescent="0.15"/>
    <row r="8538" customFormat="1" x14ac:dyDescent="0.15"/>
    <row r="8539" customFormat="1" x14ac:dyDescent="0.15"/>
    <row r="8540" customFormat="1" x14ac:dyDescent="0.15"/>
    <row r="8541" customFormat="1" x14ac:dyDescent="0.15"/>
    <row r="8542" customFormat="1" x14ac:dyDescent="0.15"/>
    <row r="8543" customFormat="1" x14ac:dyDescent="0.15"/>
    <row r="8544" customFormat="1" x14ac:dyDescent="0.15"/>
    <row r="8545" customFormat="1" x14ac:dyDescent="0.15"/>
    <row r="8546" customFormat="1" x14ac:dyDescent="0.15"/>
    <row r="8547" customFormat="1" x14ac:dyDescent="0.15"/>
    <row r="8548" customFormat="1" x14ac:dyDescent="0.15"/>
    <row r="8549" customFormat="1" x14ac:dyDescent="0.15"/>
    <row r="8550" customFormat="1" x14ac:dyDescent="0.15"/>
    <row r="8551" customFormat="1" x14ac:dyDescent="0.15"/>
    <row r="8552" customFormat="1" x14ac:dyDescent="0.15"/>
    <row r="8553" customFormat="1" x14ac:dyDescent="0.15"/>
    <row r="8554" customFormat="1" x14ac:dyDescent="0.15"/>
    <row r="8555" customFormat="1" x14ac:dyDescent="0.15"/>
    <row r="8556" customFormat="1" x14ac:dyDescent="0.15"/>
    <row r="8557" customFormat="1" x14ac:dyDescent="0.15"/>
    <row r="8558" customFormat="1" x14ac:dyDescent="0.15"/>
    <row r="8559" customFormat="1" x14ac:dyDescent="0.15"/>
    <row r="8560" customFormat="1" x14ac:dyDescent="0.15"/>
    <row r="8561" customFormat="1" x14ac:dyDescent="0.15"/>
    <row r="8562" customFormat="1" x14ac:dyDescent="0.15"/>
    <row r="8563" customFormat="1" x14ac:dyDescent="0.15"/>
    <row r="8564" customFormat="1" x14ac:dyDescent="0.15"/>
    <row r="8565" customFormat="1" x14ac:dyDescent="0.15"/>
    <row r="8566" customFormat="1" x14ac:dyDescent="0.15"/>
    <row r="8567" customFormat="1" x14ac:dyDescent="0.15"/>
    <row r="8568" customFormat="1" x14ac:dyDescent="0.15"/>
    <row r="8569" customFormat="1" x14ac:dyDescent="0.15"/>
    <row r="8570" customFormat="1" x14ac:dyDescent="0.15"/>
    <row r="8571" customFormat="1" x14ac:dyDescent="0.15"/>
    <row r="8572" customFormat="1" x14ac:dyDescent="0.15"/>
    <row r="8573" customFormat="1" x14ac:dyDescent="0.15"/>
    <row r="8574" customFormat="1" x14ac:dyDescent="0.15"/>
    <row r="8575" customFormat="1" x14ac:dyDescent="0.15"/>
    <row r="8576" customFormat="1" x14ac:dyDescent="0.15"/>
    <row r="8577" customFormat="1" x14ac:dyDescent="0.15"/>
    <row r="8578" customFormat="1" x14ac:dyDescent="0.15"/>
    <row r="8579" customFormat="1" x14ac:dyDescent="0.15"/>
    <row r="8580" customFormat="1" x14ac:dyDescent="0.15"/>
    <row r="8581" customFormat="1" x14ac:dyDescent="0.15"/>
    <row r="8582" customFormat="1" x14ac:dyDescent="0.15"/>
    <row r="8583" customFormat="1" x14ac:dyDescent="0.15"/>
    <row r="8584" customFormat="1" x14ac:dyDescent="0.15"/>
    <row r="8585" customFormat="1" x14ac:dyDescent="0.15"/>
    <row r="8586" customFormat="1" x14ac:dyDescent="0.15"/>
    <row r="8587" customFormat="1" x14ac:dyDescent="0.15"/>
    <row r="8588" customFormat="1" x14ac:dyDescent="0.15"/>
    <row r="8589" customFormat="1" x14ac:dyDescent="0.15"/>
    <row r="8590" customFormat="1" x14ac:dyDescent="0.15"/>
    <row r="8591" customFormat="1" x14ac:dyDescent="0.15"/>
    <row r="8592" customFormat="1" x14ac:dyDescent="0.15"/>
    <row r="8593" customFormat="1" x14ac:dyDescent="0.15"/>
    <row r="8594" customFormat="1" x14ac:dyDescent="0.15"/>
    <row r="8595" customFormat="1" x14ac:dyDescent="0.15"/>
    <row r="8596" customFormat="1" x14ac:dyDescent="0.15"/>
    <row r="8597" customFormat="1" x14ac:dyDescent="0.15"/>
    <row r="8598" customFormat="1" x14ac:dyDescent="0.15"/>
    <row r="8599" customFormat="1" x14ac:dyDescent="0.15"/>
    <row r="8600" customFormat="1" x14ac:dyDescent="0.15"/>
    <row r="8601" customFormat="1" x14ac:dyDescent="0.15"/>
    <row r="8602" customFormat="1" x14ac:dyDescent="0.15"/>
    <row r="8603" customFormat="1" x14ac:dyDescent="0.15"/>
    <row r="8604" customFormat="1" x14ac:dyDescent="0.15"/>
    <row r="8605" customFormat="1" x14ac:dyDescent="0.15"/>
    <row r="8606" customFormat="1" x14ac:dyDescent="0.15"/>
    <row r="8607" customFormat="1" x14ac:dyDescent="0.15"/>
    <row r="8608" customFormat="1" x14ac:dyDescent="0.15"/>
    <row r="8609" customFormat="1" x14ac:dyDescent="0.15"/>
    <row r="8610" customFormat="1" x14ac:dyDescent="0.15"/>
    <row r="8611" customFormat="1" x14ac:dyDescent="0.15"/>
    <row r="8612" customFormat="1" x14ac:dyDescent="0.15"/>
    <row r="8613" customFormat="1" x14ac:dyDescent="0.15"/>
    <row r="8614" customFormat="1" x14ac:dyDescent="0.15"/>
    <row r="8615" customFormat="1" x14ac:dyDescent="0.15"/>
    <row r="8616" customFormat="1" x14ac:dyDescent="0.15"/>
    <row r="8617" customFormat="1" x14ac:dyDescent="0.15"/>
    <row r="8618" customFormat="1" x14ac:dyDescent="0.15"/>
    <row r="8619" customFormat="1" x14ac:dyDescent="0.15"/>
    <row r="8620" customFormat="1" x14ac:dyDescent="0.15"/>
    <row r="8621" customFormat="1" x14ac:dyDescent="0.15"/>
    <row r="8622" customFormat="1" x14ac:dyDescent="0.15"/>
    <row r="8623" customFormat="1" x14ac:dyDescent="0.15"/>
    <row r="8624" customFormat="1" x14ac:dyDescent="0.15"/>
    <row r="8625" customFormat="1" x14ac:dyDescent="0.15"/>
    <row r="8626" customFormat="1" x14ac:dyDescent="0.15"/>
    <row r="8627" customFormat="1" x14ac:dyDescent="0.15"/>
    <row r="8628" customFormat="1" x14ac:dyDescent="0.15"/>
    <row r="8629" customFormat="1" x14ac:dyDescent="0.15"/>
    <row r="8630" customFormat="1" x14ac:dyDescent="0.15"/>
    <row r="8631" customFormat="1" x14ac:dyDescent="0.15"/>
    <row r="8632" customFormat="1" x14ac:dyDescent="0.15"/>
    <row r="8633" customFormat="1" x14ac:dyDescent="0.15"/>
    <row r="8634" customFormat="1" x14ac:dyDescent="0.15"/>
    <row r="8635" customFormat="1" x14ac:dyDescent="0.15"/>
    <row r="8636" customFormat="1" x14ac:dyDescent="0.15"/>
    <row r="8637" customFormat="1" x14ac:dyDescent="0.15"/>
    <row r="8638" customFormat="1" x14ac:dyDescent="0.15"/>
    <row r="8639" customFormat="1" x14ac:dyDescent="0.15"/>
    <row r="8640" customFormat="1" x14ac:dyDescent="0.15"/>
    <row r="8641" customFormat="1" x14ac:dyDescent="0.15"/>
    <row r="8642" customFormat="1" x14ac:dyDescent="0.15"/>
    <row r="8643" customFormat="1" x14ac:dyDescent="0.15"/>
    <row r="8644" customFormat="1" x14ac:dyDescent="0.15"/>
    <row r="8645" customFormat="1" x14ac:dyDescent="0.15"/>
    <row r="8646" customFormat="1" x14ac:dyDescent="0.15"/>
    <row r="8647" customFormat="1" x14ac:dyDescent="0.15"/>
    <row r="8648" customFormat="1" x14ac:dyDescent="0.15"/>
    <row r="8649" customFormat="1" x14ac:dyDescent="0.15"/>
    <row r="8650" customFormat="1" x14ac:dyDescent="0.15"/>
    <row r="8651" customFormat="1" x14ac:dyDescent="0.15"/>
    <row r="8652" customFormat="1" x14ac:dyDescent="0.15"/>
    <row r="8653" customFormat="1" x14ac:dyDescent="0.15"/>
    <row r="8654" customFormat="1" x14ac:dyDescent="0.15"/>
    <row r="8655" customFormat="1" x14ac:dyDescent="0.15"/>
    <row r="8656" customFormat="1" x14ac:dyDescent="0.15"/>
    <row r="8657" customFormat="1" x14ac:dyDescent="0.15"/>
    <row r="8658" customFormat="1" x14ac:dyDescent="0.15"/>
    <row r="8659" customFormat="1" x14ac:dyDescent="0.15"/>
    <row r="8660" customFormat="1" x14ac:dyDescent="0.15"/>
    <row r="8661" customFormat="1" x14ac:dyDescent="0.15"/>
    <row r="8662" customFormat="1" x14ac:dyDescent="0.15"/>
    <row r="8663" customFormat="1" x14ac:dyDescent="0.15"/>
    <row r="8664" customFormat="1" x14ac:dyDescent="0.15"/>
    <row r="8665" customFormat="1" x14ac:dyDescent="0.15"/>
    <row r="8666" customFormat="1" x14ac:dyDescent="0.15"/>
    <row r="8667" customFormat="1" x14ac:dyDescent="0.15"/>
    <row r="8668" customFormat="1" x14ac:dyDescent="0.15"/>
    <row r="8669" customFormat="1" x14ac:dyDescent="0.15"/>
    <row r="8670" customFormat="1" x14ac:dyDescent="0.15"/>
    <row r="8671" customFormat="1" x14ac:dyDescent="0.15"/>
    <row r="8672" customFormat="1" x14ac:dyDescent="0.15"/>
    <row r="8673" customFormat="1" x14ac:dyDescent="0.15"/>
    <row r="8674" customFormat="1" x14ac:dyDescent="0.15"/>
    <row r="8675" customFormat="1" x14ac:dyDescent="0.15"/>
    <row r="8676" customFormat="1" x14ac:dyDescent="0.15"/>
    <row r="8677" customFormat="1" x14ac:dyDescent="0.15"/>
    <row r="8678" customFormat="1" x14ac:dyDescent="0.15"/>
    <row r="8679" customFormat="1" x14ac:dyDescent="0.15"/>
    <row r="8680" customFormat="1" x14ac:dyDescent="0.15"/>
    <row r="8681" customFormat="1" x14ac:dyDescent="0.15"/>
    <row r="8682" customFormat="1" x14ac:dyDescent="0.15"/>
    <row r="8683" customFormat="1" x14ac:dyDescent="0.15"/>
    <row r="8684" customFormat="1" x14ac:dyDescent="0.15"/>
    <row r="8685" customFormat="1" x14ac:dyDescent="0.15"/>
    <row r="8686" customFormat="1" x14ac:dyDescent="0.15"/>
    <row r="8687" customFormat="1" x14ac:dyDescent="0.15"/>
    <row r="8688" customFormat="1" x14ac:dyDescent="0.15"/>
    <row r="8689" customFormat="1" x14ac:dyDescent="0.15"/>
    <row r="8690" customFormat="1" x14ac:dyDescent="0.15"/>
    <row r="8691" customFormat="1" x14ac:dyDescent="0.15"/>
    <row r="8692" customFormat="1" x14ac:dyDescent="0.15"/>
    <row r="8693" customFormat="1" x14ac:dyDescent="0.15"/>
    <row r="8694" customFormat="1" x14ac:dyDescent="0.15"/>
    <row r="8695" customFormat="1" x14ac:dyDescent="0.15"/>
    <row r="8696" customFormat="1" x14ac:dyDescent="0.15"/>
    <row r="8697" customFormat="1" x14ac:dyDescent="0.15"/>
    <row r="8698" customFormat="1" x14ac:dyDescent="0.15"/>
    <row r="8699" customFormat="1" x14ac:dyDescent="0.15"/>
    <row r="8700" customFormat="1" x14ac:dyDescent="0.15"/>
    <row r="8701" customFormat="1" x14ac:dyDescent="0.15"/>
    <row r="8702" customFormat="1" x14ac:dyDescent="0.15"/>
    <row r="8703" customFormat="1" x14ac:dyDescent="0.15"/>
    <row r="8704" customFormat="1" x14ac:dyDescent="0.15"/>
    <row r="8705" customFormat="1" x14ac:dyDescent="0.15"/>
    <row r="8706" customFormat="1" x14ac:dyDescent="0.15"/>
    <row r="8707" customFormat="1" x14ac:dyDescent="0.15"/>
    <row r="8708" customFormat="1" x14ac:dyDescent="0.15"/>
    <row r="8709" customFormat="1" x14ac:dyDescent="0.15"/>
    <row r="8710" customFormat="1" x14ac:dyDescent="0.15"/>
    <row r="8711" customFormat="1" x14ac:dyDescent="0.15"/>
    <row r="8712" customFormat="1" x14ac:dyDescent="0.15"/>
    <row r="8713" customFormat="1" x14ac:dyDescent="0.15"/>
    <row r="8714" customFormat="1" x14ac:dyDescent="0.15"/>
    <row r="8715" customFormat="1" x14ac:dyDescent="0.15"/>
    <row r="8716" customFormat="1" x14ac:dyDescent="0.15"/>
    <row r="8717" customFormat="1" x14ac:dyDescent="0.15"/>
    <row r="8718" customFormat="1" x14ac:dyDescent="0.15"/>
    <row r="8719" customFormat="1" x14ac:dyDescent="0.15"/>
    <row r="8720" customFormat="1" x14ac:dyDescent="0.15"/>
    <row r="8721" customFormat="1" x14ac:dyDescent="0.15"/>
    <row r="8722" customFormat="1" x14ac:dyDescent="0.15"/>
    <row r="8723" customFormat="1" x14ac:dyDescent="0.15"/>
    <row r="8724" customFormat="1" x14ac:dyDescent="0.15"/>
    <row r="8725" customFormat="1" x14ac:dyDescent="0.15"/>
    <row r="8726" customFormat="1" x14ac:dyDescent="0.15"/>
    <row r="8727" customFormat="1" x14ac:dyDescent="0.15"/>
    <row r="8728" customFormat="1" x14ac:dyDescent="0.15"/>
    <row r="8729" customFormat="1" x14ac:dyDescent="0.15"/>
    <row r="8730" customFormat="1" x14ac:dyDescent="0.15"/>
    <row r="8731" customFormat="1" x14ac:dyDescent="0.15"/>
    <row r="8732" customFormat="1" x14ac:dyDescent="0.15"/>
    <row r="8733" customFormat="1" x14ac:dyDescent="0.15"/>
    <row r="8734" customFormat="1" x14ac:dyDescent="0.15"/>
    <row r="8735" customFormat="1" x14ac:dyDescent="0.15"/>
    <row r="8736" customFormat="1" x14ac:dyDescent="0.15"/>
    <row r="8737" customFormat="1" x14ac:dyDescent="0.15"/>
    <row r="8738" customFormat="1" x14ac:dyDescent="0.15"/>
    <row r="8739" customFormat="1" x14ac:dyDescent="0.15"/>
    <row r="8740" customFormat="1" x14ac:dyDescent="0.15"/>
    <row r="8741" customFormat="1" x14ac:dyDescent="0.15"/>
    <row r="8742" customFormat="1" x14ac:dyDescent="0.15"/>
    <row r="8743" customFormat="1" x14ac:dyDescent="0.15"/>
    <row r="8744" customFormat="1" x14ac:dyDescent="0.15"/>
    <row r="8745" customFormat="1" x14ac:dyDescent="0.15"/>
    <row r="8746" customFormat="1" x14ac:dyDescent="0.15"/>
    <row r="8747" customFormat="1" x14ac:dyDescent="0.15"/>
    <row r="8748" customFormat="1" x14ac:dyDescent="0.15"/>
    <row r="8749" customFormat="1" x14ac:dyDescent="0.15"/>
    <row r="8750" customFormat="1" x14ac:dyDescent="0.15"/>
    <row r="8751" customFormat="1" x14ac:dyDescent="0.15"/>
    <row r="8752" customFormat="1" x14ac:dyDescent="0.15"/>
    <row r="8753" customFormat="1" x14ac:dyDescent="0.15"/>
    <row r="8754" customFormat="1" x14ac:dyDescent="0.15"/>
    <row r="8755" customFormat="1" x14ac:dyDescent="0.15"/>
    <row r="8756" customFormat="1" x14ac:dyDescent="0.15"/>
    <row r="8757" customFormat="1" x14ac:dyDescent="0.15"/>
    <row r="8758" customFormat="1" x14ac:dyDescent="0.15"/>
    <row r="8759" customFormat="1" x14ac:dyDescent="0.15"/>
    <row r="8760" customFormat="1" x14ac:dyDescent="0.15"/>
    <row r="8761" customFormat="1" x14ac:dyDescent="0.15"/>
    <row r="8762" customFormat="1" x14ac:dyDescent="0.15"/>
    <row r="8763" customFormat="1" x14ac:dyDescent="0.15"/>
    <row r="8764" customFormat="1" x14ac:dyDescent="0.15"/>
    <row r="8765" customFormat="1" x14ac:dyDescent="0.15"/>
    <row r="8766" customFormat="1" x14ac:dyDescent="0.15"/>
    <row r="8767" customFormat="1" x14ac:dyDescent="0.15"/>
    <row r="8768" customFormat="1" x14ac:dyDescent="0.15"/>
    <row r="8769" customFormat="1" x14ac:dyDescent="0.15"/>
    <row r="8770" customFormat="1" x14ac:dyDescent="0.15"/>
    <row r="8771" customFormat="1" x14ac:dyDescent="0.15"/>
    <row r="8772" customFormat="1" x14ac:dyDescent="0.15"/>
    <row r="8773" customFormat="1" x14ac:dyDescent="0.15"/>
    <row r="8774" customFormat="1" x14ac:dyDescent="0.15"/>
    <row r="8775" customFormat="1" x14ac:dyDescent="0.15"/>
    <row r="8776" customFormat="1" x14ac:dyDescent="0.15"/>
    <row r="8777" customFormat="1" x14ac:dyDescent="0.15"/>
    <row r="8778" customFormat="1" x14ac:dyDescent="0.15"/>
    <row r="8779" customFormat="1" x14ac:dyDescent="0.15"/>
    <row r="8780" customFormat="1" x14ac:dyDescent="0.15"/>
    <row r="8781" customFormat="1" x14ac:dyDescent="0.15"/>
    <row r="8782" customFormat="1" x14ac:dyDescent="0.15"/>
    <row r="8783" customFormat="1" x14ac:dyDescent="0.15"/>
    <row r="8784" customFormat="1" x14ac:dyDescent="0.15"/>
    <row r="8785" customFormat="1" x14ac:dyDescent="0.15"/>
    <row r="8786" customFormat="1" x14ac:dyDescent="0.15"/>
    <row r="8787" customFormat="1" x14ac:dyDescent="0.15"/>
    <row r="8788" customFormat="1" x14ac:dyDescent="0.15"/>
    <row r="8789" customFormat="1" x14ac:dyDescent="0.15"/>
    <row r="8790" customFormat="1" x14ac:dyDescent="0.15"/>
    <row r="8791" customFormat="1" x14ac:dyDescent="0.15"/>
    <row r="8792" customFormat="1" x14ac:dyDescent="0.15"/>
    <row r="8793" customFormat="1" x14ac:dyDescent="0.15"/>
    <row r="8794" customFormat="1" x14ac:dyDescent="0.15"/>
    <row r="8795" customFormat="1" x14ac:dyDescent="0.15"/>
    <row r="8796" customFormat="1" x14ac:dyDescent="0.15"/>
    <row r="8797" customFormat="1" x14ac:dyDescent="0.15"/>
    <row r="8798" customFormat="1" x14ac:dyDescent="0.15"/>
    <row r="8799" customFormat="1" x14ac:dyDescent="0.15"/>
    <row r="8800" customFormat="1" x14ac:dyDescent="0.15"/>
    <row r="8801" customFormat="1" x14ac:dyDescent="0.15"/>
    <row r="8802" customFormat="1" x14ac:dyDescent="0.15"/>
    <row r="8803" customFormat="1" x14ac:dyDescent="0.15"/>
    <row r="8804" customFormat="1" x14ac:dyDescent="0.15"/>
    <row r="8805" customFormat="1" x14ac:dyDescent="0.15"/>
    <row r="8806" customFormat="1" x14ac:dyDescent="0.15"/>
    <row r="8807" customFormat="1" x14ac:dyDescent="0.15"/>
    <row r="8808" customFormat="1" x14ac:dyDescent="0.15"/>
    <row r="8809" customFormat="1" x14ac:dyDescent="0.15"/>
    <row r="8810" customFormat="1" x14ac:dyDescent="0.15"/>
    <row r="8811" customFormat="1" x14ac:dyDescent="0.15"/>
    <row r="8812" customFormat="1" x14ac:dyDescent="0.15"/>
    <row r="8813" customFormat="1" x14ac:dyDescent="0.15"/>
    <row r="8814" customFormat="1" x14ac:dyDescent="0.15"/>
    <row r="8815" customFormat="1" x14ac:dyDescent="0.15"/>
    <row r="8816" customFormat="1" x14ac:dyDescent="0.15"/>
    <row r="8817" customFormat="1" x14ac:dyDescent="0.15"/>
    <row r="8818" customFormat="1" x14ac:dyDescent="0.15"/>
    <row r="8819" customFormat="1" x14ac:dyDescent="0.15"/>
    <row r="8820" customFormat="1" x14ac:dyDescent="0.15"/>
    <row r="8821" customFormat="1" x14ac:dyDescent="0.15"/>
    <row r="8822" customFormat="1" x14ac:dyDescent="0.15"/>
    <row r="8823" customFormat="1" x14ac:dyDescent="0.15"/>
    <row r="8824" customFormat="1" x14ac:dyDescent="0.15"/>
    <row r="8825" customFormat="1" x14ac:dyDescent="0.15"/>
    <row r="8826" customFormat="1" x14ac:dyDescent="0.15"/>
    <row r="8827" customFormat="1" x14ac:dyDescent="0.15"/>
    <row r="8828" customFormat="1" x14ac:dyDescent="0.15"/>
    <row r="8829" customFormat="1" x14ac:dyDescent="0.15"/>
    <row r="8830" customFormat="1" x14ac:dyDescent="0.15"/>
    <row r="8831" customFormat="1" x14ac:dyDescent="0.15"/>
    <row r="8832" customFormat="1" x14ac:dyDescent="0.15"/>
    <row r="8833" customFormat="1" x14ac:dyDescent="0.15"/>
    <row r="8834" customFormat="1" x14ac:dyDescent="0.15"/>
    <row r="8835" customFormat="1" x14ac:dyDescent="0.15"/>
    <row r="8836" customFormat="1" x14ac:dyDescent="0.15"/>
    <row r="8837" customFormat="1" x14ac:dyDescent="0.15"/>
    <row r="8838" customFormat="1" x14ac:dyDescent="0.15"/>
    <row r="8839" customFormat="1" x14ac:dyDescent="0.15"/>
    <row r="8840" customFormat="1" x14ac:dyDescent="0.15"/>
    <row r="8841" customFormat="1" x14ac:dyDescent="0.15"/>
    <row r="8842" customFormat="1" x14ac:dyDescent="0.15"/>
    <row r="8843" customFormat="1" x14ac:dyDescent="0.15"/>
    <row r="8844" customFormat="1" x14ac:dyDescent="0.15"/>
    <row r="8845" customFormat="1" x14ac:dyDescent="0.15"/>
    <row r="8846" customFormat="1" x14ac:dyDescent="0.15"/>
    <row r="8847" customFormat="1" x14ac:dyDescent="0.15"/>
    <row r="8848" customFormat="1" x14ac:dyDescent="0.15"/>
    <row r="8849" customFormat="1" x14ac:dyDescent="0.15"/>
    <row r="8850" customFormat="1" x14ac:dyDescent="0.15"/>
    <row r="8851" customFormat="1" x14ac:dyDescent="0.15"/>
    <row r="8852" customFormat="1" x14ac:dyDescent="0.15"/>
    <row r="8853" customFormat="1" x14ac:dyDescent="0.15"/>
    <row r="8854" customFormat="1" x14ac:dyDescent="0.15"/>
    <row r="8855" customFormat="1" x14ac:dyDescent="0.15"/>
    <row r="8856" customFormat="1" x14ac:dyDescent="0.15"/>
    <row r="8857" customFormat="1" x14ac:dyDescent="0.15"/>
    <row r="8858" customFormat="1" x14ac:dyDescent="0.15"/>
    <row r="8859" customFormat="1" x14ac:dyDescent="0.15"/>
    <row r="8860" customFormat="1" x14ac:dyDescent="0.15"/>
    <row r="8861" customFormat="1" x14ac:dyDescent="0.15"/>
    <row r="8862" customFormat="1" x14ac:dyDescent="0.15"/>
    <row r="8863" customFormat="1" x14ac:dyDescent="0.15"/>
    <row r="8864" customFormat="1" x14ac:dyDescent="0.15"/>
    <row r="8865" customFormat="1" x14ac:dyDescent="0.15"/>
    <row r="8866" customFormat="1" x14ac:dyDescent="0.15"/>
    <row r="8867" customFormat="1" x14ac:dyDescent="0.15"/>
    <row r="8868" customFormat="1" x14ac:dyDescent="0.15"/>
    <row r="8869" customFormat="1" x14ac:dyDescent="0.15"/>
    <row r="8870" customFormat="1" x14ac:dyDescent="0.15"/>
    <row r="8871" customFormat="1" x14ac:dyDescent="0.15"/>
    <row r="8872" customFormat="1" x14ac:dyDescent="0.15"/>
    <row r="8873" customFormat="1" x14ac:dyDescent="0.15"/>
    <row r="8874" customFormat="1" x14ac:dyDescent="0.15"/>
    <row r="8875" customFormat="1" x14ac:dyDescent="0.15"/>
    <row r="8876" customFormat="1" x14ac:dyDescent="0.15"/>
    <row r="8877" customFormat="1" x14ac:dyDescent="0.15"/>
    <row r="8878" customFormat="1" x14ac:dyDescent="0.15"/>
    <row r="8879" customFormat="1" x14ac:dyDescent="0.15"/>
    <row r="8880" customFormat="1" x14ac:dyDescent="0.15"/>
    <row r="8881" customFormat="1" x14ac:dyDescent="0.15"/>
    <row r="8882" customFormat="1" x14ac:dyDescent="0.15"/>
    <row r="8883" customFormat="1" x14ac:dyDescent="0.15"/>
    <row r="8884" customFormat="1" x14ac:dyDescent="0.15"/>
    <row r="8885" customFormat="1" x14ac:dyDescent="0.15"/>
    <row r="8886" customFormat="1" x14ac:dyDescent="0.15"/>
    <row r="8887" customFormat="1" x14ac:dyDescent="0.15"/>
    <row r="8888" customFormat="1" x14ac:dyDescent="0.15"/>
    <row r="8889" customFormat="1" x14ac:dyDescent="0.15"/>
    <row r="8890" customFormat="1" x14ac:dyDescent="0.15"/>
    <row r="8891" customFormat="1" x14ac:dyDescent="0.15"/>
    <row r="8892" customFormat="1" x14ac:dyDescent="0.15"/>
    <row r="8893" customFormat="1" x14ac:dyDescent="0.15"/>
    <row r="8894" customFormat="1" x14ac:dyDescent="0.15"/>
    <row r="8895" customFormat="1" x14ac:dyDescent="0.15"/>
    <row r="8896" customFormat="1" x14ac:dyDescent="0.15"/>
    <row r="8897" customFormat="1" x14ac:dyDescent="0.15"/>
    <row r="8898" customFormat="1" x14ac:dyDescent="0.15"/>
    <row r="8899" customFormat="1" x14ac:dyDescent="0.15"/>
    <row r="8900" customFormat="1" x14ac:dyDescent="0.15"/>
    <row r="8901" customFormat="1" x14ac:dyDescent="0.15"/>
    <row r="8902" customFormat="1" x14ac:dyDescent="0.15"/>
    <row r="8903" customFormat="1" x14ac:dyDescent="0.15"/>
    <row r="8904" customFormat="1" x14ac:dyDescent="0.15"/>
    <row r="8905" customFormat="1" x14ac:dyDescent="0.15"/>
    <row r="8906" customFormat="1" x14ac:dyDescent="0.15"/>
    <row r="8907" customFormat="1" x14ac:dyDescent="0.15"/>
    <row r="8908" customFormat="1" x14ac:dyDescent="0.15"/>
    <row r="8909" customFormat="1" x14ac:dyDescent="0.15"/>
    <row r="8910" customFormat="1" x14ac:dyDescent="0.15"/>
    <row r="8911" customFormat="1" x14ac:dyDescent="0.15"/>
    <row r="8912" customFormat="1" x14ac:dyDescent="0.15"/>
    <row r="8913" customFormat="1" x14ac:dyDescent="0.15"/>
    <row r="8914" customFormat="1" x14ac:dyDescent="0.15"/>
    <row r="8915" customFormat="1" x14ac:dyDescent="0.15"/>
    <row r="8916" customFormat="1" x14ac:dyDescent="0.15"/>
    <row r="8917" customFormat="1" x14ac:dyDescent="0.15"/>
    <row r="8918" customFormat="1" x14ac:dyDescent="0.15"/>
    <row r="8919" customFormat="1" x14ac:dyDescent="0.15"/>
    <row r="8920" customFormat="1" x14ac:dyDescent="0.15"/>
    <row r="8921" customFormat="1" x14ac:dyDescent="0.15"/>
    <row r="8922" customFormat="1" x14ac:dyDescent="0.15"/>
    <row r="8923" customFormat="1" x14ac:dyDescent="0.15"/>
    <row r="8924" customFormat="1" x14ac:dyDescent="0.15"/>
    <row r="8925" customFormat="1" x14ac:dyDescent="0.15"/>
    <row r="8926" customFormat="1" x14ac:dyDescent="0.15"/>
    <row r="8927" customFormat="1" x14ac:dyDescent="0.15"/>
    <row r="8928" customFormat="1" x14ac:dyDescent="0.15"/>
    <row r="8929" customFormat="1" x14ac:dyDescent="0.15"/>
    <row r="8930" customFormat="1" x14ac:dyDescent="0.15"/>
    <row r="8931" customFormat="1" x14ac:dyDescent="0.15"/>
    <row r="8932" customFormat="1" x14ac:dyDescent="0.15"/>
    <row r="8933" customFormat="1" x14ac:dyDescent="0.15"/>
    <row r="8934" customFormat="1" x14ac:dyDescent="0.15"/>
    <row r="8935" customFormat="1" x14ac:dyDescent="0.15"/>
    <row r="8936" customFormat="1" x14ac:dyDescent="0.15"/>
    <row r="8937" customFormat="1" x14ac:dyDescent="0.15"/>
    <row r="8938" customFormat="1" x14ac:dyDescent="0.15"/>
    <row r="8939" customFormat="1" x14ac:dyDescent="0.15"/>
    <row r="8940" customFormat="1" x14ac:dyDescent="0.15"/>
    <row r="8941" customFormat="1" x14ac:dyDescent="0.15"/>
    <row r="8942" customFormat="1" x14ac:dyDescent="0.15"/>
    <row r="8943" customFormat="1" x14ac:dyDescent="0.15"/>
    <row r="8944" customFormat="1" x14ac:dyDescent="0.15"/>
    <row r="8945" customFormat="1" x14ac:dyDescent="0.15"/>
    <row r="8946" customFormat="1" x14ac:dyDescent="0.15"/>
    <row r="8947" customFormat="1" x14ac:dyDescent="0.15"/>
    <row r="8948" customFormat="1" x14ac:dyDescent="0.15"/>
    <row r="8949" customFormat="1" x14ac:dyDescent="0.15"/>
    <row r="8950" customFormat="1" x14ac:dyDescent="0.15"/>
    <row r="8951" customFormat="1" x14ac:dyDescent="0.15"/>
    <row r="8952" customFormat="1" x14ac:dyDescent="0.15"/>
    <row r="8953" customFormat="1" x14ac:dyDescent="0.15"/>
    <row r="8954" customFormat="1" x14ac:dyDescent="0.15"/>
    <row r="8955" customFormat="1" x14ac:dyDescent="0.15"/>
    <row r="8956" customFormat="1" x14ac:dyDescent="0.15"/>
    <row r="8957" customFormat="1" x14ac:dyDescent="0.15"/>
    <row r="8958" customFormat="1" x14ac:dyDescent="0.15"/>
    <row r="8959" customFormat="1" x14ac:dyDescent="0.15"/>
    <row r="8960" customFormat="1" x14ac:dyDescent="0.15"/>
    <row r="8961" customFormat="1" x14ac:dyDescent="0.15"/>
    <row r="8962" customFormat="1" x14ac:dyDescent="0.15"/>
    <row r="8963" customFormat="1" x14ac:dyDescent="0.15"/>
    <row r="8964" customFormat="1" x14ac:dyDescent="0.15"/>
    <row r="8965" customFormat="1" x14ac:dyDescent="0.15"/>
    <row r="8966" customFormat="1" x14ac:dyDescent="0.15"/>
    <row r="8967" customFormat="1" x14ac:dyDescent="0.15"/>
    <row r="8968" customFormat="1" x14ac:dyDescent="0.15"/>
    <row r="8969" customFormat="1" x14ac:dyDescent="0.15"/>
    <row r="8970" customFormat="1" x14ac:dyDescent="0.15"/>
    <row r="8971" customFormat="1" x14ac:dyDescent="0.15"/>
    <row r="8972" customFormat="1" x14ac:dyDescent="0.15"/>
    <row r="8973" customFormat="1" x14ac:dyDescent="0.15"/>
    <row r="8974" customFormat="1" x14ac:dyDescent="0.15"/>
    <row r="8975" customFormat="1" x14ac:dyDescent="0.15"/>
    <row r="8976" customFormat="1" x14ac:dyDescent="0.15"/>
    <row r="8977" customFormat="1" x14ac:dyDescent="0.15"/>
    <row r="8978" customFormat="1" x14ac:dyDescent="0.15"/>
    <row r="8979" customFormat="1" x14ac:dyDescent="0.15"/>
    <row r="8980" customFormat="1" x14ac:dyDescent="0.15"/>
    <row r="8981" customFormat="1" x14ac:dyDescent="0.15"/>
    <row r="8982" customFormat="1" x14ac:dyDescent="0.15"/>
    <row r="8983" customFormat="1" x14ac:dyDescent="0.15"/>
    <row r="8984" customFormat="1" x14ac:dyDescent="0.15"/>
    <row r="8985" customFormat="1" x14ac:dyDescent="0.15"/>
    <row r="8986" customFormat="1" x14ac:dyDescent="0.15"/>
    <row r="8987" customFormat="1" x14ac:dyDescent="0.15"/>
    <row r="8988" customFormat="1" x14ac:dyDescent="0.15"/>
    <row r="8989" customFormat="1" x14ac:dyDescent="0.15"/>
    <row r="8990" customFormat="1" x14ac:dyDescent="0.15"/>
    <row r="8991" customFormat="1" x14ac:dyDescent="0.15"/>
    <row r="8992" customFormat="1" x14ac:dyDescent="0.15"/>
    <row r="8993" customFormat="1" x14ac:dyDescent="0.15"/>
    <row r="8994" customFormat="1" x14ac:dyDescent="0.15"/>
    <row r="8995" customFormat="1" x14ac:dyDescent="0.15"/>
    <row r="8996" customFormat="1" x14ac:dyDescent="0.15"/>
    <row r="8997" customFormat="1" x14ac:dyDescent="0.15"/>
    <row r="8998" customFormat="1" x14ac:dyDescent="0.15"/>
    <row r="8999" customFormat="1" x14ac:dyDescent="0.15"/>
    <row r="9000" customFormat="1" x14ac:dyDescent="0.15"/>
    <row r="9001" customFormat="1" x14ac:dyDescent="0.15"/>
    <row r="9002" customFormat="1" x14ac:dyDescent="0.15"/>
    <row r="9003" customFormat="1" x14ac:dyDescent="0.15"/>
    <row r="9004" customFormat="1" x14ac:dyDescent="0.15"/>
    <row r="9005" customFormat="1" x14ac:dyDescent="0.15"/>
    <row r="9006" customFormat="1" x14ac:dyDescent="0.15"/>
    <row r="9007" customFormat="1" x14ac:dyDescent="0.15"/>
    <row r="9008" customFormat="1" x14ac:dyDescent="0.15"/>
    <row r="9009" customFormat="1" x14ac:dyDescent="0.15"/>
    <row r="9010" customFormat="1" x14ac:dyDescent="0.15"/>
    <row r="9011" customFormat="1" x14ac:dyDescent="0.15"/>
    <row r="9012" customFormat="1" x14ac:dyDescent="0.15"/>
    <row r="9013" customFormat="1" x14ac:dyDescent="0.15"/>
    <row r="9014" customFormat="1" x14ac:dyDescent="0.15"/>
    <row r="9015" customFormat="1" x14ac:dyDescent="0.15"/>
    <row r="9016" customFormat="1" x14ac:dyDescent="0.15"/>
    <row r="9017" customFormat="1" x14ac:dyDescent="0.15"/>
    <row r="9018" customFormat="1" x14ac:dyDescent="0.15"/>
    <row r="9019" customFormat="1" x14ac:dyDescent="0.15"/>
    <row r="9020" customFormat="1" x14ac:dyDescent="0.15"/>
    <row r="9021" customFormat="1" x14ac:dyDescent="0.15"/>
    <row r="9022" customFormat="1" x14ac:dyDescent="0.15"/>
    <row r="9023" customFormat="1" x14ac:dyDescent="0.15"/>
    <row r="9024" customFormat="1" x14ac:dyDescent="0.15"/>
    <row r="9025" customFormat="1" x14ac:dyDescent="0.15"/>
    <row r="9026" customFormat="1" x14ac:dyDescent="0.15"/>
    <row r="9027" customFormat="1" x14ac:dyDescent="0.15"/>
    <row r="9028" customFormat="1" x14ac:dyDescent="0.15"/>
    <row r="9029" customFormat="1" x14ac:dyDescent="0.15"/>
    <row r="9030" customFormat="1" x14ac:dyDescent="0.15"/>
    <row r="9031" customFormat="1" x14ac:dyDescent="0.15"/>
    <row r="9032" customFormat="1" x14ac:dyDescent="0.15"/>
    <row r="9033" customFormat="1" x14ac:dyDescent="0.15"/>
    <row r="9034" customFormat="1" x14ac:dyDescent="0.15"/>
    <row r="9035" customFormat="1" x14ac:dyDescent="0.15"/>
    <row r="9036" customFormat="1" x14ac:dyDescent="0.15"/>
    <row r="9037" customFormat="1" x14ac:dyDescent="0.15"/>
    <row r="9038" customFormat="1" x14ac:dyDescent="0.15"/>
    <row r="9039" customFormat="1" x14ac:dyDescent="0.15"/>
    <row r="9040" customFormat="1" x14ac:dyDescent="0.15"/>
    <row r="9041" customFormat="1" x14ac:dyDescent="0.15"/>
    <row r="9042" customFormat="1" x14ac:dyDescent="0.15"/>
    <row r="9043" customFormat="1" x14ac:dyDescent="0.15"/>
    <row r="9044" customFormat="1" x14ac:dyDescent="0.15"/>
    <row r="9045" customFormat="1" x14ac:dyDescent="0.15"/>
    <row r="9046" customFormat="1" x14ac:dyDescent="0.15"/>
    <row r="9047" customFormat="1" x14ac:dyDescent="0.15"/>
    <row r="9048" customFormat="1" x14ac:dyDescent="0.15"/>
    <row r="9049" customFormat="1" x14ac:dyDescent="0.15"/>
    <row r="9050" customFormat="1" x14ac:dyDescent="0.15"/>
    <row r="9051" customFormat="1" x14ac:dyDescent="0.15"/>
    <row r="9052" customFormat="1" x14ac:dyDescent="0.15"/>
    <row r="9053" customFormat="1" x14ac:dyDescent="0.15"/>
    <row r="9054" customFormat="1" x14ac:dyDescent="0.15"/>
    <row r="9055" customFormat="1" x14ac:dyDescent="0.15"/>
    <row r="9056" customFormat="1" x14ac:dyDescent="0.15"/>
    <row r="9057" customFormat="1" x14ac:dyDescent="0.15"/>
    <row r="9058" customFormat="1" x14ac:dyDescent="0.15"/>
    <row r="9059" customFormat="1" x14ac:dyDescent="0.15"/>
    <row r="9060" customFormat="1" x14ac:dyDescent="0.15"/>
    <row r="9061" customFormat="1" x14ac:dyDescent="0.15"/>
    <row r="9062" customFormat="1" x14ac:dyDescent="0.15"/>
    <row r="9063" customFormat="1" x14ac:dyDescent="0.15"/>
    <row r="9064" customFormat="1" x14ac:dyDescent="0.15"/>
    <row r="9065" customFormat="1" x14ac:dyDescent="0.15"/>
    <row r="9066" customFormat="1" x14ac:dyDescent="0.15"/>
    <row r="9067" customFormat="1" x14ac:dyDescent="0.15"/>
    <row r="9068" customFormat="1" x14ac:dyDescent="0.15"/>
    <row r="9069" customFormat="1" x14ac:dyDescent="0.15"/>
    <row r="9070" customFormat="1" x14ac:dyDescent="0.15"/>
    <row r="9071" customFormat="1" x14ac:dyDescent="0.15"/>
    <row r="9072" customFormat="1" x14ac:dyDescent="0.15"/>
    <row r="9073" customFormat="1" x14ac:dyDescent="0.15"/>
    <row r="9074" customFormat="1" x14ac:dyDescent="0.15"/>
    <row r="9075" customFormat="1" x14ac:dyDescent="0.15"/>
    <row r="9076" customFormat="1" x14ac:dyDescent="0.15"/>
    <row r="9077" customFormat="1" x14ac:dyDescent="0.15"/>
    <row r="9078" customFormat="1" x14ac:dyDescent="0.15"/>
    <row r="9079" customFormat="1" x14ac:dyDescent="0.15"/>
    <row r="9080" customFormat="1" x14ac:dyDescent="0.15"/>
    <row r="9081" customFormat="1" x14ac:dyDescent="0.15"/>
    <row r="9082" customFormat="1" x14ac:dyDescent="0.15"/>
    <row r="9083" customFormat="1" x14ac:dyDescent="0.15"/>
    <row r="9084" customFormat="1" x14ac:dyDescent="0.15"/>
    <row r="9085" customFormat="1" x14ac:dyDescent="0.15"/>
    <row r="9086" customFormat="1" x14ac:dyDescent="0.15"/>
    <row r="9087" customFormat="1" x14ac:dyDescent="0.15"/>
    <row r="9088" customFormat="1" x14ac:dyDescent="0.15"/>
    <row r="9089" customFormat="1" x14ac:dyDescent="0.15"/>
    <row r="9090" customFormat="1" x14ac:dyDescent="0.15"/>
    <row r="9091" customFormat="1" x14ac:dyDescent="0.15"/>
    <row r="9092" customFormat="1" x14ac:dyDescent="0.15"/>
    <row r="9093" customFormat="1" x14ac:dyDescent="0.15"/>
    <row r="9094" customFormat="1" x14ac:dyDescent="0.15"/>
    <row r="9095" customFormat="1" x14ac:dyDescent="0.15"/>
    <row r="9096" customFormat="1" x14ac:dyDescent="0.15"/>
    <row r="9097" customFormat="1" x14ac:dyDescent="0.15"/>
    <row r="9098" customFormat="1" x14ac:dyDescent="0.15"/>
    <row r="9099" customFormat="1" x14ac:dyDescent="0.15"/>
    <row r="9100" customFormat="1" x14ac:dyDescent="0.15"/>
    <row r="9101" customFormat="1" x14ac:dyDescent="0.15"/>
    <row r="9102" customFormat="1" x14ac:dyDescent="0.15"/>
    <row r="9103" customFormat="1" x14ac:dyDescent="0.15"/>
    <row r="9104" customFormat="1" x14ac:dyDescent="0.15"/>
    <row r="9105" customFormat="1" x14ac:dyDescent="0.15"/>
    <row r="9106" customFormat="1" x14ac:dyDescent="0.15"/>
    <row r="9107" customFormat="1" x14ac:dyDescent="0.15"/>
    <row r="9108" customFormat="1" x14ac:dyDescent="0.15"/>
    <row r="9109" customFormat="1" x14ac:dyDescent="0.15"/>
    <row r="9110" customFormat="1" x14ac:dyDescent="0.15"/>
    <row r="9111" customFormat="1" x14ac:dyDescent="0.15"/>
    <row r="9112" customFormat="1" x14ac:dyDescent="0.15"/>
    <row r="9113" customFormat="1" x14ac:dyDescent="0.15"/>
    <row r="9114" customFormat="1" x14ac:dyDescent="0.15"/>
    <row r="9115" customFormat="1" x14ac:dyDescent="0.15"/>
    <row r="9116" customFormat="1" x14ac:dyDescent="0.15"/>
    <row r="9117" customFormat="1" x14ac:dyDescent="0.15"/>
    <row r="9118" customFormat="1" x14ac:dyDescent="0.15"/>
    <row r="9119" customFormat="1" x14ac:dyDescent="0.15"/>
    <row r="9120" customFormat="1" x14ac:dyDescent="0.15"/>
    <row r="9121" customFormat="1" x14ac:dyDescent="0.15"/>
    <row r="9122" customFormat="1" x14ac:dyDescent="0.15"/>
    <row r="9123" customFormat="1" x14ac:dyDescent="0.15"/>
    <row r="9124" customFormat="1" x14ac:dyDescent="0.15"/>
    <row r="9125" customFormat="1" x14ac:dyDescent="0.15"/>
    <row r="9126" customFormat="1" x14ac:dyDescent="0.15"/>
    <row r="9127" customFormat="1" x14ac:dyDescent="0.15"/>
    <row r="9128" customFormat="1" x14ac:dyDescent="0.15"/>
    <row r="9129" customFormat="1" x14ac:dyDescent="0.15"/>
    <row r="9130" customFormat="1" x14ac:dyDescent="0.15"/>
    <row r="9131" customFormat="1" x14ac:dyDescent="0.15"/>
    <row r="9132" customFormat="1" x14ac:dyDescent="0.15"/>
    <row r="9133" customFormat="1" x14ac:dyDescent="0.15"/>
    <row r="9134" customFormat="1" x14ac:dyDescent="0.15"/>
    <row r="9135" customFormat="1" x14ac:dyDescent="0.15"/>
    <row r="9136" customFormat="1" x14ac:dyDescent="0.15"/>
    <row r="9137" customFormat="1" x14ac:dyDescent="0.15"/>
    <row r="9138" customFormat="1" x14ac:dyDescent="0.15"/>
    <row r="9139" customFormat="1" x14ac:dyDescent="0.15"/>
    <row r="9140" customFormat="1" x14ac:dyDescent="0.15"/>
    <row r="9141" customFormat="1" x14ac:dyDescent="0.15"/>
    <row r="9142" customFormat="1" x14ac:dyDescent="0.15"/>
    <row r="9143" customFormat="1" x14ac:dyDescent="0.15"/>
    <row r="9144" customFormat="1" x14ac:dyDescent="0.15"/>
    <row r="9145" customFormat="1" x14ac:dyDescent="0.15"/>
    <row r="9146" customFormat="1" x14ac:dyDescent="0.15"/>
    <row r="9147" customFormat="1" x14ac:dyDescent="0.15"/>
    <row r="9148" customFormat="1" x14ac:dyDescent="0.15"/>
    <row r="9149" customFormat="1" x14ac:dyDescent="0.15"/>
    <row r="9150" customFormat="1" x14ac:dyDescent="0.15"/>
    <row r="9151" customFormat="1" x14ac:dyDescent="0.15"/>
    <row r="9152" customFormat="1" x14ac:dyDescent="0.15"/>
    <row r="9153" customFormat="1" x14ac:dyDescent="0.15"/>
    <row r="9154" customFormat="1" x14ac:dyDescent="0.15"/>
    <row r="9155" customFormat="1" x14ac:dyDescent="0.15"/>
    <row r="9156" customFormat="1" x14ac:dyDescent="0.15"/>
    <row r="9157" customFormat="1" x14ac:dyDescent="0.15"/>
    <row r="9158" customFormat="1" x14ac:dyDescent="0.15"/>
    <row r="9159" customFormat="1" x14ac:dyDescent="0.15"/>
    <row r="9160" customFormat="1" x14ac:dyDescent="0.15"/>
    <row r="9161" customFormat="1" x14ac:dyDescent="0.15"/>
    <row r="9162" customFormat="1" x14ac:dyDescent="0.15"/>
    <row r="9163" customFormat="1" x14ac:dyDescent="0.15"/>
    <row r="9164" customFormat="1" x14ac:dyDescent="0.15"/>
    <row r="9165" customFormat="1" x14ac:dyDescent="0.15"/>
    <row r="9166" customFormat="1" x14ac:dyDescent="0.15"/>
    <row r="9167" customFormat="1" x14ac:dyDescent="0.15"/>
    <row r="9168" customFormat="1" x14ac:dyDescent="0.15"/>
    <row r="9169" customFormat="1" x14ac:dyDescent="0.15"/>
    <row r="9170" customFormat="1" x14ac:dyDescent="0.15"/>
    <row r="9171" customFormat="1" x14ac:dyDescent="0.15"/>
    <row r="9172" customFormat="1" x14ac:dyDescent="0.15"/>
    <row r="9173" customFormat="1" x14ac:dyDescent="0.15"/>
    <row r="9174" customFormat="1" x14ac:dyDescent="0.15"/>
    <row r="9175" customFormat="1" x14ac:dyDescent="0.15"/>
    <row r="9176" customFormat="1" x14ac:dyDescent="0.15"/>
    <row r="9177" customFormat="1" x14ac:dyDescent="0.15"/>
    <row r="9178" customFormat="1" x14ac:dyDescent="0.15"/>
    <row r="9179" customFormat="1" x14ac:dyDescent="0.15"/>
    <row r="9180" customFormat="1" x14ac:dyDescent="0.15"/>
    <row r="9181" customFormat="1" x14ac:dyDescent="0.15"/>
    <row r="9182" customFormat="1" x14ac:dyDescent="0.15"/>
    <row r="9183" customFormat="1" x14ac:dyDescent="0.15"/>
    <row r="9184" customFormat="1" x14ac:dyDescent="0.15"/>
    <row r="9185" customFormat="1" x14ac:dyDescent="0.15"/>
    <row r="9186" customFormat="1" x14ac:dyDescent="0.15"/>
    <row r="9187" customFormat="1" x14ac:dyDescent="0.15"/>
    <row r="9188" customFormat="1" x14ac:dyDescent="0.15"/>
    <row r="9189" customFormat="1" x14ac:dyDescent="0.15"/>
    <row r="9190" customFormat="1" x14ac:dyDescent="0.15"/>
    <row r="9191" customFormat="1" x14ac:dyDescent="0.15"/>
    <row r="9192" customFormat="1" x14ac:dyDescent="0.15"/>
    <row r="9193" customFormat="1" x14ac:dyDescent="0.15"/>
    <row r="9194" customFormat="1" x14ac:dyDescent="0.15"/>
    <row r="9195" customFormat="1" x14ac:dyDescent="0.15"/>
    <row r="9196" customFormat="1" x14ac:dyDescent="0.15"/>
    <row r="9197" customFormat="1" x14ac:dyDescent="0.15"/>
    <row r="9198" customFormat="1" x14ac:dyDescent="0.15"/>
    <row r="9199" customFormat="1" x14ac:dyDescent="0.15"/>
    <row r="9200" customFormat="1" x14ac:dyDescent="0.15"/>
    <row r="9201" customFormat="1" x14ac:dyDescent="0.15"/>
    <row r="9202" customFormat="1" x14ac:dyDescent="0.15"/>
    <row r="9203" customFormat="1" x14ac:dyDescent="0.15"/>
    <row r="9204" customFormat="1" x14ac:dyDescent="0.15"/>
    <row r="9205" customFormat="1" x14ac:dyDescent="0.15"/>
    <row r="9206" customFormat="1" x14ac:dyDescent="0.15"/>
    <row r="9207" customFormat="1" x14ac:dyDescent="0.15"/>
    <row r="9208" customFormat="1" x14ac:dyDescent="0.15"/>
    <row r="9209" customFormat="1" x14ac:dyDescent="0.15"/>
    <row r="9210" customFormat="1" x14ac:dyDescent="0.15"/>
    <row r="9211" customFormat="1" x14ac:dyDescent="0.15"/>
    <row r="9212" customFormat="1" x14ac:dyDescent="0.15"/>
    <row r="9213" customFormat="1" x14ac:dyDescent="0.15"/>
    <row r="9214" customFormat="1" x14ac:dyDescent="0.15"/>
    <row r="9215" customFormat="1" x14ac:dyDescent="0.15"/>
    <row r="9216" customFormat="1" x14ac:dyDescent="0.15"/>
    <row r="9217" customFormat="1" x14ac:dyDescent="0.15"/>
    <row r="9218" customFormat="1" x14ac:dyDescent="0.15"/>
    <row r="9219" customFormat="1" x14ac:dyDescent="0.15"/>
    <row r="9220" customFormat="1" x14ac:dyDescent="0.15"/>
    <row r="9221" customFormat="1" x14ac:dyDescent="0.15"/>
    <row r="9222" customFormat="1" x14ac:dyDescent="0.15"/>
    <row r="9223" customFormat="1" x14ac:dyDescent="0.15"/>
    <row r="9224" customFormat="1" x14ac:dyDescent="0.15"/>
    <row r="9225" customFormat="1" x14ac:dyDescent="0.15"/>
    <row r="9226" customFormat="1" x14ac:dyDescent="0.15"/>
    <row r="9227" customFormat="1" x14ac:dyDescent="0.15"/>
    <row r="9228" customFormat="1" x14ac:dyDescent="0.15"/>
    <row r="9229" customFormat="1" x14ac:dyDescent="0.15"/>
    <row r="9230" customFormat="1" x14ac:dyDescent="0.15"/>
    <row r="9231" customFormat="1" x14ac:dyDescent="0.15"/>
    <row r="9232" customFormat="1" x14ac:dyDescent="0.15"/>
    <row r="9233" customFormat="1" x14ac:dyDescent="0.15"/>
    <row r="9234" customFormat="1" x14ac:dyDescent="0.15"/>
    <row r="9235" customFormat="1" x14ac:dyDescent="0.15"/>
    <row r="9236" customFormat="1" x14ac:dyDescent="0.15"/>
    <row r="9237" customFormat="1" x14ac:dyDescent="0.15"/>
    <row r="9238" customFormat="1" x14ac:dyDescent="0.15"/>
    <row r="9239" customFormat="1" x14ac:dyDescent="0.15"/>
    <row r="9240" customFormat="1" x14ac:dyDescent="0.15"/>
    <row r="9241" customFormat="1" x14ac:dyDescent="0.15"/>
    <row r="9242" customFormat="1" x14ac:dyDescent="0.15"/>
    <row r="9243" customFormat="1" x14ac:dyDescent="0.15"/>
    <row r="9244" customFormat="1" x14ac:dyDescent="0.15"/>
    <row r="9245" customFormat="1" x14ac:dyDescent="0.15"/>
    <row r="9246" customFormat="1" x14ac:dyDescent="0.15"/>
    <row r="9247" customFormat="1" x14ac:dyDescent="0.15"/>
    <row r="9248" customFormat="1" x14ac:dyDescent="0.15"/>
    <row r="9249" customFormat="1" x14ac:dyDescent="0.15"/>
    <row r="9250" customFormat="1" x14ac:dyDescent="0.15"/>
    <row r="9251" customFormat="1" x14ac:dyDescent="0.15"/>
    <row r="9252" customFormat="1" x14ac:dyDescent="0.15"/>
    <row r="9253" customFormat="1" x14ac:dyDescent="0.15"/>
    <row r="9254" customFormat="1" x14ac:dyDescent="0.15"/>
    <row r="9255" customFormat="1" x14ac:dyDescent="0.15"/>
    <row r="9256" customFormat="1" x14ac:dyDescent="0.15"/>
    <row r="9257" customFormat="1" x14ac:dyDescent="0.15"/>
    <row r="9258" customFormat="1" x14ac:dyDescent="0.15"/>
    <row r="9259" customFormat="1" x14ac:dyDescent="0.15"/>
    <row r="9260" customFormat="1" x14ac:dyDescent="0.15"/>
    <row r="9261" customFormat="1" x14ac:dyDescent="0.15"/>
    <row r="9262" customFormat="1" x14ac:dyDescent="0.15"/>
    <row r="9263" customFormat="1" x14ac:dyDescent="0.15"/>
    <row r="9264" customFormat="1" x14ac:dyDescent="0.15"/>
    <row r="9265" customFormat="1" x14ac:dyDescent="0.15"/>
    <row r="9266" customFormat="1" x14ac:dyDescent="0.15"/>
    <row r="9267" customFormat="1" x14ac:dyDescent="0.15"/>
    <row r="9268" customFormat="1" x14ac:dyDescent="0.15"/>
    <row r="9269" customFormat="1" x14ac:dyDescent="0.15"/>
    <row r="9270" customFormat="1" x14ac:dyDescent="0.15"/>
    <row r="9271" customFormat="1" x14ac:dyDescent="0.15"/>
    <row r="9272" customFormat="1" x14ac:dyDescent="0.15"/>
    <row r="9273" customFormat="1" x14ac:dyDescent="0.15"/>
    <row r="9274" customFormat="1" x14ac:dyDescent="0.15"/>
    <row r="9275" customFormat="1" x14ac:dyDescent="0.15"/>
    <row r="9276" customFormat="1" x14ac:dyDescent="0.15"/>
    <row r="9277" customFormat="1" x14ac:dyDescent="0.15"/>
    <row r="9278" customFormat="1" x14ac:dyDescent="0.15"/>
    <row r="9279" customFormat="1" x14ac:dyDescent="0.15"/>
    <row r="9280" customFormat="1" x14ac:dyDescent="0.15"/>
    <row r="9281" customFormat="1" x14ac:dyDescent="0.15"/>
    <row r="9282" customFormat="1" x14ac:dyDescent="0.15"/>
    <row r="9283" customFormat="1" x14ac:dyDescent="0.15"/>
    <row r="9284" customFormat="1" x14ac:dyDescent="0.15"/>
    <row r="9285" customFormat="1" x14ac:dyDescent="0.15"/>
    <row r="9286" customFormat="1" x14ac:dyDescent="0.15"/>
    <row r="9287" customFormat="1" x14ac:dyDescent="0.15"/>
    <row r="9288" customFormat="1" x14ac:dyDescent="0.15"/>
    <row r="9289" customFormat="1" x14ac:dyDescent="0.15"/>
    <row r="9290" customFormat="1" x14ac:dyDescent="0.15"/>
    <row r="9291" customFormat="1" x14ac:dyDescent="0.15"/>
    <row r="9292" customFormat="1" x14ac:dyDescent="0.15"/>
    <row r="9293" customFormat="1" x14ac:dyDescent="0.15"/>
    <row r="9294" customFormat="1" x14ac:dyDescent="0.15"/>
    <row r="9295" customFormat="1" x14ac:dyDescent="0.15"/>
    <row r="9296" customFormat="1" x14ac:dyDescent="0.15"/>
    <row r="9297" customFormat="1" x14ac:dyDescent="0.15"/>
    <row r="9298" customFormat="1" x14ac:dyDescent="0.15"/>
    <row r="9299" customFormat="1" x14ac:dyDescent="0.15"/>
    <row r="9300" customFormat="1" x14ac:dyDescent="0.15"/>
    <row r="9301" customFormat="1" x14ac:dyDescent="0.15"/>
    <row r="9302" customFormat="1" x14ac:dyDescent="0.15"/>
    <row r="9303" customFormat="1" x14ac:dyDescent="0.15"/>
    <row r="9304" customFormat="1" x14ac:dyDescent="0.15"/>
    <row r="9305" customFormat="1" x14ac:dyDescent="0.15"/>
    <row r="9306" customFormat="1" x14ac:dyDescent="0.15"/>
    <row r="9307" customFormat="1" x14ac:dyDescent="0.15"/>
    <row r="9308" customFormat="1" x14ac:dyDescent="0.15"/>
    <row r="9309" customFormat="1" x14ac:dyDescent="0.15"/>
    <row r="9310" customFormat="1" x14ac:dyDescent="0.15"/>
    <row r="9311" customFormat="1" x14ac:dyDescent="0.15"/>
    <row r="9312" customFormat="1" x14ac:dyDescent="0.15"/>
    <row r="9313" customFormat="1" x14ac:dyDescent="0.15"/>
    <row r="9314" customFormat="1" x14ac:dyDescent="0.15"/>
    <row r="9315" customFormat="1" x14ac:dyDescent="0.15"/>
    <row r="9316" customFormat="1" x14ac:dyDescent="0.15"/>
    <row r="9317" customFormat="1" x14ac:dyDescent="0.15"/>
    <row r="9318" customFormat="1" x14ac:dyDescent="0.15"/>
    <row r="9319" customFormat="1" x14ac:dyDescent="0.15"/>
    <row r="9320" customFormat="1" x14ac:dyDescent="0.15"/>
    <row r="9321" customFormat="1" x14ac:dyDescent="0.15"/>
    <row r="9322" customFormat="1" x14ac:dyDescent="0.15"/>
    <row r="9323" customFormat="1" x14ac:dyDescent="0.15"/>
    <row r="9324" customFormat="1" x14ac:dyDescent="0.15"/>
    <row r="9325" customFormat="1" x14ac:dyDescent="0.15"/>
    <row r="9326" customFormat="1" x14ac:dyDescent="0.15"/>
    <row r="9327" customFormat="1" x14ac:dyDescent="0.15"/>
    <row r="9328" customFormat="1" x14ac:dyDescent="0.15"/>
    <row r="9329" customFormat="1" x14ac:dyDescent="0.15"/>
    <row r="9330" customFormat="1" x14ac:dyDescent="0.15"/>
    <row r="9331" customFormat="1" x14ac:dyDescent="0.15"/>
    <row r="9332" customFormat="1" x14ac:dyDescent="0.15"/>
    <row r="9333" customFormat="1" x14ac:dyDescent="0.15"/>
    <row r="9334" customFormat="1" x14ac:dyDescent="0.15"/>
    <row r="9335" customFormat="1" x14ac:dyDescent="0.15"/>
    <row r="9336" customFormat="1" x14ac:dyDescent="0.15"/>
    <row r="9337" customFormat="1" x14ac:dyDescent="0.15"/>
    <row r="9338" customFormat="1" x14ac:dyDescent="0.15"/>
    <row r="9339" customFormat="1" x14ac:dyDescent="0.15"/>
    <row r="9340" customFormat="1" x14ac:dyDescent="0.15"/>
    <row r="9341" customFormat="1" x14ac:dyDescent="0.15"/>
    <row r="9342" customFormat="1" x14ac:dyDescent="0.15"/>
    <row r="9343" customFormat="1" x14ac:dyDescent="0.15"/>
    <row r="9344" customFormat="1" x14ac:dyDescent="0.15"/>
    <row r="9345" customFormat="1" x14ac:dyDescent="0.15"/>
    <row r="9346" customFormat="1" x14ac:dyDescent="0.15"/>
    <row r="9347" customFormat="1" x14ac:dyDescent="0.15"/>
    <row r="9348" customFormat="1" x14ac:dyDescent="0.15"/>
    <row r="9349" customFormat="1" x14ac:dyDescent="0.15"/>
    <row r="9350" customFormat="1" x14ac:dyDescent="0.15"/>
    <row r="9351" customFormat="1" x14ac:dyDescent="0.15"/>
    <row r="9352" customFormat="1" x14ac:dyDescent="0.15"/>
    <row r="9353" customFormat="1" x14ac:dyDescent="0.15"/>
    <row r="9354" customFormat="1" x14ac:dyDescent="0.15"/>
    <row r="9355" customFormat="1" x14ac:dyDescent="0.15"/>
    <row r="9356" customFormat="1" x14ac:dyDescent="0.15"/>
    <row r="9357" customFormat="1" x14ac:dyDescent="0.15"/>
    <row r="9358" customFormat="1" x14ac:dyDescent="0.15"/>
    <row r="9359" customFormat="1" x14ac:dyDescent="0.15"/>
    <row r="9360" customFormat="1" x14ac:dyDescent="0.15"/>
    <row r="9361" customFormat="1" x14ac:dyDescent="0.15"/>
    <row r="9362" customFormat="1" x14ac:dyDescent="0.15"/>
    <row r="9363" customFormat="1" x14ac:dyDescent="0.15"/>
    <row r="9364" customFormat="1" x14ac:dyDescent="0.15"/>
    <row r="9365" customFormat="1" x14ac:dyDescent="0.15"/>
    <row r="9366" customFormat="1" x14ac:dyDescent="0.15"/>
    <row r="9367" customFormat="1" x14ac:dyDescent="0.15"/>
    <row r="9368" customFormat="1" x14ac:dyDescent="0.15"/>
    <row r="9369" customFormat="1" x14ac:dyDescent="0.15"/>
    <row r="9370" customFormat="1" x14ac:dyDescent="0.15"/>
    <row r="9371" customFormat="1" x14ac:dyDescent="0.15"/>
    <row r="9372" customFormat="1" x14ac:dyDescent="0.15"/>
    <row r="9373" customFormat="1" x14ac:dyDescent="0.15"/>
    <row r="9374" customFormat="1" x14ac:dyDescent="0.15"/>
    <row r="9375" customFormat="1" x14ac:dyDescent="0.15"/>
    <row r="9376" customFormat="1" x14ac:dyDescent="0.15"/>
    <row r="9377" customFormat="1" x14ac:dyDescent="0.15"/>
    <row r="9378" customFormat="1" x14ac:dyDescent="0.15"/>
    <row r="9379" customFormat="1" x14ac:dyDescent="0.15"/>
    <row r="9380" customFormat="1" x14ac:dyDescent="0.15"/>
    <row r="9381" customFormat="1" x14ac:dyDescent="0.15"/>
    <row r="9382" customFormat="1" x14ac:dyDescent="0.15"/>
    <row r="9383" customFormat="1" x14ac:dyDescent="0.15"/>
    <row r="9384" customFormat="1" x14ac:dyDescent="0.15"/>
    <row r="9385" customFormat="1" x14ac:dyDescent="0.15"/>
    <row r="9386" customFormat="1" x14ac:dyDescent="0.15"/>
    <row r="9387" customFormat="1" x14ac:dyDescent="0.15"/>
    <row r="9388" customFormat="1" x14ac:dyDescent="0.15"/>
    <row r="9389" customFormat="1" x14ac:dyDescent="0.15"/>
    <row r="9390" customFormat="1" x14ac:dyDescent="0.15"/>
    <row r="9391" customFormat="1" x14ac:dyDescent="0.15"/>
    <row r="9392" customFormat="1" x14ac:dyDescent="0.15"/>
    <row r="9393" customFormat="1" x14ac:dyDescent="0.15"/>
    <row r="9394" customFormat="1" x14ac:dyDescent="0.15"/>
    <row r="9395" customFormat="1" x14ac:dyDescent="0.15"/>
    <row r="9396" customFormat="1" x14ac:dyDescent="0.15"/>
    <row r="9397" customFormat="1" x14ac:dyDescent="0.15"/>
    <row r="9398" customFormat="1" x14ac:dyDescent="0.15"/>
    <row r="9399" customFormat="1" x14ac:dyDescent="0.15"/>
    <row r="9400" customFormat="1" x14ac:dyDescent="0.15"/>
    <row r="9401" customFormat="1" x14ac:dyDescent="0.15"/>
    <row r="9402" customFormat="1" x14ac:dyDescent="0.15"/>
    <row r="9403" customFormat="1" x14ac:dyDescent="0.15"/>
    <row r="9404" customFormat="1" x14ac:dyDescent="0.15"/>
    <row r="9405" customFormat="1" x14ac:dyDescent="0.15"/>
    <row r="9406" customFormat="1" x14ac:dyDescent="0.15"/>
    <row r="9407" customFormat="1" x14ac:dyDescent="0.15"/>
    <row r="9408" customFormat="1" x14ac:dyDescent="0.15"/>
    <row r="9409" customFormat="1" x14ac:dyDescent="0.15"/>
    <row r="9410" customFormat="1" x14ac:dyDescent="0.15"/>
    <row r="9411" customFormat="1" x14ac:dyDescent="0.15"/>
    <row r="9412" customFormat="1" x14ac:dyDescent="0.15"/>
    <row r="9413" customFormat="1" x14ac:dyDescent="0.15"/>
    <row r="9414" customFormat="1" x14ac:dyDescent="0.15"/>
    <row r="9415" customFormat="1" x14ac:dyDescent="0.15"/>
    <row r="9416" customFormat="1" x14ac:dyDescent="0.15"/>
    <row r="9417" customFormat="1" x14ac:dyDescent="0.15"/>
    <row r="9418" customFormat="1" x14ac:dyDescent="0.15"/>
    <row r="9419" customFormat="1" x14ac:dyDescent="0.15"/>
    <row r="9420" customFormat="1" x14ac:dyDescent="0.15"/>
    <row r="9421" customFormat="1" x14ac:dyDescent="0.15"/>
    <row r="9422" customFormat="1" x14ac:dyDescent="0.15"/>
    <row r="9423" customFormat="1" x14ac:dyDescent="0.15"/>
    <row r="9424" customFormat="1" x14ac:dyDescent="0.15"/>
    <row r="9425" customFormat="1" x14ac:dyDescent="0.15"/>
    <row r="9426" customFormat="1" x14ac:dyDescent="0.15"/>
    <row r="9427" customFormat="1" x14ac:dyDescent="0.15"/>
    <row r="9428" customFormat="1" x14ac:dyDescent="0.15"/>
    <row r="9429" customFormat="1" x14ac:dyDescent="0.15"/>
    <row r="9430" customFormat="1" x14ac:dyDescent="0.15"/>
    <row r="9431" customFormat="1" x14ac:dyDescent="0.15"/>
    <row r="9432" customFormat="1" x14ac:dyDescent="0.15"/>
    <row r="9433" customFormat="1" x14ac:dyDescent="0.15"/>
    <row r="9434" customFormat="1" x14ac:dyDescent="0.15"/>
    <row r="9435" customFormat="1" x14ac:dyDescent="0.15"/>
    <row r="9436" customFormat="1" x14ac:dyDescent="0.15"/>
    <row r="9437" customFormat="1" x14ac:dyDescent="0.15"/>
    <row r="9438" customFormat="1" x14ac:dyDescent="0.15"/>
    <row r="9439" customFormat="1" x14ac:dyDescent="0.15"/>
    <row r="9440" customFormat="1" x14ac:dyDescent="0.15"/>
    <row r="9441" customFormat="1" x14ac:dyDescent="0.15"/>
    <row r="9442" customFormat="1" x14ac:dyDescent="0.15"/>
    <row r="9443" customFormat="1" x14ac:dyDescent="0.15"/>
    <row r="9444" customFormat="1" x14ac:dyDescent="0.15"/>
    <row r="9445" customFormat="1" x14ac:dyDescent="0.15"/>
    <row r="9446" customFormat="1" x14ac:dyDescent="0.15"/>
    <row r="9447" customFormat="1" x14ac:dyDescent="0.15"/>
    <row r="9448" customFormat="1" x14ac:dyDescent="0.15"/>
    <row r="9449" customFormat="1" x14ac:dyDescent="0.15"/>
    <row r="9450" customFormat="1" x14ac:dyDescent="0.15"/>
    <row r="9451" customFormat="1" x14ac:dyDescent="0.15"/>
    <row r="9452" customFormat="1" x14ac:dyDescent="0.15"/>
    <row r="9453" customFormat="1" x14ac:dyDescent="0.15"/>
    <row r="9454" customFormat="1" x14ac:dyDescent="0.15"/>
    <row r="9455" customFormat="1" x14ac:dyDescent="0.15"/>
    <row r="9456" customFormat="1" x14ac:dyDescent="0.15"/>
    <row r="9457" customFormat="1" x14ac:dyDescent="0.15"/>
    <row r="9458" customFormat="1" x14ac:dyDescent="0.15"/>
    <row r="9459" customFormat="1" x14ac:dyDescent="0.15"/>
    <row r="9460" customFormat="1" x14ac:dyDescent="0.15"/>
    <row r="9461" customFormat="1" x14ac:dyDescent="0.15"/>
    <row r="9462" customFormat="1" x14ac:dyDescent="0.15"/>
    <row r="9463" customFormat="1" x14ac:dyDescent="0.15"/>
    <row r="9464" customFormat="1" x14ac:dyDescent="0.15"/>
    <row r="9465" customFormat="1" x14ac:dyDescent="0.15"/>
    <row r="9466" customFormat="1" x14ac:dyDescent="0.15"/>
    <row r="9467" customFormat="1" x14ac:dyDescent="0.15"/>
    <row r="9468" customFormat="1" x14ac:dyDescent="0.15"/>
    <row r="9469" customFormat="1" x14ac:dyDescent="0.15"/>
    <row r="9470" customFormat="1" x14ac:dyDescent="0.15"/>
    <row r="9471" customFormat="1" x14ac:dyDescent="0.15"/>
    <row r="9472" customFormat="1" x14ac:dyDescent="0.15"/>
    <row r="9473" customFormat="1" x14ac:dyDescent="0.15"/>
    <row r="9474" customFormat="1" x14ac:dyDescent="0.15"/>
    <row r="9475" customFormat="1" x14ac:dyDescent="0.15"/>
    <row r="9476" customFormat="1" x14ac:dyDescent="0.15"/>
    <row r="9477" customFormat="1" x14ac:dyDescent="0.15"/>
    <row r="9478" customFormat="1" x14ac:dyDescent="0.15"/>
    <row r="9479" customFormat="1" x14ac:dyDescent="0.15"/>
    <row r="9480" customFormat="1" x14ac:dyDescent="0.15"/>
    <row r="9481" customFormat="1" x14ac:dyDescent="0.15"/>
    <row r="9482" customFormat="1" x14ac:dyDescent="0.15"/>
    <row r="9483" customFormat="1" x14ac:dyDescent="0.15"/>
    <row r="9484" customFormat="1" x14ac:dyDescent="0.15"/>
    <row r="9485" customFormat="1" x14ac:dyDescent="0.15"/>
    <row r="9486" customFormat="1" x14ac:dyDescent="0.15"/>
    <row r="9487" customFormat="1" x14ac:dyDescent="0.15"/>
    <row r="9488" customFormat="1" x14ac:dyDescent="0.15"/>
    <row r="9489" customFormat="1" x14ac:dyDescent="0.15"/>
    <row r="9490" customFormat="1" x14ac:dyDescent="0.15"/>
    <row r="9491" customFormat="1" x14ac:dyDescent="0.15"/>
    <row r="9492" customFormat="1" x14ac:dyDescent="0.15"/>
    <row r="9493" customFormat="1" x14ac:dyDescent="0.15"/>
    <row r="9494" customFormat="1" x14ac:dyDescent="0.15"/>
    <row r="9495" customFormat="1" x14ac:dyDescent="0.15"/>
    <row r="9496" customFormat="1" x14ac:dyDescent="0.15"/>
    <row r="9497" customFormat="1" x14ac:dyDescent="0.15"/>
    <row r="9498" customFormat="1" x14ac:dyDescent="0.15"/>
    <row r="9499" customFormat="1" x14ac:dyDescent="0.15"/>
    <row r="9500" customFormat="1" x14ac:dyDescent="0.15"/>
    <row r="9501" customFormat="1" x14ac:dyDescent="0.15"/>
    <row r="9502" customFormat="1" x14ac:dyDescent="0.15"/>
    <row r="9503" customFormat="1" x14ac:dyDescent="0.15"/>
    <row r="9504" customFormat="1" x14ac:dyDescent="0.15"/>
    <row r="9505" customFormat="1" x14ac:dyDescent="0.15"/>
    <row r="9506" customFormat="1" x14ac:dyDescent="0.15"/>
    <row r="9507" customFormat="1" x14ac:dyDescent="0.15"/>
    <row r="9508" customFormat="1" x14ac:dyDescent="0.15"/>
    <row r="9509" customFormat="1" x14ac:dyDescent="0.15"/>
    <row r="9510" customFormat="1" x14ac:dyDescent="0.15"/>
    <row r="9511" customFormat="1" x14ac:dyDescent="0.15"/>
    <row r="9512" customFormat="1" x14ac:dyDescent="0.15"/>
    <row r="9513" customFormat="1" x14ac:dyDescent="0.15"/>
    <row r="9514" customFormat="1" x14ac:dyDescent="0.15"/>
    <row r="9515" customFormat="1" x14ac:dyDescent="0.15"/>
    <row r="9516" customFormat="1" x14ac:dyDescent="0.15"/>
    <row r="9517" customFormat="1" x14ac:dyDescent="0.15"/>
    <row r="9518" customFormat="1" x14ac:dyDescent="0.15"/>
    <row r="9519" customFormat="1" x14ac:dyDescent="0.15"/>
    <row r="9520" customFormat="1" x14ac:dyDescent="0.15"/>
    <row r="9521" customFormat="1" x14ac:dyDescent="0.15"/>
    <row r="9522" customFormat="1" x14ac:dyDescent="0.15"/>
    <row r="9523" customFormat="1" x14ac:dyDescent="0.15"/>
    <row r="9524" customFormat="1" x14ac:dyDescent="0.15"/>
    <row r="9525" customFormat="1" x14ac:dyDescent="0.15"/>
    <row r="9526" customFormat="1" x14ac:dyDescent="0.15"/>
    <row r="9527" customFormat="1" x14ac:dyDescent="0.15"/>
    <row r="9528" customFormat="1" x14ac:dyDescent="0.15"/>
    <row r="9529" customFormat="1" x14ac:dyDescent="0.15"/>
    <row r="9530" customFormat="1" x14ac:dyDescent="0.15"/>
    <row r="9531" customFormat="1" x14ac:dyDescent="0.15"/>
    <row r="9532" customFormat="1" x14ac:dyDescent="0.15"/>
    <row r="9533" customFormat="1" x14ac:dyDescent="0.15"/>
    <row r="9534" customFormat="1" x14ac:dyDescent="0.15"/>
    <row r="9535" customFormat="1" x14ac:dyDescent="0.15"/>
    <row r="9536" customFormat="1" x14ac:dyDescent="0.15"/>
    <row r="9537" customFormat="1" x14ac:dyDescent="0.15"/>
    <row r="9538" customFormat="1" x14ac:dyDescent="0.15"/>
    <row r="9539" customFormat="1" x14ac:dyDescent="0.15"/>
    <row r="9540" customFormat="1" x14ac:dyDescent="0.15"/>
    <row r="9541" customFormat="1" x14ac:dyDescent="0.15"/>
    <row r="9542" customFormat="1" x14ac:dyDescent="0.15"/>
    <row r="9543" customFormat="1" x14ac:dyDescent="0.15"/>
    <row r="9544" customFormat="1" x14ac:dyDescent="0.15"/>
    <row r="9545" customFormat="1" x14ac:dyDescent="0.15"/>
    <row r="9546" customFormat="1" x14ac:dyDescent="0.15"/>
    <row r="9547" customFormat="1" x14ac:dyDescent="0.15"/>
    <row r="9548" customFormat="1" x14ac:dyDescent="0.15"/>
    <row r="9549" customFormat="1" x14ac:dyDescent="0.15"/>
    <row r="9550" customFormat="1" x14ac:dyDescent="0.15"/>
    <row r="9551" customFormat="1" x14ac:dyDescent="0.15"/>
    <row r="9552" customFormat="1" x14ac:dyDescent="0.15"/>
    <row r="9553" customFormat="1" x14ac:dyDescent="0.15"/>
    <row r="9554" customFormat="1" x14ac:dyDescent="0.15"/>
    <row r="9555" customFormat="1" x14ac:dyDescent="0.15"/>
    <row r="9556" customFormat="1" x14ac:dyDescent="0.15"/>
    <row r="9557" customFormat="1" x14ac:dyDescent="0.15"/>
    <row r="9558" customFormat="1" x14ac:dyDescent="0.15"/>
    <row r="9559" customFormat="1" x14ac:dyDescent="0.15"/>
    <row r="9560" customFormat="1" x14ac:dyDescent="0.15"/>
    <row r="9561" customFormat="1" x14ac:dyDescent="0.15"/>
    <row r="9562" customFormat="1" x14ac:dyDescent="0.15"/>
    <row r="9563" customFormat="1" x14ac:dyDescent="0.15"/>
    <row r="9564" customFormat="1" x14ac:dyDescent="0.15"/>
    <row r="9565" customFormat="1" x14ac:dyDescent="0.15"/>
    <row r="9566" customFormat="1" x14ac:dyDescent="0.15"/>
    <row r="9567" customFormat="1" x14ac:dyDescent="0.15"/>
    <row r="9568" customFormat="1" x14ac:dyDescent="0.15"/>
    <row r="9569" customFormat="1" x14ac:dyDescent="0.15"/>
    <row r="9570" customFormat="1" x14ac:dyDescent="0.15"/>
    <row r="9571" customFormat="1" x14ac:dyDescent="0.15"/>
    <row r="9572" customFormat="1" x14ac:dyDescent="0.15"/>
    <row r="9573" customFormat="1" x14ac:dyDescent="0.15"/>
    <row r="9574" customFormat="1" x14ac:dyDescent="0.15"/>
    <row r="9575" customFormat="1" x14ac:dyDescent="0.15"/>
    <row r="9576" customFormat="1" x14ac:dyDescent="0.15"/>
    <row r="9577" customFormat="1" x14ac:dyDescent="0.15"/>
    <row r="9578" customFormat="1" x14ac:dyDescent="0.15"/>
    <row r="9579" customFormat="1" x14ac:dyDescent="0.15"/>
    <row r="9580" customFormat="1" x14ac:dyDescent="0.15"/>
    <row r="9581" customFormat="1" x14ac:dyDescent="0.15"/>
    <row r="9582" customFormat="1" x14ac:dyDescent="0.15"/>
    <row r="9583" customFormat="1" x14ac:dyDescent="0.15"/>
    <row r="9584" customFormat="1" x14ac:dyDescent="0.15"/>
    <row r="9585" customFormat="1" x14ac:dyDescent="0.15"/>
    <row r="9586" customFormat="1" x14ac:dyDescent="0.15"/>
    <row r="9587" customFormat="1" x14ac:dyDescent="0.15"/>
    <row r="9588" customFormat="1" x14ac:dyDescent="0.15"/>
    <row r="9589" customFormat="1" x14ac:dyDescent="0.15"/>
    <row r="9590" customFormat="1" x14ac:dyDescent="0.15"/>
    <row r="9591" customFormat="1" x14ac:dyDescent="0.15"/>
    <row r="9592" customFormat="1" x14ac:dyDescent="0.15"/>
    <row r="9593" customFormat="1" x14ac:dyDescent="0.15"/>
    <row r="9594" customFormat="1" x14ac:dyDescent="0.15"/>
    <row r="9595" customFormat="1" x14ac:dyDescent="0.15"/>
    <row r="9596" customFormat="1" x14ac:dyDescent="0.15"/>
    <row r="9597" customFormat="1" x14ac:dyDescent="0.15"/>
    <row r="9598" customFormat="1" x14ac:dyDescent="0.15"/>
    <row r="9599" customFormat="1" x14ac:dyDescent="0.15"/>
    <row r="9600" customFormat="1" x14ac:dyDescent="0.15"/>
    <row r="9601" customFormat="1" x14ac:dyDescent="0.15"/>
    <row r="9602" customFormat="1" x14ac:dyDescent="0.15"/>
    <row r="9603" customFormat="1" x14ac:dyDescent="0.15"/>
    <row r="9604" customFormat="1" x14ac:dyDescent="0.15"/>
    <row r="9605" customFormat="1" x14ac:dyDescent="0.15"/>
    <row r="9606" customFormat="1" x14ac:dyDescent="0.15"/>
    <row r="9607" customFormat="1" x14ac:dyDescent="0.15"/>
    <row r="9608" customFormat="1" x14ac:dyDescent="0.15"/>
    <row r="9609" customFormat="1" x14ac:dyDescent="0.15"/>
    <row r="9610" customFormat="1" x14ac:dyDescent="0.15"/>
    <row r="9611" customFormat="1" x14ac:dyDescent="0.15"/>
    <row r="9612" customFormat="1" x14ac:dyDescent="0.15"/>
    <row r="9613" customFormat="1" x14ac:dyDescent="0.15"/>
    <row r="9614" customFormat="1" x14ac:dyDescent="0.15"/>
    <row r="9615" customFormat="1" x14ac:dyDescent="0.15"/>
    <row r="9616" customFormat="1" x14ac:dyDescent="0.15"/>
    <row r="9617" customFormat="1" x14ac:dyDescent="0.15"/>
    <row r="9618" customFormat="1" x14ac:dyDescent="0.15"/>
    <row r="9619" customFormat="1" x14ac:dyDescent="0.15"/>
    <row r="9620" customFormat="1" x14ac:dyDescent="0.15"/>
    <row r="9621" customFormat="1" x14ac:dyDescent="0.15"/>
    <row r="9622" customFormat="1" x14ac:dyDescent="0.15"/>
    <row r="9623" customFormat="1" x14ac:dyDescent="0.15"/>
    <row r="9624" customFormat="1" x14ac:dyDescent="0.15"/>
    <row r="9625" customFormat="1" x14ac:dyDescent="0.15"/>
    <row r="9626" customFormat="1" x14ac:dyDescent="0.15"/>
    <row r="9627" customFormat="1" x14ac:dyDescent="0.15"/>
    <row r="9628" customFormat="1" x14ac:dyDescent="0.15"/>
    <row r="9629" customFormat="1" x14ac:dyDescent="0.15"/>
    <row r="9630" customFormat="1" x14ac:dyDescent="0.15"/>
    <row r="9631" customFormat="1" x14ac:dyDescent="0.15"/>
    <row r="9632" customFormat="1" x14ac:dyDescent="0.15"/>
    <row r="9633" customFormat="1" x14ac:dyDescent="0.15"/>
    <row r="9634" customFormat="1" x14ac:dyDescent="0.15"/>
    <row r="9635" customFormat="1" x14ac:dyDescent="0.15"/>
    <row r="9636" customFormat="1" x14ac:dyDescent="0.15"/>
    <row r="9637" customFormat="1" x14ac:dyDescent="0.15"/>
    <row r="9638" customFormat="1" x14ac:dyDescent="0.15"/>
    <row r="9639" customFormat="1" x14ac:dyDescent="0.15"/>
    <row r="9640" customFormat="1" x14ac:dyDescent="0.15"/>
    <row r="9641" customFormat="1" x14ac:dyDescent="0.15"/>
    <row r="9642" customFormat="1" x14ac:dyDescent="0.15"/>
    <row r="9643" customFormat="1" x14ac:dyDescent="0.15"/>
    <row r="9644" customFormat="1" x14ac:dyDescent="0.15"/>
    <row r="9645" customFormat="1" x14ac:dyDescent="0.15"/>
    <row r="9646" customFormat="1" x14ac:dyDescent="0.15"/>
    <row r="9647" customFormat="1" x14ac:dyDescent="0.15"/>
    <row r="9648" customFormat="1" x14ac:dyDescent="0.15"/>
    <row r="9649" customFormat="1" x14ac:dyDescent="0.15"/>
    <row r="9650" customFormat="1" x14ac:dyDescent="0.15"/>
    <row r="9651" customFormat="1" x14ac:dyDescent="0.15"/>
    <row r="9652" customFormat="1" x14ac:dyDescent="0.15"/>
    <row r="9653" customFormat="1" x14ac:dyDescent="0.15"/>
    <row r="9654" customFormat="1" x14ac:dyDescent="0.15"/>
    <row r="9655" customFormat="1" x14ac:dyDescent="0.15"/>
    <row r="9656" customFormat="1" x14ac:dyDescent="0.15"/>
    <row r="9657" customFormat="1" x14ac:dyDescent="0.15"/>
    <row r="9658" customFormat="1" x14ac:dyDescent="0.15"/>
    <row r="9659" customFormat="1" x14ac:dyDescent="0.15"/>
    <row r="9660" customFormat="1" x14ac:dyDescent="0.15"/>
    <row r="9661" customFormat="1" x14ac:dyDescent="0.15"/>
    <row r="9662" customFormat="1" x14ac:dyDescent="0.15"/>
    <row r="9663" customFormat="1" x14ac:dyDescent="0.15"/>
    <row r="9664" customFormat="1" x14ac:dyDescent="0.15"/>
    <row r="9665" customFormat="1" x14ac:dyDescent="0.15"/>
    <row r="9666" customFormat="1" x14ac:dyDescent="0.15"/>
    <row r="9667" customFormat="1" x14ac:dyDescent="0.15"/>
    <row r="9668" customFormat="1" x14ac:dyDescent="0.15"/>
    <row r="9669" customFormat="1" x14ac:dyDescent="0.15"/>
    <row r="9670" customFormat="1" x14ac:dyDescent="0.15"/>
    <row r="9671" customFormat="1" x14ac:dyDescent="0.15"/>
    <row r="9672" customFormat="1" x14ac:dyDescent="0.15"/>
    <row r="9673" customFormat="1" x14ac:dyDescent="0.15"/>
    <row r="9674" customFormat="1" x14ac:dyDescent="0.15"/>
    <row r="9675" customFormat="1" x14ac:dyDescent="0.15"/>
    <row r="9676" customFormat="1" x14ac:dyDescent="0.15"/>
    <row r="9677" customFormat="1" x14ac:dyDescent="0.15"/>
    <row r="9678" customFormat="1" x14ac:dyDescent="0.15"/>
    <row r="9679" customFormat="1" x14ac:dyDescent="0.15"/>
    <row r="9680" customFormat="1" x14ac:dyDescent="0.15"/>
    <row r="9681" customFormat="1" x14ac:dyDescent="0.15"/>
    <row r="9682" customFormat="1" x14ac:dyDescent="0.15"/>
    <row r="9683" customFormat="1" x14ac:dyDescent="0.15"/>
    <row r="9684" customFormat="1" x14ac:dyDescent="0.15"/>
    <row r="9685" customFormat="1" x14ac:dyDescent="0.15"/>
    <row r="9686" customFormat="1" x14ac:dyDescent="0.15"/>
    <row r="9687" customFormat="1" x14ac:dyDescent="0.15"/>
    <row r="9688" customFormat="1" x14ac:dyDescent="0.15"/>
    <row r="9689" customFormat="1" x14ac:dyDescent="0.15"/>
    <row r="9690" customFormat="1" x14ac:dyDescent="0.15"/>
    <row r="9691" customFormat="1" x14ac:dyDescent="0.15"/>
    <row r="9692" customFormat="1" x14ac:dyDescent="0.15"/>
    <row r="9693" customFormat="1" x14ac:dyDescent="0.15"/>
    <row r="9694" customFormat="1" x14ac:dyDescent="0.15"/>
    <row r="9695" customFormat="1" x14ac:dyDescent="0.15"/>
    <row r="9696" customFormat="1" x14ac:dyDescent="0.15"/>
    <row r="9697" customFormat="1" x14ac:dyDescent="0.15"/>
    <row r="9698" customFormat="1" x14ac:dyDescent="0.15"/>
    <row r="9699" customFormat="1" x14ac:dyDescent="0.15"/>
    <row r="9700" customFormat="1" x14ac:dyDescent="0.15"/>
    <row r="9701" customFormat="1" x14ac:dyDescent="0.15"/>
    <row r="9702" customFormat="1" x14ac:dyDescent="0.15"/>
    <row r="9703" customFormat="1" x14ac:dyDescent="0.15"/>
    <row r="9704" customFormat="1" x14ac:dyDescent="0.15"/>
    <row r="9705" customFormat="1" x14ac:dyDescent="0.15"/>
    <row r="9706" customFormat="1" x14ac:dyDescent="0.15"/>
    <row r="9707" customFormat="1" x14ac:dyDescent="0.15"/>
    <row r="9708" customFormat="1" x14ac:dyDescent="0.15"/>
    <row r="9709" customFormat="1" x14ac:dyDescent="0.15"/>
    <row r="9710" customFormat="1" x14ac:dyDescent="0.15"/>
    <row r="9711" customFormat="1" x14ac:dyDescent="0.15"/>
    <row r="9712" customFormat="1" x14ac:dyDescent="0.15"/>
    <row r="9713" customFormat="1" x14ac:dyDescent="0.15"/>
    <row r="9714" customFormat="1" x14ac:dyDescent="0.15"/>
    <row r="9715" customFormat="1" x14ac:dyDescent="0.15"/>
    <row r="9716" customFormat="1" x14ac:dyDescent="0.15"/>
    <row r="9717" customFormat="1" x14ac:dyDescent="0.15"/>
    <row r="9718" customFormat="1" x14ac:dyDescent="0.15"/>
    <row r="9719" customFormat="1" x14ac:dyDescent="0.15"/>
    <row r="9720" customFormat="1" x14ac:dyDescent="0.15"/>
    <row r="9721" customFormat="1" x14ac:dyDescent="0.15"/>
    <row r="9722" customFormat="1" x14ac:dyDescent="0.15"/>
    <row r="9723" customFormat="1" x14ac:dyDescent="0.15"/>
    <row r="9724" customFormat="1" x14ac:dyDescent="0.15"/>
    <row r="9725" customFormat="1" x14ac:dyDescent="0.15"/>
    <row r="9726" customFormat="1" x14ac:dyDescent="0.15"/>
    <row r="9727" customFormat="1" x14ac:dyDescent="0.15"/>
    <row r="9728" customFormat="1" x14ac:dyDescent="0.15"/>
    <row r="9729" customFormat="1" x14ac:dyDescent="0.15"/>
    <row r="9730" customFormat="1" x14ac:dyDescent="0.15"/>
    <row r="9731" customFormat="1" x14ac:dyDescent="0.15"/>
    <row r="9732" customFormat="1" x14ac:dyDescent="0.15"/>
    <row r="9733" customFormat="1" x14ac:dyDescent="0.15"/>
    <row r="9734" customFormat="1" x14ac:dyDescent="0.15"/>
    <row r="9735" customFormat="1" x14ac:dyDescent="0.15"/>
    <row r="9736" customFormat="1" x14ac:dyDescent="0.15"/>
    <row r="9737" customFormat="1" x14ac:dyDescent="0.15"/>
    <row r="9738" customFormat="1" x14ac:dyDescent="0.15"/>
    <row r="9739" customFormat="1" x14ac:dyDescent="0.15"/>
    <row r="9740" customFormat="1" x14ac:dyDescent="0.15"/>
    <row r="9741" customFormat="1" x14ac:dyDescent="0.15"/>
    <row r="9742" customFormat="1" x14ac:dyDescent="0.15"/>
    <row r="9743" customFormat="1" x14ac:dyDescent="0.15"/>
    <row r="9744" customFormat="1" x14ac:dyDescent="0.15"/>
    <row r="9745" customFormat="1" x14ac:dyDescent="0.15"/>
    <row r="9746" customFormat="1" x14ac:dyDescent="0.15"/>
    <row r="9747" customFormat="1" x14ac:dyDescent="0.15"/>
    <row r="9748" customFormat="1" x14ac:dyDescent="0.15"/>
    <row r="9749" customFormat="1" x14ac:dyDescent="0.15"/>
    <row r="9750" customFormat="1" x14ac:dyDescent="0.15"/>
    <row r="9751" customFormat="1" x14ac:dyDescent="0.15"/>
    <row r="9752" customFormat="1" x14ac:dyDescent="0.15"/>
    <row r="9753" customFormat="1" x14ac:dyDescent="0.15"/>
    <row r="9754" customFormat="1" x14ac:dyDescent="0.15"/>
    <row r="9755" customFormat="1" x14ac:dyDescent="0.15"/>
    <row r="9756" customFormat="1" x14ac:dyDescent="0.15"/>
    <row r="9757" customFormat="1" x14ac:dyDescent="0.15"/>
    <row r="9758" customFormat="1" x14ac:dyDescent="0.15"/>
    <row r="9759" customFormat="1" x14ac:dyDescent="0.15"/>
    <row r="9760" customFormat="1" x14ac:dyDescent="0.15"/>
    <row r="9761" customFormat="1" x14ac:dyDescent="0.15"/>
    <row r="9762" customFormat="1" x14ac:dyDescent="0.15"/>
    <row r="9763" customFormat="1" x14ac:dyDescent="0.15"/>
    <row r="9764" customFormat="1" x14ac:dyDescent="0.15"/>
    <row r="9765" customFormat="1" x14ac:dyDescent="0.15"/>
    <row r="9766" customFormat="1" x14ac:dyDescent="0.15"/>
    <row r="9767" customFormat="1" x14ac:dyDescent="0.15"/>
    <row r="9768" customFormat="1" x14ac:dyDescent="0.15"/>
    <row r="9769" customFormat="1" x14ac:dyDescent="0.15"/>
    <row r="9770" customFormat="1" x14ac:dyDescent="0.15"/>
    <row r="9771" customFormat="1" x14ac:dyDescent="0.15"/>
    <row r="9772" customFormat="1" x14ac:dyDescent="0.15"/>
    <row r="9773" customFormat="1" x14ac:dyDescent="0.15"/>
    <row r="9774" customFormat="1" x14ac:dyDescent="0.15"/>
    <row r="9775" customFormat="1" x14ac:dyDescent="0.15"/>
    <row r="9776" customFormat="1" x14ac:dyDescent="0.15"/>
    <row r="9777" customFormat="1" x14ac:dyDescent="0.15"/>
    <row r="9778" customFormat="1" x14ac:dyDescent="0.15"/>
    <row r="9779" customFormat="1" x14ac:dyDescent="0.15"/>
    <row r="9780" customFormat="1" x14ac:dyDescent="0.15"/>
    <row r="9781" customFormat="1" x14ac:dyDescent="0.15"/>
    <row r="9782" customFormat="1" x14ac:dyDescent="0.15"/>
    <row r="9783" customFormat="1" x14ac:dyDescent="0.15"/>
    <row r="9784" customFormat="1" x14ac:dyDescent="0.15"/>
    <row r="9785" customFormat="1" x14ac:dyDescent="0.15"/>
    <row r="9786" customFormat="1" x14ac:dyDescent="0.15"/>
    <row r="9787" customFormat="1" x14ac:dyDescent="0.15"/>
    <row r="9788" customFormat="1" x14ac:dyDescent="0.15"/>
    <row r="9789" customFormat="1" x14ac:dyDescent="0.15"/>
    <row r="9790" customFormat="1" x14ac:dyDescent="0.15"/>
    <row r="9791" customFormat="1" x14ac:dyDescent="0.15"/>
    <row r="9792" customFormat="1" x14ac:dyDescent="0.15"/>
    <row r="9793" customFormat="1" x14ac:dyDescent="0.15"/>
    <row r="9794" customFormat="1" x14ac:dyDescent="0.15"/>
    <row r="9795" customFormat="1" x14ac:dyDescent="0.15"/>
    <row r="9796" customFormat="1" x14ac:dyDescent="0.15"/>
    <row r="9797" customFormat="1" x14ac:dyDescent="0.15"/>
    <row r="9798" customFormat="1" x14ac:dyDescent="0.15"/>
    <row r="9799" customFormat="1" x14ac:dyDescent="0.15"/>
    <row r="9800" customFormat="1" x14ac:dyDescent="0.15"/>
    <row r="9801" customFormat="1" x14ac:dyDescent="0.15"/>
    <row r="9802" customFormat="1" x14ac:dyDescent="0.15"/>
    <row r="9803" customFormat="1" x14ac:dyDescent="0.15"/>
    <row r="9804" customFormat="1" x14ac:dyDescent="0.15"/>
    <row r="9805" customFormat="1" x14ac:dyDescent="0.15"/>
    <row r="9806" customFormat="1" x14ac:dyDescent="0.15"/>
    <row r="9807" customFormat="1" x14ac:dyDescent="0.15"/>
    <row r="9808" customFormat="1" x14ac:dyDescent="0.15"/>
    <row r="9809" customFormat="1" x14ac:dyDescent="0.15"/>
    <row r="9810" customFormat="1" x14ac:dyDescent="0.15"/>
    <row r="9811" customFormat="1" x14ac:dyDescent="0.15"/>
    <row r="9812" customFormat="1" x14ac:dyDescent="0.15"/>
    <row r="9813" customFormat="1" x14ac:dyDescent="0.15"/>
    <row r="9814" customFormat="1" x14ac:dyDescent="0.15"/>
    <row r="9815" customFormat="1" x14ac:dyDescent="0.15"/>
    <row r="9816" customFormat="1" x14ac:dyDescent="0.15"/>
    <row r="9817" customFormat="1" x14ac:dyDescent="0.15"/>
    <row r="9818" customFormat="1" x14ac:dyDescent="0.15"/>
    <row r="9819" customFormat="1" x14ac:dyDescent="0.15"/>
    <row r="9820" customFormat="1" x14ac:dyDescent="0.15"/>
    <row r="9821" customFormat="1" x14ac:dyDescent="0.15"/>
    <row r="9822" customFormat="1" x14ac:dyDescent="0.15"/>
    <row r="9823" customFormat="1" x14ac:dyDescent="0.15"/>
    <row r="9824" customFormat="1" x14ac:dyDescent="0.15"/>
    <row r="9825" customFormat="1" x14ac:dyDescent="0.15"/>
    <row r="9826" customFormat="1" x14ac:dyDescent="0.15"/>
    <row r="9827" customFormat="1" x14ac:dyDescent="0.15"/>
    <row r="9828" customFormat="1" x14ac:dyDescent="0.15"/>
    <row r="9829" customFormat="1" x14ac:dyDescent="0.15"/>
    <row r="9830" customFormat="1" x14ac:dyDescent="0.15"/>
    <row r="9831" customFormat="1" x14ac:dyDescent="0.15"/>
    <row r="9832" customFormat="1" x14ac:dyDescent="0.15"/>
    <row r="9833" customFormat="1" x14ac:dyDescent="0.15"/>
    <row r="9834" customFormat="1" x14ac:dyDescent="0.15"/>
    <row r="9835" customFormat="1" x14ac:dyDescent="0.15"/>
    <row r="9836" customFormat="1" x14ac:dyDescent="0.15"/>
    <row r="9837" customFormat="1" x14ac:dyDescent="0.15"/>
    <row r="9838" customFormat="1" x14ac:dyDescent="0.15"/>
    <row r="9839" customFormat="1" x14ac:dyDescent="0.15"/>
    <row r="9840" customFormat="1" x14ac:dyDescent="0.15"/>
    <row r="9841" customFormat="1" x14ac:dyDescent="0.15"/>
    <row r="9842" customFormat="1" x14ac:dyDescent="0.15"/>
    <row r="9843" customFormat="1" x14ac:dyDescent="0.15"/>
    <row r="9844" customFormat="1" x14ac:dyDescent="0.15"/>
    <row r="9845" customFormat="1" x14ac:dyDescent="0.15"/>
    <row r="9846" customFormat="1" x14ac:dyDescent="0.15"/>
    <row r="9847" customFormat="1" x14ac:dyDescent="0.15"/>
    <row r="9848" customFormat="1" x14ac:dyDescent="0.15"/>
    <row r="9849" customFormat="1" x14ac:dyDescent="0.15"/>
    <row r="9850" customFormat="1" x14ac:dyDescent="0.15"/>
    <row r="9851" customFormat="1" x14ac:dyDescent="0.15"/>
    <row r="9852" customFormat="1" x14ac:dyDescent="0.15"/>
    <row r="9853" customFormat="1" x14ac:dyDescent="0.15"/>
    <row r="9854" customFormat="1" x14ac:dyDescent="0.15"/>
    <row r="9855" customFormat="1" x14ac:dyDescent="0.15"/>
    <row r="9856" customFormat="1" x14ac:dyDescent="0.15"/>
    <row r="9857" customFormat="1" x14ac:dyDescent="0.15"/>
    <row r="9858" customFormat="1" x14ac:dyDescent="0.15"/>
    <row r="9859" customFormat="1" x14ac:dyDescent="0.15"/>
    <row r="9860" customFormat="1" x14ac:dyDescent="0.15"/>
    <row r="9861" customFormat="1" x14ac:dyDescent="0.15"/>
    <row r="9862" customFormat="1" x14ac:dyDescent="0.15"/>
    <row r="9863" customFormat="1" x14ac:dyDescent="0.15"/>
    <row r="9864" customFormat="1" x14ac:dyDescent="0.15"/>
    <row r="9865" customFormat="1" x14ac:dyDescent="0.15"/>
    <row r="9866" customFormat="1" x14ac:dyDescent="0.15"/>
    <row r="9867" customFormat="1" x14ac:dyDescent="0.15"/>
    <row r="9868" customFormat="1" x14ac:dyDescent="0.15"/>
    <row r="9869" customFormat="1" x14ac:dyDescent="0.15"/>
    <row r="9870" customFormat="1" x14ac:dyDescent="0.15"/>
    <row r="9871" customFormat="1" x14ac:dyDescent="0.15"/>
    <row r="9872" customFormat="1" x14ac:dyDescent="0.15"/>
    <row r="9873" customFormat="1" x14ac:dyDescent="0.15"/>
    <row r="9874" customFormat="1" x14ac:dyDescent="0.15"/>
    <row r="9875" customFormat="1" x14ac:dyDescent="0.15"/>
    <row r="9876" customFormat="1" x14ac:dyDescent="0.15"/>
    <row r="9877" customFormat="1" x14ac:dyDescent="0.15"/>
    <row r="9878" customFormat="1" x14ac:dyDescent="0.15"/>
    <row r="9879" customFormat="1" x14ac:dyDescent="0.15"/>
    <row r="9880" customFormat="1" x14ac:dyDescent="0.15"/>
    <row r="9881" customFormat="1" x14ac:dyDescent="0.15"/>
    <row r="9882" customFormat="1" x14ac:dyDescent="0.15"/>
    <row r="9883" customFormat="1" x14ac:dyDescent="0.15"/>
    <row r="9884" customFormat="1" x14ac:dyDescent="0.15"/>
    <row r="9885" customFormat="1" x14ac:dyDescent="0.15"/>
    <row r="9886" customFormat="1" x14ac:dyDescent="0.15"/>
    <row r="9887" customFormat="1" x14ac:dyDescent="0.15"/>
    <row r="9888" customFormat="1" x14ac:dyDescent="0.15"/>
    <row r="9889" customFormat="1" x14ac:dyDescent="0.15"/>
    <row r="9890" customFormat="1" x14ac:dyDescent="0.15"/>
    <row r="9891" customFormat="1" x14ac:dyDescent="0.15"/>
    <row r="9892" customFormat="1" x14ac:dyDescent="0.15"/>
    <row r="9893" customFormat="1" x14ac:dyDescent="0.15"/>
    <row r="9894" customFormat="1" x14ac:dyDescent="0.15"/>
    <row r="9895" customFormat="1" x14ac:dyDescent="0.15"/>
    <row r="9896" customFormat="1" x14ac:dyDescent="0.15"/>
    <row r="9897" customFormat="1" x14ac:dyDescent="0.15"/>
    <row r="9898" customFormat="1" x14ac:dyDescent="0.15"/>
    <row r="9899" customFormat="1" x14ac:dyDescent="0.15"/>
    <row r="9900" customFormat="1" x14ac:dyDescent="0.15"/>
    <row r="9901" customFormat="1" x14ac:dyDescent="0.15"/>
    <row r="9902" customFormat="1" x14ac:dyDescent="0.15"/>
    <row r="9903" customFormat="1" x14ac:dyDescent="0.15"/>
    <row r="9904" customFormat="1" x14ac:dyDescent="0.15"/>
    <row r="9905" customFormat="1" x14ac:dyDescent="0.15"/>
    <row r="9906" customFormat="1" x14ac:dyDescent="0.15"/>
    <row r="9907" customFormat="1" x14ac:dyDescent="0.15"/>
    <row r="9908" customFormat="1" x14ac:dyDescent="0.15"/>
    <row r="9909" customFormat="1" x14ac:dyDescent="0.15"/>
    <row r="9910" customFormat="1" x14ac:dyDescent="0.15"/>
    <row r="9911" customFormat="1" x14ac:dyDescent="0.15"/>
    <row r="9912" customFormat="1" x14ac:dyDescent="0.15"/>
    <row r="9913" customFormat="1" x14ac:dyDescent="0.15"/>
    <row r="9914" customFormat="1" x14ac:dyDescent="0.15"/>
    <row r="9915" customFormat="1" x14ac:dyDescent="0.15"/>
    <row r="9916" customFormat="1" x14ac:dyDescent="0.15"/>
    <row r="9917" customFormat="1" x14ac:dyDescent="0.15"/>
    <row r="9918" customFormat="1" x14ac:dyDescent="0.15"/>
    <row r="9919" customFormat="1" x14ac:dyDescent="0.15"/>
    <row r="9920" customFormat="1" x14ac:dyDescent="0.15"/>
    <row r="9921" customFormat="1" x14ac:dyDescent="0.15"/>
    <row r="9922" customFormat="1" x14ac:dyDescent="0.15"/>
    <row r="9923" customFormat="1" x14ac:dyDescent="0.15"/>
    <row r="9924" customFormat="1" x14ac:dyDescent="0.15"/>
    <row r="9925" customFormat="1" x14ac:dyDescent="0.15"/>
    <row r="9926" customFormat="1" x14ac:dyDescent="0.15"/>
    <row r="9927" customFormat="1" x14ac:dyDescent="0.15"/>
    <row r="9928" customFormat="1" x14ac:dyDescent="0.15"/>
    <row r="9929" customFormat="1" x14ac:dyDescent="0.15"/>
    <row r="9930" customFormat="1" x14ac:dyDescent="0.15"/>
    <row r="9931" customFormat="1" x14ac:dyDescent="0.15"/>
    <row r="9932" customFormat="1" x14ac:dyDescent="0.15"/>
    <row r="9933" customFormat="1" x14ac:dyDescent="0.15"/>
    <row r="9934" customFormat="1" x14ac:dyDescent="0.15"/>
    <row r="9935" customFormat="1" x14ac:dyDescent="0.15"/>
    <row r="9936" customFormat="1" x14ac:dyDescent="0.15"/>
    <row r="9937" customFormat="1" x14ac:dyDescent="0.15"/>
    <row r="9938" customFormat="1" x14ac:dyDescent="0.15"/>
    <row r="9939" customFormat="1" x14ac:dyDescent="0.15"/>
    <row r="9940" customFormat="1" x14ac:dyDescent="0.15"/>
    <row r="9941" customFormat="1" x14ac:dyDescent="0.15"/>
    <row r="9942" customFormat="1" x14ac:dyDescent="0.15"/>
    <row r="9943" customFormat="1" x14ac:dyDescent="0.15"/>
    <row r="9944" customFormat="1" x14ac:dyDescent="0.15"/>
    <row r="9945" customFormat="1" x14ac:dyDescent="0.15"/>
    <row r="9946" customFormat="1" x14ac:dyDescent="0.15"/>
    <row r="9947" customFormat="1" x14ac:dyDescent="0.15"/>
    <row r="9948" customFormat="1" x14ac:dyDescent="0.15"/>
    <row r="9949" customFormat="1" x14ac:dyDescent="0.15"/>
    <row r="9950" customFormat="1" x14ac:dyDescent="0.15"/>
    <row r="9951" customFormat="1" x14ac:dyDescent="0.15"/>
    <row r="9952" customFormat="1" x14ac:dyDescent="0.15"/>
    <row r="9953" customFormat="1" x14ac:dyDescent="0.15"/>
    <row r="9954" customFormat="1" x14ac:dyDescent="0.15"/>
    <row r="9955" customFormat="1" x14ac:dyDescent="0.15"/>
    <row r="9956" customFormat="1" x14ac:dyDescent="0.15"/>
    <row r="9957" customFormat="1" x14ac:dyDescent="0.15"/>
    <row r="9958" customFormat="1" x14ac:dyDescent="0.15"/>
    <row r="9959" customFormat="1" x14ac:dyDescent="0.15"/>
    <row r="9960" customFormat="1" x14ac:dyDescent="0.15"/>
    <row r="9961" customFormat="1" x14ac:dyDescent="0.15"/>
    <row r="9962" customFormat="1" x14ac:dyDescent="0.15"/>
    <row r="9963" customFormat="1" x14ac:dyDescent="0.15"/>
    <row r="9964" customFormat="1" x14ac:dyDescent="0.15"/>
    <row r="9965" customFormat="1" x14ac:dyDescent="0.15"/>
    <row r="9966" customFormat="1" x14ac:dyDescent="0.15"/>
    <row r="9967" customFormat="1" x14ac:dyDescent="0.15"/>
    <row r="9968" customFormat="1" x14ac:dyDescent="0.15"/>
    <row r="9969" customFormat="1" x14ac:dyDescent="0.15"/>
    <row r="9970" customFormat="1" x14ac:dyDescent="0.15"/>
    <row r="9971" customFormat="1" x14ac:dyDescent="0.15"/>
    <row r="9972" customFormat="1" x14ac:dyDescent="0.15"/>
    <row r="9973" customFormat="1" x14ac:dyDescent="0.15"/>
    <row r="9974" customFormat="1" x14ac:dyDescent="0.15"/>
    <row r="9975" customFormat="1" x14ac:dyDescent="0.15"/>
    <row r="9976" customFormat="1" x14ac:dyDescent="0.15"/>
    <row r="9977" customFormat="1" x14ac:dyDescent="0.15"/>
    <row r="9978" customFormat="1" x14ac:dyDescent="0.15"/>
    <row r="9979" customFormat="1" x14ac:dyDescent="0.15"/>
    <row r="9980" customFormat="1" x14ac:dyDescent="0.15"/>
    <row r="9981" customFormat="1" x14ac:dyDescent="0.15"/>
    <row r="9982" customFormat="1" x14ac:dyDescent="0.15"/>
    <row r="9983" customFormat="1" x14ac:dyDescent="0.15"/>
    <row r="9984" customFormat="1" x14ac:dyDescent="0.15"/>
    <row r="9985" customFormat="1" x14ac:dyDescent="0.15"/>
    <row r="9986" customFormat="1" x14ac:dyDescent="0.15"/>
    <row r="9987" customFormat="1" x14ac:dyDescent="0.15"/>
    <row r="9988" customFormat="1" x14ac:dyDescent="0.15"/>
    <row r="9989" customFormat="1" x14ac:dyDescent="0.15"/>
    <row r="9990" customFormat="1" x14ac:dyDescent="0.15"/>
    <row r="9991" customFormat="1" x14ac:dyDescent="0.15"/>
    <row r="9992" customFormat="1" x14ac:dyDescent="0.15"/>
    <row r="9993" customFormat="1" x14ac:dyDescent="0.15"/>
    <row r="9994" customFormat="1" x14ac:dyDescent="0.15"/>
    <row r="9995" customFormat="1" x14ac:dyDescent="0.15"/>
    <row r="9996" customFormat="1" x14ac:dyDescent="0.15"/>
    <row r="9997" customFormat="1" x14ac:dyDescent="0.15"/>
    <row r="9998" customFormat="1" x14ac:dyDescent="0.15"/>
    <row r="9999" customFormat="1" x14ac:dyDescent="0.15"/>
    <row r="10000" customFormat="1" x14ac:dyDescent="0.15"/>
    <row r="10001" customFormat="1" x14ac:dyDescent="0.15"/>
    <row r="10002" customFormat="1" x14ac:dyDescent="0.15"/>
    <row r="10003" customFormat="1" x14ac:dyDescent="0.15"/>
    <row r="10004" customFormat="1" x14ac:dyDescent="0.15"/>
    <row r="10005" customFormat="1" x14ac:dyDescent="0.15"/>
    <row r="10006" customFormat="1" x14ac:dyDescent="0.15"/>
    <row r="10007" customFormat="1" x14ac:dyDescent="0.15"/>
    <row r="10008" customFormat="1" x14ac:dyDescent="0.15"/>
    <row r="10009" customFormat="1" x14ac:dyDescent="0.15"/>
    <row r="10010" customFormat="1" x14ac:dyDescent="0.15"/>
    <row r="10011" customFormat="1" x14ac:dyDescent="0.15"/>
    <row r="10012" customFormat="1" x14ac:dyDescent="0.15"/>
    <row r="10013" customFormat="1" x14ac:dyDescent="0.15"/>
    <row r="10014" customFormat="1" x14ac:dyDescent="0.15"/>
    <row r="10015" customFormat="1" x14ac:dyDescent="0.15"/>
    <row r="10016" customFormat="1" x14ac:dyDescent="0.15"/>
    <row r="10017" customFormat="1" x14ac:dyDescent="0.15"/>
    <row r="10018" customFormat="1" x14ac:dyDescent="0.15"/>
    <row r="10019" customFormat="1" x14ac:dyDescent="0.15"/>
    <row r="10020" customFormat="1" x14ac:dyDescent="0.15"/>
    <row r="10021" customFormat="1" x14ac:dyDescent="0.15"/>
    <row r="10022" customFormat="1" x14ac:dyDescent="0.15"/>
    <row r="10023" customFormat="1" x14ac:dyDescent="0.15"/>
    <row r="10024" customFormat="1" x14ac:dyDescent="0.15"/>
    <row r="10025" customFormat="1" x14ac:dyDescent="0.15"/>
    <row r="10026" customFormat="1" x14ac:dyDescent="0.15"/>
    <row r="10027" customFormat="1" x14ac:dyDescent="0.15"/>
    <row r="10028" customFormat="1" x14ac:dyDescent="0.15"/>
    <row r="10029" customFormat="1" x14ac:dyDescent="0.15"/>
    <row r="10030" customFormat="1" x14ac:dyDescent="0.15"/>
    <row r="10031" customFormat="1" x14ac:dyDescent="0.15"/>
    <row r="10032" customFormat="1" x14ac:dyDescent="0.15"/>
    <row r="10033" customFormat="1" x14ac:dyDescent="0.15"/>
    <row r="10034" customFormat="1" x14ac:dyDescent="0.15"/>
    <row r="10035" customFormat="1" x14ac:dyDescent="0.15"/>
    <row r="10036" customFormat="1" x14ac:dyDescent="0.15"/>
    <row r="10037" customFormat="1" x14ac:dyDescent="0.15"/>
    <row r="10038" customFormat="1" x14ac:dyDescent="0.15"/>
    <row r="10039" customFormat="1" x14ac:dyDescent="0.15"/>
    <row r="10040" customFormat="1" x14ac:dyDescent="0.15"/>
    <row r="10041" customFormat="1" x14ac:dyDescent="0.15"/>
    <row r="10042" customFormat="1" x14ac:dyDescent="0.15"/>
    <row r="10043" customFormat="1" x14ac:dyDescent="0.15"/>
    <row r="10044" customFormat="1" x14ac:dyDescent="0.15"/>
    <row r="10045" customFormat="1" x14ac:dyDescent="0.15"/>
    <row r="10046" customFormat="1" x14ac:dyDescent="0.15"/>
    <row r="10047" customFormat="1" x14ac:dyDescent="0.15"/>
    <row r="10048" customFormat="1" x14ac:dyDescent="0.15"/>
    <row r="10049" customFormat="1" x14ac:dyDescent="0.15"/>
    <row r="10050" customFormat="1" x14ac:dyDescent="0.15"/>
    <row r="10051" customFormat="1" x14ac:dyDescent="0.15"/>
    <row r="10052" customFormat="1" x14ac:dyDescent="0.15"/>
    <row r="10053" customFormat="1" x14ac:dyDescent="0.15"/>
    <row r="10054" customFormat="1" x14ac:dyDescent="0.15"/>
    <row r="10055" customFormat="1" x14ac:dyDescent="0.15"/>
    <row r="10056" customFormat="1" x14ac:dyDescent="0.15"/>
    <row r="10057" customFormat="1" x14ac:dyDescent="0.15"/>
    <row r="10058" customFormat="1" x14ac:dyDescent="0.15"/>
    <row r="10059" customFormat="1" x14ac:dyDescent="0.15"/>
    <row r="10060" customFormat="1" x14ac:dyDescent="0.15"/>
    <row r="10061" customFormat="1" x14ac:dyDescent="0.15"/>
    <row r="10062" customFormat="1" x14ac:dyDescent="0.15"/>
    <row r="10063" customFormat="1" x14ac:dyDescent="0.15"/>
    <row r="10064" customFormat="1" x14ac:dyDescent="0.15"/>
    <row r="10065" customFormat="1" x14ac:dyDescent="0.15"/>
    <row r="10066" customFormat="1" x14ac:dyDescent="0.15"/>
    <row r="10067" customFormat="1" x14ac:dyDescent="0.15"/>
    <row r="10068" customFormat="1" x14ac:dyDescent="0.15"/>
    <row r="10069" customFormat="1" x14ac:dyDescent="0.15"/>
    <row r="10070" customFormat="1" x14ac:dyDescent="0.15"/>
    <row r="10071" customFormat="1" x14ac:dyDescent="0.15"/>
    <row r="10072" customFormat="1" x14ac:dyDescent="0.15"/>
    <row r="10073" customFormat="1" x14ac:dyDescent="0.15"/>
    <row r="10074" customFormat="1" x14ac:dyDescent="0.15"/>
    <row r="10075" customFormat="1" x14ac:dyDescent="0.15"/>
    <row r="10076" customFormat="1" x14ac:dyDescent="0.15"/>
    <row r="10077" customFormat="1" x14ac:dyDescent="0.15"/>
    <row r="10078" customFormat="1" x14ac:dyDescent="0.15"/>
    <row r="10079" customFormat="1" x14ac:dyDescent="0.15"/>
    <row r="10080" customFormat="1" x14ac:dyDescent="0.15"/>
    <row r="10081" customFormat="1" x14ac:dyDescent="0.15"/>
    <row r="10082" customFormat="1" x14ac:dyDescent="0.15"/>
    <row r="10083" customFormat="1" x14ac:dyDescent="0.15"/>
    <row r="10084" customFormat="1" x14ac:dyDescent="0.15"/>
    <row r="10085" customFormat="1" x14ac:dyDescent="0.15"/>
    <row r="10086" customFormat="1" x14ac:dyDescent="0.15"/>
    <row r="10087" customFormat="1" x14ac:dyDescent="0.15"/>
    <row r="10088" customFormat="1" x14ac:dyDescent="0.15"/>
    <row r="10089" customFormat="1" x14ac:dyDescent="0.15"/>
    <row r="10090" customFormat="1" x14ac:dyDescent="0.15"/>
    <row r="10091" customFormat="1" x14ac:dyDescent="0.15"/>
    <row r="10092" customFormat="1" x14ac:dyDescent="0.15"/>
    <row r="10093" customFormat="1" x14ac:dyDescent="0.15"/>
    <row r="10094" customFormat="1" x14ac:dyDescent="0.15"/>
    <row r="10095" customFormat="1" x14ac:dyDescent="0.15"/>
    <row r="10096" customFormat="1" x14ac:dyDescent="0.15"/>
    <row r="10097" customFormat="1" x14ac:dyDescent="0.15"/>
    <row r="10098" customFormat="1" x14ac:dyDescent="0.15"/>
    <row r="10099" customFormat="1" x14ac:dyDescent="0.15"/>
    <row r="10100" customFormat="1" x14ac:dyDescent="0.15"/>
    <row r="10101" customFormat="1" x14ac:dyDescent="0.15"/>
    <row r="10102" customFormat="1" x14ac:dyDescent="0.15"/>
    <row r="10103" customFormat="1" x14ac:dyDescent="0.15"/>
    <row r="10104" customFormat="1" x14ac:dyDescent="0.15"/>
    <row r="10105" customFormat="1" x14ac:dyDescent="0.15"/>
    <row r="10106" customFormat="1" x14ac:dyDescent="0.15"/>
    <row r="10107" customFormat="1" x14ac:dyDescent="0.15"/>
    <row r="10108" customFormat="1" x14ac:dyDescent="0.15"/>
    <row r="10109" customFormat="1" x14ac:dyDescent="0.15"/>
    <row r="10110" customFormat="1" x14ac:dyDescent="0.15"/>
    <row r="10111" customFormat="1" x14ac:dyDescent="0.15"/>
    <row r="10112" customFormat="1" x14ac:dyDescent="0.15"/>
    <row r="10113" customFormat="1" x14ac:dyDescent="0.15"/>
    <row r="10114" customFormat="1" x14ac:dyDescent="0.15"/>
    <row r="10115" customFormat="1" x14ac:dyDescent="0.15"/>
    <row r="10116" customFormat="1" x14ac:dyDescent="0.15"/>
    <row r="10117" customFormat="1" x14ac:dyDescent="0.15"/>
    <row r="10118" customFormat="1" x14ac:dyDescent="0.15"/>
    <row r="10119" customFormat="1" x14ac:dyDescent="0.15"/>
    <row r="10120" customFormat="1" x14ac:dyDescent="0.15"/>
    <row r="10121" customFormat="1" x14ac:dyDescent="0.15"/>
    <row r="10122" customFormat="1" x14ac:dyDescent="0.15"/>
    <row r="10123" customFormat="1" x14ac:dyDescent="0.15"/>
    <row r="10124" customFormat="1" x14ac:dyDescent="0.15"/>
    <row r="10125" customFormat="1" x14ac:dyDescent="0.15"/>
    <row r="10126" customFormat="1" x14ac:dyDescent="0.15"/>
    <row r="10127" customFormat="1" x14ac:dyDescent="0.15"/>
    <row r="10128" customFormat="1" x14ac:dyDescent="0.15"/>
    <row r="10129" customFormat="1" x14ac:dyDescent="0.15"/>
    <row r="10130" customFormat="1" x14ac:dyDescent="0.15"/>
    <row r="10131" customFormat="1" x14ac:dyDescent="0.15"/>
    <row r="10132" customFormat="1" x14ac:dyDescent="0.15"/>
    <row r="10133" customFormat="1" x14ac:dyDescent="0.15"/>
    <row r="10134" customFormat="1" x14ac:dyDescent="0.15"/>
    <row r="10135" customFormat="1" x14ac:dyDescent="0.15"/>
    <row r="10136" customFormat="1" x14ac:dyDescent="0.15"/>
    <row r="10137" customFormat="1" x14ac:dyDescent="0.15"/>
    <row r="10138" customFormat="1" x14ac:dyDescent="0.15"/>
    <row r="10139" customFormat="1" x14ac:dyDescent="0.15"/>
    <row r="10140" customFormat="1" x14ac:dyDescent="0.15"/>
    <row r="10141" customFormat="1" x14ac:dyDescent="0.15"/>
    <row r="10142" customFormat="1" x14ac:dyDescent="0.15"/>
    <row r="10143" customFormat="1" x14ac:dyDescent="0.15"/>
    <row r="10144" customFormat="1" x14ac:dyDescent="0.15"/>
    <row r="10145" customFormat="1" x14ac:dyDescent="0.15"/>
    <row r="10146" customFormat="1" x14ac:dyDescent="0.15"/>
    <row r="10147" customFormat="1" x14ac:dyDescent="0.15"/>
    <row r="10148" customFormat="1" x14ac:dyDescent="0.15"/>
    <row r="10149" customFormat="1" x14ac:dyDescent="0.15"/>
    <row r="10150" customFormat="1" x14ac:dyDescent="0.15"/>
    <row r="10151" customFormat="1" x14ac:dyDescent="0.15"/>
    <row r="10152" customFormat="1" x14ac:dyDescent="0.15"/>
    <row r="10153" customFormat="1" x14ac:dyDescent="0.15"/>
    <row r="10154" customFormat="1" x14ac:dyDescent="0.15"/>
    <row r="10155" customFormat="1" x14ac:dyDescent="0.15"/>
    <row r="10156" customFormat="1" x14ac:dyDescent="0.15"/>
    <row r="10157" customFormat="1" x14ac:dyDescent="0.15"/>
    <row r="10158" customFormat="1" x14ac:dyDescent="0.15"/>
    <row r="10159" customFormat="1" x14ac:dyDescent="0.15"/>
    <row r="10160" customFormat="1" x14ac:dyDescent="0.15"/>
    <row r="10161" customFormat="1" x14ac:dyDescent="0.15"/>
    <row r="10162" customFormat="1" x14ac:dyDescent="0.15"/>
    <row r="10163" customFormat="1" x14ac:dyDescent="0.15"/>
    <row r="10164" customFormat="1" x14ac:dyDescent="0.15"/>
    <row r="10165" customFormat="1" x14ac:dyDescent="0.15"/>
    <row r="10166" customFormat="1" x14ac:dyDescent="0.15"/>
    <row r="10167" customFormat="1" x14ac:dyDescent="0.15"/>
    <row r="10168" customFormat="1" x14ac:dyDescent="0.15"/>
    <row r="10169" customFormat="1" x14ac:dyDescent="0.15"/>
    <row r="10170" customFormat="1" x14ac:dyDescent="0.15"/>
    <row r="10171" customFormat="1" x14ac:dyDescent="0.15"/>
    <row r="10172" customFormat="1" x14ac:dyDescent="0.15"/>
    <row r="10173" customFormat="1" x14ac:dyDescent="0.15"/>
    <row r="10174" customFormat="1" x14ac:dyDescent="0.15"/>
    <row r="10175" customFormat="1" x14ac:dyDescent="0.15"/>
    <row r="10176" customFormat="1" x14ac:dyDescent="0.15"/>
    <row r="10177" customFormat="1" x14ac:dyDescent="0.15"/>
    <row r="10178" customFormat="1" x14ac:dyDescent="0.15"/>
    <row r="10179" customFormat="1" x14ac:dyDescent="0.15"/>
    <row r="10180" customFormat="1" x14ac:dyDescent="0.15"/>
    <row r="10181" customFormat="1" x14ac:dyDescent="0.15"/>
    <row r="10182" customFormat="1" x14ac:dyDescent="0.15"/>
    <row r="10183" customFormat="1" x14ac:dyDescent="0.15"/>
    <row r="10184" customFormat="1" x14ac:dyDescent="0.15"/>
    <row r="10185" customFormat="1" x14ac:dyDescent="0.15"/>
    <row r="10186" customFormat="1" x14ac:dyDescent="0.15"/>
    <row r="10187" customFormat="1" x14ac:dyDescent="0.15"/>
    <row r="10188" customFormat="1" x14ac:dyDescent="0.15"/>
    <row r="10189" customFormat="1" x14ac:dyDescent="0.15"/>
    <row r="10190" customFormat="1" x14ac:dyDescent="0.15"/>
    <row r="10191" customFormat="1" x14ac:dyDescent="0.15"/>
    <row r="10192" customFormat="1" x14ac:dyDescent="0.15"/>
    <row r="10193" customFormat="1" x14ac:dyDescent="0.15"/>
    <row r="10194" customFormat="1" x14ac:dyDescent="0.15"/>
    <row r="10195" customFormat="1" x14ac:dyDescent="0.15"/>
    <row r="10196" customFormat="1" x14ac:dyDescent="0.15"/>
    <row r="10197" customFormat="1" x14ac:dyDescent="0.15"/>
    <row r="10198" customFormat="1" x14ac:dyDescent="0.15"/>
    <row r="10199" customFormat="1" x14ac:dyDescent="0.15"/>
    <row r="10200" customFormat="1" x14ac:dyDescent="0.15"/>
    <row r="10201" customFormat="1" x14ac:dyDescent="0.15"/>
    <row r="10202" customFormat="1" x14ac:dyDescent="0.15"/>
    <row r="10203" customFormat="1" x14ac:dyDescent="0.15"/>
    <row r="10204" customFormat="1" x14ac:dyDescent="0.15"/>
    <row r="10205" customFormat="1" x14ac:dyDescent="0.15"/>
    <row r="10206" customFormat="1" x14ac:dyDescent="0.15"/>
    <row r="10207" customFormat="1" x14ac:dyDescent="0.15"/>
    <row r="10208" customFormat="1" x14ac:dyDescent="0.15"/>
    <row r="10209" customFormat="1" x14ac:dyDescent="0.15"/>
    <row r="10210" customFormat="1" x14ac:dyDescent="0.15"/>
    <row r="10211" customFormat="1" x14ac:dyDescent="0.15"/>
    <row r="10212" customFormat="1" x14ac:dyDescent="0.15"/>
    <row r="10213" customFormat="1" x14ac:dyDescent="0.15"/>
    <row r="10214" customFormat="1" x14ac:dyDescent="0.15"/>
    <row r="10215" customFormat="1" x14ac:dyDescent="0.15"/>
    <row r="10216" customFormat="1" x14ac:dyDescent="0.15"/>
    <row r="10217" customFormat="1" x14ac:dyDescent="0.15"/>
    <row r="10218" customFormat="1" x14ac:dyDescent="0.15"/>
    <row r="10219" customFormat="1" x14ac:dyDescent="0.15"/>
    <row r="10220" customFormat="1" x14ac:dyDescent="0.15"/>
    <row r="10221" customFormat="1" x14ac:dyDescent="0.15"/>
    <row r="10222" customFormat="1" x14ac:dyDescent="0.15"/>
    <row r="10223" customFormat="1" x14ac:dyDescent="0.15"/>
    <row r="10224" customFormat="1" x14ac:dyDescent="0.15"/>
    <row r="10225" customFormat="1" x14ac:dyDescent="0.15"/>
    <row r="10226" customFormat="1" x14ac:dyDescent="0.15"/>
    <row r="10227" customFormat="1" x14ac:dyDescent="0.15"/>
    <row r="10228" customFormat="1" x14ac:dyDescent="0.15"/>
    <row r="10229" customFormat="1" x14ac:dyDescent="0.15"/>
    <row r="10230" customFormat="1" x14ac:dyDescent="0.15"/>
    <row r="10231" customFormat="1" x14ac:dyDescent="0.15"/>
    <row r="10232" customFormat="1" x14ac:dyDescent="0.15"/>
    <row r="10233" customFormat="1" x14ac:dyDescent="0.15"/>
    <row r="10234" customFormat="1" x14ac:dyDescent="0.15"/>
    <row r="10235" customFormat="1" x14ac:dyDescent="0.15"/>
    <row r="10236" customFormat="1" x14ac:dyDescent="0.15"/>
    <row r="10237" customFormat="1" x14ac:dyDescent="0.15"/>
    <row r="10238" customFormat="1" x14ac:dyDescent="0.15"/>
    <row r="10239" customFormat="1" x14ac:dyDescent="0.15"/>
    <row r="10240" customFormat="1" x14ac:dyDescent="0.15"/>
    <row r="10241" customFormat="1" x14ac:dyDescent="0.15"/>
    <row r="10242" customFormat="1" x14ac:dyDescent="0.15"/>
    <row r="10243" customFormat="1" x14ac:dyDescent="0.15"/>
    <row r="10244" customFormat="1" x14ac:dyDescent="0.15"/>
    <row r="10245" customFormat="1" x14ac:dyDescent="0.15"/>
    <row r="10246" customFormat="1" x14ac:dyDescent="0.15"/>
    <row r="10247" customFormat="1" x14ac:dyDescent="0.15"/>
    <row r="10248" customFormat="1" x14ac:dyDescent="0.15"/>
    <row r="10249" customFormat="1" x14ac:dyDescent="0.15"/>
    <row r="10250" customFormat="1" x14ac:dyDescent="0.15"/>
    <row r="10251" customFormat="1" x14ac:dyDescent="0.15"/>
    <row r="10252" customFormat="1" x14ac:dyDescent="0.15"/>
    <row r="10253" customFormat="1" x14ac:dyDescent="0.15"/>
    <row r="10254" customFormat="1" x14ac:dyDescent="0.15"/>
    <row r="10255" customFormat="1" x14ac:dyDescent="0.15"/>
    <row r="10256" customFormat="1" x14ac:dyDescent="0.15"/>
    <row r="10257" customFormat="1" x14ac:dyDescent="0.15"/>
    <row r="10258" customFormat="1" x14ac:dyDescent="0.15"/>
    <row r="10259" customFormat="1" x14ac:dyDescent="0.15"/>
    <row r="10260" customFormat="1" x14ac:dyDescent="0.15"/>
    <row r="10261" customFormat="1" x14ac:dyDescent="0.15"/>
    <row r="10262" customFormat="1" x14ac:dyDescent="0.15"/>
    <row r="10263" customFormat="1" x14ac:dyDescent="0.15"/>
    <row r="10264" customFormat="1" x14ac:dyDescent="0.15"/>
    <row r="10265" customFormat="1" x14ac:dyDescent="0.15"/>
    <row r="10266" customFormat="1" x14ac:dyDescent="0.15"/>
    <row r="10267" customFormat="1" x14ac:dyDescent="0.15"/>
    <row r="10268" customFormat="1" x14ac:dyDescent="0.15"/>
    <row r="10269" customFormat="1" x14ac:dyDescent="0.15"/>
    <row r="10270" customFormat="1" x14ac:dyDescent="0.15"/>
    <row r="10271" customFormat="1" x14ac:dyDescent="0.15"/>
    <row r="10272" customFormat="1" x14ac:dyDescent="0.15"/>
    <row r="10273" customFormat="1" x14ac:dyDescent="0.15"/>
    <row r="10274" customFormat="1" x14ac:dyDescent="0.15"/>
    <row r="10275" customFormat="1" x14ac:dyDescent="0.15"/>
    <row r="10276" customFormat="1" x14ac:dyDescent="0.15"/>
    <row r="10277" customFormat="1" x14ac:dyDescent="0.15"/>
    <row r="10278" customFormat="1" x14ac:dyDescent="0.15"/>
    <row r="10279" customFormat="1" x14ac:dyDescent="0.15"/>
    <row r="10280" customFormat="1" x14ac:dyDescent="0.15"/>
    <row r="10281" customFormat="1" x14ac:dyDescent="0.15"/>
    <row r="10282" customFormat="1" x14ac:dyDescent="0.15"/>
    <row r="10283" customFormat="1" x14ac:dyDescent="0.15"/>
    <row r="10284" customFormat="1" x14ac:dyDescent="0.15"/>
    <row r="10285" customFormat="1" x14ac:dyDescent="0.15"/>
    <row r="10286" customFormat="1" x14ac:dyDescent="0.15"/>
    <row r="10287" customFormat="1" x14ac:dyDescent="0.15"/>
    <row r="10288" customFormat="1" x14ac:dyDescent="0.15"/>
    <row r="10289" customFormat="1" x14ac:dyDescent="0.15"/>
    <row r="10290" customFormat="1" x14ac:dyDescent="0.15"/>
    <row r="10291" customFormat="1" x14ac:dyDescent="0.15"/>
    <row r="10292" customFormat="1" x14ac:dyDescent="0.15"/>
    <row r="10293" customFormat="1" x14ac:dyDescent="0.15"/>
    <row r="10294" customFormat="1" x14ac:dyDescent="0.15"/>
    <row r="10295" customFormat="1" x14ac:dyDescent="0.15"/>
    <row r="10296" customFormat="1" x14ac:dyDescent="0.15"/>
    <row r="10297" customFormat="1" x14ac:dyDescent="0.15"/>
    <row r="10298" customFormat="1" x14ac:dyDescent="0.15"/>
    <row r="10299" customFormat="1" x14ac:dyDescent="0.15"/>
    <row r="10300" customFormat="1" x14ac:dyDescent="0.15"/>
    <row r="10301" customFormat="1" x14ac:dyDescent="0.15"/>
    <row r="10302" customFormat="1" x14ac:dyDescent="0.15"/>
    <row r="10303" customFormat="1" x14ac:dyDescent="0.15"/>
    <row r="10304" customFormat="1" x14ac:dyDescent="0.15"/>
    <row r="10305" customFormat="1" x14ac:dyDescent="0.15"/>
    <row r="10306" customFormat="1" x14ac:dyDescent="0.15"/>
    <row r="10307" customFormat="1" x14ac:dyDescent="0.15"/>
    <row r="10308" customFormat="1" x14ac:dyDescent="0.15"/>
    <row r="10309" customFormat="1" x14ac:dyDescent="0.15"/>
    <row r="10310" customFormat="1" x14ac:dyDescent="0.15"/>
    <row r="10311" customFormat="1" x14ac:dyDescent="0.15"/>
    <row r="10312" customFormat="1" x14ac:dyDescent="0.15"/>
    <row r="10313" customFormat="1" x14ac:dyDescent="0.15"/>
    <row r="10314" customFormat="1" x14ac:dyDescent="0.15"/>
    <row r="10315" customFormat="1" x14ac:dyDescent="0.15"/>
    <row r="10316" customFormat="1" x14ac:dyDescent="0.15"/>
    <row r="10317" customFormat="1" x14ac:dyDescent="0.15"/>
    <row r="10318" customFormat="1" x14ac:dyDescent="0.15"/>
    <row r="10319" customFormat="1" x14ac:dyDescent="0.15"/>
    <row r="10320" customFormat="1" x14ac:dyDescent="0.15"/>
    <row r="10321" customFormat="1" x14ac:dyDescent="0.15"/>
    <row r="10322" customFormat="1" x14ac:dyDescent="0.15"/>
    <row r="10323" customFormat="1" x14ac:dyDescent="0.15"/>
    <row r="10324" customFormat="1" x14ac:dyDescent="0.15"/>
    <row r="10325" customFormat="1" x14ac:dyDescent="0.15"/>
    <row r="10326" customFormat="1" x14ac:dyDescent="0.15"/>
    <row r="10327" customFormat="1" x14ac:dyDescent="0.15"/>
    <row r="10328" customFormat="1" x14ac:dyDescent="0.15"/>
    <row r="10329" customFormat="1" x14ac:dyDescent="0.15"/>
    <row r="10330" customFormat="1" x14ac:dyDescent="0.15"/>
    <row r="10331" customFormat="1" x14ac:dyDescent="0.15"/>
    <row r="10332" customFormat="1" x14ac:dyDescent="0.15"/>
    <row r="10333" customFormat="1" x14ac:dyDescent="0.15"/>
    <row r="10334" customFormat="1" x14ac:dyDescent="0.15"/>
    <row r="10335" customFormat="1" x14ac:dyDescent="0.15"/>
    <row r="10336" customFormat="1" x14ac:dyDescent="0.15"/>
    <row r="10337" customFormat="1" x14ac:dyDescent="0.15"/>
    <row r="10338" customFormat="1" x14ac:dyDescent="0.15"/>
    <row r="10339" customFormat="1" x14ac:dyDescent="0.15"/>
    <row r="10340" customFormat="1" x14ac:dyDescent="0.15"/>
    <row r="10341" customFormat="1" x14ac:dyDescent="0.15"/>
    <row r="10342" customFormat="1" x14ac:dyDescent="0.15"/>
    <row r="10343" customFormat="1" x14ac:dyDescent="0.15"/>
    <row r="10344" customFormat="1" x14ac:dyDescent="0.15"/>
    <row r="10345" customFormat="1" x14ac:dyDescent="0.15"/>
    <row r="10346" customFormat="1" x14ac:dyDescent="0.15"/>
    <row r="10347" customFormat="1" x14ac:dyDescent="0.15"/>
    <row r="10348" customFormat="1" x14ac:dyDescent="0.15"/>
    <row r="10349" customFormat="1" x14ac:dyDescent="0.15"/>
    <row r="10350" customFormat="1" x14ac:dyDescent="0.15"/>
    <row r="10351" customFormat="1" x14ac:dyDescent="0.15"/>
    <row r="10352" customFormat="1" x14ac:dyDescent="0.15"/>
    <row r="10353" customFormat="1" x14ac:dyDescent="0.15"/>
    <row r="10354" customFormat="1" x14ac:dyDescent="0.15"/>
    <row r="10355" customFormat="1" x14ac:dyDescent="0.15"/>
    <row r="10356" customFormat="1" x14ac:dyDescent="0.15"/>
    <row r="10357" customFormat="1" x14ac:dyDescent="0.15"/>
    <row r="10358" customFormat="1" x14ac:dyDescent="0.15"/>
    <row r="10359" customFormat="1" x14ac:dyDescent="0.15"/>
    <row r="10360" customFormat="1" x14ac:dyDescent="0.15"/>
    <row r="10361" customFormat="1" x14ac:dyDescent="0.15"/>
    <row r="10362" customFormat="1" x14ac:dyDescent="0.15"/>
    <row r="10363" customFormat="1" x14ac:dyDescent="0.15"/>
    <row r="10364" customFormat="1" x14ac:dyDescent="0.15"/>
    <row r="10365" customFormat="1" x14ac:dyDescent="0.15"/>
    <row r="10366" customFormat="1" x14ac:dyDescent="0.15"/>
    <row r="10367" customFormat="1" x14ac:dyDescent="0.15"/>
    <row r="10368" customFormat="1" x14ac:dyDescent="0.15"/>
    <row r="10369" customFormat="1" x14ac:dyDescent="0.15"/>
    <row r="10370" customFormat="1" x14ac:dyDescent="0.15"/>
    <row r="10371" customFormat="1" x14ac:dyDescent="0.15"/>
    <row r="10372" customFormat="1" x14ac:dyDescent="0.15"/>
    <row r="10373" customFormat="1" x14ac:dyDescent="0.15"/>
    <row r="10374" customFormat="1" x14ac:dyDescent="0.15"/>
    <row r="10375" customFormat="1" x14ac:dyDescent="0.15"/>
    <row r="10376" customFormat="1" x14ac:dyDescent="0.15"/>
    <row r="10377" customFormat="1" x14ac:dyDescent="0.15"/>
    <row r="10378" customFormat="1" x14ac:dyDescent="0.15"/>
    <row r="10379" customFormat="1" x14ac:dyDescent="0.15"/>
    <row r="10380" customFormat="1" x14ac:dyDescent="0.15"/>
    <row r="10381" customFormat="1" x14ac:dyDescent="0.15"/>
    <row r="10382" customFormat="1" x14ac:dyDescent="0.15"/>
    <row r="10383" customFormat="1" x14ac:dyDescent="0.15"/>
    <row r="10384" customFormat="1" x14ac:dyDescent="0.15"/>
    <row r="10385" customFormat="1" x14ac:dyDescent="0.15"/>
    <row r="10386" customFormat="1" x14ac:dyDescent="0.15"/>
    <row r="10387" customFormat="1" x14ac:dyDescent="0.15"/>
    <row r="10388" customFormat="1" x14ac:dyDescent="0.15"/>
    <row r="10389" customFormat="1" x14ac:dyDescent="0.15"/>
    <row r="10390" customFormat="1" x14ac:dyDescent="0.15"/>
    <row r="10391" customFormat="1" x14ac:dyDescent="0.15"/>
    <row r="10392" customFormat="1" x14ac:dyDescent="0.15"/>
    <row r="10393" customFormat="1" x14ac:dyDescent="0.15"/>
    <row r="10394" customFormat="1" x14ac:dyDescent="0.15"/>
    <row r="10395" customFormat="1" x14ac:dyDescent="0.15"/>
    <row r="10396" customFormat="1" x14ac:dyDescent="0.15"/>
    <row r="10397" customFormat="1" x14ac:dyDescent="0.15"/>
    <row r="10398" customFormat="1" x14ac:dyDescent="0.15"/>
    <row r="10399" customFormat="1" x14ac:dyDescent="0.15"/>
    <row r="10400" customFormat="1" x14ac:dyDescent="0.15"/>
    <row r="10401" customFormat="1" x14ac:dyDescent="0.15"/>
    <row r="10402" customFormat="1" x14ac:dyDescent="0.15"/>
    <row r="10403" customFormat="1" x14ac:dyDescent="0.15"/>
    <row r="10404" customFormat="1" x14ac:dyDescent="0.15"/>
    <row r="10405" customFormat="1" x14ac:dyDescent="0.15"/>
    <row r="10406" customFormat="1" x14ac:dyDescent="0.15"/>
    <row r="10407" customFormat="1" x14ac:dyDescent="0.15"/>
    <row r="10408" customFormat="1" x14ac:dyDescent="0.15"/>
    <row r="10409" customFormat="1" x14ac:dyDescent="0.15"/>
    <row r="10410" customFormat="1" x14ac:dyDescent="0.15"/>
    <row r="10411" customFormat="1" x14ac:dyDescent="0.15"/>
    <row r="10412" customFormat="1" x14ac:dyDescent="0.15"/>
    <row r="10413" customFormat="1" x14ac:dyDescent="0.15"/>
    <row r="10414" customFormat="1" x14ac:dyDescent="0.15"/>
    <row r="10415" customFormat="1" x14ac:dyDescent="0.15"/>
    <row r="10416" customFormat="1" x14ac:dyDescent="0.15"/>
    <row r="10417" customFormat="1" x14ac:dyDescent="0.15"/>
    <row r="10418" customFormat="1" x14ac:dyDescent="0.15"/>
    <row r="10419" customFormat="1" x14ac:dyDescent="0.15"/>
    <row r="10420" customFormat="1" x14ac:dyDescent="0.15"/>
    <row r="10421" customFormat="1" x14ac:dyDescent="0.15"/>
    <row r="10422" customFormat="1" x14ac:dyDescent="0.15"/>
    <row r="10423" customFormat="1" x14ac:dyDescent="0.15"/>
    <row r="10424" customFormat="1" x14ac:dyDescent="0.15"/>
    <row r="10425" customFormat="1" x14ac:dyDescent="0.15"/>
    <row r="10426" customFormat="1" x14ac:dyDescent="0.15"/>
    <row r="10427" customFormat="1" x14ac:dyDescent="0.15"/>
    <row r="10428" customFormat="1" x14ac:dyDescent="0.15"/>
    <row r="10429" customFormat="1" x14ac:dyDescent="0.15"/>
    <row r="10430" customFormat="1" x14ac:dyDescent="0.15"/>
    <row r="10431" customFormat="1" x14ac:dyDescent="0.15"/>
    <row r="10432" customFormat="1" x14ac:dyDescent="0.15"/>
    <row r="10433" customFormat="1" x14ac:dyDescent="0.15"/>
    <row r="10434" customFormat="1" x14ac:dyDescent="0.15"/>
    <row r="10435" customFormat="1" x14ac:dyDescent="0.15"/>
    <row r="10436" customFormat="1" x14ac:dyDescent="0.15"/>
    <row r="10437" customFormat="1" x14ac:dyDescent="0.15"/>
    <row r="10438" customFormat="1" x14ac:dyDescent="0.15"/>
    <row r="10439" customFormat="1" x14ac:dyDescent="0.15"/>
    <row r="10440" customFormat="1" x14ac:dyDescent="0.15"/>
    <row r="10441" customFormat="1" x14ac:dyDescent="0.15"/>
    <row r="10442" customFormat="1" x14ac:dyDescent="0.15"/>
    <row r="10443" customFormat="1" x14ac:dyDescent="0.15"/>
    <row r="10444" customFormat="1" x14ac:dyDescent="0.15"/>
    <row r="10445" customFormat="1" x14ac:dyDescent="0.15"/>
    <row r="10446" customFormat="1" x14ac:dyDescent="0.15"/>
    <row r="10447" customFormat="1" x14ac:dyDescent="0.15"/>
    <row r="10448" customFormat="1" x14ac:dyDescent="0.15"/>
    <row r="10449" customFormat="1" x14ac:dyDescent="0.15"/>
    <row r="10450" customFormat="1" x14ac:dyDescent="0.15"/>
    <row r="10451" customFormat="1" x14ac:dyDescent="0.15"/>
    <row r="10452" customFormat="1" x14ac:dyDescent="0.15"/>
    <row r="10453" customFormat="1" x14ac:dyDescent="0.15"/>
    <row r="10454" customFormat="1" x14ac:dyDescent="0.15"/>
    <row r="10455" customFormat="1" x14ac:dyDescent="0.15"/>
    <row r="10456" customFormat="1" x14ac:dyDescent="0.15"/>
    <row r="10457" customFormat="1" x14ac:dyDescent="0.15"/>
    <row r="10458" customFormat="1" x14ac:dyDescent="0.15"/>
    <row r="10459" customFormat="1" x14ac:dyDescent="0.15"/>
    <row r="10460" customFormat="1" x14ac:dyDescent="0.15"/>
    <row r="10461" customFormat="1" x14ac:dyDescent="0.15"/>
    <row r="10462" customFormat="1" x14ac:dyDescent="0.15"/>
    <row r="10463" customFormat="1" x14ac:dyDescent="0.15"/>
    <row r="10464" customFormat="1" x14ac:dyDescent="0.15"/>
    <row r="10465" customFormat="1" x14ac:dyDescent="0.15"/>
    <row r="10466" customFormat="1" x14ac:dyDescent="0.15"/>
    <row r="10467" customFormat="1" x14ac:dyDescent="0.15"/>
    <row r="10468" customFormat="1" x14ac:dyDescent="0.15"/>
    <row r="10469" customFormat="1" x14ac:dyDescent="0.15"/>
    <row r="10470" customFormat="1" x14ac:dyDescent="0.15"/>
    <row r="10471" customFormat="1" x14ac:dyDescent="0.15"/>
    <row r="10472" customFormat="1" x14ac:dyDescent="0.15"/>
    <row r="10473" customFormat="1" x14ac:dyDescent="0.15"/>
    <row r="10474" customFormat="1" x14ac:dyDescent="0.15"/>
    <row r="10475" customFormat="1" x14ac:dyDescent="0.15"/>
    <row r="10476" customFormat="1" x14ac:dyDescent="0.15"/>
    <row r="10477" customFormat="1" x14ac:dyDescent="0.15"/>
    <row r="10478" customFormat="1" x14ac:dyDescent="0.15"/>
    <row r="10479" customFormat="1" x14ac:dyDescent="0.15"/>
    <row r="10480" customFormat="1" x14ac:dyDescent="0.15"/>
    <row r="10481" customFormat="1" x14ac:dyDescent="0.15"/>
    <row r="10482" customFormat="1" x14ac:dyDescent="0.15"/>
    <row r="10483" customFormat="1" x14ac:dyDescent="0.15"/>
    <row r="10484" customFormat="1" x14ac:dyDescent="0.15"/>
    <row r="10485" customFormat="1" x14ac:dyDescent="0.15"/>
    <row r="10486" customFormat="1" x14ac:dyDescent="0.15"/>
    <row r="10487" customFormat="1" x14ac:dyDescent="0.15"/>
    <row r="10488" customFormat="1" x14ac:dyDescent="0.15"/>
    <row r="10489" customFormat="1" x14ac:dyDescent="0.15"/>
    <row r="10490" customFormat="1" x14ac:dyDescent="0.15"/>
    <row r="10491" customFormat="1" x14ac:dyDescent="0.15"/>
    <row r="10492" customFormat="1" x14ac:dyDescent="0.15"/>
    <row r="10493" customFormat="1" x14ac:dyDescent="0.15"/>
    <row r="10494" customFormat="1" x14ac:dyDescent="0.15"/>
    <row r="10495" customFormat="1" x14ac:dyDescent="0.15"/>
    <row r="10496" customFormat="1" x14ac:dyDescent="0.15"/>
    <row r="10497" customFormat="1" x14ac:dyDescent="0.15"/>
    <row r="10498" customFormat="1" x14ac:dyDescent="0.15"/>
    <row r="10499" customFormat="1" x14ac:dyDescent="0.15"/>
    <row r="10500" customFormat="1" x14ac:dyDescent="0.15"/>
    <row r="10501" customFormat="1" x14ac:dyDescent="0.15"/>
    <row r="10502" customFormat="1" x14ac:dyDescent="0.15"/>
    <row r="10503" customFormat="1" x14ac:dyDescent="0.15"/>
    <row r="10504" customFormat="1" x14ac:dyDescent="0.15"/>
    <row r="10505" customFormat="1" x14ac:dyDescent="0.15"/>
    <row r="10506" customFormat="1" x14ac:dyDescent="0.15"/>
    <row r="10507" customFormat="1" x14ac:dyDescent="0.15"/>
    <row r="10508" customFormat="1" x14ac:dyDescent="0.15"/>
    <row r="10509" customFormat="1" x14ac:dyDescent="0.15"/>
    <row r="10510" customFormat="1" x14ac:dyDescent="0.15"/>
    <row r="10511" customFormat="1" x14ac:dyDescent="0.15"/>
    <row r="10512" customFormat="1" x14ac:dyDescent="0.15"/>
    <row r="10513" customFormat="1" x14ac:dyDescent="0.15"/>
    <row r="10514" customFormat="1" x14ac:dyDescent="0.15"/>
    <row r="10515" customFormat="1" x14ac:dyDescent="0.15"/>
    <row r="10516" customFormat="1" x14ac:dyDescent="0.15"/>
    <row r="10517" customFormat="1" x14ac:dyDescent="0.15"/>
    <row r="10518" customFormat="1" x14ac:dyDescent="0.15"/>
    <row r="10519" customFormat="1" x14ac:dyDescent="0.15"/>
    <row r="10520" customFormat="1" x14ac:dyDescent="0.15"/>
    <row r="10521" customFormat="1" x14ac:dyDescent="0.15"/>
    <row r="10522" customFormat="1" x14ac:dyDescent="0.15"/>
    <row r="10523" customFormat="1" x14ac:dyDescent="0.15"/>
    <row r="10524" customFormat="1" x14ac:dyDescent="0.15"/>
    <row r="10525" customFormat="1" x14ac:dyDescent="0.15"/>
    <row r="10526" customFormat="1" x14ac:dyDescent="0.15"/>
    <row r="10527" customFormat="1" x14ac:dyDescent="0.15"/>
    <row r="10528" customFormat="1" x14ac:dyDescent="0.15"/>
    <row r="10529" customFormat="1" x14ac:dyDescent="0.15"/>
    <row r="10530" customFormat="1" x14ac:dyDescent="0.15"/>
    <row r="10531" customFormat="1" x14ac:dyDescent="0.15"/>
    <row r="10532" customFormat="1" x14ac:dyDescent="0.15"/>
    <row r="10533" customFormat="1" x14ac:dyDescent="0.15"/>
    <row r="10534" customFormat="1" x14ac:dyDescent="0.15"/>
    <row r="10535" customFormat="1" x14ac:dyDescent="0.15"/>
    <row r="10536" customFormat="1" x14ac:dyDescent="0.15"/>
    <row r="10537" customFormat="1" x14ac:dyDescent="0.15"/>
    <row r="10538" customFormat="1" x14ac:dyDescent="0.15"/>
    <row r="10539" customFormat="1" x14ac:dyDescent="0.15"/>
    <row r="10540" customFormat="1" x14ac:dyDescent="0.15"/>
    <row r="10541" customFormat="1" x14ac:dyDescent="0.15"/>
    <row r="10542" customFormat="1" x14ac:dyDescent="0.15"/>
    <row r="10543" customFormat="1" x14ac:dyDescent="0.15"/>
    <row r="10544" customFormat="1" x14ac:dyDescent="0.15"/>
    <row r="10545" customFormat="1" x14ac:dyDescent="0.15"/>
    <row r="10546" customFormat="1" x14ac:dyDescent="0.15"/>
    <row r="10547" customFormat="1" x14ac:dyDescent="0.15"/>
    <row r="10548" customFormat="1" x14ac:dyDescent="0.15"/>
    <row r="10549" customFormat="1" x14ac:dyDescent="0.15"/>
    <row r="10550" customFormat="1" x14ac:dyDescent="0.15"/>
    <row r="10551" customFormat="1" x14ac:dyDescent="0.15"/>
    <row r="10552" customFormat="1" x14ac:dyDescent="0.15"/>
    <row r="10553" customFormat="1" x14ac:dyDescent="0.15"/>
    <row r="10554" customFormat="1" x14ac:dyDescent="0.15"/>
    <row r="10555" customFormat="1" x14ac:dyDescent="0.15"/>
    <row r="10556" customFormat="1" x14ac:dyDescent="0.15"/>
    <row r="10557" customFormat="1" x14ac:dyDescent="0.15"/>
    <row r="10558" customFormat="1" x14ac:dyDescent="0.15"/>
    <row r="10559" customFormat="1" x14ac:dyDescent="0.15"/>
    <row r="10560" customFormat="1" x14ac:dyDescent="0.15"/>
    <row r="10561" customFormat="1" x14ac:dyDescent="0.15"/>
    <row r="10562" customFormat="1" x14ac:dyDescent="0.15"/>
    <row r="10563" customFormat="1" x14ac:dyDescent="0.15"/>
    <row r="10564" customFormat="1" x14ac:dyDescent="0.15"/>
    <row r="10565" customFormat="1" x14ac:dyDescent="0.15"/>
    <row r="10566" customFormat="1" x14ac:dyDescent="0.15"/>
    <row r="10567" customFormat="1" x14ac:dyDescent="0.15"/>
    <row r="10568" customFormat="1" x14ac:dyDescent="0.15"/>
    <row r="10569" customFormat="1" x14ac:dyDescent="0.15"/>
    <row r="10570" customFormat="1" x14ac:dyDescent="0.15"/>
    <row r="10571" customFormat="1" x14ac:dyDescent="0.15"/>
    <row r="10572" customFormat="1" x14ac:dyDescent="0.15"/>
    <row r="10573" customFormat="1" x14ac:dyDescent="0.15"/>
    <row r="10574" customFormat="1" x14ac:dyDescent="0.15"/>
    <row r="10575" customFormat="1" x14ac:dyDescent="0.15"/>
    <row r="10576" customFormat="1" x14ac:dyDescent="0.15"/>
    <row r="10577" customFormat="1" x14ac:dyDescent="0.15"/>
    <row r="10578" customFormat="1" x14ac:dyDescent="0.15"/>
    <row r="10579" customFormat="1" x14ac:dyDescent="0.15"/>
    <row r="10580" customFormat="1" x14ac:dyDescent="0.15"/>
    <row r="10581" customFormat="1" x14ac:dyDescent="0.15"/>
    <row r="10582" customFormat="1" x14ac:dyDescent="0.15"/>
    <row r="10583" customFormat="1" x14ac:dyDescent="0.15"/>
    <row r="10584" customFormat="1" x14ac:dyDescent="0.15"/>
    <row r="10585" customFormat="1" x14ac:dyDescent="0.15"/>
    <row r="10586" customFormat="1" x14ac:dyDescent="0.15"/>
    <row r="10587" customFormat="1" x14ac:dyDescent="0.15"/>
    <row r="10588" customFormat="1" x14ac:dyDescent="0.15"/>
    <row r="10589" customFormat="1" x14ac:dyDescent="0.15"/>
    <row r="10590" customFormat="1" x14ac:dyDescent="0.15"/>
    <row r="10591" customFormat="1" x14ac:dyDescent="0.15"/>
    <row r="10592" customFormat="1" x14ac:dyDescent="0.15"/>
    <row r="10593" customFormat="1" x14ac:dyDescent="0.15"/>
    <row r="10594" customFormat="1" x14ac:dyDescent="0.15"/>
    <row r="10595" customFormat="1" x14ac:dyDescent="0.15"/>
    <row r="10596" customFormat="1" x14ac:dyDescent="0.15"/>
    <row r="10597" customFormat="1" x14ac:dyDescent="0.15"/>
    <row r="10598" customFormat="1" x14ac:dyDescent="0.15"/>
    <row r="10599" customFormat="1" x14ac:dyDescent="0.15"/>
    <row r="10600" customFormat="1" x14ac:dyDescent="0.15"/>
    <row r="10601" customFormat="1" x14ac:dyDescent="0.15"/>
    <row r="10602" customFormat="1" x14ac:dyDescent="0.15"/>
    <row r="10603" customFormat="1" x14ac:dyDescent="0.15"/>
    <row r="10604" customFormat="1" x14ac:dyDescent="0.15"/>
    <row r="10605" customFormat="1" x14ac:dyDescent="0.15"/>
    <row r="10606" customFormat="1" x14ac:dyDescent="0.15"/>
    <row r="10607" customFormat="1" x14ac:dyDescent="0.15"/>
    <row r="10608" customFormat="1" x14ac:dyDescent="0.15"/>
    <row r="10609" customFormat="1" x14ac:dyDescent="0.15"/>
    <row r="10610" customFormat="1" x14ac:dyDescent="0.15"/>
    <row r="10611" customFormat="1" x14ac:dyDescent="0.15"/>
    <row r="10612" customFormat="1" x14ac:dyDescent="0.15"/>
    <row r="10613" customFormat="1" x14ac:dyDescent="0.15"/>
    <row r="10614" customFormat="1" x14ac:dyDescent="0.15"/>
    <row r="10615" customFormat="1" x14ac:dyDescent="0.15"/>
    <row r="10616" customFormat="1" x14ac:dyDescent="0.15"/>
    <row r="10617" customFormat="1" x14ac:dyDescent="0.15"/>
    <row r="10618" customFormat="1" x14ac:dyDescent="0.15"/>
    <row r="10619" customFormat="1" x14ac:dyDescent="0.15"/>
    <row r="10620" customFormat="1" x14ac:dyDescent="0.15"/>
    <row r="10621" customFormat="1" x14ac:dyDescent="0.15"/>
    <row r="10622" customFormat="1" x14ac:dyDescent="0.15"/>
    <row r="10623" customFormat="1" x14ac:dyDescent="0.15"/>
    <row r="10624" customFormat="1" x14ac:dyDescent="0.15"/>
    <row r="10625" customFormat="1" x14ac:dyDescent="0.15"/>
    <row r="10626" customFormat="1" x14ac:dyDescent="0.15"/>
    <row r="10627" customFormat="1" x14ac:dyDescent="0.15"/>
    <row r="10628" customFormat="1" x14ac:dyDescent="0.15"/>
    <row r="10629" customFormat="1" x14ac:dyDescent="0.15"/>
    <row r="10630" customFormat="1" x14ac:dyDescent="0.15"/>
    <row r="10631" customFormat="1" x14ac:dyDescent="0.15"/>
    <row r="10632" customFormat="1" x14ac:dyDescent="0.15"/>
    <row r="10633" customFormat="1" x14ac:dyDescent="0.15"/>
    <row r="10634" customFormat="1" x14ac:dyDescent="0.15"/>
    <row r="10635" customFormat="1" x14ac:dyDescent="0.15"/>
    <row r="10636" customFormat="1" x14ac:dyDescent="0.15"/>
    <row r="10637" customFormat="1" x14ac:dyDescent="0.15"/>
    <row r="10638" customFormat="1" x14ac:dyDescent="0.15"/>
    <row r="10639" customFormat="1" x14ac:dyDescent="0.15"/>
    <row r="10640" customFormat="1" x14ac:dyDescent="0.15"/>
    <row r="10641" customFormat="1" x14ac:dyDescent="0.15"/>
    <row r="10642" customFormat="1" x14ac:dyDescent="0.15"/>
    <row r="10643" customFormat="1" x14ac:dyDescent="0.15"/>
    <row r="10644" customFormat="1" x14ac:dyDescent="0.15"/>
    <row r="10645" customFormat="1" x14ac:dyDescent="0.15"/>
    <row r="10646" customFormat="1" x14ac:dyDescent="0.15"/>
    <row r="10647" customFormat="1" x14ac:dyDescent="0.15"/>
    <row r="10648" customFormat="1" x14ac:dyDescent="0.15"/>
    <row r="10649" customFormat="1" x14ac:dyDescent="0.15"/>
    <row r="10650" customFormat="1" x14ac:dyDescent="0.15"/>
    <row r="10651" customFormat="1" x14ac:dyDescent="0.15"/>
    <row r="10652" customFormat="1" x14ac:dyDescent="0.15"/>
    <row r="10653" customFormat="1" x14ac:dyDescent="0.15"/>
    <row r="10654" customFormat="1" x14ac:dyDescent="0.15"/>
    <row r="10655" customFormat="1" x14ac:dyDescent="0.15"/>
    <row r="10656" customFormat="1" x14ac:dyDescent="0.15"/>
    <row r="10657" customFormat="1" x14ac:dyDescent="0.15"/>
    <row r="10658" customFormat="1" x14ac:dyDescent="0.15"/>
    <row r="10659" customFormat="1" x14ac:dyDescent="0.15"/>
    <row r="10660" customFormat="1" x14ac:dyDescent="0.15"/>
    <row r="10661" customFormat="1" x14ac:dyDescent="0.15"/>
    <row r="10662" customFormat="1" x14ac:dyDescent="0.15"/>
    <row r="10663" customFormat="1" x14ac:dyDescent="0.15"/>
    <row r="10664" customFormat="1" x14ac:dyDescent="0.15"/>
    <row r="10665" customFormat="1" x14ac:dyDescent="0.15"/>
    <row r="10666" customFormat="1" x14ac:dyDescent="0.15"/>
    <row r="10667" customFormat="1" x14ac:dyDescent="0.15"/>
    <row r="10668" customFormat="1" x14ac:dyDescent="0.15"/>
    <row r="10669" customFormat="1" x14ac:dyDescent="0.15"/>
    <row r="10670" customFormat="1" x14ac:dyDescent="0.15"/>
    <row r="10671" customFormat="1" x14ac:dyDescent="0.15"/>
    <row r="10672" customFormat="1" x14ac:dyDescent="0.15"/>
    <row r="10673" customFormat="1" x14ac:dyDescent="0.15"/>
    <row r="10674" customFormat="1" x14ac:dyDescent="0.15"/>
    <row r="10675" customFormat="1" x14ac:dyDescent="0.15"/>
    <row r="10676" customFormat="1" x14ac:dyDescent="0.15"/>
    <row r="10677" customFormat="1" x14ac:dyDescent="0.15"/>
    <row r="10678" customFormat="1" x14ac:dyDescent="0.15"/>
    <row r="10679" customFormat="1" x14ac:dyDescent="0.15"/>
    <row r="10680" customFormat="1" x14ac:dyDescent="0.15"/>
    <row r="10681" customFormat="1" x14ac:dyDescent="0.15"/>
    <row r="10682" customFormat="1" x14ac:dyDescent="0.15"/>
    <row r="10683" customFormat="1" x14ac:dyDescent="0.15"/>
    <row r="10684" customFormat="1" x14ac:dyDescent="0.15"/>
    <row r="10685" customFormat="1" x14ac:dyDescent="0.15"/>
    <row r="10686" customFormat="1" x14ac:dyDescent="0.15"/>
    <row r="10687" customFormat="1" x14ac:dyDescent="0.15"/>
    <row r="10688" customFormat="1" x14ac:dyDescent="0.15"/>
    <row r="10689" customFormat="1" x14ac:dyDescent="0.15"/>
    <row r="10690" customFormat="1" x14ac:dyDescent="0.15"/>
    <row r="10691" customFormat="1" x14ac:dyDescent="0.15"/>
    <row r="10692" customFormat="1" x14ac:dyDescent="0.15"/>
    <row r="10693" customFormat="1" x14ac:dyDescent="0.15"/>
    <row r="10694" customFormat="1" x14ac:dyDescent="0.15"/>
    <row r="10695" customFormat="1" x14ac:dyDescent="0.15"/>
    <row r="10696" customFormat="1" x14ac:dyDescent="0.15"/>
    <row r="10697" customFormat="1" x14ac:dyDescent="0.15"/>
    <row r="10698" customFormat="1" x14ac:dyDescent="0.15"/>
    <row r="10699" customFormat="1" x14ac:dyDescent="0.15"/>
    <row r="10700" customFormat="1" x14ac:dyDescent="0.15"/>
    <row r="10701" customFormat="1" x14ac:dyDescent="0.15"/>
    <row r="10702" customFormat="1" x14ac:dyDescent="0.15"/>
    <row r="10703" customFormat="1" x14ac:dyDescent="0.15"/>
    <row r="10704" customFormat="1" x14ac:dyDescent="0.15"/>
    <row r="10705" customFormat="1" x14ac:dyDescent="0.15"/>
    <row r="10706" customFormat="1" x14ac:dyDescent="0.15"/>
    <row r="10707" customFormat="1" x14ac:dyDescent="0.15"/>
    <row r="10708" customFormat="1" x14ac:dyDescent="0.15"/>
    <row r="10709" customFormat="1" x14ac:dyDescent="0.15"/>
    <row r="10710" customFormat="1" x14ac:dyDescent="0.15"/>
    <row r="10711" customFormat="1" x14ac:dyDescent="0.15"/>
    <row r="10712" customFormat="1" x14ac:dyDescent="0.15"/>
    <row r="10713" customFormat="1" x14ac:dyDescent="0.15"/>
    <row r="10714" customFormat="1" x14ac:dyDescent="0.15"/>
    <row r="10715" customFormat="1" x14ac:dyDescent="0.15"/>
    <row r="10716" customFormat="1" x14ac:dyDescent="0.15"/>
    <row r="10717" customFormat="1" x14ac:dyDescent="0.15"/>
    <row r="10718" customFormat="1" x14ac:dyDescent="0.15"/>
    <row r="10719" customFormat="1" x14ac:dyDescent="0.15"/>
    <row r="10720" customFormat="1" x14ac:dyDescent="0.15"/>
    <row r="10721" customFormat="1" x14ac:dyDescent="0.15"/>
    <row r="10722" customFormat="1" x14ac:dyDescent="0.15"/>
    <row r="10723" customFormat="1" x14ac:dyDescent="0.15"/>
    <row r="10724" customFormat="1" x14ac:dyDescent="0.15"/>
    <row r="10725" customFormat="1" x14ac:dyDescent="0.15"/>
    <row r="10726" customFormat="1" x14ac:dyDescent="0.15"/>
    <row r="10727" customFormat="1" x14ac:dyDescent="0.15"/>
    <row r="10728" customFormat="1" x14ac:dyDescent="0.15"/>
    <row r="10729" customFormat="1" x14ac:dyDescent="0.15"/>
    <row r="10730" customFormat="1" x14ac:dyDescent="0.15"/>
    <row r="10731" customFormat="1" x14ac:dyDescent="0.15"/>
    <row r="10732" customFormat="1" x14ac:dyDescent="0.15"/>
    <row r="10733" customFormat="1" x14ac:dyDescent="0.15"/>
    <row r="10734" customFormat="1" x14ac:dyDescent="0.15"/>
    <row r="10735" customFormat="1" x14ac:dyDescent="0.15"/>
    <row r="10736" customFormat="1" x14ac:dyDescent="0.15"/>
    <row r="10737" customFormat="1" x14ac:dyDescent="0.15"/>
    <row r="10738" customFormat="1" x14ac:dyDescent="0.15"/>
    <row r="10739" customFormat="1" x14ac:dyDescent="0.15"/>
    <row r="10740" customFormat="1" x14ac:dyDescent="0.15"/>
    <row r="10741" customFormat="1" x14ac:dyDescent="0.15"/>
    <row r="10742" customFormat="1" x14ac:dyDescent="0.15"/>
    <row r="10743" customFormat="1" x14ac:dyDescent="0.15"/>
    <row r="10744" customFormat="1" x14ac:dyDescent="0.15"/>
    <row r="10745" customFormat="1" x14ac:dyDescent="0.15"/>
    <row r="10746" customFormat="1" x14ac:dyDescent="0.15"/>
    <row r="10747" customFormat="1" x14ac:dyDescent="0.15"/>
    <row r="10748" customFormat="1" x14ac:dyDescent="0.15"/>
    <row r="10749" customFormat="1" x14ac:dyDescent="0.15"/>
    <row r="10750" customFormat="1" x14ac:dyDescent="0.15"/>
    <row r="10751" customFormat="1" x14ac:dyDescent="0.15"/>
    <row r="10752" customFormat="1" x14ac:dyDescent="0.15"/>
    <row r="10753" customFormat="1" x14ac:dyDescent="0.15"/>
    <row r="10754" customFormat="1" x14ac:dyDescent="0.15"/>
    <row r="10755" customFormat="1" x14ac:dyDescent="0.15"/>
    <row r="10756" customFormat="1" x14ac:dyDescent="0.15"/>
    <row r="10757" customFormat="1" x14ac:dyDescent="0.15"/>
    <row r="10758" customFormat="1" x14ac:dyDescent="0.15"/>
    <row r="10759" customFormat="1" x14ac:dyDescent="0.15"/>
    <row r="10760" customFormat="1" x14ac:dyDescent="0.15"/>
    <row r="10761" customFormat="1" x14ac:dyDescent="0.15"/>
    <row r="10762" customFormat="1" x14ac:dyDescent="0.15"/>
    <row r="10763" customFormat="1" x14ac:dyDescent="0.15"/>
    <row r="10764" customFormat="1" x14ac:dyDescent="0.15"/>
    <row r="10765" customFormat="1" x14ac:dyDescent="0.15"/>
    <row r="10766" customFormat="1" x14ac:dyDescent="0.15"/>
    <row r="10767" customFormat="1" x14ac:dyDescent="0.15"/>
    <row r="10768" customFormat="1" x14ac:dyDescent="0.15"/>
    <row r="10769" customFormat="1" x14ac:dyDescent="0.15"/>
    <row r="10770" customFormat="1" x14ac:dyDescent="0.15"/>
    <row r="10771" customFormat="1" x14ac:dyDescent="0.15"/>
    <row r="10772" customFormat="1" x14ac:dyDescent="0.15"/>
    <row r="10773" customFormat="1" x14ac:dyDescent="0.15"/>
    <row r="10774" customFormat="1" x14ac:dyDescent="0.15"/>
    <row r="10775" customFormat="1" x14ac:dyDescent="0.15"/>
    <row r="10776" customFormat="1" x14ac:dyDescent="0.15"/>
    <row r="10777" customFormat="1" x14ac:dyDescent="0.15"/>
    <row r="10778" customFormat="1" x14ac:dyDescent="0.15"/>
    <row r="10779" customFormat="1" x14ac:dyDescent="0.15"/>
    <row r="10780" customFormat="1" x14ac:dyDescent="0.15"/>
    <row r="10781" customFormat="1" x14ac:dyDescent="0.15"/>
    <row r="10782" customFormat="1" x14ac:dyDescent="0.15"/>
    <row r="10783" customFormat="1" x14ac:dyDescent="0.15"/>
    <row r="10784" customFormat="1" x14ac:dyDescent="0.15"/>
    <row r="10785" customFormat="1" x14ac:dyDescent="0.15"/>
    <row r="10786" customFormat="1" x14ac:dyDescent="0.15"/>
    <row r="10787" customFormat="1" x14ac:dyDescent="0.15"/>
    <row r="10788" customFormat="1" x14ac:dyDescent="0.15"/>
    <row r="10789" customFormat="1" x14ac:dyDescent="0.15"/>
    <row r="10790" customFormat="1" x14ac:dyDescent="0.15"/>
    <row r="10791" customFormat="1" x14ac:dyDescent="0.15"/>
    <row r="10792" customFormat="1" x14ac:dyDescent="0.15"/>
    <row r="10793" customFormat="1" x14ac:dyDescent="0.15"/>
    <row r="10794" customFormat="1" x14ac:dyDescent="0.15"/>
    <row r="10795" customFormat="1" x14ac:dyDescent="0.15"/>
    <row r="10796" customFormat="1" x14ac:dyDescent="0.15"/>
    <row r="10797" customFormat="1" x14ac:dyDescent="0.15"/>
    <row r="10798" customFormat="1" x14ac:dyDescent="0.15"/>
    <row r="10799" customFormat="1" x14ac:dyDescent="0.15"/>
    <row r="10800" customFormat="1" x14ac:dyDescent="0.15"/>
    <row r="10801" customFormat="1" x14ac:dyDescent="0.15"/>
    <row r="10802" customFormat="1" x14ac:dyDescent="0.15"/>
    <row r="10803" customFormat="1" x14ac:dyDescent="0.15"/>
    <row r="10804" customFormat="1" x14ac:dyDescent="0.15"/>
    <row r="10805" customFormat="1" x14ac:dyDescent="0.15"/>
    <row r="10806" customFormat="1" x14ac:dyDescent="0.15"/>
    <row r="10807" customFormat="1" x14ac:dyDescent="0.15"/>
    <row r="10808" customFormat="1" x14ac:dyDescent="0.15"/>
    <row r="10809" customFormat="1" x14ac:dyDescent="0.15"/>
    <row r="10810" customFormat="1" x14ac:dyDescent="0.15"/>
    <row r="10811" customFormat="1" x14ac:dyDescent="0.15"/>
    <row r="10812" customFormat="1" x14ac:dyDescent="0.15"/>
    <row r="10813" customFormat="1" x14ac:dyDescent="0.15"/>
    <row r="10814" customFormat="1" x14ac:dyDescent="0.15"/>
    <row r="10815" customFormat="1" x14ac:dyDescent="0.15"/>
    <row r="10816" customFormat="1" x14ac:dyDescent="0.15"/>
    <row r="10817" customFormat="1" x14ac:dyDescent="0.15"/>
    <row r="10818" customFormat="1" x14ac:dyDescent="0.15"/>
    <row r="10819" customFormat="1" x14ac:dyDescent="0.15"/>
    <row r="10820" customFormat="1" x14ac:dyDescent="0.15"/>
    <row r="10821" customFormat="1" x14ac:dyDescent="0.15"/>
    <row r="10822" customFormat="1" x14ac:dyDescent="0.15"/>
    <row r="10823" customFormat="1" x14ac:dyDescent="0.15"/>
    <row r="10824" customFormat="1" x14ac:dyDescent="0.15"/>
    <row r="10825" customFormat="1" x14ac:dyDescent="0.15"/>
    <row r="10826" customFormat="1" x14ac:dyDescent="0.15"/>
    <row r="10827" customFormat="1" x14ac:dyDescent="0.15"/>
    <row r="10828" customFormat="1" x14ac:dyDescent="0.15"/>
    <row r="10829" customFormat="1" x14ac:dyDescent="0.15"/>
    <row r="10830" customFormat="1" x14ac:dyDescent="0.15"/>
    <row r="10831" customFormat="1" x14ac:dyDescent="0.15"/>
    <row r="10832" customFormat="1" x14ac:dyDescent="0.15"/>
    <row r="10833" customFormat="1" x14ac:dyDescent="0.15"/>
    <row r="10834" customFormat="1" x14ac:dyDescent="0.15"/>
    <row r="10835" customFormat="1" x14ac:dyDescent="0.15"/>
    <row r="10836" customFormat="1" x14ac:dyDescent="0.15"/>
    <row r="10837" customFormat="1" x14ac:dyDescent="0.15"/>
    <row r="10838" customFormat="1" x14ac:dyDescent="0.15"/>
    <row r="10839" customFormat="1" x14ac:dyDescent="0.15"/>
    <row r="10840" customFormat="1" x14ac:dyDescent="0.15"/>
    <row r="10841" customFormat="1" x14ac:dyDescent="0.15"/>
    <row r="10842" customFormat="1" x14ac:dyDescent="0.15"/>
    <row r="10843" customFormat="1" x14ac:dyDescent="0.15"/>
    <row r="10844" customFormat="1" x14ac:dyDescent="0.15"/>
    <row r="10845" customFormat="1" x14ac:dyDescent="0.15"/>
    <row r="10846" customFormat="1" x14ac:dyDescent="0.15"/>
    <row r="10847" customFormat="1" x14ac:dyDescent="0.15"/>
    <row r="10848" customFormat="1" x14ac:dyDescent="0.15"/>
    <row r="10849" customFormat="1" x14ac:dyDescent="0.15"/>
    <row r="10850" customFormat="1" x14ac:dyDescent="0.15"/>
    <row r="10851" customFormat="1" x14ac:dyDescent="0.15"/>
    <row r="10852" customFormat="1" x14ac:dyDescent="0.15"/>
    <row r="10853" customFormat="1" x14ac:dyDescent="0.15"/>
    <row r="10854" customFormat="1" x14ac:dyDescent="0.15"/>
    <row r="10855" customFormat="1" x14ac:dyDescent="0.15"/>
    <row r="10856" customFormat="1" x14ac:dyDescent="0.15"/>
    <row r="10857" customFormat="1" x14ac:dyDescent="0.15"/>
    <row r="10858" customFormat="1" x14ac:dyDescent="0.15"/>
    <row r="10859" customFormat="1" x14ac:dyDescent="0.15"/>
    <row r="10860" customFormat="1" x14ac:dyDescent="0.15"/>
    <row r="10861" customFormat="1" x14ac:dyDescent="0.15"/>
    <row r="10862" customFormat="1" x14ac:dyDescent="0.15"/>
    <row r="10863" customFormat="1" x14ac:dyDescent="0.15"/>
    <row r="10864" customFormat="1" x14ac:dyDescent="0.15"/>
    <row r="10865" customFormat="1" x14ac:dyDescent="0.15"/>
    <row r="10866" customFormat="1" x14ac:dyDescent="0.15"/>
    <row r="10867" customFormat="1" x14ac:dyDescent="0.15"/>
    <row r="10868" customFormat="1" x14ac:dyDescent="0.15"/>
    <row r="10869" customFormat="1" x14ac:dyDescent="0.15"/>
    <row r="10870" customFormat="1" x14ac:dyDescent="0.15"/>
    <row r="10871" customFormat="1" x14ac:dyDescent="0.15"/>
    <row r="10872" customFormat="1" x14ac:dyDescent="0.15"/>
    <row r="10873" customFormat="1" x14ac:dyDescent="0.15"/>
    <row r="10874" customFormat="1" x14ac:dyDescent="0.15"/>
    <row r="10875" customFormat="1" x14ac:dyDescent="0.15"/>
    <row r="10876" customFormat="1" x14ac:dyDescent="0.15"/>
    <row r="10877" customFormat="1" x14ac:dyDescent="0.15"/>
    <row r="10878" customFormat="1" x14ac:dyDescent="0.15"/>
    <row r="10879" customFormat="1" x14ac:dyDescent="0.15"/>
    <row r="10880" customFormat="1" x14ac:dyDescent="0.15"/>
    <row r="10881" customFormat="1" x14ac:dyDescent="0.15"/>
    <row r="10882" customFormat="1" x14ac:dyDescent="0.15"/>
    <row r="10883" customFormat="1" x14ac:dyDescent="0.15"/>
    <row r="10884" customFormat="1" x14ac:dyDescent="0.15"/>
    <row r="10885" customFormat="1" x14ac:dyDescent="0.15"/>
    <row r="10886" customFormat="1" x14ac:dyDescent="0.15"/>
    <row r="10887" customFormat="1" x14ac:dyDescent="0.15"/>
    <row r="10888" customFormat="1" x14ac:dyDescent="0.15"/>
    <row r="10889" customFormat="1" x14ac:dyDescent="0.15"/>
    <row r="10890" customFormat="1" x14ac:dyDescent="0.15"/>
    <row r="10891" customFormat="1" x14ac:dyDescent="0.15"/>
    <row r="10892" customFormat="1" x14ac:dyDescent="0.15"/>
    <row r="10893" customFormat="1" x14ac:dyDescent="0.15"/>
    <row r="10894" customFormat="1" x14ac:dyDescent="0.15"/>
    <row r="10895" customFormat="1" x14ac:dyDescent="0.15"/>
    <row r="10896" customFormat="1" x14ac:dyDescent="0.15"/>
    <row r="10897" customFormat="1" x14ac:dyDescent="0.15"/>
    <row r="10898" customFormat="1" x14ac:dyDescent="0.15"/>
    <row r="10899" customFormat="1" x14ac:dyDescent="0.15"/>
    <row r="10900" customFormat="1" x14ac:dyDescent="0.15"/>
    <row r="10901" customFormat="1" x14ac:dyDescent="0.15"/>
    <row r="10902" customFormat="1" x14ac:dyDescent="0.15"/>
    <row r="10903" customFormat="1" x14ac:dyDescent="0.15"/>
    <row r="10904" customFormat="1" x14ac:dyDescent="0.15"/>
    <row r="10905" customFormat="1" x14ac:dyDescent="0.15"/>
    <row r="10906" customFormat="1" x14ac:dyDescent="0.15"/>
    <row r="10907" customFormat="1" x14ac:dyDescent="0.15"/>
    <row r="10908" customFormat="1" x14ac:dyDescent="0.15"/>
    <row r="10909" customFormat="1" x14ac:dyDescent="0.15"/>
    <row r="10910" customFormat="1" x14ac:dyDescent="0.15"/>
    <row r="10911" customFormat="1" x14ac:dyDescent="0.15"/>
    <row r="10912" customFormat="1" x14ac:dyDescent="0.15"/>
    <row r="10913" customFormat="1" x14ac:dyDescent="0.15"/>
    <row r="10914" customFormat="1" x14ac:dyDescent="0.15"/>
    <row r="10915" customFormat="1" x14ac:dyDescent="0.15"/>
    <row r="10916" customFormat="1" x14ac:dyDescent="0.15"/>
    <row r="10917" customFormat="1" x14ac:dyDescent="0.15"/>
    <row r="10918" customFormat="1" x14ac:dyDescent="0.15"/>
    <row r="10919" customFormat="1" x14ac:dyDescent="0.15"/>
    <row r="10920" customFormat="1" x14ac:dyDescent="0.15"/>
    <row r="10921" customFormat="1" x14ac:dyDescent="0.15"/>
    <row r="10922" customFormat="1" x14ac:dyDescent="0.15"/>
    <row r="10923" customFormat="1" x14ac:dyDescent="0.15"/>
    <row r="10924" customFormat="1" x14ac:dyDescent="0.15"/>
    <row r="10925" customFormat="1" x14ac:dyDescent="0.15"/>
    <row r="10926" customFormat="1" x14ac:dyDescent="0.15"/>
    <row r="10927" customFormat="1" x14ac:dyDescent="0.15"/>
    <row r="10928" customFormat="1" x14ac:dyDescent="0.15"/>
    <row r="10929" customFormat="1" x14ac:dyDescent="0.15"/>
    <row r="10930" customFormat="1" x14ac:dyDescent="0.15"/>
    <row r="10931" customFormat="1" x14ac:dyDescent="0.15"/>
    <row r="10932" customFormat="1" x14ac:dyDescent="0.15"/>
    <row r="10933" customFormat="1" x14ac:dyDescent="0.15"/>
    <row r="10934" customFormat="1" x14ac:dyDescent="0.15"/>
    <row r="10935" customFormat="1" x14ac:dyDescent="0.15"/>
    <row r="10936" customFormat="1" x14ac:dyDescent="0.15"/>
    <row r="10937" customFormat="1" x14ac:dyDescent="0.15"/>
    <row r="10938" customFormat="1" x14ac:dyDescent="0.15"/>
    <row r="10939" customFormat="1" x14ac:dyDescent="0.15"/>
    <row r="10940" customFormat="1" x14ac:dyDescent="0.15"/>
    <row r="10941" customFormat="1" x14ac:dyDescent="0.15"/>
    <row r="10942" customFormat="1" x14ac:dyDescent="0.15"/>
    <row r="10943" customFormat="1" x14ac:dyDescent="0.15"/>
    <row r="10944" customFormat="1" x14ac:dyDescent="0.15"/>
    <row r="10945" customFormat="1" x14ac:dyDescent="0.15"/>
    <row r="10946" customFormat="1" x14ac:dyDescent="0.15"/>
    <row r="10947" customFormat="1" x14ac:dyDescent="0.15"/>
    <row r="10948" customFormat="1" x14ac:dyDescent="0.15"/>
    <row r="10949" customFormat="1" x14ac:dyDescent="0.15"/>
    <row r="10950" customFormat="1" x14ac:dyDescent="0.15"/>
    <row r="10951" customFormat="1" x14ac:dyDescent="0.15"/>
    <row r="10952" customFormat="1" x14ac:dyDescent="0.15"/>
    <row r="10953" customFormat="1" x14ac:dyDescent="0.15"/>
    <row r="10954" customFormat="1" x14ac:dyDescent="0.15"/>
    <row r="10955" customFormat="1" x14ac:dyDescent="0.15"/>
    <row r="10956" customFormat="1" x14ac:dyDescent="0.15"/>
    <row r="10957" customFormat="1" x14ac:dyDescent="0.15"/>
    <row r="10958" customFormat="1" x14ac:dyDescent="0.15"/>
    <row r="10959" customFormat="1" x14ac:dyDescent="0.15"/>
    <row r="10960" customFormat="1" x14ac:dyDescent="0.15"/>
    <row r="10961" customFormat="1" x14ac:dyDescent="0.15"/>
    <row r="10962" customFormat="1" x14ac:dyDescent="0.15"/>
    <row r="10963" customFormat="1" x14ac:dyDescent="0.15"/>
    <row r="10964" customFormat="1" x14ac:dyDescent="0.15"/>
    <row r="10965" customFormat="1" x14ac:dyDescent="0.15"/>
    <row r="10966" customFormat="1" x14ac:dyDescent="0.15"/>
    <row r="10967" customFormat="1" x14ac:dyDescent="0.15"/>
    <row r="10968" customFormat="1" x14ac:dyDescent="0.15"/>
    <row r="10969" customFormat="1" x14ac:dyDescent="0.15"/>
    <row r="10970" customFormat="1" x14ac:dyDescent="0.15"/>
    <row r="10971" customFormat="1" x14ac:dyDescent="0.15"/>
    <row r="10972" customFormat="1" x14ac:dyDescent="0.15"/>
    <row r="10973" customFormat="1" x14ac:dyDescent="0.15"/>
    <row r="10974" customFormat="1" x14ac:dyDescent="0.15"/>
    <row r="10975" customFormat="1" x14ac:dyDescent="0.15"/>
    <row r="10976" customFormat="1" x14ac:dyDescent="0.15"/>
    <row r="10977" customFormat="1" x14ac:dyDescent="0.15"/>
    <row r="10978" customFormat="1" x14ac:dyDescent="0.15"/>
    <row r="10979" customFormat="1" x14ac:dyDescent="0.15"/>
    <row r="10980" customFormat="1" x14ac:dyDescent="0.15"/>
    <row r="10981" customFormat="1" x14ac:dyDescent="0.15"/>
    <row r="10982" customFormat="1" x14ac:dyDescent="0.15"/>
    <row r="10983" customFormat="1" x14ac:dyDescent="0.15"/>
    <row r="10984" customFormat="1" x14ac:dyDescent="0.15"/>
    <row r="10985" customFormat="1" x14ac:dyDescent="0.15"/>
    <row r="10986" customFormat="1" x14ac:dyDescent="0.15"/>
    <row r="10987" customFormat="1" x14ac:dyDescent="0.15"/>
    <row r="10988" customFormat="1" x14ac:dyDescent="0.15"/>
    <row r="10989" customFormat="1" x14ac:dyDescent="0.15"/>
    <row r="10990" customFormat="1" x14ac:dyDescent="0.15"/>
    <row r="10991" customFormat="1" x14ac:dyDescent="0.15"/>
    <row r="10992" customFormat="1" x14ac:dyDescent="0.15"/>
    <row r="10993" customFormat="1" x14ac:dyDescent="0.15"/>
    <row r="10994" customFormat="1" x14ac:dyDescent="0.15"/>
    <row r="10995" customFormat="1" x14ac:dyDescent="0.15"/>
    <row r="10996" customFormat="1" x14ac:dyDescent="0.15"/>
    <row r="10997" customFormat="1" x14ac:dyDescent="0.15"/>
    <row r="10998" customFormat="1" x14ac:dyDescent="0.15"/>
    <row r="10999" customFormat="1" x14ac:dyDescent="0.15"/>
    <row r="11000" customFormat="1" x14ac:dyDescent="0.15"/>
    <row r="11001" customFormat="1" x14ac:dyDescent="0.15"/>
    <row r="11002" customFormat="1" x14ac:dyDescent="0.15"/>
    <row r="11003" customFormat="1" x14ac:dyDescent="0.15"/>
    <row r="11004" customFormat="1" x14ac:dyDescent="0.15"/>
    <row r="11005" customFormat="1" x14ac:dyDescent="0.15"/>
    <row r="11006" customFormat="1" x14ac:dyDescent="0.15"/>
    <row r="11007" customFormat="1" x14ac:dyDescent="0.15"/>
    <row r="11008" customFormat="1" x14ac:dyDescent="0.15"/>
    <row r="11009" customFormat="1" x14ac:dyDescent="0.15"/>
    <row r="11010" customFormat="1" x14ac:dyDescent="0.15"/>
    <row r="11011" customFormat="1" x14ac:dyDescent="0.15"/>
    <row r="11012" customFormat="1" x14ac:dyDescent="0.15"/>
    <row r="11013" customFormat="1" x14ac:dyDescent="0.15"/>
    <row r="11014" customFormat="1" x14ac:dyDescent="0.15"/>
    <row r="11015" customFormat="1" x14ac:dyDescent="0.15"/>
    <row r="11016" customFormat="1" x14ac:dyDescent="0.15"/>
    <row r="11017" customFormat="1" x14ac:dyDescent="0.15"/>
    <row r="11018" customFormat="1" x14ac:dyDescent="0.15"/>
    <row r="11019" customFormat="1" x14ac:dyDescent="0.15"/>
    <row r="11020" customFormat="1" x14ac:dyDescent="0.15"/>
    <row r="11021" customFormat="1" x14ac:dyDescent="0.15"/>
    <row r="11022" customFormat="1" x14ac:dyDescent="0.15"/>
    <row r="11023" customFormat="1" x14ac:dyDescent="0.15"/>
    <row r="11024" customFormat="1" x14ac:dyDescent="0.15"/>
    <row r="11025" customFormat="1" x14ac:dyDescent="0.15"/>
    <row r="11026" customFormat="1" x14ac:dyDescent="0.15"/>
    <row r="11027" customFormat="1" x14ac:dyDescent="0.15"/>
    <row r="11028" customFormat="1" x14ac:dyDescent="0.15"/>
    <row r="11029" customFormat="1" x14ac:dyDescent="0.15"/>
    <row r="11030" customFormat="1" x14ac:dyDescent="0.15"/>
    <row r="11031" customFormat="1" x14ac:dyDescent="0.15"/>
    <row r="11032" customFormat="1" x14ac:dyDescent="0.15"/>
    <row r="11033" customFormat="1" x14ac:dyDescent="0.15"/>
    <row r="11034" customFormat="1" x14ac:dyDescent="0.15"/>
    <row r="11035" customFormat="1" x14ac:dyDescent="0.15"/>
    <row r="11036" customFormat="1" x14ac:dyDescent="0.15"/>
    <row r="11037" customFormat="1" x14ac:dyDescent="0.15"/>
    <row r="11038" customFormat="1" x14ac:dyDescent="0.15"/>
    <row r="11039" customFormat="1" x14ac:dyDescent="0.15"/>
    <row r="11040" customFormat="1" x14ac:dyDescent="0.15"/>
    <row r="11041" customFormat="1" x14ac:dyDescent="0.15"/>
    <row r="11042" customFormat="1" x14ac:dyDescent="0.15"/>
    <row r="11043" customFormat="1" x14ac:dyDescent="0.15"/>
    <row r="11044" customFormat="1" x14ac:dyDescent="0.15"/>
    <row r="11045" customFormat="1" x14ac:dyDescent="0.15"/>
    <row r="11046" customFormat="1" x14ac:dyDescent="0.15"/>
    <row r="11047" customFormat="1" x14ac:dyDescent="0.15"/>
    <row r="11048" customFormat="1" x14ac:dyDescent="0.15"/>
    <row r="11049" customFormat="1" x14ac:dyDescent="0.15"/>
    <row r="11050" customFormat="1" x14ac:dyDescent="0.15"/>
    <row r="11051" customFormat="1" x14ac:dyDescent="0.15"/>
    <row r="11052" customFormat="1" x14ac:dyDescent="0.15"/>
    <row r="11053" customFormat="1" x14ac:dyDescent="0.15"/>
    <row r="11054" customFormat="1" x14ac:dyDescent="0.15"/>
    <row r="11055" customFormat="1" x14ac:dyDescent="0.15"/>
    <row r="11056" customFormat="1" x14ac:dyDescent="0.15"/>
    <row r="11057" customFormat="1" x14ac:dyDescent="0.15"/>
    <row r="11058" customFormat="1" x14ac:dyDescent="0.15"/>
    <row r="11059" customFormat="1" x14ac:dyDescent="0.15"/>
    <row r="11060" customFormat="1" x14ac:dyDescent="0.15"/>
    <row r="11061" customFormat="1" x14ac:dyDescent="0.15"/>
    <row r="11062" customFormat="1" x14ac:dyDescent="0.15"/>
    <row r="11063" customFormat="1" x14ac:dyDescent="0.15"/>
    <row r="11064" customFormat="1" x14ac:dyDescent="0.15"/>
    <row r="11065" customFormat="1" x14ac:dyDescent="0.15"/>
    <row r="11066" customFormat="1" x14ac:dyDescent="0.15"/>
    <row r="11067" customFormat="1" x14ac:dyDescent="0.15"/>
    <row r="11068" customFormat="1" x14ac:dyDescent="0.15"/>
    <row r="11069" customFormat="1" x14ac:dyDescent="0.15"/>
    <row r="11070" customFormat="1" x14ac:dyDescent="0.15"/>
    <row r="11071" customFormat="1" x14ac:dyDescent="0.15"/>
    <row r="11072" customFormat="1" x14ac:dyDescent="0.15"/>
    <row r="11073" customFormat="1" x14ac:dyDescent="0.15"/>
    <row r="11074" customFormat="1" x14ac:dyDescent="0.15"/>
    <row r="11075" customFormat="1" x14ac:dyDescent="0.15"/>
    <row r="11076" customFormat="1" x14ac:dyDescent="0.15"/>
    <row r="11077" customFormat="1" x14ac:dyDescent="0.15"/>
    <row r="11078" customFormat="1" x14ac:dyDescent="0.15"/>
    <row r="11079" customFormat="1" x14ac:dyDescent="0.15"/>
    <row r="11080" customFormat="1" x14ac:dyDescent="0.15"/>
    <row r="11081" customFormat="1" x14ac:dyDescent="0.15"/>
    <row r="11082" customFormat="1" x14ac:dyDescent="0.15"/>
    <row r="11083" customFormat="1" x14ac:dyDescent="0.15"/>
    <row r="11084" customFormat="1" x14ac:dyDescent="0.15"/>
    <row r="11085" customFormat="1" x14ac:dyDescent="0.15"/>
    <row r="11086" customFormat="1" x14ac:dyDescent="0.15"/>
    <row r="11087" customFormat="1" x14ac:dyDescent="0.15"/>
    <row r="11088" customFormat="1" x14ac:dyDescent="0.15"/>
    <row r="11089" customFormat="1" x14ac:dyDescent="0.15"/>
    <row r="11090" customFormat="1" x14ac:dyDescent="0.15"/>
    <row r="11091" customFormat="1" x14ac:dyDescent="0.15"/>
    <row r="11092" customFormat="1" x14ac:dyDescent="0.15"/>
    <row r="11093" customFormat="1" x14ac:dyDescent="0.15"/>
    <row r="11094" customFormat="1" x14ac:dyDescent="0.15"/>
    <row r="11095" customFormat="1" x14ac:dyDescent="0.15"/>
    <row r="11096" customFormat="1" x14ac:dyDescent="0.15"/>
    <row r="11097" customFormat="1" x14ac:dyDescent="0.15"/>
    <row r="11098" customFormat="1" x14ac:dyDescent="0.15"/>
    <row r="11099" customFormat="1" x14ac:dyDescent="0.15"/>
    <row r="11100" customFormat="1" x14ac:dyDescent="0.15"/>
    <row r="11101" customFormat="1" x14ac:dyDescent="0.15"/>
    <row r="11102" customFormat="1" x14ac:dyDescent="0.15"/>
    <row r="11103" customFormat="1" x14ac:dyDescent="0.15"/>
    <row r="11104" customFormat="1" x14ac:dyDescent="0.15"/>
    <row r="11105" customFormat="1" x14ac:dyDescent="0.15"/>
    <row r="11106" customFormat="1" x14ac:dyDescent="0.15"/>
    <row r="11107" customFormat="1" x14ac:dyDescent="0.15"/>
    <row r="11108" customFormat="1" x14ac:dyDescent="0.15"/>
    <row r="11109" customFormat="1" x14ac:dyDescent="0.15"/>
    <row r="11110" customFormat="1" x14ac:dyDescent="0.15"/>
    <row r="11111" customFormat="1" x14ac:dyDescent="0.15"/>
    <row r="11112" customFormat="1" x14ac:dyDescent="0.15"/>
    <row r="11113" customFormat="1" x14ac:dyDescent="0.15"/>
    <row r="11114" customFormat="1" x14ac:dyDescent="0.15"/>
    <row r="11115" customFormat="1" x14ac:dyDescent="0.15"/>
    <row r="11116" customFormat="1" x14ac:dyDescent="0.15"/>
    <row r="11117" customFormat="1" x14ac:dyDescent="0.15"/>
    <row r="11118" customFormat="1" x14ac:dyDescent="0.15"/>
    <row r="11119" customFormat="1" x14ac:dyDescent="0.15"/>
    <row r="11120" customFormat="1" x14ac:dyDescent="0.15"/>
    <row r="11121" customFormat="1" x14ac:dyDescent="0.15"/>
    <row r="11122" customFormat="1" x14ac:dyDescent="0.15"/>
    <row r="11123" customFormat="1" x14ac:dyDescent="0.15"/>
    <row r="11124" customFormat="1" x14ac:dyDescent="0.15"/>
    <row r="11125" customFormat="1" x14ac:dyDescent="0.15"/>
    <row r="11126" customFormat="1" x14ac:dyDescent="0.15"/>
    <row r="11127" customFormat="1" x14ac:dyDescent="0.15"/>
    <row r="11128" customFormat="1" x14ac:dyDescent="0.15"/>
    <row r="11129" customFormat="1" x14ac:dyDescent="0.15"/>
    <row r="11130" customFormat="1" x14ac:dyDescent="0.15"/>
    <row r="11131" customFormat="1" x14ac:dyDescent="0.15"/>
    <row r="11132" customFormat="1" x14ac:dyDescent="0.15"/>
    <row r="11133" customFormat="1" x14ac:dyDescent="0.15"/>
    <row r="11134" customFormat="1" x14ac:dyDescent="0.15"/>
    <row r="11135" customFormat="1" x14ac:dyDescent="0.15"/>
    <row r="11136" customFormat="1" x14ac:dyDescent="0.15"/>
    <row r="11137" customFormat="1" x14ac:dyDescent="0.15"/>
    <row r="11138" customFormat="1" x14ac:dyDescent="0.15"/>
    <row r="11139" customFormat="1" x14ac:dyDescent="0.15"/>
    <row r="11140" customFormat="1" x14ac:dyDescent="0.15"/>
    <row r="11141" customFormat="1" x14ac:dyDescent="0.15"/>
    <row r="11142" customFormat="1" x14ac:dyDescent="0.15"/>
    <row r="11143" customFormat="1" x14ac:dyDescent="0.15"/>
    <row r="11144" customFormat="1" x14ac:dyDescent="0.15"/>
    <row r="11145" customFormat="1" x14ac:dyDescent="0.15"/>
    <row r="11146" customFormat="1" x14ac:dyDescent="0.15"/>
    <row r="11147" customFormat="1" x14ac:dyDescent="0.15"/>
    <row r="11148" customFormat="1" x14ac:dyDescent="0.15"/>
    <row r="11149" customFormat="1" x14ac:dyDescent="0.15"/>
    <row r="11150" customFormat="1" x14ac:dyDescent="0.15"/>
    <row r="11151" customFormat="1" x14ac:dyDescent="0.15"/>
    <row r="11152" customFormat="1" x14ac:dyDescent="0.15"/>
    <row r="11153" customFormat="1" x14ac:dyDescent="0.15"/>
    <row r="11154" customFormat="1" x14ac:dyDescent="0.15"/>
    <row r="11155" customFormat="1" x14ac:dyDescent="0.15"/>
    <row r="11156" customFormat="1" x14ac:dyDescent="0.15"/>
    <row r="11157" customFormat="1" x14ac:dyDescent="0.15"/>
    <row r="11158" customFormat="1" x14ac:dyDescent="0.15"/>
    <row r="11159" customFormat="1" x14ac:dyDescent="0.15"/>
    <row r="11160" customFormat="1" x14ac:dyDescent="0.15"/>
    <row r="11161" customFormat="1" x14ac:dyDescent="0.15"/>
    <row r="11162" customFormat="1" x14ac:dyDescent="0.15"/>
    <row r="11163" customFormat="1" x14ac:dyDescent="0.15"/>
    <row r="11164" customFormat="1" x14ac:dyDescent="0.15"/>
    <row r="11165" customFormat="1" x14ac:dyDescent="0.15"/>
    <row r="11166" customFormat="1" x14ac:dyDescent="0.15"/>
    <row r="11167" customFormat="1" x14ac:dyDescent="0.15"/>
    <row r="11168" customFormat="1" x14ac:dyDescent="0.15"/>
    <row r="11169" customFormat="1" x14ac:dyDescent="0.15"/>
    <row r="11170" customFormat="1" x14ac:dyDescent="0.15"/>
    <row r="11171" customFormat="1" x14ac:dyDescent="0.15"/>
    <row r="11172" customFormat="1" x14ac:dyDescent="0.15"/>
    <row r="11173" customFormat="1" x14ac:dyDescent="0.15"/>
    <row r="11174" customFormat="1" x14ac:dyDescent="0.15"/>
    <row r="11175" customFormat="1" x14ac:dyDescent="0.15"/>
    <row r="11176" customFormat="1" x14ac:dyDescent="0.15"/>
    <row r="11177" customFormat="1" x14ac:dyDescent="0.15"/>
    <row r="11178" customFormat="1" x14ac:dyDescent="0.15"/>
    <row r="11179" customFormat="1" x14ac:dyDescent="0.15"/>
    <row r="11180" customFormat="1" x14ac:dyDescent="0.15"/>
    <row r="11181" customFormat="1" x14ac:dyDescent="0.15"/>
    <row r="11182" customFormat="1" x14ac:dyDescent="0.15"/>
    <row r="11183" customFormat="1" x14ac:dyDescent="0.15"/>
    <row r="11184" customFormat="1" x14ac:dyDescent="0.15"/>
    <row r="11185" customFormat="1" x14ac:dyDescent="0.15"/>
    <row r="11186" customFormat="1" x14ac:dyDescent="0.15"/>
    <row r="11187" customFormat="1" x14ac:dyDescent="0.15"/>
    <row r="11188" customFormat="1" x14ac:dyDescent="0.15"/>
    <row r="11189" customFormat="1" x14ac:dyDescent="0.15"/>
    <row r="11190" customFormat="1" x14ac:dyDescent="0.15"/>
    <row r="11191" customFormat="1" x14ac:dyDescent="0.15"/>
    <row r="11192" customFormat="1" x14ac:dyDescent="0.15"/>
    <row r="11193" customFormat="1" x14ac:dyDescent="0.15"/>
    <row r="11194" customFormat="1" x14ac:dyDescent="0.15"/>
    <row r="11195" customFormat="1" x14ac:dyDescent="0.15"/>
    <row r="11196" customFormat="1" x14ac:dyDescent="0.15"/>
    <row r="11197" customFormat="1" x14ac:dyDescent="0.15"/>
    <row r="11198" customFormat="1" x14ac:dyDescent="0.15"/>
    <row r="11199" customFormat="1" x14ac:dyDescent="0.15"/>
    <row r="11200" customFormat="1" x14ac:dyDescent="0.15"/>
    <row r="11201" customFormat="1" x14ac:dyDescent="0.15"/>
    <row r="11202" customFormat="1" x14ac:dyDescent="0.15"/>
    <row r="11203" customFormat="1" x14ac:dyDescent="0.15"/>
    <row r="11204" customFormat="1" x14ac:dyDescent="0.15"/>
    <row r="11205" customFormat="1" x14ac:dyDescent="0.15"/>
    <row r="11206" customFormat="1" x14ac:dyDescent="0.15"/>
    <row r="11207" customFormat="1" x14ac:dyDescent="0.15"/>
    <row r="11208" customFormat="1" x14ac:dyDescent="0.15"/>
    <row r="11209" customFormat="1" x14ac:dyDescent="0.15"/>
    <row r="11210" customFormat="1" x14ac:dyDescent="0.15"/>
    <row r="11211" customFormat="1" x14ac:dyDescent="0.15"/>
    <row r="11212" customFormat="1" x14ac:dyDescent="0.15"/>
    <row r="11213" customFormat="1" x14ac:dyDescent="0.15"/>
    <row r="11214" customFormat="1" x14ac:dyDescent="0.15"/>
    <row r="11215" customFormat="1" x14ac:dyDescent="0.15"/>
    <row r="11216" customFormat="1" x14ac:dyDescent="0.15"/>
    <row r="11217" customFormat="1" x14ac:dyDescent="0.15"/>
    <row r="11218" customFormat="1" x14ac:dyDescent="0.15"/>
    <row r="11219" customFormat="1" x14ac:dyDescent="0.15"/>
    <row r="11220" customFormat="1" x14ac:dyDescent="0.15"/>
    <row r="11221" customFormat="1" x14ac:dyDescent="0.15"/>
    <row r="11222" customFormat="1" x14ac:dyDescent="0.15"/>
    <row r="11223" customFormat="1" x14ac:dyDescent="0.15"/>
    <row r="11224" customFormat="1" x14ac:dyDescent="0.15"/>
    <row r="11225" customFormat="1" x14ac:dyDescent="0.15"/>
    <row r="11226" customFormat="1" x14ac:dyDescent="0.15"/>
    <row r="11227" customFormat="1" x14ac:dyDescent="0.15"/>
    <row r="11228" customFormat="1" x14ac:dyDescent="0.15"/>
    <row r="11229" customFormat="1" x14ac:dyDescent="0.15"/>
    <row r="11230" customFormat="1" x14ac:dyDescent="0.15"/>
    <row r="11231" customFormat="1" x14ac:dyDescent="0.15"/>
    <row r="11232" customFormat="1" x14ac:dyDescent="0.15"/>
    <row r="11233" customFormat="1" x14ac:dyDescent="0.15"/>
    <row r="11234" customFormat="1" x14ac:dyDescent="0.15"/>
    <row r="11235" customFormat="1" x14ac:dyDescent="0.15"/>
    <row r="11236" customFormat="1" x14ac:dyDescent="0.15"/>
    <row r="11237" customFormat="1" x14ac:dyDescent="0.15"/>
    <row r="11238" customFormat="1" x14ac:dyDescent="0.15"/>
    <row r="11239" customFormat="1" x14ac:dyDescent="0.15"/>
    <row r="11240" customFormat="1" x14ac:dyDescent="0.15"/>
    <row r="11241" customFormat="1" x14ac:dyDescent="0.15"/>
    <row r="11242" customFormat="1" x14ac:dyDescent="0.15"/>
    <row r="11243" customFormat="1" x14ac:dyDescent="0.15"/>
    <row r="11244" customFormat="1" x14ac:dyDescent="0.15"/>
    <row r="11245" customFormat="1" x14ac:dyDescent="0.15"/>
    <row r="11246" customFormat="1" x14ac:dyDescent="0.15"/>
    <row r="11247" customFormat="1" x14ac:dyDescent="0.15"/>
    <row r="11248" customFormat="1" x14ac:dyDescent="0.15"/>
    <row r="11249" customFormat="1" x14ac:dyDescent="0.15"/>
    <row r="11250" customFormat="1" x14ac:dyDescent="0.15"/>
    <row r="11251" customFormat="1" x14ac:dyDescent="0.15"/>
    <row r="11252" customFormat="1" x14ac:dyDescent="0.15"/>
    <row r="11253" customFormat="1" x14ac:dyDescent="0.15"/>
    <row r="11254" customFormat="1" x14ac:dyDescent="0.15"/>
    <row r="11255" customFormat="1" x14ac:dyDescent="0.15"/>
    <row r="11256" customFormat="1" x14ac:dyDescent="0.15"/>
    <row r="11257" customFormat="1" x14ac:dyDescent="0.15"/>
    <row r="11258" customFormat="1" x14ac:dyDescent="0.15"/>
    <row r="11259" customFormat="1" x14ac:dyDescent="0.15"/>
    <row r="11260" customFormat="1" x14ac:dyDescent="0.15"/>
    <row r="11261" customFormat="1" x14ac:dyDescent="0.15"/>
    <row r="11262" customFormat="1" x14ac:dyDescent="0.15"/>
    <row r="11263" customFormat="1" x14ac:dyDescent="0.15"/>
    <row r="11264" customFormat="1" x14ac:dyDescent="0.15"/>
    <row r="11265" customFormat="1" x14ac:dyDescent="0.15"/>
    <row r="11266" customFormat="1" x14ac:dyDescent="0.15"/>
    <row r="11267" customFormat="1" x14ac:dyDescent="0.15"/>
    <row r="11268" customFormat="1" x14ac:dyDescent="0.15"/>
    <row r="11269" customFormat="1" x14ac:dyDescent="0.15"/>
    <row r="11270" customFormat="1" x14ac:dyDescent="0.15"/>
    <row r="11271" customFormat="1" x14ac:dyDescent="0.15"/>
    <row r="11272" customFormat="1" x14ac:dyDescent="0.15"/>
    <row r="11273" customFormat="1" x14ac:dyDescent="0.15"/>
    <row r="11274" customFormat="1" x14ac:dyDescent="0.15"/>
    <row r="11275" customFormat="1" x14ac:dyDescent="0.15"/>
    <row r="11276" customFormat="1" x14ac:dyDescent="0.15"/>
    <row r="11277" customFormat="1" x14ac:dyDescent="0.15"/>
    <row r="11278" customFormat="1" x14ac:dyDescent="0.15"/>
    <row r="11279" customFormat="1" x14ac:dyDescent="0.15"/>
    <row r="11280" customFormat="1" x14ac:dyDescent="0.15"/>
    <row r="11281" customFormat="1" x14ac:dyDescent="0.15"/>
    <row r="11282" customFormat="1" x14ac:dyDescent="0.15"/>
    <row r="11283" customFormat="1" x14ac:dyDescent="0.15"/>
    <row r="11284" customFormat="1" x14ac:dyDescent="0.15"/>
    <row r="11285" customFormat="1" x14ac:dyDescent="0.15"/>
    <row r="11286" customFormat="1" x14ac:dyDescent="0.15"/>
    <row r="11287" customFormat="1" x14ac:dyDescent="0.15"/>
    <row r="11288" customFormat="1" x14ac:dyDescent="0.15"/>
    <row r="11289" customFormat="1" x14ac:dyDescent="0.15"/>
    <row r="11290" customFormat="1" x14ac:dyDescent="0.15"/>
    <row r="11291" customFormat="1" x14ac:dyDescent="0.15"/>
    <row r="11292" customFormat="1" x14ac:dyDescent="0.15"/>
    <row r="11293" customFormat="1" x14ac:dyDescent="0.15"/>
    <row r="11294" customFormat="1" x14ac:dyDescent="0.15"/>
    <row r="11295" customFormat="1" x14ac:dyDescent="0.15"/>
    <row r="11296" customFormat="1" x14ac:dyDescent="0.15"/>
    <row r="11297" customFormat="1" x14ac:dyDescent="0.15"/>
    <row r="11298" customFormat="1" x14ac:dyDescent="0.15"/>
    <row r="11299" customFormat="1" x14ac:dyDescent="0.15"/>
    <row r="11300" customFormat="1" x14ac:dyDescent="0.15"/>
    <row r="11301" customFormat="1" x14ac:dyDescent="0.15"/>
    <row r="11302" customFormat="1" x14ac:dyDescent="0.15"/>
    <row r="11303" customFormat="1" x14ac:dyDescent="0.15"/>
    <row r="11304" customFormat="1" x14ac:dyDescent="0.15"/>
    <row r="11305" customFormat="1" x14ac:dyDescent="0.15"/>
    <row r="11306" customFormat="1" x14ac:dyDescent="0.15"/>
    <row r="11307" customFormat="1" x14ac:dyDescent="0.15"/>
    <row r="11308" customFormat="1" x14ac:dyDescent="0.15"/>
    <row r="11309" customFormat="1" x14ac:dyDescent="0.15"/>
    <row r="11310" customFormat="1" x14ac:dyDescent="0.15"/>
    <row r="11311" customFormat="1" x14ac:dyDescent="0.15"/>
    <row r="11312" customFormat="1" x14ac:dyDescent="0.15"/>
    <row r="11313" customFormat="1" x14ac:dyDescent="0.15"/>
    <row r="11314" customFormat="1" x14ac:dyDescent="0.15"/>
    <row r="11315" customFormat="1" x14ac:dyDescent="0.15"/>
    <row r="11316" customFormat="1" x14ac:dyDescent="0.15"/>
    <row r="11317" customFormat="1" x14ac:dyDescent="0.15"/>
    <row r="11318" customFormat="1" x14ac:dyDescent="0.15"/>
    <row r="11319" customFormat="1" x14ac:dyDescent="0.15"/>
    <row r="11320" customFormat="1" x14ac:dyDescent="0.15"/>
    <row r="11321" customFormat="1" x14ac:dyDescent="0.15"/>
    <row r="11322" customFormat="1" x14ac:dyDescent="0.15"/>
    <row r="11323" customFormat="1" x14ac:dyDescent="0.15"/>
    <row r="11324" customFormat="1" x14ac:dyDescent="0.15"/>
    <row r="11325" customFormat="1" x14ac:dyDescent="0.15"/>
    <row r="11326" customFormat="1" x14ac:dyDescent="0.15"/>
    <row r="11327" customFormat="1" x14ac:dyDescent="0.15"/>
    <row r="11328" customFormat="1" x14ac:dyDescent="0.15"/>
    <row r="11329" customFormat="1" x14ac:dyDescent="0.15"/>
    <row r="11330" customFormat="1" x14ac:dyDescent="0.15"/>
    <row r="11331" customFormat="1" x14ac:dyDescent="0.15"/>
    <row r="11332" customFormat="1" x14ac:dyDescent="0.15"/>
    <row r="11333" customFormat="1" x14ac:dyDescent="0.15"/>
    <row r="11334" customFormat="1" x14ac:dyDescent="0.15"/>
    <row r="11335" customFormat="1" x14ac:dyDescent="0.15"/>
    <row r="11336" customFormat="1" x14ac:dyDescent="0.15"/>
    <row r="11337" customFormat="1" x14ac:dyDescent="0.15"/>
    <row r="11338" customFormat="1" x14ac:dyDescent="0.15"/>
    <row r="11339" customFormat="1" x14ac:dyDescent="0.15"/>
    <row r="11340" customFormat="1" x14ac:dyDescent="0.15"/>
    <row r="11341" customFormat="1" x14ac:dyDescent="0.15"/>
    <row r="11342" customFormat="1" x14ac:dyDescent="0.15"/>
    <row r="11343" customFormat="1" x14ac:dyDescent="0.15"/>
    <row r="11344" customFormat="1" x14ac:dyDescent="0.15"/>
    <row r="11345" customFormat="1" x14ac:dyDescent="0.15"/>
    <row r="11346" customFormat="1" x14ac:dyDescent="0.15"/>
    <row r="11347" customFormat="1" x14ac:dyDescent="0.15"/>
    <row r="11348" customFormat="1" x14ac:dyDescent="0.15"/>
    <row r="11349" customFormat="1" x14ac:dyDescent="0.15"/>
    <row r="11350" customFormat="1" x14ac:dyDescent="0.15"/>
    <row r="11351" customFormat="1" x14ac:dyDescent="0.15"/>
    <row r="11352" customFormat="1" x14ac:dyDescent="0.15"/>
    <row r="11353" customFormat="1" x14ac:dyDescent="0.15"/>
    <row r="11354" customFormat="1" x14ac:dyDescent="0.15"/>
    <row r="11355" customFormat="1" x14ac:dyDescent="0.15"/>
    <row r="11356" customFormat="1" x14ac:dyDescent="0.15"/>
    <row r="11357" customFormat="1" x14ac:dyDescent="0.15"/>
    <row r="11358" customFormat="1" x14ac:dyDescent="0.15"/>
    <row r="11359" customFormat="1" x14ac:dyDescent="0.15"/>
    <row r="11360" customFormat="1" x14ac:dyDescent="0.15"/>
    <row r="11361" customFormat="1" x14ac:dyDescent="0.15"/>
    <row r="11362" customFormat="1" x14ac:dyDescent="0.15"/>
    <row r="11363" customFormat="1" x14ac:dyDescent="0.15"/>
    <row r="11364" customFormat="1" x14ac:dyDescent="0.15"/>
    <row r="11365" customFormat="1" x14ac:dyDescent="0.15"/>
    <row r="11366" customFormat="1" x14ac:dyDescent="0.15"/>
    <row r="11367" customFormat="1" x14ac:dyDescent="0.15"/>
    <row r="11368" customFormat="1" x14ac:dyDescent="0.15"/>
    <row r="11369" customFormat="1" x14ac:dyDescent="0.15"/>
    <row r="11370" customFormat="1" x14ac:dyDescent="0.15"/>
    <row r="11371" customFormat="1" x14ac:dyDescent="0.15"/>
    <row r="11372" customFormat="1" x14ac:dyDescent="0.15"/>
    <row r="11373" customFormat="1" x14ac:dyDescent="0.15"/>
    <row r="11374" customFormat="1" x14ac:dyDescent="0.15"/>
    <row r="11375" customFormat="1" x14ac:dyDescent="0.15"/>
    <row r="11376" customFormat="1" x14ac:dyDescent="0.15"/>
    <row r="11377" customFormat="1" x14ac:dyDescent="0.15"/>
    <row r="11378" customFormat="1" x14ac:dyDescent="0.15"/>
    <row r="11379" customFormat="1" x14ac:dyDescent="0.15"/>
    <row r="11380" customFormat="1" x14ac:dyDescent="0.15"/>
    <row r="11381" customFormat="1" x14ac:dyDescent="0.15"/>
    <row r="11382" customFormat="1" x14ac:dyDescent="0.15"/>
    <row r="11383" customFormat="1" x14ac:dyDescent="0.15"/>
    <row r="11384" customFormat="1" x14ac:dyDescent="0.15"/>
    <row r="11385" customFormat="1" x14ac:dyDescent="0.15"/>
    <row r="11386" customFormat="1" x14ac:dyDescent="0.15"/>
    <row r="11387" customFormat="1" x14ac:dyDescent="0.15"/>
    <row r="11388" customFormat="1" x14ac:dyDescent="0.15"/>
    <row r="11389" customFormat="1" x14ac:dyDescent="0.15"/>
    <row r="11390" customFormat="1" x14ac:dyDescent="0.15"/>
    <row r="11391" customFormat="1" x14ac:dyDescent="0.15"/>
    <row r="11392" customFormat="1" x14ac:dyDescent="0.15"/>
    <row r="11393" customFormat="1" x14ac:dyDescent="0.15"/>
    <row r="11394" customFormat="1" x14ac:dyDescent="0.15"/>
    <row r="11395" customFormat="1" x14ac:dyDescent="0.15"/>
    <row r="11396" customFormat="1" x14ac:dyDescent="0.15"/>
    <row r="11397" customFormat="1" x14ac:dyDescent="0.15"/>
    <row r="11398" customFormat="1" x14ac:dyDescent="0.15"/>
    <row r="11399" customFormat="1" x14ac:dyDescent="0.15"/>
    <row r="11400" customFormat="1" x14ac:dyDescent="0.15"/>
    <row r="11401" customFormat="1" x14ac:dyDescent="0.15"/>
    <row r="11402" customFormat="1" x14ac:dyDescent="0.15"/>
    <row r="11403" customFormat="1" x14ac:dyDescent="0.15"/>
    <row r="11404" customFormat="1" x14ac:dyDescent="0.15"/>
    <row r="11405" customFormat="1" x14ac:dyDescent="0.15"/>
    <row r="11406" customFormat="1" x14ac:dyDescent="0.15"/>
    <row r="11407" customFormat="1" x14ac:dyDescent="0.15"/>
    <row r="11408" customFormat="1" x14ac:dyDescent="0.15"/>
    <row r="11409" customFormat="1" x14ac:dyDescent="0.15"/>
    <row r="11410" customFormat="1" x14ac:dyDescent="0.15"/>
    <row r="11411" customFormat="1" x14ac:dyDescent="0.15"/>
    <row r="11412" customFormat="1" x14ac:dyDescent="0.15"/>
    <row r="11413" customFormat="1" x14ac:dyDescent="0.15"/>
    <row r="11414" customFormat="1" x14ac:dyDescent="0.15"/>
    <row r="11415" customFormat="1" x14ac:dyDescent="0.15"/>
    <row r="11416" customFormat="1" x14ac:dyDescent="0.15"/>
    <row r="11417" customFormat="1" x14ac:dyDescent="0.15"/>
    <row r="11418" customFormat="1" x14ac:dyDescent="0.15"/>
    <row r="11419" customFormat="1" x14ac:dyDescent="0.15"/>
    <row r="11420" customFormat="1" x14ac:dyDescent="0.15"/>
    <row r="11421" customFormat="1" x14ac:dyDescent="0.15"/>
    <row r="11422" customFormat="1" x14ac:dyDescent="0.15"/>
    <row r="11423" customFormat="1" x14ac:dyDescent="0.15"/>
    <row r="11424" customFormat="1" x14ac:dyDescent="0.15"/>
    <row r="11425" customFormat="1" x14ac:dyDescent="0.15"/>
    <row r="11426" customFormat="1" x14ac:dyDescent="0.15"/>
    <row r="11427" customFormat="1" x14ac:dyDescent="0.15"/>
    <row r="11428" customFormat="1" x14ac:dyDescent="0.15"/>
    <row r="11429" customFormat="1" x14ac:dyDescent="0.15"/>
    <row r="11430" customFormat="1" x14ac:dyDescent="0.15"/>
    <row r="11431" customFormat="1" x14ac:dyDescent="0.15"/>
    <row r="11432" customFormat="1" x14ac:dyDescent="0.15"/>
    <row r="11433" customFormat="1" x14ac:dyDescent="0.15"/>
    <row r="11434" customFormat="1" x14ac:dyDescent="0.15"/>
    <row r="11435" customFormat="1" x14ac:dyDescent="0.15"/>
    <row r="11436" customFormat="1" x14ac:dyDescent="0.15"/>
    <row r="11437" customFormat="1" x14ac:dyDescent="0.15"/>
    <row r="11438" customFormat="1" x14ac:dyDescent="0.15"/>
    <row r="11439" customFormat="1" x14ac:dyDescent="0.15"/>
    <row r="11440" customFormat="1" x14ac:dyDescent="0.15"/>
    <row r="11441" customFormat="1" x14ac:dyDescent="0.15"/>
    <row r="11442" customFormat="1" x14ac:dyDescent="0.15"/>
    <row r="11443" customFormat="1" x14ac:dyDescent="0.15"/>
    <row r="11444" customFormat="1" x14ac:dyDescent="0.15"/>
    <row r="11445" customFormat="1" x14ac:dyDescent="0.15"/>
    <row r="11446" customFormat="1" x14ac:dyDescent="0.15"/>
    <row r="11447" customFormat="1" x14ac:dyDescent="0.15"/>
    <row r="11448" customFormat="1" x14ac:dyDescent="0.15"/>
    <row r="11449" customFormat="1" x14ac:dyDescent="0.15"/>
    <row r="11450" customFormat="1" x14ac:dyDescent="0.15"/>
    <row r="11451" customFormat="1" x14ac:dyDescent="0.15"/>
    <row r="11452" customFormat="1" x14ac:dyDescent="0.15"/>
    <row r="11453" customFormat="1" x14ac:dyDescent="0.15"/>
    <row r="11454" customFormat="1" x14ac:dyDescent="0.15"/>
    <row r="11455" customFormat="1" x14ac:dyDescent="0.15"/>
    <row r="11456" customFormat="1" x14ac:dyDescent="0.15"/>
    <row r="11457" customFormat="1" x14ac:dyDescent="0.15"/>
    <row r="11458" customFormat="1" x14ac:dyDescent="0.15"/>
    <row r="11459" customFormat="1" x14ac:dyDescent="0.15"/>
    <row r="11460" customFormat="1" x14ac:dyDescent="0.15"/>
    <row r="11461" customFormat="1" x14ac:dyDescent="0.15"/>
    <row r="11462" customFormat="1" x14ac:dyDescent="0.15"/>
    <row r="11463" customFormat="1" x14ac:dyDescent="0.15"/>
    <row r="11464" customFormat="1" x14ac:dyDescent="0.15"/>
    <row r="11465" customFormat="1" x14ac:dyDescent="0.15"/>
    <row r="11466" customFormat="1" x14ac:dyDescent="0.15"/>
    <row r="11467" customFormat="1" x14ac:dyDescent="0.15"/>
    <row r="11468" customFormat="1" x14ac:dyDescent="0.15"/>
    <row r="11469" customFormat="1" x14ac:dyDescent="0.15"/>
    <row r="11470" customFormat="1" x14ac:dyDescent="0.15"/>
    <row r="11471" customFormat="1" x14ac:dyDescent="0.15"/>
    <row r="11472" customFormat="1" x14ac:dyDescent="0.15"/>
    <row r="11473" customFormat="1" x14ac:dyDescent="0.15"/>
    <row r="11474" customFormat="1" x14ac:dyDescent="0.15"/>
    <row r="11475" customFormat="1" x14ac:dyDescent="0.15"/>
    <row r="11476" customFormat="1" x14ac:dyDescent="0.15"/>
    <row r="11477" customFormat="1" x14ac:dyDescent="0.15"/>
    <row r="11478" customFormat="1" x14ac:dyDescent="0.15"/>
    <row r="11479" customFormat="1" x14ac:dyDescent="0.15"/>
    <row r="11480" customFormat="1" x14ac:dyDescent="0.15"/>
    <row r="11481" customFormat="1" x14ac:dyDescent="0.15"/>
    <row r="11482" customFormat="1" x14ac:dyDescent="0.15"/>
    <row r="11483" customFormat="1" x14ac:dyDescent="0.15"/>
    <row r="11484" customFormat="1" x14ac:dyDescent="0.15"/>
    <row r="11485" customFormat="1" x14ac:dyDescent="0.15"/>
    <row r="11486" customFormat="1" x14ac:dyDescent="0.15"/>
    <row r="11487" customFormat="1" x14ac:dyDescent="0.15"/>
    <row r="11488" customFormat="1" x14ac:dyDescent="0.15"/>
    <row r="11489" customFormat="1" x14ac:dyDescent="0.15"/>
    <row r="11490" customFormat="1" x14ac:dyDescent="0.15"/>
    <row r="11491" customFormat="1" x14ac:dyDescent="0.15"/>
    <row r="11492" customFormat="1" x14ac:dyDescent="0.15"/>
    <row r="11493" customFormat="1" x14ac:dyDescent="0.15"/>
    <row r="11494" customFormat="1" x14ac:dyDescent="0.15"/>
    <row r="11495" customFormat="1" x14ac:dyDescent="0.15"/>
    <row r="11496" customFormat="1" x14ac:dyDescent="0.15"/>
    <row r="11497" customFormat="1" x14ac:dyDescent="0.15"/>
    <row r="11498" customFormat="1" x14ac:dyDescent="0.15"/>
    <row r="11499" customFormat="1" x14ac:dyDescent="0.15"/>
    <row r="11500" customFormat="1" x14ac:dyDescent="0.15"/>
    <row r="11501" customFormat="1" x14ac:dyDescent="0.15"/>
    <row r="11502" customFormat="1" x14ac:dyDescent="0.15"/>
    <row r="11503" customFormat="1" x14ac:dyDescent="0.15"/>
    <row r="11504" customFormat="1" x14ac:dyDescent="0.15"/>
    <row r="11505" customFormat="1" x14ac:dyDescent="0.15"/>
    <row r="11506" customFormat="1" x14ac:dyDescent="0.15"/>
    <row r="11507" customFormat="1" x14ac:dyDescent="0.15"/>
    <row r="11508" customFormat="1" x14ac:dyDescent="0.15"/>
    <row r="11509" customFormat="1" x14ac:dyDescent="0.15"/>
    <row r="11510" customFormat="1" x14ac:dyDescent="0.15"/>
    <row r="11511" customFormat="1" x14ac:dyDescent="0.15"/>
    <row r="11512" customFormat="1" x14ac:dyDescent="0.15"/>
    <row r="11513" customFormat="1" x14ac:dyDescent="0.15"/>
    <row r="11514" customFormat="1" x14ac:dyDescent="0.15"/>
    <row r="11515" customFormat="1" x14ac:dyDescent="0.15"/>
    <row r="11516" customFormat="1" x14ac:dyDescent="0.15"/>
    <row r="11517" customFormat="1" x14ac:dyDescent="0.15"/>
    <row r="11518" customFormat="1" x14ac:dyDescent="0.15"/>
    <row r="11519" customFormat="1" x14ac:dyDescent="0.15"/>
    <row r="11520" customFormat="1" x14ac:dyDescent="0.15"/>
    <row r="11521" customFormat="1" x14ac:dyDescent="0.15"/>
    <row r="11522" customFormat="1" x14ac:dyDescent="0.15"/>
    <row r="11523" customFormat="1" x14ac:dyDescent="0.15"/>
    <row r="11524" customFormat="1" x14ac:dyDescent="0.15"/>
    <row r="11525" customFormat="1" x14ac:dyDescent="0.15"/>
    <row r="11526" customFormat="1" x14ac:dyDescent="0.15"/>
    <row r="11527" customFormat="1" x14ac:dyDescent="0.15"/>
    <row r="11528" customFormat="1" x14ac:dyDescent="0.15"/>
    <row r="11529" customFormat="1" x14ac:dyDescent="0.15"/>
    <row r="11530" customFormat="1" x14ac:dyDescent="0.15"/>
    <row r="11531" customFormat="1" x14ac:dyDescent="0.15"/>
    <row r="11532" customFormat="1" x14ac:dyDescent="0.15"/>
    <row r="11533" customFormat="1" x14ac:dyDescent="0.15"/>
    <row r="11534" customFormat="1" x14ac:dyDescent="0.15"/>
    <row r="11535" customFormat="1" x14ac:dyDescent="0.15"/>
    <row r="11536" customFormat="1" x14ac:dyDescent="0.15"/>
    <row r="11537" customFormat="1" x14ac:dyDescent="0.15"/>
    <row r="11538" customFormat="1" x14ac:dyDescent="0.15"/>
    <row r="11539" customFormat="1" x14ac:dyDescent="0.15"/>
    <row r="11540" customFormat="1" x14ac:dyDescent="0.15"/>
    <row r="11541" customFormat="1" x14ac:dyDescent="0.15"/>
    <row r="11542" customFormat="1" x14ac:dyDescent="0.15"/>
    <row r="11543" customFormat="1" x14ac:dyDescent="0.15"/>
    <row r="11544" customFormat="1" x14ac:dyDescent="0.15"/>
    <row r="11545" customFormat="1" x14ac:dyDescent="0.15"/>
    <row r="11546" customFormat="1" x14ac:dyDescent="0.15"/>
    <row r="11547" customFormat="1" x14ac:dyDescent="0.15"/>
    <row r="11548" customFormat="1" x14ac:dyDescent="0.15"/>
    <row r="11549" customFormat="1" x14ac:dyDescent="0.15"/>
    <row r="11550" customFormat="1" x14ac:dyDescent="0.15"/>
    <row r="11551" customFormat="1" x14ac:dyDescent="0.15"/>
    <row r="11552" customFormat="1" x14ac:dyDescent="0.15"/>
    <row r="11553" customFormat="1" x14ac:dyDescent="0.15"/>
    <row r="11554" customFormat="1" x14ac:dyDescent="0.15"/>
    <row r="11555" customFormat="1" x14ac:dyDescent="0.15"/>
    <row r="11556" customFormat="1" x14ac:dyDescent="0.15"/>
    <row r="11557" customFormat="1" x14ac:dyDescent="0.15"/>
    <row r="11558" customFormat="1" x14ac:dyDescent="0.15"/>
    <row r="11559" customFormat="1" x14ac:dyDescent="0.15"/>
    <row r="11560" customFormat="1" x14ac:dyDescent="0.15"/>
    <row r="11561" customFormat="1" x14ac:dyDescent="0.15"/>
    <row r="11562" customFormat="1" x14ac:dyDescent="0.15"/>
    <row r="11563" customFormat="1" x14ac:dyDescent="0.15"/>
    <row r="11564" customFormat="1" x14ac:dyDescent="0.15"/>
    <row r="11565" customFormat="1" x14ac:dyDescent="0.15"/>
    <row r="11566" customFormat="1" x14ac:dyDescent="0.15"/>
    <row r="11567" customFormat="1" x14ac:dyDescent="0.15"/>
    <row r="11568" customFormat="1" x14ac:dyDescent="0.15"/>
    <row r="11569" customFormat="1" x14ac:dyDescent="0.15"/>
    <row r="11570" customFormat="1" x14ac:dyDescent="0.15"/>
    <row r="11571" customFormat="1" x14ac:dyDescent="0.15"/>
    <row r="11572" customFormat="1" x14ac:dyDescent="0.15"/>
    <row r="11573" customFormat="1" x14ac:dyDescent="0.15"/>
    <row r="11574" customFormat="1" x14ac:dyDescent="0.15"/>
    <row r="11575" customFormat="1" x14ac:dyDescent="0.15"/>
    <row r="11576" customFormat="1" x14ac:dyDescent="0.15"/>
    <row r="11577" customFormat="1" x14ac:dyDescent="0.15"/>
    <row r="11578" customFormat="1" x14ac:dyDescent="0.15"/>
    <row r="11579" customFormat="1" x14ac:dyDescent="0.15"/>
    <row r="11580" customFormat="1" x14ac:dyDescent="0.15"/>
    <row r="11581" customFormat="1" x14ac:dyDescent="0.15"/>
    <row r="11582" customFormat="1" x14ac:dyDescent="0.15"/>
    <row r="11583" customFormat="1" x14ac:dyDescent="0.15"/>
    <row r="11584" customFormat="1" x14ac:dyDescent="0.15"/>
    <row r="11585" customFormat="1" x14ac:dyDescent="0.15"/>
    <row r="11586" customFormat="1" x14ac:dyDescent="0.15"/>
    <row r="11587" customFormat="1" x14ac:dyDescent="0.15"/>
    <row r="11588" customFormat="1" x14ac:dyDescent="0.15"/>
    <row r="11589" customFormat="1" x14ac:dyDescent="0.15"/>
    <row r="11590" customFormat="1" x14ac:dyDescent="0.15"/>
    <row r="11591" customFormat="1" x14ac:dyDescent="0.15"/>
    <row r="11592" customFormat="1" x14ac:dyDescent="0.15"/>
    <row r="11593" customFormat="1" x14ac:dyDescent="0.15"/>
    <row r="11594" customFormat="1" x14ac:dyDescent="0.15"/>
    <row r="11595" customFormat="1" x14ac:dyDescent="0.15"/>
    <row r="11596" customFormat="1" x14ac:dyDescent="0.15"/>
    <row r="11597" customFormat="1" x14ac:dyDescent="0.15"/>
    <row r="11598" customFormat="1" x14ac:dyDescent="0.15"/>
    <row r="11599" customFormat="1" x14ac:dyDescent="0.15"/>
    <row r="11600" customFormat="1" x14ac:dyDescent="0.15"/>
    <row r="11601" customFormat="1" x14ac:dyDescent="0.15"/>
    <row r="11602" customFormat="1" x14ac:dyDescent="0.15"/>
    <row r="11603" customFormat="1" x14ac:dyDescent="0.15"/>
    <row r="11604" customFormat="1" x14ac:dyDescent="0.15"/>
    <row r="11605" customFormat="1" x14ac:dyDescent="0.15"/>
    <row r="11606" customFormat="1" x14ac:dyDescent="0.15"/>
    <row r="11607" customFormat="1" x14ac:dyDescent="0.15"/>
    <row r="11608" customFormat="1" x14ac:dyDescent="0.15"/>
    <row r="11609" customFormat="1" x14ac:dyDescent="0.15"/>
    <row r="11610" customFormat="1" x14ac:dyDescent="0.15"/>
    <row r="11611" customFormat="1" x14ac:dyDescent="0.15"/>
    <row r="11612" customFormat="1" x14ac:dyDescent="0.15"/>
    <row r="11613" customFormat="1" x14ac:dyDescent="0.15"/>
    <row r="11614" customFormat="1" x14ac:dyDescent="0.15"/>
    <row r="11615" customFormat="1" x14ac:dyDescent="0.15"/>
    <row r="11616" customFormat="1" x14ac:dyDescent="0.15"/>
    <row r="11617" customFormat="1" x14ac:dyDescent="0.15"/>
    <row r="11618" customFormat="1" x14ac:dyDescent="0.15"/>
    <row r="11619" customFormat="1" x14ac:dyDescent="0.15"/>
    <row r="11620" customFormat="1" x14ac:dyDescent="0.15"/>
    <row r="11621" customFormat="1" x14ac:dyDescent="0.15"/>
    <row r="11622" customFormat="1" x14ac:dyDescent="0.15"/>
    <row r="11623" customFormat="1" x14ac:dyDescent="0.15"/>
    <row r="11624" customFormat="1" x14ac:dyDescent="0.15"/>
    <row r="11625" customFormat="1" x14ac:dyDescent="0.15"/>
    <row r="11626" customFormat="1" x14ac:dyDescent="0.15"/>
    <row r="11627" customFormat="1" x14ac:dyDescent="0.15"/>
    <row r="11628" customFormat="1" x14ac:dyDescent="0.15"/>
    <row r="11629" customFormat="1" x14ac:dyDescent="0.15"/>
    <row r="11630" customFormat="1" x14ac:dyDescent="0.15"/>
    <row r="11631" customFormat="1" x14ac:dyDescent="0.15"/>
    <row r="11632" customFormat="1" x14ac:dyDescent="0.15"/>
    <row r="11633" customFormat="1" x14ac:dyDescent="0.15"/>
    <row r="11634" customFormat="1" x14ac:dyDescent="0.15"/>
    <row r="11635" customFormat="1" x14ac:dyDescent="0.15"/>
    <row r="11636" customFormat="1" x14ac:dyDescent="0.15"/>
    <row r="11637" customFormat="1" x14ac:dyDescent="0.15"/>
    <row r="11638" customFormat="1" x14ac:dyDescent="0.15"/>
    <row r="11639" customFormat="1" x14ac:dyDescent="0.15"/>
    <row r="11640" customFormat="1" x14ac:dyDescent="0.15"/>
    <row r="11641" customFormat="1" x14ac:dyDescent="0.15"/>
    <row r="11642" customFormat="1" x14ac:dyDescent="0.15"/>
    <row r="11643" customFormat="1" x14ac:dyDescent="0.15"/>
    <row r="11644" customFormat="1" x14ac:dyDescent="0.15"/>
    <row r="11645" customFormat="1" x14ac:dyDescent="0.15"/>
    <row r="11646" customFormat="1" x14ac:dyDescent="0.15"/>
    <row r="11647" customFormat="1" x14ac:dyDescent="0.15"/>
    <row r="11648" customFormat="1" x14ac:dyDescent="0.15"/>
    <row r="11649" customFormat="1" x14ac:dyDescent="0.15"/>
    <row r="11650" customFormat="1" x14ac:dyDescent="0.15"/>
    <row r="11651" customFormat="1" x14ac:dyDescent="0.15"/>
    <row r="11652" customFormat="1" x14ac:dyDescent="0.15"/>
    <row r="11653" customFormat="1" x14ac:dyDescent="0.15"/>
    <row r="11654" customFormat="1" x14ac:dyDescent="0.15"/>
    <row r="11655" customFormat="1" x14ac:dyDescent="0.15"/>
    <row r="11656" customFormat="1" x14ac:dyDescent="0.15"/>
    <row r="11657" customFormat="1" x14ac:dyDescent="0.15"/>
    <row r="11658" customFormat="1" x14ac:dyDescent="0.15"/>
    <row r="11659" customFormat="1" x14ac:dyDescent="0.15"/>
    <row r="11660" customFormat="1" x14ac:dyDescent="0.15"/>
    <row r="11661" customFormat="1" x14ac:dyDescent="0.15"/>
    <row r="11662" customFormat="1" x14ac:dyDescent="0.15"/>
    <row r="11663" customFormat="1" x14ac:dyDescent="0.15"/>
    <row r="11664" customFormat="1" x14ac:dyDescent="0.15"/>
    <row r="11665" customFormat="1" x14ac:dyDescent="0.15"/>
    <row r="11666" customFormat="1" x14ac:dyDescent="0.15"/>
    <row r="11667" customFormat="1" x14ac:dyDescent="0.15"/>
    <row r="11668" customFormat="1" x14ac:dyDescent="0.15"/>
    <row r="11669" customFormat="1" x14ac:dyDescent="0.15"/>
    <row r="11670" customFormat="1" x14ac:dyDescent="0.15"/>
    <row r="11671" customFormat="1" x14ac:dyDescent="0.15"/>
    <row r="11672" customFormat="1" x14ac:dyDescent="0.15"/>
    <row r="11673" customFormat="1" x14ac:dyDescent="0.15"/>
    <row r="11674" customFormat="1" x14ac:dyDescent="0.15"/>
    <row r="11675" customFormat="1" x14ac:dyDescent="0.15"/>
    <row r="11676" customFormat="1" x14ac:dyDescent="0.15"/>
    <row r="11677" customFormat="1" x14ac:dyDescent="0.15"/>
    <row r="11678" customFormat="1" x14ac:dyDescent="0.15"/>
    <row r="11679" customFormat="1" x14ac:dyDescent="0.15"/>
    <row r="11680" customFormat="1" x14ac:dyDescent="0.15"/>
    <row r="11681" customFormat="1" x14ac:dyDescent="0.15"/>
    <row r="11682" customFormat="1" x14ac:dyDescent="0.15"/>
    <row r="11683" customFormat="1" x14ac:dyDescent="0.15"/>
    <row r="11684" customFormat="1" x14ac:dyDescent="0.15"/>
    <row r="11685" customFormat="1" x14ac:dyDescent="0.15"/>
    <row r="11686" customFormat="1" x14ac:dyDescent="0.15"/>
    <row r="11687" customFormat="1" x14ac:dyDescent="0.15"/>
    <row r="11688" customFormat="1" x14ac:dyDescent="0.15"/>
    <row r="11689" customFormat="1" x14ac:dyDescent="0.15"/>
    <row r="11690" customFormat="1" x14ac:dyDescent="0.15"/>
    <row r="11691" customFormat="1" x14ac:dyDescent="0.15"/>
    <row r="11692" customFormat="1" x14ac:dyDescent="0.15"/>
    <row r="11693" customFormat="1" x14ac:dyDescent="0.15"/>
    <row r="11694" customFormat="1" x14ac:dyDescent="0.15"/>
    <row r="11695" customFormat="1" x14ac:dyDescent="0.15"/>
    <row r="11696" customFormat="1" x14ac:dyDescent="0.15"/>
    <row r="11697" customFormat="1" x14ac:dyDescent="0.15"/>
    <row r="11698" customFormat="1" x14ac:dyDescent="0.15"/>
    <row r="11699" customFormat="1" x14ac:dyDescent="0.15"/>
    <row r="11700" customFormat="1" x14ac:dyDescent="0.15"/>
    <row r="11701" customFormat="1" x14ac:dyDescent="0.15"/>
    <row r="11702" customFormat="1" x14ac:dyDescent="0.15"/>
    <row r="11703" customFormat="1" x14ac:dyDescent="0.15"/>
    <row r="11704" customFormat="1" x14ac:dyDescent="0.15"/>
    <row r="11705" customFormat="1" x14ac:dyDescent="0.15"/>
    <row r="11706" customFormat="1" x14ac:dyDescent="0.15"/>
    <row r="11707" customFormat="1" x14ac:dyDescent="0.15"/>
    <row r="11708" customFormat="1" x14ac:dyDescent="0.15"/>
    <row r="11709" customFormat="1" x14ac:dyDescent="0.15"/>
    <row r="11710" customFormat="1" x14ac:dyDescent="0.15"/>
    <row r="11711" customFormat="1" x14ac:dyDescent="0.15"/>
    <row r="11712" customFormat="1" x14ac:dyDescent="0.15"/>
    <row r="11713" customFormat="1" x14ac:dyDescent="0.15"/>
    <row r="11714" customFormat="1" x14ac:dyDescent="0.15"/>
    <row r="11715" customFormat="1" x14ac:dyDescent="0.15"/>
    <row r="11716" customFormat="1" x14ac:dyDescent="0.15"/>
    <row r="11717" customFormat="1" x14ac:dyDescent="0.15"/>
    <row r="11718" customFormat="1" x14ac:dyDescent="0.15"/>
    <row r="11719" customFormat="1" x14ac:dyDescent="0.15"/>
    <row r="11720" customFormat="1" x14ac:dyDescent="0.15"/>
    <row r="11721" customFormat="1" x14ac:dyDescent="0.15"/>
    <row r="11722" customFormat="1" x14ac:dyDescent="0.15"/>
    <row r="11723" customFormat="1" x14ac:dyDescent="0.15"/>
    <row r="11724" customFormat="1" x14ac:dyDescent="0.15"/>
    <row r="11725" customFormat="1" x14ac:dyDescent="0.15"/>
    <row r="11726" customFormat="1" x14ac:dyDescent="0.15"/>
    <row r="11727" customFormat="1" x14ac:dyDescent="0.15"/>
    <row r="11728" customFormat="1" x14ac:dyDescent="0.15"/>
    <row r="11729" customFormat="1" x14ac:dyDescent="0.15"/>
    <row r="11730" customFormat="1" x14ac:dyDescent="0.15"/>
    <row r="11731" customFormat="1" x14ac:dyDescent="0.15"/>
    <row r="11732" customFormat="1" x14ac:dyDescent="0.15"/>
    <row r="11733" customFormat="1" x14ac:dyDescent="0.15"/>
    <row r="11734" customFormat="1" x14ac:dyDescent="0.15"/>
    <row r="11735" customFormat="1" x14ac:dyDescent="0.15"/>
  </sheetData>
  <sheetProtection algorithmName="SHA-512" hashValue="qsmDzLOyTHoTCoFHhIZGLwoIXzXmrmJic9PV3iYfSUHyecGp4VKOgw7ym1zUJTD2aTafo627bO33VmlaOsbb3g==" saltValue="u79ISL6TUImdnTuI/97URg==" spinCount="100000" sheet="1" objects="1" scenarios="1"/>
  <pageMargins left="0.75" right="0.75" top="1" bottom="1" header="0.5" footer="0.5"/>
  <pageSetup paperSize="10" orientation="portrait" horizontalDpi="4294967292" verticalDpi="429496729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BA7AC-F508-3746-8485-56C1326CDD60}">
  <sheetPr codeName="Sheet38"/>
  <dimension ref="A1:CZ45"/>
  <sheetViews>
    <sheetView zoomScale="150" zoomScaleNormal="150" workbookViewId="0">
      <pane xSplit="12" ySplit="1" topLeftCell="M2" activePane="bottomRight" state="frozen"/>
      <selection pane="topRight" activeCell="M1" sqref="M1"/>
      <selection pane="bottomLeft" activeCell="A2" sqref="A2"/>
      <selection pane="bottomRight" activeCell="M44" sqref="M44:N45"/>
    </sheetView>
  </sheetViews>
  <sheetFormatPr baseColWidth="10" defaultRowHeight="13" x14ac:dyDescent="0.15"/>
  <cols>
    <col min="3" max="3" width="5.5" customWidth="1"/>
    <col min="5" max="5" width="5.6640625" customWidth="1"/>
    <col min="10" max="10" width="5.33203125" customWidth="1"/>
    <col min="11" max="11" width="17" bestFit="1" customWidth="1"/>
    <col min="12" max="12" width="13.5" bestFit="1" customWidth="1"/>
    <col min="13" max="13" width="8.33203125" customWidth="1"/>
  </cols>
  <sheetData>
    <row r="1" spans="1:104" ht="98" x14ac:dyDescent="0.15">
      <c r="A1" s="108" t="s">
        <v>183</v>
      </c>
      <c r="B1" s="108" t="s">
        <v>184</v>
      </c>
      <c r="C1" s="109" t="s">
        <v>185</v>
      </c>
      <c r="D1" s="110" t="s">
        <v>186</v>
      </c>
      <c r="E1" s="110" t="s">
        <v>187</v>
      </c>
      <c r="F1" s="110" t="s">
        <v>188</v>
      </c>
      <c r="G1" s="108" t="s">
        <v>142</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104" x14ac:dyDescent="0.15">
      <c r="A2" s="205">
        <v>10433</v>
      </c>
      <c r="B2" s="209">
        <v>43649</v>
      </c>
      <c r="C2" s="207" t="s">
        <v>385</v>
      </c>
      <c r="D2" s="208" t="s">
        <v>386</v>
      </c>
      <c r="E2" s="208"/>
      <c r="F2" s="208" t="s">
        <v>373</v>
      </c>
      <c r="G2" s="209">
        <v>43648</v>
      </c>
      <c r="H2" s="210" t="s">
        <v>387</v>
      </c>
      <c r="I2" s="210" t="s">
        <v>388</v>
      </c>
      <c r="J2" s="208"/>
      <c r="K2" s="208" t="s">
        <v>96</v>
      </c>
      <c r="L2" s="208" t="s">
        <v>461</v>
      </c>
      <c r="M2" s="255">
        <v>99.963636363636354</v>
      </c>
      <c r="N2" s="255">
        <v>42.527272727272724</v>
      </c>
      <c r="O2" s="208"/>
      <c r="P2" s="212"/>
      <c r="Q2" s="248"/>
      <c r="R2" s="212"/>
      <c r="S2" s="248"/>
      <c r="T2" s="212"/>
      <c r="U2" s="248"/>
      <c r="V2" s="208"/>
      <c r="W2" s="208"/>
      <c r="X2" s="212"/>
      <c r="Y2" s="208"/>
      <c r="Z2" s="208"/>
      <c r="AA2" s="208"/>
      <c r="AB2" s="208"/>
      <c r="AC2" s="208"/>
      <c r="AD2" s="208"/>
      <c r="AE2" s="250"/>
      <c r="AF2" s="212"/>
      <c r="AG2" s="208"/>
      <c r="AH2" s="208"/>
      <c r="AI2" s="208"/>
      <c r="AJ2" s="208"/>
      <c r="AK2" s="208"/>
      <c r="AL2" s="208" t="s">
        <v>390</v>
      </c>
      <c r="AM2" s="210" t="s">
        <v>388</v>
      </c>
      <c r="AN2" s="210"/>
      <c r="AO2" s="210"/>
      <c r="AP2" s="252" t="s">
        <v>507</v>
      </c>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row>
    <row r="3" spans="1:104" x14ac:dyDescent="0.15">
      <c r="A3" s="215">
        <v>10486</v>
      </c>
      <c r="B3" s="209">
        <v>43649</v>
      </c>
      <c r="C3" s="216" t="s">
        <v>385</v>
      </c>
      <c r="D3" s="217" t="s">
        <v>386</v>
      </c>
      <c r="E3" s="217"/>
      <c r="F3" s="217" t="s">
        <v>373</v>
      </c>
      <c r="G3" s="209">
        <v>43646</v>
      </c>
      <c r="H3" s="218" t="s">
        <v>387</v>
      </c>
      <c r="I3" s="218" t="s">
        <v>388</v>
      </c>
      <c r="J3" s="208"/>
      <c r="K3" s="217" t="s">
        <v>321</v>
      </c>
      <c r="L3" s="208" t="s">
        <v>461</v>
      </c>
      <c r="M3" s="255">
        <v>92.536363636363632</v>
      </c>
      <c r="N3" s="255">
        <v>43.2</v>
      </c>
      <c r="O3" s="217"/>
      <c r="P3" s="219"/>
      <c r="Q3" s="248"/>
      <c r="R3" s="219"/>
      <c r="S3" s="248"/>
      <c r="T3" s="219"/>
      <c r="U3" s="248"/>
      <c r="V3" s="217"/>
      <c r="W3" s="217"/>
      <c r="X3" s="217"/>
      <c r="Y3" s="217"/>
      <c r="Z3" s="217"/>
      <c r="AA3" s="217"/>
      <c r="AB3" s="217"/>
      <c r="AC3" s="217"/>
      <c r="AD3" s="217"/>
      <c r="AE3" s="251"/>
      <c r="AF3" s="219"/>
      <c r="AG3" s="217"/>
      <c r="AH3" s="217"/>
      <c r="AI3" s="217"/>
      <c r="AJ3" s="217"/>
      <c r="AK3" s="217"/>
      <c r="AL3" s="217" t="s">
        <v>390</v>
      </c>
      <c r="AM3" s="218" t="s">
        <v>388</v>
      </c>
      <c r="AN3" s="218"/>
      <c r="AO3" s="218"/>
      <c r="AP3" s="253" t="s">
        <v>509</v>
      </c>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row>
    <row r="4" spans="1:104" x14ac:dyDescent="0.15">
      <c r="A4" s="215">
        <v>960</v>
      </c>
      <c r="B4" s="209">
        <v>43649</v>
      </c>
      <c r="C4" s="216" t="s">
        <v>385</v>
      </c>
      <c r="D4" s="217" t="s">
        <v>386</v>
      </c>
      <c r="E4" s="217"/>
      <c r="F4" s="217" t="s">
        <v>373</v>
      </c>
      <c r="G4" s="209">
        <v>43646</v>
      </c>
      <c r="H4" s="218" t="s">
        <v>388</v>
      </c>
      <c r="I4" s="218" t="s">
        <v>395</v>
      </c>
      <c r="J4" s="208"/>
      <c r="K4" s="217" t="s">
        <v>324</v>
      </c>
      <c r="L4" s="208" t="s">
        <v>461</v>
      </c>
      <c r="M4" s="255">
        <v>80</v>
      </c>
      <c r="N4" s="255">
        <v>42.999999999999993</v>
      </c>
      <c r="O4" s="217" t="s">
        <v>343</v>
      </c>
      <c r="P4" s="219">
        <v>300</v>
      </c>
      <c r="Q4" s="255">
        <v>44.75454545454545</v>
      </c>
      <c r="R4" s="219">
        <v>1000</v>
      </c>
      <c r="S4" s="255">
        <v>48.999999999999993</v>
      </c>
      <c r="T4" s="219">
        <v>2500</v>
      </c>
      <c r="U4" s="255">
        <v>52</v>
      </c>
      <c r="V4" s="217"/>
      <c r="W4" s="217"/>
      <c r="X4" s="217"/>
      <c r="Y4" s="217"/>
      <c r="Z4" s="217"/>
      <c r="AA4" s="217"/>
      <c r="AB4" s="217"/>
      <c r="AC4" s="217"/>
      <c r="AD4" s="217"/>
      <c r="AE4" s="251"/>
      <c r="AF4" s="219"/>
      <c r="AG4" s="217"/>
      <c r="AH4" s="217"/>
      <c r="AI4" s="217"/>
      <c r="AJ4" s="217"/>
      <c r="AK4" s="217"/>
      <c r="AL4" s="217" t="s">
        <v>390</v>
      </c>
      <c r="AM4" s="218" t="s">
        <v>388</v>
      </c>
      <c r="AN4" s="218"/>
      <c r="AO4" s="218"/>
      <c r="AP4" s="253" t="s">
        <v>515</v>
      </c>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row>
    <row r="5" spans="1:104" x14ac:dyDescent="0.15">
      <c r="A5" s="215">
        <v>962</v>
      </c>
      <c r="B5" s="209">
        <v>43649</v>
      </c>
      <c r="C5" s="216" t="s">
        <v>385</v>
      </c>
      <c r="D5" s="217" t="s">
        <v>386</v>
      </c>
      <c r="E5" s="217"/>
      <c r="F5" s="217" t="s">
        <v>373</v>
      </c>
      <c r="G5" s="209">
        <v>43646</v>
      </c>
      <c r="H5" s="218" t="s">
        <v>387</v>
      </c>
      <c r="I5" s="218" t="s">
        <v>388</v>
      </c>
      <c r="J5" s="208"/>
      <c r="K5" s="217" t="s">
        <v>325</v>
      </c>
      <c r="L5" s="208" t="s">
        <v>461</v>
      </c>
      <c r="M5" s="255">
        <v>143.35454545454544</v>
      </c>
      <c r="N5" s="255">
        <v>35.472727272727276</v>
      </c>
      <c r="O5" s="217"/>
      <c r="P5" s="219"/>
      <c r="Q5" s="248"/>
      <c r="R5" s="241"/>
      <c r="S5" s="248"/>
      <c r="T5" s="241"/>
      <c r="U5" s="248"/>
      <c r="V5" s="217"/>
      <c r="W5" s="217"/>
      <c r="X5" s="217"/>
      <c r="Y5" s="217"/>
      <c r="Z5" s="217"/>
      <c r="AA5" s="217"/>
      <c r="AB5" s="217"/>
      <c r="AC5" s="217"/>
      <c r="AD5" s="217"/>
      <c r="AE5" s="251"/>
      <c r="AF5" s="219"/>
      <c r="AG5" s="217"/>
      <c r="AH5" s="217"/>
      <c r="AI5" s="217"/>
      <c r="AJ5" s="217"/>
      <c r="AK5" s="217"/>
      <c r="AL5" s="217" t="s">
        <v>390</v>
      </c>
      <c r="AM5" s="218" t="s">
        <v>388</v>
      </c>
      <c r="AN5" s="218"/>
      <c r="AO5" s="218"/>
      <c r="AP5" s="253" t="s">
        <v>516</v>
      </c>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row>
    <row r="6" spans="1:104" x14ac:dyDescent="0.15">
      <c r="A6" s="215">
        <v>10289</v>
      </c>
      <c r="B6" s="209">
        <v>43649</v>
      </c>
      <c r="C6" s="216" t="s">
        <v>385</v>
      </c>
      <c r="D6" s="217" t="s">
        <v>386</v>
      </c>
      <c r="E6" s="217"/>
      <c r="F6" s="217" t="s">
        <v>373</v>
      </c>
      <c r="G6" s="209">
        <v>43646</v>
      </c>
      <c r="H6" s="218" t="s">
        <v>387</v>
      </c>
      <c r="I6" s="218" t="s">
        <v>388</v>
      </c>
      <c r="J6" s="208"/>
      <c r="K6" s="217" t="s">
        <v>326</v>
      </c>
      <c r="L6" s="208" t="s">
        <v>461</v>
      </c>
      <c r="M6" s="255">
        <v>94.999999999999986</v>
      </c>
      <c r="N6" s="255">
        <v>42.98</v>
      </c>
      <c r="O6" s="217"/>
      <c r="P6" s="219"/>
      <c r="Q6" s="248"/>
      <c r="R6" s="220"/>
      <c r="S6" s="248"/>
      <c r="T6" s="220" t="s">
        <v>353</v>
      </c>
      <c r="U6" s="248"/>
      <c r="V6" s="217"/>
      <c r="W6" s="217"/>
      <c r="X6" s="219"/>
      <c r="Y6" s="217"/>
      <c r="Z6" s="219"/>
      <c r="AA6" s="217"/>
      <c r="AB6" s="219"/>
      <c r="AC6" s="217"/>
      <c r="AD6" s="217"/>
      <c r="AE6" s="251"/>
      <c r="AF6" s="219"/>
      <c r="AG6" s="217"/>
      <c r="AH6" s="217"/>
      <c r="AI6" s="217"/>
      <c r="AJ6" s="217"/>
      <c r="AK6" s="217"/>
      <c r="AL6" s="217" t="s">
        <v>390</v>
      </c>
      <c r="AM6" s="218" t="s">
        <v>388</v>
      </c>
      <c r="AN6" s="218"/>
      <c r="AO6" s="218"/>
      <c r="AP6" s="253" t="s">
        <v>520</v>
      </c>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row>
    <row r="7" spans="1:104" x14ac:dyDescent="0.15">
      <c r="A7" s="215">
        <v>8201</v>
      </c>
      <c r="B7" s="209">
        <v>43649</v>
      </c>
      <c r="C7" s="216" t="s">
        <v>385</v>
      </c>
      <c r="D7" s="217" t="s">
        <v>386</v>
      </c>
      <c r="E7" s="217"/>
      <c r="F7" s="217" t="s">
        <v>373</v>
      </c>
      <c r="G7" s="209">
        <v>43646</v>
      </c>
      <c r="H7" s="218" t="s">
        <v>387</v>
      </c>
      <c r="I7" s="218" t="s">
        <v>388</v>
      </c>
      <c r="J7" s="208"/>
      <c r="K7" s="217" t="s">
        <v>327</v>
      </c>
      <c r="L7" s="208" t="s">
        <v>461</v>
      </c>
      <c r="M7" s="255">
        <v>105.38181818181818</v>
      </c>
      <c r="N7" s="255">
        <v>40.381818181818183</v>
      </c>
      <c r="O7" s="217"/>
      <c r="P7" s="219"/>
      <c r="Q7" s="248"/>
      <c r="R7" s="220" t="s">
        <v>353</v>
      </c>
      <c r="S7" s="248"/>
      <c r="T7" s="220" t="s">
        <v>353</v>
      </c>
      <c r="U7" s="248"/>
      <c r="V7" s="217"/>
      <c r="W7" s="217"/>
      <c r="X7" s="217"/>
      <c r="Y7" s="217"/>
      <c r="Z7" s="217"/>
      <c r="AA7" s="217"/>
      <c r="AB7" s="217"/>
      <c r="AC7" s="217"/>
      <c r="AD7" s="217"/>
      <c r="AE7" s="251"/>
      <c r="AF7" s="219"/>
      <c r="AG7" s="217"/>
      <c r="AH7" s="217"/>
      <c r="AI7" s="217"/>
      <c r="AJ7" s="217"/>
      <c r="AK7" s="217"/>
      <c r="AL7" s="217" t="s">
        <v>390</v>
      </c>
      <c r="AM7" s="218" t="s">
        <v>388</v>
      </c>
      <c r="AN7" s="218"/>
      <c r="AO7" s="218"/>
      <c r="AP7" s="253" t="s">
        <v>522</v>
      </c>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row>
    <row r="8" spans="1:104" x14ac:dyDescent="0.15">
      <c r="A8" s="215">
        <v>990</v>
      </c>
      <c r="B8" s="209">
        <v>43649</v>
      </c>
      <c r="C8" s="216" t="s">
        <v>385</v>
      </c>
      <c r="D8" s="217" t="s">
        <v>386</v>
      </c>
      <c r="E8" s="217"/>
      <c r="F8" s="217" t="s">
        <v>373</v>
      </c>
      <c r="G8" s="209">
        <v>43646</v>
      </c>
      <c r="H8" s="218" t="s">
        <v>387</v>
      </c>
      <c r="I8" s="218" t="s">
        <v>388</v>
      </c>
      <c r="J8" s="208"/>
      <c r="K8" s="217" t="s">
        <v>328</v>
      </c>
      <c r="L8" s="208" t="s">
        <v>461</v>
      </c>
      <c r="M8" s="255">
        <v>155.5</v>
      </c>
      <c r="N8" s="255">
        <v>37.4</v>
      </c>
      <c r="O8" s="217"/>
      <c r="P8" s="219"/>
      <c r="Q8" s="248"/>
      <c r="R8" s="220" t="s">
        <v>353</v>
      </c>
      <c r="S8" s="248"/>
      <c r="T8" s="220" t="s">
        <v>353</v>
      </c>
      <c r="U8" s="248"/>
      <c r="V8" s="217"/>
      <c r="W8" s="217"/>
      <c r="X8" s="217"/>
      <c r="Y8" s="217"/>
      <c r="Z8" s="217"/>
      <c r="AA8" s="217"/>
      <c r="AB8" s="217"/>
      <c r="AC8" s="217"/>
      <c r="AD8" s="217"/>
      <c r="AE8" s="251"/>
      <c r="AF8" s="219"/>
      <c r="AG8" s="217"/>
      <c r="AH8" s="217"/>
      <c r="AI8" s="217"/>
      <c r="AJ8" s="217"/>
      <c r="AK8" s="217"/>
      <c r="AL8" s="217" t="s">
        <v>390</v>
      </c>
      <c r="AM8" s="218" t="s">
        <v>388</v>
      </c>
      <c r="AN8" s="218"/>
      <c r="AO8" s="218"/>
      <c r="AP8" s="253" t="s">
        <v>524</v>
      </c>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row>
    <row r="9" spans="1:104" x14ac:dyDescent="0.15">
      <c r="A9" s="215">
        <v>10575</v>
      </c>
      <c r="B9" s="209">
        <v>43649</v>
      </c>
      <c r="C9" s="216" t="s">
        <v>385</v>
      </c>
      <c r="D9" s="217" t="s">
        <v>386</v>
      </c>
      <c r="E9" s="217"/>
      <c r="F9" s="217" t="s">
        <v>373</v>
      </c>
      <c r="G9" s="209">
        <v>43646</v>
      </c>
      <c r="H9" s="218" t="s">
        <v>387</v>
      </c>
      <c r="I9" s="218" t="s">
        <v>388</v>
      </c>
      <c r="J9" s="208"/>
      <c r="K9" s="217" t="s">
        <v>329</v>
      </c>
      <c r="L9" s="208" t="s">
        <v>461</v>
      </c>
      <c r="M9" s="255">
        <v>98.790909090909082</v>
      </c>
      <c r="N9" s="255">
        <v>42.627272727272725</v>
      </c>
      <c r="O9" s="217" t="s">
        <v>343</v>
      </c>
      <c r="P9" s="219">
        <v>1000</v>
      </c>
      <c r="Q9" s="255">
        <v>46</v>
      </c>
      <c r="R9" s="219">
        <v>1000</v>
      </c>
      <c r="S9" s="255">
        <v>46</v>
      </c>
      <c r="T9" s="219">
        <v>1000</v>
      </c>
      <c r="U9" s="255">
        <v>46</v>
      </c>
      <c r="V9" s="217"/>
      <c r="W9" s="217"/>
      <c r="X9" s="217"/>
      <c r="Y9" s="217"/>
      <c r="Z9" s="219"/>
      <c r="AA9" s="217"/>
      <c r="AB9" s="219"/>
      <c r="AC9" s="217"/>
      <c r="AD9" s="217"/>
      <c r="AE9" s="251"/>
      <c r="AF9" s="219"/>
      <c r="AG9" s="217"/>
      <c r="AH9" s="217"/>
      <c r="AI9" s="217"/>
      <c r="AJ9" s="217"/>
      <c r="AK9" s="217"/>
      <c r="AL9" s="217" t="s">
        <v>390</v>
      </c>
      <c r="AM9" s="218" t="s">
        <v>388</v>
      </c>
      <c r="AN9" s="218"/>
      <c r="AO9" s="218"/>
      <c r="AP9" s="253" t="s">
        <v>477</v>
      </c>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row>
    <row r="10" spans="1:104" x14ac:dyDescent="0.15">
      <c r="A10" s="215">
        <v>1016</v>
      </c>
      <c r="B10" s="209">
        <v>43649</v>
      </c>
      <c r="C10" s="216" t="s">
        <v>385</v>
      </c>
      <c r="D10" s="217" t="s">
        <v>386</v>
      </c>
      <c r="E10" s="217"/>
      <c r="F10" s="217" t="s">
        <v>373</v>
      </c>
      <c r="G10" s="209">
        <v>43646</v>
      </c>
      <c r="H10" s="218" t="s">
        <v>387</v>
      </c>
      <c r="I10" s="218" t="s">
        <v>388</v>
      </c>
      <c r="J10" s="208"/>
      <c r="K10" s="217" t="s">
        <v>331</v>
      </c>
      <c r="L10" s="208" t="s">
        <v>461</v>
      </c>
      <c r="M10" s="255">
        <v>105.38181818181818</v>
      </c>
      <c r="N10" s="255">
        <v>40.381818181818183</v>
      </c>
      <c r="O10" s="217"/>
      <c r="P10" s="219"/>
      <c r="Q10" s="248"/>
      <c r="R10" s="220"/>
      <c r="S10" s="248"/>
      <c r="T10" s="220"/>
      <c r="U10" s="248"/>
      <c r="V10" s="217"/>
      <c r="W10" s="217"/>
      <c r="X10" s="219"/>
      <c r="Y10" s="217"/>
      <c r="Z10" s="219"/>
      <c r="AA10" s="217"/>
      <c r="AB10" s="219"/>
      <c r="AC10" s="217"/>
      <c r="AD10" s="217"/>
      <c r="AE10" s="251"/>
      <c r="AF10" s="219"/>
      <c r="AG10" s="217"/>
      <c r="AH10" s="217"/>
      <c r="AI10" s="217"/>
      <c r="AJ10" s="217"/>
      <c r="AK10" s="217"/>
      <c r="AL10" s="217" t="s">
        <v>390</v>
      </c>
      <c r="AM10" s="218" t="s">
        <v>388</v>
      </c>
      <c r="AN10" s="218"/>
      <c r="AO10" s="218"/>
      <c r="AP10" s="253" t="s">
        <v>527</v>
      </c>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row>
    <row r="11" spans="1:104" x14ac:dyDescent="0.15">
      <c r="A11" s="215">
        <v>10483</v>
      </c>
      <c r="B11" s="209">
        <v>43649</v>
      </c>
      <c r="C11" s="216" t="s">
        <v>385</v>
      </c>
      <c r="D11" s="217" t="s">
        <v>386</v>
      </c>
      <c r="E11" s="217"/>
      <c r="F11" s="217" t="s">
        <v>373</v>
      </c>
      <c r="G11" s="209">
        <v>43646</v>
      </c>
      <c r="H11" s="218" t="s">
        <v>387</v>
      </c>
      <c r="I11" s="218" t="s">
        <v>388</v>
      </c>
      <c r="J11" s="208"/>
      <c r="K11" s="217" t="s">
        <v>332</v>
      </c>
      <c r="L11" s="208" t="s">
        <v>461</v>
      </c>
      <c r="M11" s="255">
        <v>109.79090909090908</v>
      </c>
      <c r="N11" s="255">
        <v>41.627272727272725</v>
      </c>
      <c r="O11" s="217" t="s">
        <v>343</v>
      </c>
      <c r="P11" s="219">
        <v>1000</v>
      </c>
      <c r="Q11" s="255">
        <v>43.681818181818173</v>
      </c>
      <c r="R11" s="219">
        <v>1000</v>
      </c>
      <c r="S11" s="255">
        <v>43.681818181818173</v>
      </c>
      <c r="T11" s="219">
        <v>1000</v>
      </c>
      <c r="U11" s="255">
        <v>43.681818181818173</v>
      </c>
      <c r="V11" s="217"/>
      <c r="W11" s="217"/>
      <c r="X11" s="217"/>
      <c r="Y11" s="217"/>
      <c r="Z11" s="217"/>
      <c r="AA11" s="217"/>
      <c r="AB11" s="217"/>
      <c r="AC11" s="217"/>
      <c r="AD11" s="217"/>
      <c r="AE11" s="251"/>
      <c r="AF11" s="217"/>
      <c r="AG11" s="217"/>
      <c r="AH11" s="217"/>
      <c r="AI11" s="217"/>
      <c r="AJ11" s="217"/>
      <c r="AK11" s="217"/>
      <c r="AL11" s="217" t="s">
        <v>390</v>
      </c>
      <c r="AM11" s="218" t="s">
        <v>388</v>
      </c>
      <c r="AN11" s="218"/>
      <c r="AO11" s="218"/>
      <c r="AP11" s="253" t="s">
        <v>546</v>
      </c>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row>
    <row r="12" spans="1:104" x14ac:dyDescent="0.15">
      <c r="A12" s="215">
        <v>10701</v>
      </c>
      <c r="B12" s="209">
        <v>43649</v>
      </c>
      <c r="C12" s="216" t="s">
        <v>385</v>
      </c>
      <c r="D12" s="217" t="s">
        <v>386</v>
      </c>
      <c r="E12" s="217"/>
      <c r="F12" s="217" t="s">
        <v>373</v>
      </c>
      <c r="G12" s="209">
        <v>43646</v>
      </c>
      <c r="H12" s="218" t="s">
        <v>388</v>
      </c>
      <c r="I12" s="218" t="s">
        <v>395</v>
      </c>
      <c r="J12" s="208"/>
      <c r="K12" s="217" t="s">
        <v>371</v>
      </c>
      <c r="L12" s="208" t="s">
        <v>461</v>
      </c>
      <c r="M12" s="255">
        <v>114.83636363636361</v>
      </c>
      <c r="N12" s="255">
        <v>41.11818181818181</v>
      </c>
      <c r="O12" s="217"/>
      <c r="P12" s="219"/>
      <c r="Q12" s="248"/>
      <c r="R12" s="219"/>
      <c r="S12" s="248"/>
      <c r="T12" s="219"/>
      <c r="U12" s="248"/>
      <c r="V12" s="217"/>
      <c r="W12" s="217"/>
      <c r="X12" s="219"/>
      <c r="Y12" s="217"/>
      <c r="Z12" s="219"/>
      <c r="AA12" s="217"/>
      <c r="AB12" s="219"/>
      <c r="AC12" s="217"/>
      <c r="AD12" s="217"/>
      <c r="AE12" s="251"/>
      <c r="AF12" s="219"/>
      <c r="AG12" s="217"/>
      <c r="AH12" s="217"/>
      <c r="AI12" s="217"/>
      <c r="AJ12" s="217"/>
      <c r="AK12" s="217"/>
      <c r="AL12" s="217" t="s">
        <v>390</v>
      </c>
      <c r="AM12" s="218" t="s">
        <v>388</v>
      </c>
      <c r="AN12" s="217"/>
      <c r="AO12" s="218"/>
      <c r="AP12" s="262" t="s">
        <v>529</v>
      </c>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row>
    <row r="13" spans="1:104" x14ac:dyDescent="0.15">
      <c r="A13" s="215"/>
      <c r="B13" s="209">
        <v>43649</v>
      </c>
      <c r="C13" s="216" t="s">
        <v>385</v>
      </c>
      <c r="D13" s="217" t="s">
        <v>386</v>
      </c>
      <c r="E13" s="217"/>
      <c r="F13" s="217" t="s">
        <v>373</v>
      </c>
      <c r="G13" s="209">
        <v>43646</v>
      </c>
      <c r="H13" s="218" t="s">
        <v>387</v>
      </c>
      <c r="I13" s="218" t="s">
        <v>388</v>
      </c>
      <c r="J13" s="208"/>
      <c r="K13" s="217" t="s">
        <v>411</v>
      </c>
      <c r="L13" s="208" t="s">
        <v>461</v>
      </c>
      <c r="M13" s="255">
        <v>104.99999999999999</v>
      </c>
      <c r="N13" s="255">
        <v>42</v>
      </c>
      <c r="O13" s="217" t="s">
        <v>343</v>
      </c>
      <c r="P13" s="254">
        <v>1095</v>
      </c>
      <c r="Q13" s="255">
        <v>42</v>
      </c>
      <c r="R13" s="254">
        <v>1095</v>
      </c>
      <c r="S13" s="255">
        <v>42</v>
      </c>
      <c r="T13" s="254">
        <v>1095</v>
      </c>
      <c r="U13" s="255">
        <v>42</v>
      </c>
      <c r="V13" s="217"/>
      <c r="W13" s="217"/>
      <c r="X13" s="219"/>
      <c r="Y13" s="217"/>
      <c r="Z13" s="219"/>
      <c r="AA13" s="217"/>
      <c r="AB13" s="219"/>
      <c r="AC13" s="217"/>
      <c r="AD13" s="217"/>
      <c r="AE13" s="251"/>
      <c r="AF13" s="219"/>
      <c r="AG13" s="217"/>
      <c r="AH13" s="217"/>
      <c r="AI13" s="217"/>
      <c r="AJ13" s="217"/>
      <c r="AK13" s="217"/>
      <c r="AL13" s="217" t="s">
        <v>390</v>
      </c>
      <c r="AM13" s="218" t="s">
        <v>388</v>
      </c>
      <c r="AN13" s="217"/>
      <c r="AO13" s="218"/>
      <c r="AP13" s="253" t="s">
        <v>521</v>
      </c>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row>
    <row r="14" spans="1:104" x14ac:dyDescent="0.15">
      <c r="A14" s="215"/>
      <c r="B14" s="209">
        <v>43649</v>
      </c>
      <c r="C14" s="216" t="s">
        <v>385</v>
      </c>
      <c r="D14" s="217" t="s">
        <v>386</v>
      </c>
      <c r="E14" s="217"/>
      <c r="F14" s="217" t="s">
        <v>373</v>
      </c>
      <c r="G14" s="209">
        <v>43646</v>
      </c>
      <c r="H14" s="218" t="s">
        <v>388</v>
      </c>
      <c r="I14" s="218" t="s">
        <v>395</v>
      </c>
      <c r="J14" s="208"/>
      <c r="K14" s="217" t="s">
        <v>413</v>
      </c>
      <c r="L14" s="208" t="s">
        <v>461</v>
      </c>
      <c r="M14" s="255">
        <v>114.99999999999999</v>
      </c>
      <c r="N14" s="255">
        <v>40.499999999999993</v>
      </c>
      <c r="O14" s="217"/>
      <c r="P14" s="219"/>
      <c r="Q14" s="248"/>
      <c r="R14" s="219"/>
      <c r="S14" s="248"/>
      <c r="T14" s="219"/>
      <c r="U14" s="248"/>
      <c r="V14" s="217"/>
      <c r="W14" s="217"/>
      <c r="X14" s="219"/>
      <c r="Y14" s="217"/>
      <c r="Z14" s="219"/>
      <c r="AA14" s="217"/>
      <c r="AB14" s="219"/>
      <c r="AC14" s="217"/>
      <c r="AD14" s="217"/>
      <c r="AE14" s="251"/>
      <c r="AF14" s="219"/>
      <c r="AG14" s="217"/>
      <c r="AH14" s="217"/>
      <c r="AI14" s="217"/>
      <c r="AJ14" s="217"/>
      <c r="AK14" s="217"/>
      <c r="AL14" s="217" t="s">
        <v>390</v>
      </c>
      <c r="AM14" s="218" t="s">
        <v>388</v>
      </c>
      <c r="AN14" s="217"/>
      <c r="AO14" s="218"/>
      <c r="AP14" s="253" t="s">
        <v>531</v>
      </c>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row>
    <row r="15" spans="1:104" x14ac:dyDescent="0.15">
      <c r="A15" s="215"/>
      <c r="B15" s="209">
        <v>43649</v>
      </c>
      <c r="C15" s="216" t="s">
        <v>385</v>
      </c>
      <c r="D15" s="217" t="s">
        <v>386</v>
      </c>
      <c r="E15" s="217"/>
      <c r="F15" s="217" t="s">
        <v>373</v>
      </c>
      <c r="G15" s="209">
        <v>43646</v>
      </c>
      <c r="H15" s="218" t="s">
        <v>388</v>
      </c>
      <c r="I15" s="218" t="s">
        <v>395</v>
      </c>
      <c r="J15" s="208"/>
      <c r="K15" s="217" t="s">
        <v>445</v>
      </c>
      <c r="L15" s="208" t="s">
        <v>461</v>
      </c>
      <c r="M15" s="255">
        <v>99.999999999999986</v>
      </c>
      <c r="N15" s="255">
        <v>42.5</v>
      </c>
      <c r="O15" s="217" t="s">
        <v>343</v>
      </c>
      <c r="P15" s="219">
        <v>1000</v>
      </c>
      <c r="Q15" s="255">
        <v>45.699999999999996</v>
      </c>
      <c r="R15" s="219">
        <v>1000</v>
      </c>
      <c r="S15" s="255">
        <v>45.699999999999996</v>
      </c>
      <c r="T15" s="219">
        <v>1000</v>
      </c>
      <c r="U15" s="255">
        <v>45.699999999999996</v>
      </c>
      <c r="V15" s="217"/>
      <c r="W15" s="217"/>
      <c r="X15" s="219"/>
      <c r="Y15" s="217"/>
      <c r="Z15" s="219"/>
      <c r="AA15" s="217"/>
      <c r="AB15" s="219"/>
      <c r="AC15" s="217"/>
      <c r="AD15" s="217"/>
      <c r="AE15" s="251"/>
      <c r="AF15" s="219"/>
      <c r="AG15" s="217"/>
      <c r="AH15" s="217"/>
      <c r="AI15" s="217"/>
      <c r="AJ15" s="217"/>
      <c r="AK15" s="217"/>
      <c r="AL15" s="217" t="s">
        <v>390</v>
      </c>
      <c r="AM15" s="218" t="s">
        <v>388</v>
      </c>
      <c r="AN15" s="217"/>
      <c r="AO15" s="218"/>
      <c r="AP15" s="253" t="s">
        <v>533</v>
      </c>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row>
    <row r="16" spans="1:104" x14ac:dyDescent="0.15">
      <c r="A16" s="215"/>
      <c r="B16" s="209">
        <v>43649</v>
      </c>
      <c r="C16" s="216" t="s">
        <v>385</v>
      </c>
      <c r="D16" s="217" t="s">
        <v>386</v>
      </c>
      <c r="E16" s="217"/>
      <c r="F16" s="217" t="s">
        <v>373</v>
      </c>
      <c r="G16" s="209">
        <v>43646</v>
      </c>
      <c r="H16" s="218" t="s">
        <v>388</v>
      </c>
      <c r="I16" s="218" t="s">
        <v>395</v>
      </c>
      <c r="J16" s="218"/>
      <c r="K16" s="217" t="s">
        <v>447</v>
      </c>
      <c r="L16" s="208" t="s">
        <v>461</v>
      </c>
      <c r="M16" s="255">
        <v>129.19999999999999</v>
      </c>
      <c r="N16" s="255">
        <v>39.86363636363636</v>
      </c>
      <c r="O16" s="166"/>
      <c r="P16" s="166"/>
      <c r="Q16" s="249"/>
      <c r="R16" s="219"/>
      <c r="S16" s="249"/>
      <c r="T16" s="219"/>
      <c r="U16" s="249"/>
      <c r="V16" s="217"/>
      <c r="W16" s="217"/>
      <c r="X16" s="219"/>
      <c r="Y16" s="217"/>
      <c r="Z16" s="219"/>
      <c r="AA16" s="217"/>
      <c r="AB16" s="219"/>
      <c r="AC16" s="217"/>
      <c r="AD16" s="217"/>
      <c r="AE16" s="217"/>
      <c r="AF16" s="219"/>
      <c r="AG16" s="217"/>
      <c r="AH16" s="217"/>
      <c r="AI16" s="217"/>
      <c r="AJ16" s="217"/>
      <c r="AK16" s="217"/>
      <c r="AL16" s="217" t="s">
        <v>390</v>
      </c>
      <c r="AM16" s="218" t="s">
        <v>388</v>
      </c>
      <c r="AN16" s="217"/>
      <c r="AO16" s="218"/>
      <c r="AP16" s="253" t="s">
        <v>535</v>
      </c>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row>
    <row r="17" spans="1:104" x14ac:dyDescent="0.15">
      <c r="A17" s="215"/>
      <c r="B17" s="209">
        <v>43649</v>
      </c>
      <c r="C17" s="216" t="s">
        <v>385</v>
      </c>
      <c r="D17" s="217" t="s">
        <v>386</v>
      </c>
      <c r="E17" s="217"/>
      <c r="F17" s="217" t="s">
        <v>373</v>
      </c>
      <c r="G17" s="209">
        <v>43646</v>
      </c>
      <c r="H17" s="218" t="s">
        <v>388</v>
      </c>
      <c r="I17" s="218" t="s">
        <v>395</v>
      </c>
      <c r="J17" s="218"/>
      <c r="K17" s="217" t="s">
        <v>448</v>
      </c>
      <c r="L17" s="208" t="s">
        <v>461</v>
      </c>
      <c r="M17" s="255">
        <v>124.8</v>
      </c>
      <c r="N17" s="255">
        <v>39.799999999999997</v>
      </c>
      <c r="O17" s="103"/>
      <c r="P17" s="103"/>
      <c r="Q17" s="249"/>
      <c r="R17" s="219"/>
      <c r="S17" s="249"/>
      <c r="T17" s="219"/>
      <c r="U17" s="249"/>
      <c r="V17" s="217"/>
      <c r="W17" s="217"/>
      <c r="X17" s="219"/>
      <c r="Y17" s="217"/>
      <c r="Z17" s="219"/>
      <c r="AA17" s="217"/>
      <c r="AB17" s="219"/>
      <c r="AC17" s="217"/>
      <c r="AD17" s="217"/>
      <c r="AE17" s="251"/>
      <c r="AF17" s="219"/>
      <c r="AG17" s="217"/>
      <c r="AH17" s="217"/>
      <c r="AI17" s="217"/>
      <c r="AJ17" s="217"/>
      <c r="AK17" s="217"/>
      <c r="AL17" s="217" t="s">
        <v>390</v>
      </c>
      <c r="AM17" s="218" t="s">
        <v>388</v>
      </c>
      <c r="AN17" s="217"/>
      <c r="AO17" s="218"/>
      <c r="AP17" s="253" t="s">
        <v>547</v>
      </c>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row>
    <row r="18" spans="1:104" x14ac:dyDescent="0.15">
      <c r="A18" s="215" t="s">
        <v>511</v>
      </c>
      <c r="B18" s="209">
        <v>43649</v>
      </c>
      <c r="C18" s="216" t="s">
        <v>385</v>
      </c>
      <c r="D18" s="217" t="s">
        <v>386</v>
      </c>
      <c r="E18" s="217"/>
      <c r="F18" s="217" t="s">
        <v>373</v>
      </c>
      <c r="G18" s="209">
        <v>43646</v>
      </c>
      <c r="H18" s="218" t="s">
        <v>387</v>
      </c>
      <c r="I18" s="218" t="s">
        <v>388</v>
      </c>
      <c r="J18" s="208"/>
      <c r="K18" s="217" t="s">
        <v>512</v>
      </c>
      <c r="L18" s="208" t="s">
        <v>461</v>
      </c>
      <c r="M18" s="255">
        <v>94.981818181818184</v>
      </c>
      <c r="N18" s="255">
        <v>37.845454545454544</v>
      </c>
      <c r="O18" s="217"/>
      <c r="P18" s="219"/>
      <c r="Q18" s="248"/>
      <c r="R18" s="219"/>
      <c r="S18" s="248"/>
      <c r="T18" s="219"/>
      <c r="U18" s="248"/>
      <c r="V18" s="217"/>
      <c r="W18" s="217"/>
      <c r="X18" s="217"/>
      <c r="Y18" s="217"/>
      <c r="Z18" s="217"/>
      <c r="AA18" s="217"/>
      <c r="AB18" s="217"/>
      <c r="AC18" s="217"/>
      <c r="AD18" s="217"/>
      <c r="AE18" s="251"/>
      <c r="AF18" s="219"/>
      <c r="AG18" s="217"/>
      <c r="AH18" s="217"/>
      <c r="AI18" s="217"/>
      <c r="AJ18" s="217"/>
      <c r="AK18" s="217"/>
      <c r="AL18" s="217" t="s">
        <v>390</v>
      </c>
      <c r="AM18" s="218" t="s">
        <v>388</v>
      </c>
      <c r="AN18" s="218"/>
      <c r="AO18" s="218"/>
      <c r="AP18" s="253" t="s">
        <v>513</v>
      </c>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row>
    <row r="19" spans="1:104" x14ac:dyDescent="0.15">
      <c r="A19" s="215" t="s">
        <v>511</v>
      </c>
      <c r="B19" s="209">
        <v>43649</v>
      </c>
      <c r="C19" s="216" t="s">
        <v>385</v>
      </c>
      <c r="D19" s="217" t="s">
        <v>386</v>
      </c>
      <c r="E19" s="217"/>
      <c r="F19" s="217" t="s">
        <v>373</v>
      </c>
      <c r="G19" s="209">
        <v>43630</v>
      </c>
      <c r="H19" s="218" t="s">
        <v>387</v>
      </c>
      <c r="I19" s="218" t="s">
        <v>388</v>
      </c>
      <c r="J19" s="208"/>
      <c r="K19" s="217" t="s">
        <v>537</v>
      </c>
      <c r="L19" s="208" t="s">
        <v>461</v>
      </c>
      <c r="M19" s="255">
        <v>85</v>
      </c>
      <c r="N19" s="255">
        <v>43.75454545454545</v>
      </c>
      <c r="O19" s="217"/>
      <c r="P19" s="219"/>
      <c r="Q19" s="248"/>
      <c r="R19" s="219"/>
      <c r="S19" s="248"/>
      <c r="T19" s="219"/>
      <c r="U19" s="248"/>
      <c r="V19" s="217"/>
      <c r="W19" s="217"/>
      <c r="X19" s="217"/>
      <c r="Y19" s="217"/>
      <c r="Z19" s="217"/>
      <c r="AA19" s="217"/>
      <c r="AB19" s="217"/>
      <c r="AC19" s="217"/>
      <c r="AD19" s="217"/>
      <c r="AE19" s="251"/>
      <c r="AF19" s="219"/>
      <c r="AG19" s="217"/>
      <c r="AH19" s="217"/>
      <c r="AI19" s="217"/>
      <c r="AJ19" s="217"/>
      <c r="AK19" s="217"/>
      <c r="AL19" s="217" t="s">
        <v>390</v>
      </c>
      <c r="AM19" s="218" t="s">
        <v>388</v>
      </c>
      <c r="AN19" s="218"/>
      <c r="AO19" s="218"/>
      <c r="AP19" s="253" t="s">
        <v>538</v>
      </c>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row>
    <row r="20" spans="1:104" x14ac:dyDescent="0.15">
      <c r="A20" s="215" t="s">
        <v>511</v>
      </c>
      <c r="B20" s="209">
        <v>43649</v>
      </c>
      <c r="C20" s="216" t="s">
        <v>385</v>
      </c>
      <c r="D20" s="217" t="s">
        <v>386</v>
      </c>
      <c r="E20" s="217"/>
      <c r="F20" s="217" t="s">
        <v>373</v>
      </c>
      <c r="G20" s="209">
        <v>43646</v>
      </c>
      <c r="H20" s="218" t="s">
        <v>387</v>
      </c>
      <c r="I20" s="218" t="s">
        <v>388</v>
      </c>
      <c r="J20" s="208"/>
      <c r="K20" s="217" t="s">
        <v>417</v>
      </c>
      <c r="L20" s="208" t="s">
        <v>461</v>
      </c>
      <c r="M20" s="255">
        <v>80.554545454545448</v>
      </c>
      <c r="N20" s="255">
        <v>44.29999999999999</v>
      </c>
      <c r="O20" s="217"/>
      <c r="P20" s="219"/>
      <c r="Q20" s="248"/>
      <c r="R20" s="219"/>
      <c r="S20" s="248"/>
      <c r="T20" s="219"/>
      <c r="U20" s="248"/>
      <c r="V20" s="217"/>
      <c r="W20" s="217"/>
      <c r="X20" s="217"/>
      <c r="Y20" s="217"/>
      <c r="Z20" s="217"/>
      <c r="AA20" s="217"/>
      <c r="AB20" s="217"/>
      <c r="AC20" s="217"/>
      <c r="AD20" s="217"/>
      <c r="AE20" s="251"/>
      <c r="AF20" s="219"/>
      <c r="AG20" s="217"/>
      <c r="AH20" s="217"/>
      <c r="AI20" s="217"/>
      <c r="AJ20" s="217"/>
      <c r="AK20" s="217"/>
      <c r="AL20" s="217" t="s">
        <v>390</v>
      </c>
      <c r="AM20" s="218" t="s">
        <v>388</v>
      </c>
      <c r="AN20" s="218"/>
      <c r="AO20" s="218"/>
      <c r="AP20" s="253" t="s">
        <v>540</v>
      </c>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row>
    <row r="21" spans="1:104" x14ac:dyDescent="0.15">
      <c r="A21" s="215" t="s">
        <v>511</v>
      </c>
      <c r="B21" s="209">
        <v>43649</v>
      </c>
      <c r="C21" s="216" t="s">
        <v>385</v>
      </c>
      <c r="D21" s="217" t="s">
        <v>386</v>
      </c>
      <c r="E21" s="217"/>
      <c r="F21" s="217" t="s">
        <v>373</v>
      </c>
      <c r="G21" s="209">
        <v>43646</v>
      </c>
      <c r="H21" s="218" t="s">
        <v>387</v>
      </c>
      <c r="I21" s="218" t="s">
        <v>388</v>
      </c>
      <c r="J21" s="208"/>
      <c r="K21" s="217" t="s">
        <v>542</v>
      </c>
      <c r="L21" s="208" t="s">
        <v>461</v>
      </c>
      <c r="M21" s="255">
        <v>105.99999999999999</v>
      </c>
      <c r="N21" s="255">
        <v>42</v>
      </c>
      <c r="O21" s="217"/>
      <c r="P21" s="219"/>
      <c r="Q21" s="248"/>
      <c r="R21" s="219"/>
      <c r="S21" s="248"/>
      <c r="T21" s="219"/>
      <c r="U21" s="248"/>
      <c r="V21" s="217"/>
      <c r="W21" s="217"/>
      <c r="X21" s="217"/>
      <c r="Y21" s="217"/>
      <c r="Z21" s="217"/>
      <c r="AA21" s="217"/>
      <c r="AB21" s="217"/>
      <c r="AC21" s="217"/>
      <c r="AD21" s="217"/>
      <c r="AE21" s="251"/>
      <c r="AF21" s="219"/>
      <c r="AG21" s="217"/>
      <c r="AH21" s="217"/>
      <c r="AI21" s="217"/>
      <c r="AJ21" s="217"/>
      <c r="AK21" s="217"/>
      <c r="AL21" s="217" t="s">
        <v>390</v>
      </c>
      <c r="AM21" s="218" t="s">
        <v>388</v>
      </c>
      <c r="AN21" s="218"/>
      <c r="AO21" s="218"/>
      <c r="AP21" s="253" t="s">
        <v>543</v>
      </c>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row>
    <row r="22" spans="1:104" x14ac:dyDescent="0.15">
      <c r="A22" s="215">
        <v>948</v>
      </c>
      <c r="B22" s="209">
        <v>43649</v>
      </c>
      <c r="C22" s="207" t="s">
        <v>385</v>
      </c>
      <c r="D22" s="208" t="s">
        <v>386</v>
      </c>
      <c r="E22" s="208"/>
      <c r="F22" s="217" t="s">
        <v>420</v>
      </c>
      <c r="G22" s="209">
        <v>43648</v>
      </c>
      <c r="H22" s="210" t="s">
        <v>387</v>
      </c>
      <c r="I22" s="210" t="s">
        <v>388</v>
      </c>
      <c r="J22" s="210"/>
      <c r="K22" s="208" t="s">
        <v>96</v>
      </c>
      <c r="L22" s="208" t="s">
        <v>461</v>
      </c>
      <c r="M22" s="255">
        <v>99.963636363636354</v>
      </c>
      <c r="N22" s="255">
        <v>42.527272727272724</v>
      </c>
      <c r="O22" s="217"/>
      <c r="P22" s="219"/>
      <c r="Q22" s="249"/>
      <c r="R22" s="219"/>
      <c r="S22" s="249"/>
      <c r="T22" s="219"/>
      <c r="U22" s="249"/>
      <c r="V22" s="217"/>
      <c r="W22" s="217"/>
      <c r="X22" s="217"/>
      <c r="Y22" s="217"/>
      <c r="Z22" s="219"/>
      <c r="AA22" s="217"/>
      <c r="AB22" s="219"/>
      <c r="AC22" s="217"/>
      <c r="AD22" s="242"/>
      <c r="AE22" s="255">
        <v>20.854545454545455</v>
      </c>
      <c r="AF22" s="219"/>
      <c r="AG22" s="217"/>
      <c r="AH22" s="217"/>
      <c r="AI22" s="217"/>
      <c r="AJ22" s="217"/>
      <c r="AK22" s="217"/>
      <c r="AL22" s="217" t="s">
        <v>421</v>
      </c>
      <c r="AM22" s="218" t="s">
        <v>388</v>
      </c>
      <c r="AN22" s="218"/>
      <c r="AO22" s="218"/>
      <c r="AP22" s="253" t="s">
        <v>508</v>
      </c>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row>
    <row r="23" spans="1:104" x14ac:dyDescent="0.15">
      <c r="A23" s="215">
        <v>955</v>
      </c>
      <c r="B23" s="209">
        <v>43649</v>
      </c>
      <c r="C23" s="216" t="s">
        <v>385</v>
      </c>
      <c r="D23" s="217" t="s">
        <v>386</v>
      </c>
      <c r="E23" s="217"/>
      <c r="F23" s="217" t="s">
        <v>420</v>
      </c>
      <c r="G23" s="209">
        <v>43646</v>
      </c>
      <c r="H23" s="218" t="s">
        <v>387</v>
      </c>
      <c r="I23" s="218" t="s">
        <v>388</v>
      </c>
      <c r="J23" s="208"/>
      <c r="K23" s="217" t="s">
        <v>321</v>
      </c>
      <c r="L23" s="208" t="s">
        <v>461</v>
      </c>
      <c r="M23" s="255">
        <v>92.536363636363632</v>
      </c>
      <c r="N23" s="255">
        <v>43.2</v>
      </c>
      <c r="O23" s="217"/>
      <c r="P23" s="219"/>
      <c r="Q23" s="249"/>
      <c r="R23" s="219"/>
      <c r="S23" s="249"/>
      <c r="T23" s="219"/>
      <c r="U23" s="249"/>
      <c r="V23" s="217"/>
      <c r="W23" s="217"/>
      <c r="X23" s="217"/>
      <c r="Y23" s="217"/>
      <c r="Z23" s="217"/>
      <c r="AA23" s="217"/>
      <c r="AB23" s="217"/>
      <c r="AC23" s="217"/>
      <c r="AD23" s="242"/>
      <c r="AE23" s="255">
        <v>20.781818181818181</v>
      </c>
      <c r="AF23" s="219"/>
      <c r="AG23" s="217"/>
      <c r="AH23" s="217"/>
      <c r="AI23" s="217"/>
      <c r="AJ23" s="217"/>
      <c r="AK23" s="217"/>
      <c r="AL23" s="217" t="s">
        <v>421</v>
      </c>
      <c r="AM23" s="218" t="s">
        <v>388</v>
      </c>
      <c r="AN23" s="218"/>
      <c r="AO23" s="218"/>
      <c r="AP23" s="253" t="s">
        <v>510</v>
      </c>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row>
    <row r="24" spans="1:104" x14ac:dyDescent="0.15">
      <c r="A24" s="215">
        <v>959</v>
      </c>
      <c r="B24" s="209">
        <v>43649</v>
      </c>
      <c r="C24" s="216" t="s">
        <v>385</v>
      </c>
      <c r="D24" s="217" t="s">
        <v>386</v>
      </c>
      <c r="E24" s="217"/>
      <c r="F24" s="217" t="s">
        <v>420</v>
      </c>
      <c r="G24" s="209">
        <v>43646</v>
      </c>
      <c r="H24" s="218" t="s">
        <v>388</v>
      </c>
      <c r="I24" s="218" t="s">
        <v>395</v>
      </c>
      <c r="J24" s="208"/>
      <c r="K24" s="217" t="s">
        <v>324</v>
      </c>
      <c r="L24" s="208" t="s">
        <v>461</v>
      </c>
      <c r="M24" s="255">
        <v>80</v>
      </c>
      <c r="N24" s="255">
        <v>42.999999999999993</v>
      </c>
      <c r="O24" s="217" t="s">
        <v>343</v>
      </c>
      <c r="P24" s="219">
        <v>300</v>
      </c>
      <c r="Q24" s="255">
        <v>44.75454545454545</v>
      </c>
      <c r="R24" s="219">
        <v>1000</v>
      </c>
      <c r="S24" s="255">
        <v>48.999999999999993</v>
      </c>
      <c r="T24" s="219">
        <v>2500</v>
      </c>
      <c r="U24" s="255">
        <v>52</v>
      </c>
      <c r="V24" s="217"/>
      <c r="W24" s="217"/>
      <c r="X24" s="217"/>
      <c r="Y24" s="217"/>
      <c r="Z24" s="217"/>
      <c r="AA24" s="217"/>
      <c r="AB24" s="217"/>
      <c r="AC24" s="217"/>
      <c r="AD24" s="242"/>
      <c r="AE24" s="255">
        <v>20.599999999999998</v>
      </c>
      <c r="AF24" s="219"/>
      <c r="AG24" s="217"/>
      <c r="AH24" s="217"/>
      <c r="AI24" s="217"/>
      <c r="AJ24" s="217"/>
      <c r="AK24" s="217"/>
      <c r="AL24" s="217" t="s">
        <v>421</v>
      </c>
      <c r="AM24" s="218" t="s">
        <v>388</v>
      </c>
      <c r="AN24" s="218"/>
      <c r="AO24" s="218"/>
      <c r="AP24" s="253" t="s">
        <v>517</v>
      </c>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row>
    <row r="25" spans="1:104" x14ac:dyDescent="0.15">
      <c r="A25" s="215">
        <v>961</v>
      </c>
      <c r="B25" s="209">
        <v>43649</v>
      </c>
      <c r="C25" s="216" t="s">
        <v>385</v>
      </c>
      <c r="D25" s="217" t="s">
        <v>386</v>
      </c>
      <c r="E25" s="217"/>
      <c r="F25" s="217" t="s">
        <v>420</v>
      </c>
      <c r="G25" s="209">
        <v>43646</v>
      </c>
      <c r="H25" s="218" t="s">
        <v>387</v>
      </c>
      <c r="I25" s="218" t="s">
        <v>388</v>
      </c>
      <c r="J25" s="208"/>
      <c r="K25" s="217" t="s">
        <v>325</v>
      </c>
      <c r="L25" s="208" t="s">
        <v>461</v>
      </c>
      <c r="M25" s="255">
        <v>143.35454545454544</v>
      </c>
      <c r="N25" s="255">
        <v>35.472727272727276</v>
      </c>
      <c r="O25" s="217"/>
      <c r="P25" s="219"/>
      <c r="Q25" s="248"/>
      <c r="R25" s="219"/>
      <c r="S25" s="248"/>
      <c r="T25" s="219"/>
      <c r="U25" s="248"/>
      <c r="V25" s="217"/>
      <c r="W25" s="217"/>
      <c r="X25" s="217"/>
      <c r="Y25" s="217"/>
      <c r="Z25" s="217"/>
      <c r="AA25" s="217"/>
      <c r="AB25" s="217"/>
      <c r="AC25" s="217"/>
      <c r="AD25" s="242"/>
      <c r="AE25" s="255">
        <v>27.472727272727269</v>
      </c>
      <c r="AF25" s="219"/>
      <c r="AG25" s="217"/>
      <c r="AH25" s="217"/>
      <c r="AI25" s="217"/>
      <c r="AJ25" s="217"/>
      <c r="AK25" s="217"/>
      <c r="AL25" s="217" t="s">
        <v>421</v>
      </c>
      <c r="AM25" s="218" t="s">
        <v>388</v>
      </c>
      <c r="AN25" s="218"/>
      <c r="AO25" s="218"/>
      <c r="AP25" s="253" t="s">
        <v>518</v>
      </c>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row>
    <row r="26" spans="1:104" x14ac:dyDescent="0.15">
      <c r="A26" s="215">
        <v>966</v>
      </c>
      <c r="B26" s="209">
        <v>43649</v>
      </c>
      <c r="C26" s="216" t="s">
        <v>385</v>
      </c>
      <c r="D26" s="217" t="s">
        <v>386</v>
      </c>
      <c r="E26" s="217"/>
      <c r="F26" s="217" t="s">
        <v>420</v>
      </c>
      <c r="G26" s="209">
        <v>43646</v>
      </c>
      <c r="H26" s="218" t="s">
        <v>387</v>
      </c>
      <c r="I26" s="218" t="s">
        <v>388</v>
      </c>
      <c r="J26" s="208"/>
      <c r="K26" s="217" t="s">
        <v>326</v>
      </c>
      <c r="L26" s="208" t="s">
        <v>461</v>
      </c>
      <c r="M26" s="255">
        <v>94.999999999999986</v>
      </c>
      <c r="N26" s="255">
        <v>42.98</v>
      </c>
      <c r="O26" s="217"/>
      <c r="P26" s="219"/>
      <c r="Q26" s="248"/>
      <c r="R26" s="219"/>
      <c r="S26" s="248"/>
      <c r="T26" s="219"/>
      <c r="U26" s="248"/>
      <c r="V26" s="217"/>
      <c r="W26" s="217"/>
      <c r="X26" s="219"/>
      <c r="Y26" s="217"/>
      <c r="Z26" s="219"/>
      <c r="AA26" s="217"/>
      <c r="AB26" s="219"/>
      <c r="AC26" s="217"/>
      <c r="AD26" s="242"/>
      <c r="AE26" s="255">
        <v>20.799999999999997</v>
      </c>
      <c r="AF26" s="219"/>
      <c r="AG26" s="217"/>
      <c r="AH26" s="217"/>
      <c r="AI26" s="217"/>
      <c r="AJ26" s="217"/>
      <c r="AK26" s="217"/>
      <c r="AL26" s="217" t="s">
        <v>421</v>
      </c>
      <c r="AM26" s="218" t="s">
        <v>388</v>
      </c>
      <c r="AN26" s="218"/>
      <c r="AO26" s="218"/>
      <c r="AP26" s="253" t="s">
        <v>519</v>
      </c>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row>
    <row r="27" spans="1:104" x14ac:dyDescent="0.15">
      <c r="A27" s="215">
        <v>975</v>
      </c>
      <c r="B27" s="209">
        <v>43649</v>
      </c>
      <c r="C27" s="216" t="s">
        <v>385</v>
      </c>
      <c r="D27" s="217" t="s">
        <v>386</v>
      </c>
      <c r="E27" s="217"/>
      <c r="F27" s="217" t="s">
        <v>420</v>
      </c>
      <c r="G27" s="209">
        <v>43646</v>
      </c>
      <c r="H27" s="218" t="s">
        <v>387</v>
      </c>
      <c r="I27" s="218" t="s">
        <v>388</v>
      </c>
      <c r="J27" s="208"/>
      <c r="K27" s="217" t="s">
        <v>327</v>
      </c>
      <c r="L27" s="208" t="s">
        <v>461</v>
      </c>
      <c r="M27" s="255">
        <v>105.38181818181818</v>
      </c>
      <c r="N27" s="255">
        <v>40.381818181818183</v>
      </c>
      <c r="O27" s="217"/>
      <c r="P27" s="219"/>
      <c r="Q27" s="248"/>
      <c r="R27" s="219"/>
      <c r="S27" s="248"/>
      <c r="T27" s="219"/>
      <c r="U27" s="248"/>
      <c r="V27" s="217"/>
      <c r="W27" s="217"/>
      <c r="X27" s="217"/>
      <c r="Y27" s="217"/>
      <c r="Z27" s="217"/>
      <c r="AA27" s="217"/>
      <c r="AB27" s="217"/>
      <c r="AC27" s="217"/>
      <c r="AD27" s="242"/>
      <c r="AE27" s="255">
        <v>20.909090909090907</v>
      </c>
      <c r="AF27" s="219"/>
      <c r="AG27" s="217"/>
      <c r="AH27" s="217"/>
      <c r="AI27" s="217"/>
      <c r="AJ27" s="217"/>
      <c r="AK27" s="217"/>
      <c r="AL27" s="217" t="s">
        <v>421</v>
      </c>
      <c r="AM27" s="218" t="s">
        <v>388</v>
      </c>
      <c r="AN27" s="218"/>
      <c r="AO27" s="218"/>
      <c r="AP27" s="253" t="s">
        <v>523</v>
      </c>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row>
    <row r="28" spans="1:104" x14ac:dyDescent="0.15">
      <c r="A28" s="215">
        <v>985</v>
      </c>
      <c r="B28" s="209">
        <v>43649</v>
      </c>
      <c r="C28" s="216" t="s">
        <v>385</v>
      </c>
      <c r="D28" s="217" t="s">
        <v>386</v>
      </c>
      <c r="E28" s="217"/>
      <c r="F28" s="217" t="s">
        <v>420</v>
      </c>
      <c r="G28" s="209">
        <v>43646</v>
      </c>
      <c r="H28" s="218" t="s">
        <v>387</v>
      </c>
      <c r="I28" s="218" t="s">
        <v>388</v>
      </c>
      <c r="J28" s="208"/>
      <c r="K28" s="217" t="s">
        <v>328</v>
      </c>
      <c r="L28" s="208" t="s">
        <v>461</v>
      </c>
      <c r="M28" s="255">
        <v>157.1</v>
      </c>
      <c r="N28" s="255">
        <v>41.236363636363635</v>
      </c>
      <c r="O28" s="217"/>
      <c r="P28" s="219"/>
      <c r="Q28" s="248"/>
      <c r="R28" s="219"/>
      <c r="S28" s="248"/>
      <c r="T28" s="219"/>
      <c r="U28" s="248"/>
      <c r="V28" s="217"/>
      <c r="W28" s="217"/>
      <c r="X28" s="217"/>
      <c r="Y28" s="217"/>
      <c r="Z28" s="217"/>
      <c r="AA28" s="217"/>
      <c r="AB28" s="217"/>
      <c r="AC28" s="217"/>
      <c r="AD28" s="242"/>
      <c r="AE28" s="255">
        <v>16</v>
      </c>
      <c r="AF28" s="219"/>
      <c r="AG28" s="217"/>
      <c r="AH28" s="217"/>
      <c r="AI28" s="217"/>
      <c r="AJ28" s="217"/>
      <c r="AK28" s="217"/>
      <c r="AL28" s="217" t="s">
        <v>421</v>
      </c>
      <c r="AM28" s="218" t="s">
        <v>388</v>
      </c>
      <c r="AN28" s="218"/>
      <c r="AO28" s="218"/>
      <c r="AP28" s="262" t="s">
        <v>525</v>
      </c>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row>
    <row r="29" spans="1:104" x14ac:dyDescent="0.15">
      <c r="A29" s="215">
        <v>2284</v>
      </c>
      <c r="B29" s="209">
        <v>43649</v>
      </c>
      <c r="C29" s="216" t="s">
        <v>385</v>
      </c>
      <c r="D29" s="217" t="s">
        <v>386</v>
      </c>
      <c r="E29" s="217"/>
      <c r="F29" s="217" t="s">
        <v>420</v>
      </c>
      <c r="G29" s="209">
        <v>43646</v>
      </c>
      <c r="H29" s="218" t="s">
        <v>387</v>
      </c>
      <c r="I29" s="218" t="s">
        <v>388</v>
      </c>
      <c r="J29" s="208"/>
      <c r="K29" s="217" t="s">
        <v>329</v>
      </c>
      <c r="L29" s="208" t="s">
        <v>461</v>
      </c>
      <c r="M29" s="255">
        <v>98.790909090909082</v>
      </c>
      <c r="N29" s="255">
        <v>42.627272727272725</v>
      </c>
      <c r="O29" s="217" t="s">
        <v>343</v>
      </c>
      <c r="P29" s="219">
        <v>1000</v>
      </c>
      <c r="Q29" s="255">
        <v>46</v>
      </c>
      <c r="R29" s="219">
        <v>1000</v>
      </c>
      <c r="S29" s="255">
        <v>46</v>
      </c>
      <c r="T29" s="219">
        <v>1000</v>
      </c>
      <c r="U29" s="255">
        <v>46</v>
      </c>
      <c r="V29" s="217"/>
      <c r="W29" s="217"/>
      <c r="X29" s="217"/>
      <c r="Y29" s="217"/>
      <c r="Z29" s="219"/>
      <c r="AA29" s="217"/>
      <c r="AB29" s="219"/>
      <c r="AC29" s="217"/>
      <c r="AD29" s="242"/>
      <c r="AE29" s="255">
        <v>20.472727272727269</v>
      </c>
      <c r="AF29" s="219"/>
      <c r="AG29" s="217"/>
      <c r="AH29" s="217"/>
      <c r="AI29" s="217"/>
      <c r="AJ29" s="217"/>
      <c r="AK29" s="217"/>
      <c r="AL29" s="217" t="s">
        <v>421</v>
      </c>
      <c r="AM29" s="218" t="s">
        <v>388</v>
      </c>
      <c r="AN29" s="218"/>
      <c r="AO29" s="218"/>
      <c r="AP29" s="253" t="s">
        <v>526</v>
      </c>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row>
    <row r="30" spans="1:104" x14ac:dyDescent="0.15">
      <c r="A30" s="215">
        <v>1014</v>
      </c>
      <c r="B30" s="209">
        <v>43649</v>
      </c>
      <c r="C30" s="216" t="s">
        <v>385</v>
      </c>
      <c r="D30" s="217" t="s">
        <v>386</v>
      </c>
      <c r="E30" s="217"/>
      <c r="F30" s="217" t="s">
        <v>420</v>
      </c>
      <c r="G30" s="209">
        <v>43646</v>
      </c>
      <c r="H30" s="218" t="s">
        <v>387</v>
      </c>
      <c r="I30" s="218" t="s">
        <v>388</v>
      </c>
      <c r="J30" s="208"/>
      <c r="K30" s="217" t="s">
        <v>331</v>
      </c>
      <c r="L30" s="208" t="s">
        <v>461</v>
      </c>
      <c r="M30" s="255">
        <v>105.38181818181818</v>
      </c>
      <c r="N30" s="255">
        <v>40.381818181818183</v>
      </c>
      <c r="O30" s="217"/>
      <c r="P30" s="219"/>
      <c r="Q30" s="248"/>
      <c r="R30" s="219"/>
      <c r="S30" s="248"/>
      <c r="T30" s="219"/>
      <c r="U30" s="248"/>
      <c r="V30" s="217"/>
      <c r="W30" s="217"/>
      <c r="X30" s="219"/>
      <c r="Y30" s="217"/>
      <c r="Z30" s="219"/>
      <c r="AA30" s="217"/>
      <c r="AB30" s="219"/>
      <c r="AC30" s="217"/>
      <c r="AD30" s="242"/>
      <c r="AE30" s="255">
        <v>20.909090909090907</v>
      </c>
      <c r="AF30" s="219"/>
      <c r="AG30" s="217"/>
      <c r="AH30" s="217"/>
      <c r="AI30" s="217"/>
      <c r="AJ30" s="217"/>
      <c r="AK30" s="217"/>
      <c r="AL30" s="217" t="s">
        <v>421</v>
      </c>
      <c r="AM30" s="218" t="s">
        <v>388</v>
      </c>
      <c r="AN30" s="218"/>
      <c r="AO30" s="218"/>
      <c r="AP30" s="253" t="s">
        <v>528</v>
      </c>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row>
    <row r="31" spans="1:104" x14ac:dyDescent="0.15">
      <c r="A31" s="215">
        <v>3587</v>
      </c>
      <c r="B31" s="209">
        <v>43649</v>
      </c>
      <c r="C31" s="216" t="s">
        <v>385</v>
      </c>
      <c r="D31" s="217" t="s">
        <v>386</v>
      </c>
      <c r="E31" s="217"/>
      <c r="F31" s="217" t="s">
        <v>420</v>
      </c>
      <c r="G31" s="209">
        <v>43646</v>
      </c>
      <c r="H31" s="218" t="s">
        <v>387</v>
      </c>
      <c r="I31" s="218" t="s">
        <v>388</v>
      </c>
      <c r="J31" s="208"/>
      <c r="K31" s="217" t="s">
        <v>332</v>
      </c>
      <c r="L31" s="208" t="s">
        <v>461</v>
      </c>
      <c r="M31" s="255">
        <v>109.79090909090908</v>
      </c>
      <c r="N31" s="255">
        <v>41.627272727272725</v>
      </c>
      <c r="O31" s="217" t="s">
        <v>343</v>
      </c>
      <c r="P31" s="219">
        <v>1000</v>
      </c>
      <c r="Q31" s="255">
        <v>43.681818181818173</v>
      </c>
      <c r="R31" s="219">
        <v>1000</v>
      </c>
      <c r="S31" s="255">
        <v>43.681818181818173</v>
      </c>
      <c r="T31" s="219">
        <v>1000</v>
      </c>
      <c r="U31" s="255">
        <v>43.681818181818173</v>
      </c>
      <c r="V31" s="217"/>
      <c r="W31" s="217"/>
      <c r="X31" s="217"/>
      <c r="Y31" s="217"/>
      <c r="Z31" s="217"/>
      <c r="AA31" s="217"/>
      <c r="AB31" s="217"/>
      <c r="AC31" s="217"/>
      <c r="AD31" s="242"/>
      <c r="AE31" s="255">
        <v>20.718181818181815</v>
      </c>
      <c r="AF31" s="219"/>
      <c r="AG31" s="217"/>
      <c r="AH31" s="217"/>
      <c r="AI31" s="217"/>
      <c r="AJ31" s="217"/>
      <c r="AK31" s="217"/>
      <c r="AL31" s="217" t="s">
        <v>421</v>
      </c>
      <c r="AM31" s="218" t="s">
        <v>388</v>
      </c>
      <c r="AN31" s="218"/>
      <c r="AO31" s="218"/>
      <c r="AP31" s="253" t="s">
        <v>546</v>
      </c>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row>
    <row r="32" spans="1:104" x14ac:dyDescent="0.15">
      <c r="A32" s="215">
        <v>8497</v>
      </c>
      <c r="B32" s="209">
        <v>43649</v>
      </c>
      <c r="C32" s="216" t="s">
        <v>385</v>
      </c>
      <c r="D32" s="217" t="s">
        <v>386</v>
      </c>
      <c r="E32" s="217"/>
      <c r="F32" s="217" t="s">
        <v>420</v>
      </c>
      <c r="G32" s="209">
        <v>43646</v>
      </c>
      <c r="H32" s="218" t="s">
        <v>388</v>
      </c>
      <c r="I32" s="218" t="s">
        <v>395</v>
      </c>
      <c r="J32" s="208"/>
      <c r="K32" s="217" t="s">
        <v>371</v>
      </c>
      <c r="L32" s="208" t="s">
        <v>461</v>
      </c>
      <c r="M32" s="255">
        <v>114.83636363636361</v>
      </c>
      <c r="N32" s="255">
        <v>41.11818181818181</v>
      </c>
      <c r="O32" s="217"/>
      <c r="P32" s="219"/>
      <c r="Q32" s="248"/>
      <c r="R32" s="219"/>
      <c r="S32" s="248"/>
      <c r="T32" s="219"/>
      <c r="U32" s="248"/>
      <c r="V32" s="217"/>
      <c r="W32" s="217"/>
      <c r="X32" s="219"/>
      <c r="Y32" s="217"/>
      <c r="Z32" s="219"/>
      <c r="AA32" s="217"/>
      <c r="AB32" s="219"/>
      <c r="AC32" s="217"/>
      <c r="AD32" s="242"/>
      <c r="AE32" s="255">
        <v>20.95</v>
      </c>
      <c r="AF32" s="219"/>
      <c r="AG32" s="217"/>
      <c r="AH32" s="217"/>
      <c r="AI32" s="217"/>
      <c r="AJ32" s="217"/>
      <c r="AK32" s="217"/>
      <c r="AL32" s="217" t="s">
        <v>421</v>
      </c>
      <c r="AM32" s="218" t="s">
        <v>388</v>
      </c>
      <c r="AN32" s="217"/>
      <c r="AO32" s="217"/>
      <c r="AP32" s="253" t="s">
        <v>530</v>
      </c>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row>
    <row r="33" spans="1:42" x14ac:dyDescent="0.15">
      <c r="A33" s="215"/>
      <c r="B33" s="209">
        <v>43649</v>
      </c>
      <c r="C33" s="216" t="s">
        <v>385</v>
      </c>
      <c r="D33" s="217" t="s">
        <v>386</v>
      </c>
      <c r="E33" s="217"/>
      <c r="F33" s="217" t="s">
        <v>420</v>
      </c>
      <c r="G33" s="209">
        <v>43646</v>
      </c>
      <c r="H33" s="218" t="s">
        <v>388</v>
      </c>
      <c r="I33" s="218" t="s">
        <v>395</v>
      </c>
      <c r="J33" s="208"/>
      <c r="K33" s="217" t="s">
        <v>413</v>
      </c>
      <c r="L33" s="208" t="s">
        <v>461</v>
      </c>
      <c r="M33" s="255">
        <v>114.99999999999999</v>
      </c>
      <c r="N33" s="255">
        <v>40.499999999999993</v>
      </c>
      <c r="O33" s="217"/>
      <c r="P33" s="219"/>
      <c r="Q33" s="248"/>
      <c r="R33" s="219"/>
      <c r="S33" s="248"/>
      <c r="T33" s="219"/>
      <c r="U33" s="248"/>
      <c r="V33" s="217"/>
      <c r="W33" s="217"/>
      <c r="X33" s="217"/>
      <c r="Y33" s="217"/>
      <c r="Z33" s="217"/>
      <c r="AA33" s="217"/>
      <c r="AB33" s="217"/>
      <c r="AC33" s="217"/>
      <c r="AD33" s="242"/>
      <c r="AE33" s="255">
        <v>22.536363636363635</v>
      </c>
      <c r="AF33" s="219"/>
      <c r="AG33" s="217"/>
      <c r="AH33" s="217"/>
      <c r="AI33" s="217"/>
      <c r="AJ33" s="217"/>
      <c r="AK33" s="217"/>
      <c r="AL33" s="217" t="s">
        <v>421</v>
      </c>
      <c r="AM33" s="218" t="s">
        <v>388</v>
      </c>
      <c r="AN33" s="217"/>
      <c r="AO33" s="217"/>
      <c r="AP33" s="253" t="s">
        <v>532</v>
      </c>
    </row>
    <row r="34" spans="1:42" x14ac:dyDescent="0.15">
      <c r="A34" s="215"/>
      <c r="B34" s="209">
        <v>43649</v>
      </c>
      <c r="C34" s="216" t="s">
        <v>385</v>
      </c>
      <c r="D34" s="217" t="s">
        <v>386</v>
      </c>
      <c r="E34" s="217"/>
      <c r="F34" s="217" t="s">
        <v>420</v>
      </c>
      <c r="G34" s="209">
        <v>43646</v>
      </c>
      <c r="H34" s="218" t="s">
        <v>388</v>
      </c>
      <c r="I34" s="218" t="s">
        <v>395</v>
      </c>
      <c r="J34" s="208"/>
      <c r="K34" s="217" t="s">
        <v>445</v>
      </c>
      <c r="L34" s="208" t="s">
        <v>461</v>
      </c>
      <c r="M34" s="255">
        <v>99.999999999999986</v>
      </c>
      <c r="N34" s="255">
        <v>42.5</v>
      </c>
      <c r="O34" s="217" t="s">
        <v>343</v>
      </c>
      <c r="P34" s="219">
        <v>1000</v>
      </c>
      <c r="Q34" s="255">
        <v>45.699999999999996</v>
      </c>
      <c r="R34" s="219">
        <v>1000</v>
      </c>
      <c r="S34" s="255">
        <v>45.699999999999996</v>
      </c>
      <c r="T34" s="219">
        <v>1000</v>
      </c>
      <c r="U34" s="255">
        <v>45.699999999999996</v>
      </c>
      <c r="V34" s="217"/>
      <c r="W34" s="217"/>
      <c r="X34" s="217"/>
      <c r="Y34" s="217"/>
      <c r="Z34" s="217"/>
      <c r="AA34" s="217"/>
      <c r="AB34" s="217"/>
      <c r="AC34" s="217"/>
      <c r="AD34" s="242"/>
      <c r="AE34" s="255">
        <v>20.5</v>
      </c>
      <c r="AF34" s="219"/>
      <c r="AG34" s="217"/>
      <c r="AH34" s="217"/>
      <c r="AI34" s="217"/>
      <c r="AJ34" s="217"/>
      <c r="AK34" s="217"/>
      <c r="AL34" s="217" t="s">
        <v>421</v>
      </c>
      <c r="AM34" s="218" t="s">
        <v>388</v>
      </c>
      <c r="AN34" s="217"/>
      <c r="AO34" s="217"/>
      <c r="AP34" s="253" t="s">
        <v>534</v>
      </c>
    </row>
    <row r="35" spans="1:42" x14ac:dyDescent="0.15">
      <c r="A35" s="215"/>
      <c r="B35" s="209">
        <v>43649</v>
      </c>
      <c r="C35" s="216" t="s">
        <v>385</v>
      </c>
      <c r="D35" s="217" t="s">
        <v>386</v>
      </c>
      <c r="E35" s="217"/>
      <c r="F35" s="217" t="s">
        <v>420</v>
      </c>
      <c r="G35" s="209">
        <v>43646</v>
      </c>
      <c r="H35" s="218" t="s">
        <v>388</v>
      </c>
      <c r="I35" s="218" t="s">
        <v>395</v>
      </c>
      <c r="J35" s="218"/>
      <c r="K35" s="217" t="s">
        <v>447</v>
      </c>
      <c r="L35" s="208" t="s">
        <v>461</v>
      </c>
      <c r="M35" s="255">
        <v>129.19999999999999</v>
      </c>
      <c r="N35" s="255">
        <v>39.86363636363636</v>
      </c>
      <c r="O35" s="248"/>
      <c r="P35" s="248"/>
      <c r="Q35" s="248"/>
      <c r="R35" s="256"/>
      <c r="S35" s="248"/>
      <c r="T35" s="256"/>
      <c r="U35" s="248"/>
      <c r="V35" s="251"/>
      <c r="W35" s="251"/>
      <c r="X35" s="251"/>
      <c r="Y35" s="251"/>
      <c r="Z35" s="251"/>
      <c r="AA35" s="251"/>
      <c r="AB35" s="251"/>
      <c r="AC35" s="251"/>
      <c r="AD35" s="257"/>
      <c r="AE35" s="255">
        <v>21.154545454545453</v>
      </c>
      <c r="AF35" s="219"/>
      <c r="AG35" s="217"/>
      <c r="AH35" s="217"/>
      <c r="AI35" s="217"/>
      <c r="AJ35" s="217"/>
      <c r="AK35" s="217"/>
      <c r="AL35" s="217" t="s">
        <v>421</v>
      </c>
      <c r="AM35" s="218" t="s">
        <v>388</v>
      </c>
      <c r="AN35" s="217"/>
      <c r="AO35" s="217"/>
      <c r="AP35" s="253" t="s">
        <v>536</v>
      </c>
    </row>
    <row r="36" spans="1:42" x14ac:dyDescent="0.15">
      <c r="A36" s="215"/>
      <c r="B36" s="209">
        <v>43649</v>
      </c>
      <c r="C36" s="216" t="s">
        <v>385</v>
      </c>
      <c r="D36" s="217" t="s">
        <v>386</v>
      </c>
      <c r="E36" s="217"/>
      <c r="F36" s="217" t="s">
        <v>420</v>
      </c>
      <c r="G36" s="209">
        <v>43646</v>
      </c>
      <c r="H36" s="218" t="s">
        <v>388</v>
      </c>
      <c r="I36" s="218" t="s">
        <v>395</v>
      </c>
      <c r="J36" s="218"/>
      <c r="K36" s="217" t="s">
        <v>448</v>
      </c>
      <c r="L36" s="208" t="s">
        <v>461</v>
      </c>
      <c r="M36" s="255">
        <v>124.8</v>
      </c>
      <c r="N36" s="255">
        <v>39.799999999999997</v>
      </c>
      <c r="O36" s="103"/>
      <c r="P36" s="103"/>
      <c r="Q36" s="248"/>
      <c r="R36" s="219"/>
      <c r="S36" s="248"/>
      <c r="T36" s="219"/>
      <c r="U36" s="248"/>
      <c r="V36" s="217"/>
      <c r="W36" s="217"/>
      <c r="X36" s="217"/>
      <c r="Y36" s="217"/>
      <c r="Z36" s="217"/>
      <c r="AA36" s="217"/>
      <c r="AB36" s="217"/>
      <c r="AC36" s="217"/>
      <c r="AD36" s="242"/>
      <c r="AE36" s="255">
        <v>21.799999999999997</v>
      </c>
      <c r="AF36" s="219"/>
      <c r="AG36" s="217"/>
      <c r="AH36" s="217"/>
      <c r="AI36" s="217"/>
      <c r="AJ36" s="217"/>
      <c r="AK36" s="217"/>
      <c r="AL36" s="217" t="s">
        <v>421</v>
      </c>
      <c r="AM36" s="218" t="s">
        <v>388</v>
      </c>
      <c r="AN36" s="217"/>
      <c r="AO36" s="217"/>
      <c r="AP36" s="253" t="s">
        <v>547</v>
      </c>
    </row>
    <row r="37" spans="1:42" x14ac:dyDescent="0.15">
      <c r="A37" s="215" t="s">
        <v>511</v>
      </c>
      <c r="B37" s="209">
        <v>43649</v>
      </c>
      <c r="C37" s="216" t="s">
        <v>385</v>
      </c>
      <c r="D37" s="217" t="s">
        <v>386</v>
      </c>
      <c r="E37" s="217"/>
      <c r="F37" s="217" t="s">
        <v>420</v>
      </c>
      <c r="G37" s="209">
        <v>43646</v>
      </c>
      <c r="H37" s="218" t="s">
        <v>387</v>
      </c>
      <c r="I37" s="218" t="s">
        <v>388</v>
      </c>
      <c r="J37" s="208"/>
      <c r="K37" s="217" t="s">
        <v>512</v>
      </c>
      <c r="L37" s="208" t="s">
        <v>461</v>
      </c>
      <c r="M37" s="255">
        <v>94.981818181818184</v>
      </c>
      <c r="N37" s="255">
        <v>37.845454545454544</v>
      </c>
      <c r="O37" s="217"/>
      <c r="P37" s="219"/>
      <c r="Q37" s="249"/>
      <c r="R37" s="219"/>
      <c r="S37" s="249"/>
      <c r="T37" s="219"/>
      <c r="U37" s="249"/>
      <c r="V37" s="217"/>
      <c r="W37" s="217"/>
      <c r="X37" s="217"/>
      <c r="Y37" s="217"/>
      <c r="Z37" s="217"/>
      <c r="AA37" s="217"/>
      <c r="AB37" s="217"/>
      <c r="AC37" s="217"/>
      <c r="AD37" s="242"/>
      <c r="AE37" s="255">
        <v>21.390909090909091</v>
      </c>
      <c r="AF37" s="219"/>
      <c r="AG37" s="217"/>
      <c r="AH37" s="217"/>
      <c r="AI37" s="217"/>
      <c r="AJ37" s="217"/>
      <c r="AK37" s="217"/>
      <c r="AL37" s="217" t="s">
        <v>421</v>
      </c>
      <c r="AM37" s="218" t="s">
        <v>388</v>
      </c>
      <c r="AN37" s="218"/>
      <c r="AO37" s="218"/>
      <c r="AP37" s="253" t="s">
        <v>514</v>
      </c>
    </row>
    <row r="38" spans="1:42" x14ac:dyDescent="0.15">
      <c r="A38" s="215" t="s">
        <v>511</v>
      </c>
      <c r="B38" s="209">
        <v>43649</v>
      </c>
      <c r="C38" s="216" t="s">
        <v>385</v>
      </c>
      <c r="D38" s="217" t="s">
        <v>386</v>
      </c>
      <c r="E38" s="217"/>
      <c r="F38" s="217" t="s">
        <v>420</v>
      </c>
      <c r="G38" s="209">
        <v>43630</v>
      </c>
      <c r="H38" s="218" t="s">
        <v>387</v>
      </c>
      <c r="I38" s="218" t="s">
        <v>388</v>
      </c>
      <c r="J38" s="208"/>
      <c r="K38" s="217" t="s">
        <v>537</v>
      </c>
      <c r="L38" s="208" t="s">
        <v>461</v>
      </c>
      <c r="M38" s="255">
        <v>79</v>
      </c>
      <c r="N38" s="255">
        <v>43.75454545454545</v>
      </c>
      <c r="O38" s="217"/>
      <c r="P38" s="219"/>
      <c r="Q38" s="248"/>
      <c r="R38" s="219"/>
      <c r="S38" s="248"/>
      <c r="T38" s="219"/>
      <c r="U38" s="248"/>
      <c r="V38" s="217"/>
      <c r="W38" s="217"/>
      <c r="X38" s="217"/>
      <c r="Y38" s="217"/>
      <c r="Z38" s="217"/>
      <c r="AA38" s="217"/>
      <c r="AB38" s="217"/>
      <c r="AC38" s="217"/>
      <c r="AD38" s="217"/>
      <c r="AE38" s="255">
        <v>21.799999999999997</v>
      </c>
      <c r="AF38" s="219"/>
      <c r="AG38" s="217"/>
      <c r="AH38" s="217"/>
      <c r="AI38" s="217"/>
      <c r="AJ38" s="217"/>
      <c r="AK38" s="217"/>
      <c r="AL38" s="217" t="s">
        <v>421</v>
      </c>
      <c r="AM38" s="218" t="s">
        <v>388</v>
      </c>
      <c r="AN38" s="218"/>
      <c r="AO38" s="218"/>
      <c r="AP38" s="253" t="s">
        <v>539</v>
      </c>
    </row>
    <row r="39" spans="1:42" x14ac:dyDescent="0.15">
      <c r="A39" s="215" t="s">
        <v>511</v>
      </c>
      <c r="B39" s="209">
        <v>43649</v>
      </c>
      <c r="C39" s="216" t="s">
        <v>385</v>
      </c>
      <c r="D39" s="217" t="s">
        <v>386</v>
      </c>
      <c r="E39" s="217"/>
      <c r="F39" s="217" t="s">
        <v>420</v>
      </c>
      <c r="G39" s="209">
        <v>43646</v>
      </c>
      <c r="H39" s="218" t="s">
        <v>387</v>
      </c>
      <c r="I39" s="218" t="s">
        <v>388</v>
      </c>
      <c r="J39" s="208"/>
      <c r="K39" s="217" t="s">
        <v>417</v>
      </c>
      <c r="L39" s="208" t="s">
        <v>461</v>
      </c>
      <c r="M39" s="255">
        <v>80.554545454545448</v>
      </c>
      <c r="N39" s="255">
        <v>44.29999999999999</v>
      </c>
      <c r="O39" s="217"/>
      <c r="P39" s="219"/>
      <c r="Q39" s="248"/>
      <c r="R39" s="219"/>
      <c r="S39" s="248"/>
      <c r="T39" s="219"/>
      <c r="U39" s="248"/>
      <c r="V39" s="217"/>
      <c r="W39" s="217"/>
      <c r="X39" s="217"/>
      <c r="Y39" s="217"/>
      <c r="Z39" s="217"/>
      <c r="AA39" s="217"/>
      <c r="AB39" s="217"/>
      <c r="AC39" s="217"/>
      <c r="AD39" s="217"/>
      <c r="AE39" s="255">
        <v>20.654545454545453</v>
      </c>
      <c r="AF39" s="219"/>
      <c r="AG39" s="217"/>
      <c r="AH39" s="217"/>
      <c r="AI39" s="217"/>
      <c r="AJ39" s="217"/>
      <c r="AK39" s="217"/>
      <c r="AL39" s="217" t="s">
        <v>421</v>
      </c>
      <c r="AM39" s="218" t="s">
        <v>388</v>
      </c>
      <c r="AN39" s="218"/>
      <c r="AO39" s="218"/>
      <c r="AP39" s="253" t="s">
        <v>541</v>
      </c>
    </row>
    <row r="40" spans="1:42" x14ac:dyDescent="0.15">
      <c r="A40" s="215" t="s">
        <v>511</v>
      </c>
      <c r="B40" s="209">
        <v>43649</v>
      </c>
      <c r="C40" s="216" t="s">
        <v>385</v>
      </c>
      <c r="D40" s="217" t="s">
        <v>386</v>
      </c>
      <c r="E40" s="217"/>
      <c r="F40" s="217" t="s">
        <v>420</v>
      </c>
      <c r="G40" s="209">
        <v>43646</v>
      </c>
      <c r="H40" s="218" t="s">
        <v>387</v>
      </c>
      <c r="I40" s="218" t="s">
        <v>388</v>
      </c>
      <c r="J40" s="208"/>
      <c r="K40" s="217" t="s">
        <v>542</v>
      </c>
      <c r="L40" s="208" t="s">
        <v>461</v>
      </c>
      <c r="M40" s="255">
        <v>105.99999999999999</v>
      </c>
      <c r="N40" s="255">
        <v>42</v>
      </c>
      <c r="O40" s="217"/>
      <c r="P40" s="219"/>
      <c r="Q40" s="248"/>
      <c r="R40" s="219"/>
      <c r="S40" s="248"/>
      <c r="T40" s="219"/>
      <c r="U40" s="248"/>
      <c r="V40" s="217"/>
      <c r="W40" s="217"/>
      <c r="X40" s="217"/>
      <c r="Y40" s="217"/>
      <c r="Z40" s="217"/>
      <c r="AA40" s="217"/>
      <c r="AB40" s="217"/>
      <c r="AC40" s="217"/>
      <c r="AD40" s="217"/>
      <c r="AE40" s="255">
        <v>20.9</v>
      </c>
      <c r="AF40" s="219"/>
      <c r="AG40" s="217"/>
      <c r="AH40" s="217"/>
      <c r="AI40" s="217"/>
      <c r="AJ40" s="217"/>
      <c r="AK40" s="217"/>
      <c r="AL40" s="217" t="s">
        <v>421</v>
      </c>
      <c r="AM40" s="218" t="s">
        <v>388</v>
      </c>
      <c r="AN40" s="218"/>
      <c r="AO40" s="218"/>
      <c r="AP40" s="253" t="s">
        <v>544</v>
      </c>
    </row>
    <row r="44" spans="1:42" x14ac:dyDescent="0.15">
      <c r="M44" s="263"/>
      <c r="N44" s="263"/>
      <c r="AE44">
        <v>23.05</v>
      </c>
    </row>
    <row r="45" spans="1:42" x14ac:dyDescent="0.15">
      <c r="AE45">
        <f>AE44/1.1</f>
        <v>20.954545454545453</v>
      </c>
    </row>
  </sheetData>
  <sheetProtection algorithmName="SHA-512" hashValue="vt3zAH9MMejOGnbDllL3VyiQiRzCAF+7s83ES8LHisWmfxp3e2oHibAWzj+8T8BxexD8x3vLyc9K3vf7LqiySw==" saltValue="BPAfReoeHmQaILFMh8RsgQ==" spinCount="100000" sheet="1" objects="1" scenarios="1"/>
  <phoneticPr fontId="10" type="noConversion"/>
  <hyperlinks>
    <hyperlink ref="AP28" r:id="rId1" xr:uid="{CCE94783-69CD-4141-88E5-3020BC4FA461}"/>
    <hyperlink ref="AP12" r:id="rId2" xr:uid="{1CB39173-1AD0-B240-8D90-8D5565DEC9EA}"/>
  </hyperlinks>
  <pageMargins left="0.75" right="0.75" top="1" bottom="1" header="0.5" footer="0.5"/>
  <pageSetup paperSize="9" orientation="portrait" horizontalDpi="0" verticalDpi="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E5C3-8C7C-5444-AEAB-63AF8A237A37}">
  <sheetPr codeName="Sheet36"/>
  <dimension ref="A1:CZ36"/>
  <sheetViews>
    <sheetView zoomScale="150" zoomScaleNormal="150" workbookViewId="0">
      <pane xSplit="12" ySplit="1" topLeftCell="M2" activePane="bottomRight" state="frozen"/>
      <selection pane="topRight" activeCell="M1" sqref="M1"/>
      <selection pane="bottomLeft" activeCell="A2" sqref="A2"/>
      <selection pane="bottomRight" activeCell="A2" sqref="A2:AO36"/>
    </sheetView>
  </sheetViews>
  <sheetFormatPr baseColWidth="10" defaultRowHeight="13" x14ac:dyDescent="0.15"/>
  <cols>
    <col min="3" max="3" width="5.5" customWidth="1"/>
    <col min="5" max="5" width="5.6640625" customWidth="1"/>
    <col min="10" max="10" width="5.33203125" customWidth="1"/>
    <col min="11" max="11" width="17" bestFit="1" customWidth="1"/>
    <col min="12" max="12" width="13.5" bestFit="1" customWidth="1"/>
    <col min="13" max="13" width="8.33203125" customWidth="1"/>
  </cols>
  <sheetData>
    <row r="1" spans="1:104" ht="98" x14ac:dyDescent="0.15">
      <c r="A1" s="108" t="s">
        <v>183</v>
      </c>
      <c r="B1" s="108" t="s">
        <v>184</v>
      </c>
      <c r="C1" s="109" t="s">
        <v>185</v>
      </c>
      <c r="D1" s="110" t="s">
        <v>186</v>
      </c>
      <c r="E1" s="110" t="s">
        <v>187</v>
      </c>
      <c r="F1" s="110" t="s">
        <v>188</v>
      </c>
      <c r="G1" s="108" t="s">
        <v>142</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104" x14ac:dyDescent="0.15">
      <c r="A2" s="205">
        <v>10433</v>
      </c>
      <c r="B2" s="240">
        <v>43307</v>
      </c>
      <c r="C2" s="207" t="s">
        <v>385</v>
      </c>
      <c r="D2" s="208" t="s">
        <v>386</v>
      </c>
      <c r="E2" s="208"/>
      <c r="F2" s="208" t="s">
        <v>373</v>
      </c>
      <c r="G2" s="209">
        <v>43284</v>
      </c>
      <c r="H2" s="210" t="s">
        <v>387</v>
      </c>
      <c r="I2" s="210" t="s">
        <v>388</v>
      </c>
      <c r="J2" s="208"/>
      <c r="K2" s="208" t="s">
        <v>96</v>
      </c>
      <c r="L2" s="208" t="s">
        <v>461</v>
      </c>
      <c r="M2" s="255">
        <v>94.181818181818173</v>
      </c>
      <c r="N2" s="255">
        <v>33.218181818181812</v>
      </c>
      <c r="O2" s="208"/>
      <c r="P2" s="212"/>
      <c r="Q2" s="248"/>
      <c r="R2" s="212"/>
      <c r="S2" s="248"/>
      <c r="T2" s="212"/>
      <c r="U2" s="248"/>
      <c r="V2" s="208"/>
      <c r="W2" s="208"/>
      <c r="X2" s="212"/>
      <c r="Y2" s="208"/>
      <c r="Z2" s="208"/>
      <c r="AA2" s="208"/>
      <c r="AB2" s="208"/>
      <c r="AC2" s="208"/>
      <c r="AD2" s="208"/>
      <c r="AE2" s="250"/>
      <c r="AF2" s="212"/>
      <c r="AG2" s="208"/>
      <c r="AH2" s="208"/>
      <c r="AI2" s="208"/>
      <c r="AJ2" s="208"/>
      <c r="AK2" s="208"/>
      <c r="AL2" s="208" t="s">
        <v>390</v>
      </c>
      <c r="AM2" s="210" t="s">
        <v>388</v>
      </c>
      <c r="AN2" s="210"/>
      <c r="AO2" s="210"/>
      <c r="AP2" s="252" t="s">
        <v>465</v>
      </c>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row>
    <row r="3" spans="1:104" x14ac:dyDescent="0.15">
      <c r="A3" s="215">
        <v>10486</v>
      </c>
      <c r="B3" s="240">
        <v>43307</v>
      </c>
      <c r="C3" s="216" t="s">
        <v>385</v>
      </c>
      <c r="D3" s="217" t="s">
        <v>386</v>
      </c>
      <c r="E3" s="217"/>
      <c r="F3" s="217" t="s">
        <v>373</v>
      </c>
      <c r="G3" s="209">
        <v>43281</v>
      </c>
      <c r="H3" s="218" t="s">
        <v>387</v>
      </c>
      <c r="I3" s="218" t="s">
        <v>388</v>
      </c>
      <c r="J3" s="208"/>
      <c r="K3" s="217" t="s">
        <v>321</v>
      </c>
      <c r="L3" s="208" t="s">
        <v>461</v>
      </c>
      <c r="M3" s="255">
        <v>92.536363636363632</v>
      </c>
      <c r="N3" s="255">
        <v>33.336363636363636</v>
      </c>
      <c r="O3" s="217"/>
      <c r="P3" s="219"/>
      <c r="Q3" s="248"/>
      <c r="R3" s="219"/>
      <c r="S3" s="248"/>
      <c r="T3" s="219"/>
      <c r="U3" s="248"/>
      <c r="V3" s="217"/>
      <c r="W3" s="217"/>
      <c r="X3" s="217"/>
      <c r="Y3" s="217"/>
      <c r="Z3" s="217"/>
      <c r="AA3" s="217"/>
      <c r="AB3" s="217"/>
      <c r="AC3" s="217"/>
      <c r="AD3" s="217"/>
      <c r="AE3" s="251"/>
      <c r="AF3" s="219"/>
      <c r="AG3" s="217"/>
      <c r="AH3" s="217"/>
      <c r="AI3" s="217"/>
      <c r="AJ3" s="217"/>
      <c r="AK3" s="217"/>
      <c r="AL3" s="217" t="s">
        <v>390</v>
      </c>
      <c r="AM3" s="218" t="s">
        <v>388</v>
      </c>
      <c r="AN3" s="218"/>
      <c r="AO3" s="218"/>
      <c r="AP3" s="253" t="s">
        <v>495</v>
      </c>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row>
    <row r="4" spans="1:104" x14ac:dyDescent="0.15">
      <c r="A4" s="215">
        <v>960</v>
      </c>
      <c r="B4" s="240">
        <v>43307</v>
      </c>
      <c r="C4" s="216" t="s">
        <v>385</v>
      </c>
      <c r="D4" s="217" t="s">
        <v>386</v>
      </c>
      <c r="E4" s="217"/>
      <c r="F4" s="217" t="s">
        <v>373</v>
      </c>
      <c r="G4" s="209">
        <v>43281</v>
      </c>
      <c r="H4" s="218" t="s">
        <v>388</v>
      </c>
      <c r="I4" s="218" t="s">
        <v>395</v>
      </c>
      <c r="J4" s="208"/>
      <c r="K4" s="217" t="s">
        <v>324</v>
      </c>
      <c r="L4" s="208" t="s">
        <v>461</v>
      </c>
      <c r="M4" s="255">
        <v>80</v>
      </c>
      <c r="N4" s="255">
        <v>32.999999999999993</v>
      </c>
      <c r="O4" s="217" t="s">
        <v>343</v>
      </c>
      <c r="P4" s="219">
        <v>300</v>
      </c>
      <c r="Q4" s="255">
        <v>35.154545454545456</v>
      </c>
      <c r="R4" s="254">
        <v>1000</v>
      </c>
      <c r="S4" s="255">
        <v>40</v>
      </c>
      <c r="T4" s="254">
        <v>2500</v>
      </c>
      <c r="U4" s="255">
        <v>42</v>
      </c>
      <c r="V4" s="217"/>
      <c r="W4" s="217"/>
      <c r="X4" s="217"/>
      <c r="Y4" s="217"/>
      <c r="Z4" s="217"/>
      <c r="AA4" s="217"/>
      <c r="AB4" s="217"/>
      <c r="AC4" s="217"/>
      <c r="AD4" s="217"/>
      <c r="AE4" s="251"/>
      <c r="AF4" s="219"/>
      <c r="AG4" s="217"/>
      <c r="AH4" s="217"/>
      <c r="AI4" s="217"/>
      <c r="AJ4" s="217"/>
      <c r="AK4" s="217"/>
      <c r="AL4" s="217" t="s">
        <v>390</v>
      </c>
      <c r="AM4" s="218" t="s">
        <v>388</v>
      </c>
      <c r="AN4" s="218"/>
      <c r="AO4" s="218"/>
      <c r="AP4" s="253" t="s">
        <v>467</v>
      </c>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row>
    <row r="5" spans="1:104" x14ac:dyDescent="0.15">
      <c r="A5" s="215">
        <v>962</v>
      </c>
      <c r="B5" s="240">
        <v>43307</v>
      </c>
      <c r="C5" s="216" t="s">
        <v>385</v>
      </c>
      <c r="D5" s="217" t="s">
        <v>386</v>
      </c>
      <c r="E5" s="217"/>
      <c r="F5" s="217" t="s">
        <v>373</v>
      </c>
      <c r="G5" s="209">
        <v>43281</v>
      </c>
      <c r="H5" s="218" t="s">
        <v>387</v>
      </c>
      <c r="I5" s="218" t="s">
        <v>388</v>
      </c>
      <c r="J5" s="208"/>
      <c r="K5" s="217" t="s">
        <v>325</v>
      </c>
      <c r="L5" s="208" t="s">
        <v>461</v>
      </c>
      <c r="M5" s="255">
        <v>121.48181818181817</v>
      </c>
      <c r="N5" s="255">
        <v>30.054545454545455</v>
      </c>
      <c r="O5" s="217"/>
      <c r="P5" s="219"/>
      <c r="Q5" s="248"/>
      <c r="R5" s="241"/>
      <c r="S5" s="248"/>
      <c r="T5" s="241"/>
      <c r="U5" s="248"/>
      <c r="V5" s="217"/>
      <c r="W5" s="217"/>
      <c r="X5" s="217"/>
      <c r="Y5" s="217"/>
      <c r="Z5" s="217"/>
      <c r="AA5" s="217"/>
      <c r="AB5" s="217"/>
      <c r="AC5" s="217"/>
      <c r="AD5" s="217"/>
      <c r="AE5" s="251"/>
      <c r="AF5" s="219"/>
      <c r="AG5" s="217"/>
      <c r="AH5" s="217"/>
      <c r="AI5" s="217"/>
      <c r="AJ5" s="217"/>
      <c r="AK5" s="217"/>
      <c r="AL5" s="217" t="s">
        <v>390</v>
      </c>
      <c r="AM5" s="218" t="s">
        <v>388</v>
      </c>
      <c r="AN5" s="218"/>
      <c r="AO5" s="218"/>
      <c r="AP5" s="253" t="s">
        <v>469</v>
      </c>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row>
    <row r="6" spans="1:104" x14ac:dyDescent="0.15">
      <c r="A6" s="215">
        <v>10289</v>
      </c>
      <c r="B6" s="240">
        <v>43307</v>
      </c>
      <c r="C6" s="216" t="s">
        <v>385</v>
      </c>
      <c r="D6" s="217" t="s">
        <v>386</v>
      </c>
      <c r="E6" s="217"/>
      <c r="F6" s="217" t="s">
        <v>373</v>
      </c>
      <c r="G6" s="209">
        <v>43281</v>
      </c>
      <c r="H6" s="218" t="s">
        <v>387</v>
      </c>
      <c r="I6" s="218" t="s">
        <v>388</v>
      </c>
      <c r="J6" s="208"/>
      <c r="K6" s="217" t="s">
        <v>326</v>
      </c>
      <c r="L6" s="208" t="s">
        <v>461</v>
      </c>
      <c r="M6" s="255">
        <v>84.5</v>
      </c>
      <c r="N6" s="255">
        <v>34.109090909090909</v>
      </c>
      <c r="O6" s="217"/>
      <c r="P6" s="219"/>
      <c r="Q6" s="248"/>
      <c r="R6" s="220" t="s">
        <v>353</v>
      </c>
      <c r="S6" s="248"/>
      <c r="T6" s="220" t="s">
        <v>353</v>
      </c>
      <c r="U6" s="248"/>
      <c r="V6" s="217"/>
      <c r="W6" s="217"/>
      <c r="X6" s="219"/>
      <c r="Y6" s="217"/>
      <c r="Z6" s="219"/>
      <c r="AA6" s="217"/>
      <c r="AB6" s="219"/>
      <c r="AC6" s="217"/>
      <c r="AD6" s="217"/>
      <c r="AE6" s="251"/>
      <c r="AF6" s="219"/>
      <c r="AG6" s="217"/>
      <c r="AH6" s="217"/>
      <c r="AI6" s="217"/>
      <c r="AJ6" s="217"/>
      <c r="AK6" s="217"/>
      <c r="AL6" s="217" t="s">
        <v>390</v>
      </c>
      <c r="AM6" s="218" t="s">
        <v>388</v>
      </c>
      <c r="AN6" s="218"/>
      <c r="AO6" s="218"/>
      <c r="AP6" s="253" t="s">
        <v>471</v>
      </c>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row>
    <row r="7" spans="1:104" x14ac:dyDescent="0.15">
      <c r="A7" s="215">
        <v>8201</v>
      </c>
      <c r="B7" s="240">
        <v>43307</v>
      </c>
      <c r="C7" s="216" t="s">
        <v>385</v>
      </c>
      <c r="D7" s="217" t="s">
        <v>386</v>
      </c>
      <c r="E7" s="217"/>
      <c r="F7" s="217" t="s">
        <v>373</v>
      </c>
      <c r="G7" s="209">
        <v>43281</v>
      </c>
      <c r="H7" s="218" t="s">
        <v>387</v>
      </c>
      <c r="I7" s="218" t="s">
        <v>388</v>
      </c>
      <c r="J7" s="208"/>
      <c r="K7" s="217" t="s">
        <v>327</v>
      </c>
      <c r="L7" s="208" t="s">
        <v>461</v>
      </c>
      <c r="M7" s="255">
        <v>85</v>
      </c>
      <c r="N7" s="255">
        <v>33.754545454545458</v>
      </c>
      <c r="O7" s="217"/>
      <c r="P7" s="219"/>
      <c r="Q7" s="248"/>
      <c r="R7" s="220" t="s">
        <v>353</v>
      </c>
      <c r="S7" s="248"/>
      <c r="T7" s="220" t="s">
        <v>353</v>
      </c>
      <c r="U7" s="248"/>
      <c r="V7" s="217"/>
      <c r="W7" s="217"/>
      <c r="X7" s="217"/>
      <c r="Y7" s="217"/>
      <c r="Z7" s="217"/>
      <c r="AA7" s="217"/>
      <c r="AB7" s="217"/>
      <c r="AC7" s="217"/>
      <c r="AD7" s="217"/>
      <c r="AE7" s="251"/>
      <c r="AF7" s="219"/>
      <c r="AG7" s="217"/>
      <c r="AH7" s="217"/>
      <c r="AI7" s="217"/>
      <c r="AJ7" s="217"/>
      <c r="AK7" s="217"/>
      <c r="AL7" s="217" t="s">
        <v>390</v>
      </c>
      <c r="AM7" s="218" t="s">
        <v>388</v>
      </c>
      <c r="AN7" s="218"/>
      <c r="AO7" s="218"/>
      <c r="AP7" s="253" t="s">
        <v>473</v>
      </c>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row>
    <row r="8" spans="1:104" x14ac:dyDescent="0.15">
      <c r="A8" s="215">
        <v>990</v>
      </c>
      <c r="B8" s="240">
        <v>43307</v>
      </c>
      <c r="C8" s="216" t="s">
        <v>385</v>
      </c>
      <c r="D8" s="217" t="s">
        <v>386</v>
      </c>
      <c r="E8" s="217"/>
      <c r="F8" s="217" t="s">
        <v>373</v>
      </c>
      <c r="G8" s="209">
        <v>43281</v>
      </c>
      <c r="H8" s="218" t="s">
        <v>387</v>
      </c>
      <c r="I8" s="218" t="s">
        <v>388</v>
      </c>
      <c r="J8" s="208"/>
      <c r="K8" s="217" t="s">
        <v>328</v>
      </c>
      <c r="L8" s="208" t="s">
        <v>461</v>
      </c>
      <c r="M8" s="255">
        <v>104.55454545454545</v>
      </c>
      <c r="N8" s="255">
        <v>32.227272727272727</v>
      </c>
      <c r="O8" s="217"/>
      <c r="P8" s="219"/>
      <c r="Q8" s="248"/>
      <c r="R8" s="220" t="s">
        <v>353</v>
      </c>
      <c r="S8" s="248"/>
      <c r="T8" s="220" t="s">
        <v>353</v>
      </c>
      <c r="U8" s="248"/>
      <c r="V8" s="217"/>
      <c r="W8" s="217"/>
      <c r="X8" s="217"/>
      <c r="Y8" s="217"/>
      <c r="Z8" s="217"/>
      <c r="AA8" s="217"/>
      <c r="AB8" s="217"/>
      <c r="AC8" s="217"/>
      <c r="AD8" s="217"/>
      <c r="AE8" s="251"/>
      <c r="AF8" s="219"/>
      <c r="AG8" s="217"/>
      <c r="AH8" s="217"/>
      <c r="AI8" s="217"/>
      <c r="AJ8" s="217"/>
      <c r="AK8" s="217"/>
      <c r="AL8" s="217" t="s">
        <v>390</v>
      </c>
      <c r="AM8" s="218" t="s">
        <v>388</v>
      </c>
      <c r="AN8" s="218"/>
      <c r="AO8" s="218"/>
      <c r="AP8" s="253" t="s">
        <v>475</v>
      </c>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row>
    <row r="9" spans="1:104" x14ac:dyDescent="0.15">
      <c r="A9" s="215">
        <v>10575</v>
      </c>
      <c r="B9" s="240">
        <v>43307</v>
      </c>
      <c r="C9" s="216" t="s">
        <v>385</v>
      </c>
      <c r="D9" s="217" t="s">
        <v>386</v>
      </c>
      <c r="E9" s="217"/>
      <c r="F9" s="217" t="s">
        <v>373</v>
      </c>
      <c r="G9" s="209">
        <v>43281</v>
      </c>
      <c r="H9" s="218" t="s">
        <v>387</v>
      </c>
      <c r="I9" s="218" t="s">
        <v>388</v>
      </c>
      <c r="J9" s="208"/>
      <c r="K9" s="217" t="s">
        <v>329</v>
      </c>
      <c r="L9" s="208" t="s">
        <v>461</v>
      </c>
      <c r="M9" s="255">
        <v>87.789999999999992</v>
      </c>
      <c r="N9" s="255">
        <v>33.789999999999992</v>
      </c>
      <c r="O9" s="217" t="s">
        <v>343</v>
      </c>
      <c r="P9" s="219">
        <v>1000</v>
      </c>
      <c r="Q9" s="255">
        <v>36.529999999999994</v>
      </c>
      <c r="R9" s="219">
        <v>1000</v>
      </c>
      <c r="S9" s="255">
        <v>36.529999999999994</v>
      </c>
      <c r="T9" s="219">
        <v>1000</v>
      </c>
      <c r="U9" s="255">
        <v>36.529999999999994</v>
      </c>
      <c r="V9" s="217"/>
      <c r="W9" s="217"/>
      <c r="X9" s="217"/>
      <c r="Y9" s="217"/>
      <c r="Z9" s="219"/>
      <c r="AA9" s="217"/>
      <c r="AB9" s="219"/>
      <c r="AC9" s="217"/>
      <c r="AD9" s="217"/>
      <c r="AE9" s="251"/>
      <c r="AF9" s="219"/>
      <c r="AG9" s="217"/>
      <c r="AH9" s="217"/>
      <c r="AI9" s="217"/>
      <c r="AJ9" s="217"/>
      <c r="AK9" s="217"/>
      <c r="AL9" s="217" t="s">
        <v>390</v>
      </c>
      <c r="AM9" s="218" t="s">
        <v>388</v>
      </c>
      <c r="AN9" s="218"/>
      <c r="AO9" s="218"/>
      <c r="AP9" s="253" t="s">
        <v>477</v>
      </c>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row>
    <row r="10" spans="1:104" x14ac:dyDescent="0.15">
      <c r="A10" s="215">
        <v>10362</v>
      </c>
      <c r="B10" s="240">
        <v>43307</v>
      </c>
      <c r="C10" s="216" t="s">
        <v>385</v>
      </c>
      <c r="D10" s="217" t="s">
        <v>386</v>
      </c>
      <c r="E10" s="217"/>
      <c r="F10" s="217" t="s">
        <v>373</v>
      </c>
      <c r="G10" s="209">
        <v>43284</v>
      </c>
      <c r="H10" s="218" t="s">
        <v>387</v>
      </c>
      <c r="I10" s="218" t="s">
        <v>388</v>
      </c>
      <c r="J10" s="208"/>
      <c r="K10" s="217" t="s">
        <v>330</v>
      </c>
      <c r="L10" s="208" t="s">
        <v>461</v>
      </c>
      <c r="M10" s="255">
        <v>94.181818181818173</v>
      </c>
      <c r="N10" s="255">
        <v>33.218181818181812</v>
      </c>
      <c r="O10" s="217"/>
      <c r="P10" s="219"/>
      <c r="Q10" s="248"/>
      <c r="R10" s="219"/>
      <c r="S10" s="248"/>
      <c r="T10" s="219"/>
      <c r="U10" s="248"/>
      <c r="V10" s="217"/>
      <c r="W10" s="217"/>
      <c r="X10" s="217"/>
      <c r="Y10" s="217"/>
      <c r="Z10" s="219"/>
      <c r="AA10" s="217"/>
      <c r="AB10" s="219"/>
      <c r="AC10" s="217"/>
      <c r="AD10" s="217"/>
      <c r="AE10" s="251"/>
      <c r="AF10" s="219"/>
      <c r="AG10" s="217"/>
      <c r="AH10" s="217"/>
      <c r="AI10" s="217"/>
      <c r="AJ10" s="217"/>
      <c r="AK10" s="217"/>
      <c r="AL10" s="217" t="s">
        <v>390</v>
      </c>
      <c r="AM10" s="218" t="s">
        <v>388</v>
      </c>
      <c r="AN10" s="218"/>
      <c r="AO10" s="218"/>
      <c r="AP10" s="253" t="s">
        <v>478</v>
      </c>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row>
    <row r="11" spans="1:104" x14ac:dyDescent="0.15">
      <c r="A11" s="215">
        <v>1016</v>
      </c>
      <c r="B11" s="240">
        <v>43307</v>
      </c>
      <c r="C11" s="216" t="s">
        <v>385</v>
      </c>
      <c r="D11" s="217" t="s">
        <v>386</v>
      </c>
      <c r="E11" s="217"/>
      <c r="F11" s="217" t="s">
        <v>373</v>
      </c>
      <c r="G11" s="209">
        <v>43281</v>
      </c>
      <c r="H11" s="218" t="s">
        <v>387</v>
      </c>
      <c r="I11" s="218" t="s">
        <v>388</v>
      </c>
      <c r="J11" s="208"/>
      <c r="K11" s="217" t="s">
        <v>331</v>
      </c>
      <c r="L11" s="208" t="s">
        <v>461</v>
      </c>
      <c r="M11" s="255">
        <v>85</v>
      </c>
      <c r="N11" s="255">
        <v>33.754545454545458</v>
      </c>
      <c r="O11" s="217"/>
      <c r="P11" s="219"/>
      <c r="Q11" s="248"/>
      <c r="R11" s="220"/>
      <c r="S11" s="248"/>
      <c r="T11" s="220"/>
      <c r="U11" s="248"/>
      <c r="V11" s="217"/>
      <c r="W11" s="217"/>
      <c r="X11" s="219"/>
      <c r="Y11" s="217"/>
      <c r="Z11" s="219"/>
      <c r="AA11" s="217"/>
      <c r="AB11" s="219"/>
      <c r="AC11" s="217"/>
      <c r="AD11" s="217"/>
      <c r="AE11" s="251"/>
      <c r="AF11" s="219"/>
      <c r="AG11" s="217"/>
      <c r="AH11" s="217"/>
      <c r="AI11" s="217"/>
      <c r="AJ11" s="217"/>
      <c r="AK11" s="217"/>
      <c r="AL11" s="217" t="s">
        <v>390</v>
      </c>
      <c r="AM11" s="218" t="s">
        <v>388</v>
      </c>
      <c r="AN11" s="218"/>
      <c r="AO11" s="218"/>
      <c r="AP11" s="253" t="s">
        <v>480</v>
      </c>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row>
    <row r="12" spans="1:104" x14ac:dyDescent="0.15">
      <c r="A12" s="215">
        <v>10483</v>
      </c>
      <c r="B12" s="240">
        <v>43307</v>
      </c>
      <c r="C12" s="216" t="s">
        <v>385</v>
      </c>
      <c r="D12" s="217" t="s">
        <v>386</v>
      </c>
      <c r="E12" s="217"/>
      <c r="F12" s="217" t="s">
        <v>373</v>
      </c>
      <c r="G12" s="209">
        <v>43281</v>
      </c>
      <c r="H12" s="218" t="s">
        <v>387</v>
      </c>
      <c r="I12" s="218" t="s">
        <v>388</v>
      </c>
      <c r="J12" s="208"/>
      <c r="K12" s="217" t="s">
        <v>332</v>
      </c>
      <c r="L12" s="208" t="s">
        <v>461</v>
      </c>
      <c r="M12" s="255">
        <v>99.809090909090912</v>
      </c>
      <c r="N12" s="255">
        <v>32.709090909090904</v>
      </c>
      <c r="O12" s="217" t="s">
        <v>343</v>
      </c>
      <c r="P12" s="219">
        <v>1000</v>
      </c>
      <c r="Q12" s="255">
        <v>34.209090909090911</v>
      </c>
      <c r="R12" s="219">
        <v>1000</v>
      </c>
      <c r="S12" s="255">
        <v>34.209090909090911</v>
      </c>
      <c r="T12" s="219">
        <v>1000</v>
      </c>
      <c r="U12" s="255">
        <v>34.209090909090911</v>
      </c>
      <c r="V12" s="217"/>
      <c r="W12" s="217"/>
      <c r="X12" s="217"/>
      <c r="Y12" s="217"/>
      <c r="Z12" s="217"/>
      <c r="AA12" s="217"/>
      <c r="AB12" s="217"/>
      <c r="AC12" s="217"/>
      <c r="AD12" s="217"/>
      <c r="AE12" s="251"/>
      <c r="AF12" s="217"/>
      <c r="AG12" s="217"/>
      <c r="AH12" s="217"/>
      <c r="AI12" s="217"/>
      <c r="AJ12" s="217"/>
      <c r="AK12" s="217"/>
      <c r="AL12" s="217" t="s">
        <v>390</v>
      </c>
      <c r="AM12" s="218" t="s">
        <v>388</v>
      </c>
      <c r="AN12" s="218"/>
      <c r="AO12" s="218"/>
      <c r="AP12" s="253" t="s">
        <v>482</v>
      </c>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row>
    <row r="13" spans="1:104" x14ac:dyDescent="0.15">
      <c r="A13" s="215">
        <v>10701</v>
      </c>
      <c r="B13" s="240">
        <v>43307</v>
      </c>
      <c r="C13" s="216" t="s">
        <v>385</v>
      </c>
      <c r="D13" s="217" t="s">
        <v>386</v>
      </c>
      <c r="E13" s="217"/>
      <c r="F13" s="217" t="s">
        <v>373</v>
      </c>
      <c r="G13" s="209">
        <v>43281</v>
      </c>
      <c r="H13" s="218" t="s">
        <v>388</v>
      </c>
      <c r="I13" s="218" t="s">
        <v>395</v>
      </c>
      <c r="J13" s="208"/>
      <c r="K13" s="217" t="s">
        <v>371</v>
      </c>
      <c r="L13" s="208" t="s">
        <v>461</v>
      </c>
      <c r="M13" s="255">
        <v>111.49090909090908</v>
      </c>
      <c r="N13" s="255">
        <v>31.627272727272725</v>
      </c>
      <c r="O13" s="217"/>
      <c r="P13" s="219"/>
      <c r="Q13" s="248"/>
      <c r="R13" s="219"/>
      <c r="S13" s="248"/>
      <c r="T13" s="219"/>
      <c r="U13" s="248"/>
      <c r="V13" s="217"/>
      <c r="W13" s="217"/>
      <c r="X13" s="219"/>
      <c r="Y13" s="217"/>
      <c r="Z13" s="219"/>
      <c r="AA13" s="217"/>
      <c r="AB13" s="219"/>
      <c r="AC13" s="217"/>
      <c r="AD13" s="217"/>
      <c r="AE13" s="251"/>
      <c r="AF13" s="219"/>
      <c r="AG13" s="217"/>
      <c r="AH13" s="217"/>
      <c r="AI13" s="217"/>
      <c r="AJ13" s="217"/>
      <c r="AK13" s="217"/>
      <c r="AL13" s="217" t="s">
        <v>390</v>
      </c>
      <c r="AM13" s="218" t="s">
        <v>388</v>
      </c>
      <c r="AN13" s="217"/>
      <c r="AO13" s="218"/>
      <c r="AP13" s="253" t="s">
        <v>484</v>
      </c>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row>
    <row r="14" spans="1:104" x14ac:dyDescent="0.15">
      <c r="A14" s="215"/>
      <c r="B14" s="240">
        <v>43307</v>
      </c>
      <c r="C14" s="216" t="s">
        <v>385</v>
      </c>
      <c r="D14" s="217" t="s">
        <v>386</v>
      </c>
      <c r="E14" s="217"/>
      <c r="F14" s="217" t="s">
        <v>373</v>
      </c>
      <c r="G14" s="225">
        <v>43280</v>
      </c>
      <c r="H14" s="218" t="s">
        <v>387</v>
      </c>
      <c r="I14" s="218" t="s">
        <v>388</v>
      </c>
      <c r="J14" s="208"/>
      <c r="K14" s="217" t="s">
        <v>411</v>
      </c>
      <c r="L14" s="208" t="s">
        <v>461</v>
      </c>
      <c r="M14" s="255">
        <v>97</v>
      </c>
      <c r="N14" s="255">
        <v>32.9</v>
      </c>
      <c r="O14" s="217" t="s">
        <v>343</v>
      </c>
      <c r="P14" s="254">
        <v>1368</v>
      </c>
      <c r="Q14" s="255">
        <v>82</v>
      </c>
      <c r="R14" s="254">
        <v>1368</v>
      </c>
      <c r="S14" s="255">
        <v>82</v>
      </c>
      <c r="T14" s="254">
        <v>1395</v>
      </c>
      <c r="U14" s="255">
        <v>82</v>
      </c>
      <c r="V14" s="217"/>
      <c r="W14" s="217"/>
      <c r="X14" s="219"/>
      <c r="Y14" s="217"/>
      <c r="Z14" s="219"/>
      <c r="AA14" s="217"/>
      <c r="AB14" s="219"/>
      <c r="AC14" s="217"/>
      <c r="AD14" s="217"/>
      <c r="AE14" s="251"/>
      <c r="AF14" s="219"/>
      <c r="AG14" s="217"/>
      <c r="AH14" s="217"/>
      <c r="AI14" s="217"/>
      <c r="AJ14" s="217"/>
      <c r="AK14" s="217"/>
      <c r="AL14" s="217" t="s">
        <v>390</v>
      </c>
      <c r="AM14" s="218" t="s">
        <v>388</v>
      </c>
      <c r="AN14" s="217"/>
      <c r="AO14" s="218"/>
      <c r="AP14" s="253" t="s">
        <v>486</v>
      </c>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row>
    <row r="15" spans="1:104" x14ac:dyDescent="0.15">
      <c r="A15" s="215"/>
      <c r="B15" s="240">
        <v>43307</v>
      </c>
      <c r="C15" s="216" t="s">
        <v>385</v>
      </c>
      <c r="D15" s="217" t="s">
        <v>386</v>
      </c>
      <c r="E15" s="217"/>
      <c r="F15" s="217" t="s">
        <v>373</v>
      </c>
      <c r="G15" s="209">
        <v>43281</v>
      </c>
      <c r="H15" s="218" t="s">
        <v>388</v>
      </c>
      <c r="I15" s="218" t="s">
        <v>395</v>
      </c>
      <c r="J15" s="208"/>
      <c r="K15" s="217" t="s">
        <v>413</v>
      </c>
      <c r="L15" s="208" t="s">
        <v>461</v>
      </c>
      <c r="M15" s="255">
        <v>94.999999999999986</v>
      </c>
      <c r="N15" s="255">
        <v>33.099999999999994</v>
      </c>
      <c r="O15" s="217"/>
      <c r="P15" s="219"/>
      <c r="Q15" s="248"/>
      <c r="R15" s="219"/>
      <c r="S15" s="248"/>
      <c r="T15" s="219"/>
      <c r="U15" s="248"/>
      <c r="V15" s="217"/>
      <c r="W15" s="217"/>
      <c r="X15" s="219"/>
      <c r="Y15" s="217"/>
      <c r="Z15" s="219"/>
      <c r="AA15" s="217"/>
      <c r="AB15" s="219"/>
      <c r="AC15" s="217"/>
      <c r="AD15" s="217"/>
      <c r="AE15" s="251"/>
      <c r="AF15" s="219"/>
      <c r="AG15" s="217"/>
      <c r="AH15" s="217"/>
      <c r="AI15" s="217"/>
      <c r="AJ15" s="217"/>
      <c r="AK15" s="217"/>
      <c r="AL15" s="217" t="s">
        <v>390</v>
      </c>
      <c r="AM15" s="218" t="s">
        <v>388</v>
      </c>
      <c r="AN15" s="217"/>
      <c r="AO15" s="218"/>
      <c r="AP15" s="253" t="s">
        <v>487</v>
      </c>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row>
    <row r="16" spans="1:104" x14ac:dyDescent="0.15">
      <c r="A16" s="215"/>
      <c r="B16" s="240">
        <v>43307</v>
      </c>
      <c r="C16" s="216" t="s">
        <v>385</v>
      </c>
      <c r="D16" s="217" t="s">
        <v>386</v>
      </c>
      <c r="E16" s="217"/>
      <c r="F16" s="217" t="s">
        <v>373</v>
      </c>
      <c r="G16" s="209">
        <v>43281</v>
      </c>
      <c r="H16" s="218" t="s">
        <v>388</v>
      </c>
      <c r="I16" s="218" t="s">
        <v>395</v>
      </c>
      <c r="J16" s="208"/>
      <c r="K16" s="217" t="s">
        <v>445</v>
      </c>
      <c r="L16" s="208" t="s">
        <v>461</v>
      </c>
      <c r="M16" s="255">
        <v>89</v>
      </c>
      <c r="N16" s="255">
        <v>33.6</v>
      </c>
      <c r="O16" s="217" t="s">
        <v>343</v>
      </c>
      <c r="P16" s="219">
        <v>1000</v>
      </c>
      <c r="Q16" s="255">
        <v>36.099999999999994</v>
      </c>
      <c r="R16" s="219">
        <v>1000</v>
      </c>
      <c r="S16" s="255">
        <v>36.099999999999994</v>
      </c>
      <c r="T16" s="219">
        <v>1000</v>
      </c>
      <c r="U16" s="255">
        <v>36.099999999999994</v>
      </c>
      <c r="V16" s="217"/>
      <c r="W16" s="217"/>
      <c r="X16" s="219"/>
      <c r="Y16" s="217"/>
      <c r="Z16" s="219"/>
      <c r="AA16" s="217"/>
      <c r="AB16" s="219"/>
      <c r="AC16" s="217"/>
      <c r="AD16" s="217"/>
      <c r="AE16" s="251"/>
      <c r="AF16" s="219"/>
      <c r="AG16" s="217"/>
      <c r="AH16" s="217"/>
      <c r="AI16" s="217"/>
      <c r="AJ16" s="217"/>
      <c r="AK16" s="217"/>
      <c r="AL16" s="217" t="s">
        <v>390</v>
      </c>
      <c r="AM16" s="218" t="s">
        <v>388</v>
      </c>
      <c r="AN16" s="217"/>
      <c r="AO16" s="218"/>
      <c r="AP16" s="253" t="s">
        <v>489</v>
      </c>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row>
    <row r="17" spans="1:104" x14ac:dyDescent="0.15">
      <c r="A17" s="215"/>
      <c r="B17" s="240">
        <v>43307</v>
      </c>
      <c r="C17" s="216" t="s">
        <v>385</v>
      </c>
      <c r="D17" s="217" t="s">
        <v>386</v>
      </c>
      <c r="E17" s="217"/>
      <c r="F17" s="217" t="s">
        <v>373</v>
      </c>
      <c r="G17" s="209">
        <v>43281</v>
      </c>
      <c r="H17" s="218" t="s">
        <v>388</v>
      </c>
      <c r="I17" s="218" t="s">
        <v>395</v>
      </c>
      <c r="J17" s="208"/>
      <c r="K17" s="217" t="s">
        <v>446</v>
      </c>
      <c r="L17" s="208" t="s">
        <v>461</v>
      </c>
      <c r="M17" s="255">
        <v>89.999999999999986</v>
      </c>
      <c r="N17" s="255">
        <v>33.6</v>
      </c>
      <c r="O17" s="103"/>
      <c r="P17" s="103"/>
      <c r="Q17" s="249"/>
      <c r="R17" s="219"/>
      <c r="S17" s="249"/>
      <c r="T17" s="219"/>
      <c r="U17" s="249"/>
      <c r="V17" s="217"/>
      <c r="W17" s="217"/>
      <c r="X17" s="219"/>
      <c r="Y17" s="217"/>
      <c r="Z17" s="219"/>
      <c r="AA17" s="217"/>
      <c r="AB17" s="219"/>
      <c r="AC17" s="217"/>
      <c r="AD17" s="217"/>
      <c r="AE17" s="251"/>
      <c r="AF17" s="219"/>
      <c r="AG17" s="217"/>
      <c r="AH17" s="217"/>
      <c r="AI17" s="217"/>
      <c r="AJ17" s="217"/>
      <c r="AK17" s="217"/>
      <c r="AL17" s="217" t="s">
        <v>390</v>
      </c>
      <c r="AM17" s="218" t="s">
        <v>388</v>
      </c>
      <c r="AN17" s="217"/>
      <c r="AO17" s="218"/>
      <c r="AP17" s="253" t="s">
        <v>491</v>
      </c>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row>
    <row r="18" spans="1:104" x14ac:dyDescent="0.15">
      <c r="A18" s="215"/>
      <c r="B18" s="240">
        <v>43307</v>
      </c>
      <c r="C18" s="216" t="s">
        <v>385</v>
      </c>
      <c r="D18" s="217" t="s">
        <v>386</v>
      </c>
      <c r="E18" s="217"/>
      <c r="F18" s="217" t="s">
        <v>373</v>
      </c>
      <c r="G18" s="209">
        <v>43281</v>
      </c>
      <c r="H18" s="218" t="s">
        <v>388</v>
      </c>
      <c r="I18" s="218" t="s">
        <v>395</v>
      </c>
      <c r="J18" s="218"/>
      <c r="K18" s="217" t="s">
        <v>447</v>
      </c>
      <c r="L18" s="208" t="s">
        <v>461</v>
      </c>
      <c r="M18" s="255">
        <v>104.99999999999999</v>
      </c>
      <c r="N18" s="255">
        <v>32.213636363636361</v>
      </c>
      <c r="O18" s="166"/>
      <c r="P18" s="166"/>
      <c r="Q18" s="255"/>
      <c r="R18" s="219"/>
      <c r="S18" s="255"/>
      <c r="T18" s="219"/>
      <c r="U18" s="255"/>
      <c r="V18" s="217"/>
      <c r="W18" s="217"/>
      <c r="X18" s="219"/>
      <c r="Y18" s="217"/>
      <c r="Z18" s="219"/>
      <c r="AA18" s="217"/>
      <c r="AB18" s="219"/>
      <c r="AC18" s="217"/>
      <c r="AD18" s="217"/>
      <c r="AE18" s="217"/>
      <c r="AF18" s="219"/>
      <c r="AG18" s="217"/>
      <c r="AH18" s="217"/>
      <c r="AI18" s="217"/>
      <c r="AJ18" s="217"/>
      <c r="AK18" s="217"/>
      <c r="AL18" s="217" t="s">
        <v>390</v>
      </c>
      <c r="AM18" s="218" t="s">
        <v>388</v>
      </c>
      <c r="AN18" s="217"/>
      <c r="AO18" s="218"/>
      <c r="AP18" s="253" t="s">
        <v>497</v>
      </c>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row>
    <row r="19" spans="1:104" x14ac:dyDescent="0.15">
      <c r="A19" s="215"/>
      <c r="B19" s="240">
        <v>43307</v>
      </c>
      <c r="C19" s="216" t="s">
        <v>385</v>
      </c>
      <c r="D19" s="217" t="s">
        <v>386</v>
      </c>
      <c r="E19" s="217"/>
      <c r="F19" s="217" t="s">
        <v>373</v>
      </c>
      <c r="G19" s="209">
        <v>43281</v>
      </c>
      <c r="H19" s="218" t="s">
        <v>388</v>
      </c>
      <c r="I19" s="218" t="s">
        <v>395</v>
      </c>
      <c r="J19" s="218"/>
      <c r="K19" s="217" t="s">
        <v>448</v>
      </c>
      <c r="L19" s="208" t="s">
        <v>461</v>
      </c>
      <c r="M19" s="255">
        <v>69.127272727272725</v>
      </c>
      <c r="N19" s="255">
        <v>35.499999999999993</v>
      </c>
      <c r="O19" s="103"/>
      <c r="P19" s="103"/>
      <c r="Q19" s="249"/>
      <c r="R19" s="219"/>
      <c r="S19" s="249"/>
      <c r="T19" s="219"/>
      <c r="U19" s="249"/>
      <c r="V19" s="217"/>
      <c r="W19" s="217"/>
      <c r="X19" s="219"/>
      <c r="Y19" s="217"/>
      <c r="Z19" s="219"/>
      <c r="AA19" s="217"/>
      <c r="AB19" s="219"/>
      <c r="AC19" s="217"/>
      <c r="AD19" s="217"/>
      <c r="AE19" s="251"/>
      <c r="AF19" s="219"/>
      <c r="AG19" s="217"/>
      <c r="AH19" s="217"/>
      <c r="AI19" s="217"/>
      <c r="AJ19" s="217"/>
      <c r="AK19" s="217"/>
      <c r="AL19" s="217" t="s">
        <v>390</v>
      </c>
      <c r="AM19" s="218" t="s">
        <v>388</v>
      </c>
      <c r="AN19" s="217"/>
      <c r="AO19" s="218"/>
      <c r="AP19" s="253" t="s">
        <v>493</v>
      </c>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row>
    <row r="20" spans="1:104" x14ac:dyDescent="0.15">
      <c r="A20" s="215">
        <v>948</v>
      </c>
      <c r="B20" s="240">
        <v>43307</v>
      </c>
      <c r="C20" s="207" t="s">
        <v>385</v>
      </c>
      <c r="D20" s="208" t="s">
        <v>386</v>
      </c>
      <c r="E20" s="208"/>
      <c r="F20" s="217" t="s">
        <v>420</v>
      </c>
      <c r="G20" s="209">
        <v>43284</v>
      </c>
      <c r="H20" s="210" t="s">
        <v>387</v>
      </c>
      <c r="I20" s="210" t="s">
        <v>388</v>
      </c>
      <c r="J20" s="210"/>
      <c r="K20" s="208" t="s">
        <v>96</v>
      </c>
      <c r="L20" s="208" t="s">
        <v>461</v>
      </c>
      <c r="M20" s="255">
        <v>94.181818181818173</v>
      </c>
      <c r="N20" s="255">
        <v>33.218181818181812</v>
      </c>
      <c r="O20" s="217"/>
      <c r="P20" s="219"/>
      <c r="Q20" s="249"/>
      <c r="R20" s="219"/>
      <c r="S20" s="249"/>
      <c r="T20" s="219"/>
      <c r="U20" s="249"/>
      <c r="V20" s="217"/>
      <c r="W20" s="217"/>
      <c r="X20" s="217"/>
      <c r="Y20" s="217"/>
      <c r="Z20" s="219"/>
      <c r="AA20" s="217"/>
      <c r="AB20" s="219"/>
      <c r="AC20" s="217"/>
      <c r="AD20" s="242"/>
      <c r="AE20" s="255">
        <v>18.272727272727273</v>
      </c>
      <c r="AF20" s="219"/>
      <c r="AG20" s="217"/>
      <c r="AH20" s="217"/>
      <c r="AI20" s="217"/>
      <c r="AJ20" s="217"/>
      <c r="AK20" s="217"/>
      <c r="AL20" s="217" t="s">
        <v>421</v>
      </c>
      <c r="AM20" s="218" t="s">
        <v>388</v>
      </c>
      <c r="AN20" s="218"/>
      <c r="AO20" s="218"/>
      <c r="AP20" s="253" t="s">
        <v>466</v>
      </c>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row>
    <row r="21" spans="1:104" x14ac:dyDescent="0.15">
      <c r="A21" s="215">
        <v>955</v>
      </c>
      <c r="B21" s="240">
        <v>43307</v>
      </c>
      <c r="C21" s="216" t="s">
        <v>385</v>
      </c>
      <c r="D21" s="217" t="s">
        <v>386</v>
      </c>
      <c r="E21" s="217"/>
      <c r="F21" s="217" t="s">
        <v>420</v>
      </c>
      <c r="G21" s="209">
        <v>43281</v>
      </c>
      <c r="H21" s="218" t="s">
        <v>387</v>
      </c>
      <c r="I21" s="218" t="s">
        <v>388</v>
      </c>
      <c r="J21" s="218"/>
      <c r="K21" s="217" t="s">
        <v>321</v>
      </c>
      <c r="L21" s="208" t="s">
        <v>461</v>
      </c>
      <c r="M21" s="255">
        <v>92.536363636363632</v>
      </c>
      <c r="N21" s="255">
        <v>33.336363636363636</v>
      </c>
      <c r="O21" s="217"/>
      <c r="P21" s="219"/>
      <c r="Q21" s="249"/>
      <c r="R21" s="219"/>
      <c r="S21" s="249"/>
      <c r="T21" s="219"/>
      <c r="U21" s="249"/>
      <c r="V21" s="217"/>
      <c r="W21" s="217"/>
      <c r="X21" s="217"/>
      <c r="Y21" s="217"/>
      <c r="Z21" s="217"/>
      <c r="AA21" s="217"/>
      <c r="AB21" s="217"/>
      <c r="AC21" s="217"/>
      <c r="AD21" s="242"/>
      <c r="AE21" s="255">
        <v>18.263636363636362</v>
      </c>
      <c r="AF21" s="219"/>
      <c r="AG21" s="217"/>
      <c r="AH21" s="217"/>
      <c r="AI21" s="217"/>
      <c r="AJ21" s="217"/>
      <c r="AK21" s="217"/>
      <c r="AL21" s="217" t="s">
        <v>421</v>
      </c>
      <c r="AM21" s="218" t="s">
        <v>388</v>
      </c>
      <c r="AN21" s="218"/>
      <c r="AO21" s="218"/>
      <c r="AP21" s="253" t="s">
        <v>496</v>
      </c>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row>
    <row r="22" spans="1:104" x14ac:dyDescent="0.15">
      <c r="A22" s="215">
        <v>959</v>
      </c>
      <c r="B22" s="240">
        <v>43307</v>
      </c>
      <c r="C22" s="216" t="s">
        <v>385</v>
      </c>
      <c r="D22" s="217" t="s">
        <v>386</v>
      </c>
      <c r="E22" s="217"/>
      <c r="F22" s="217" t="s">
        <v>420</v>
      </c>
      <c r="G22" s="209">
        <v>43281</v>
      </c>
      <c r="H22" s="218" t="s">
        <v>388</v>
      </c>
      <c r="I22" s="218" t="s">
        <v>395</v>
      </c>
      <c r="J22" s="218"/>
      <c r="K22" s="217" t="s">
        <v>324</v>
      </c>
      <c r="L22" s="208" t="s">
        <v>461</v>
      </c>
      <c r="M22" s="255">
        <v>80</v>
      </c>
      <c r="N22" s="255">
        <v>32.999999999999993</v>
      </c>
      <c r="O22" s="217" t="s">
        <v>343</v>
      </c>
      <c r="P22" s="219">
        <v>300</v>
      </c>
      <c r="Q22" s="255">
        <v>35.154545454545456</v>
      </c>
      <c r="R22" s="254">
        <v>1000</v>
      </c>
      <c r="S22" s="255">
        <v>40</v>
      </c>
      <c r="T22" s="254">
        <v>2500</v>
      </c>
      <c r="U22" s="255">
        <v>42</v>
      </c>
      <c r="V22" s="217"/>
      <c r="W22" s="217"/>
      <c r="X22" s="217"/>
      <c r="Y22" s="217"/>
      <c r="Z22" s="217"/>
      <c r="AA22" s="217"/>
      <c r="AB22" s="217"/>
      <c r="AC22" s="217"/>
      <c r="AD22" s="242"/>
      <c r="AE22" s="255">
        <v>17.536363636363635</v>
      </c>
      <c r="AF22" s="219"/>
      <c r="AG22" s="217"/>
      <c r="AH22" s="217"/>
      <c r="AI22" s="217"/>
      <c r="AJ22" s="217"/>
      <c r="AK22" s="217"/>
      <c r="AL22" s="217" t="s">
        <v>421</v>
      </c>
      <c r="AM22" s="218" t="s">
        <v>388</v>
      </c>
      <c r="AN22" s="218"/>
      <c r="AO22" s="218"/>
      <c r="AP22" s="253" t="s">
        <v>468</v>
      </c>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row>
    <row r="23" spans="1:104" x14ac:dyDescent="0.15">
      <c r="A23" s="215">
        <v>961</v>
      </c>
      <c r="B23" s="240">
        <v>43307</v>
      </c>
      <c r="C23" s="216" t="s">
        <v>385</v>
      </c>
      <c r="D23" s="217" t="s">
        <v>386</v>
      </c>
      <c r="E23" s="217"/>
      <c r="F23" s="217" t="s">
        <v>420</v>
      </c>
      <c r="G23" s="209">
        <v>43281</v>
      </c>
      <c r="H23" s="218" t="s">
        <v>387</v>
      </c>
      <c r="I23" s="218" t="s">
        <v>388</v>
      </c>
      <c r="J23" s="218"/>
      <c r="K23" s="217" t="s">
        <v>325</v>
      </c>
      <c r="L23" s="208" t="s">
        <v>461</v>
      </c>
      <c r="M23" s="255">
        <v>121.48181818181817</v>
      </c>
      <c r="N23" s="255">
        <v>30.054545454545455</v>
      </c>
      <c r="O23" s="217"/>
      <c r="P23" s="219"/>
      <c r="Q23" s="248"/>
      <c r="R23" s="219"/>
      <c r="S23" s="248"/>
      <c r="T23" s="219"/>
      <c r="U23" s="248"/>
      <c r="V23" s="217"/>
      <c r="W23" s="217"/>
      <c r="X23" s="217"/>
      <c r="Y23" s="217"/>
      <c r="Z23" s="217"/>
      <c r="AA23" s="217"/>
      <c r="AB23" s="217"/>
      <c r="AC23" s="217"/>
      <c r="AD23" s="242"/>
      <c r="AE23" s="255">
        <v>23.281818181818178</v>
      </c>
      <c r="AF23" s="219"/>
      <c r="AG23" s="217"/>
      <c r="AH23" s="217"/>
      <c r="AI23" s="217"/>
      <c r="AJ23" s="217"/>
      <c r="AK23" s="217"/>
      <c r="AL23" s="217" t="s">
        <v>421</v>
      </c>
      <c r="AM23" s="218" t="s">
        <v>388</v>
      </c>
      <c r="AN23" s="218"/>
      <c r="AO23" s="218"/>
      <c r="AP23" s="253" t="s">
        <v>470</v>
      </c>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row>
    <row r="24" spans="1:104" x14ac:dyDescent="0.15">
      <c r="A24" s="215">
        <v>966</v>
      </c>
      <c r="B24" s="240">
        <v>43307</v>
      </c>
      <c r="C24" s="216" t="s">
        <v>385</v>
      </c>
      <c r="D24" s="217" t="s">
        <v>386</v>
      </c>
      <c r="E24" s="217"/>
      <c r="F24" s="217" t="s">
        <v>420</v>
      </c>
      <c r="G24" s="209">
        <v>43281</v>
      </c>
      <c r="H24" s="218" t="s">
        <v>387</v>
      </c>
      <c r="I24" s="218" t="s">
        <v>388</v>
      </c>
      <c r="J24" s="218"/>
      <c r="K24" s="217" t="s">
        <v>326</v>
      </c>
      <c r="L24" s="208" t="s">
        <v>461</v>
      </c>
      <c r="M24" s="255">
        <v>84.5</v>
      </c>
      <c r="N24" s="255">
        <v>34.109090909090909</v>
      </c>
      <c r="O24" s="217"/>
      <c r="P24" s="219"/>
      <c r="Q24" s="248"/>
      <c r="R24" s="219"/>
      <c r="S24" s="248"/>
      <c r="T24" s="219"/>
      <c r="U24" s="248"/>
      <c r="V24" s="217"/>
      <c r="W24" s="217"/>
      <c r="X24" s="219"/>
      <c r="Y24" s="217"/>
      <c r="Z24" s="219"/>
      <c r="AA24" s="217"/>
      <c r="AB24" s="219"/>
      <c r="AC24" s="217"/>
      <c r="AD24" s="242"/>
      <c r="AE24" s="255">
        <v>18.18181818181818</v>
      </c>
      <c r="AF24" s="219"/>
      <c r="AG24" s="217"/>
      <c r="AH24" s="217"/>
      <c r="AI24" s="217"/>
      <c r="AJ24" s="217"/>
      <c r="AK24" s="217"/>
      <c r="AL24" s="217" t="s">
        <v>421</v>
      </c>
      <c r="AM24" s="218" t="s">
        <v>388</v>
      </c>
      <c r="AN24" s="218"/>
      <c r="AO24" s="218"/>
      <c r="AP24" s="253" t="s">
        <v>472</v>
      </c>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row>
    <row r="25" spans="1:104" x14ac:dyDescent="0.15">
      <c r="A25" s="215">
        <v>975</v>
      </c>
      <c r="B25" s="240">
        <v>43307</v>
      </c>
      <c r="C25" s="216" t="s">
        <v>385</v>
      </c>
      <c r="D25" s="217" t="s">
        <v>386</v>
      </c>
      <c r="E25" s="217"/>
      <c r="F25" s="217" t="s">
        <v>420</v>
      </c>
      <c r="G25" s="209">
        <v>43281</v>
      </c>
      <c r="H25" s="218" t="s">
        <v>387</v>
      </c>
      <c r="I25" s="218" t="s">
        <v>388</v>
      </c>
      <c r="J25" s="218"/>
      <c r="K25" s="217" t="s">
        <v>327</v>
      </c>
      <c r="L25" s="208" t="s">
        <v>461</v>
      </c>
      <c r="M25" s="255">
        <v>85</v>
      </c>
      <c r="N25" s="255">
        <v>33.754545454545458</v>
      </c>
      <c r="O25" s="217"/>
      <c r="P25" s="219"/>
      <c r="Q25" s="248"/>
      <c r="R25" s="219"/>
      <c r="S25" s="248"/>
      <c r="T25" s="219"/>
      <c r="U25" s="248"/>
      <c r="V25" s="217"/>
      <c r="W25" s="217"/>
      <c r="X25" s="217"/>
      <c r="Y25" s="217"/>
      <c r="Z25" s="217"/>
      <c r="AA25" s="217"/>
      <c r="AB25" s="217"/>
      <c r="AC25" s="217"/>
      <c r="AD25" s="242"/>
      <c r="AE25" s="255">
        <v>18</v>
      </c>
      <c r="AF25" s="219"/>
      <c r="AG25" s="217"/>
      <c r="AH25" s="217"/>
      <c r="AI25" s="217"/>
      <c r="AJ25" s="217"/>
      <c r="AK25" s="217"/>
      <c r="AL25" s="217" t="s">
        <v>421</v>
      </c>
      <c r="AM25" s="218" t="s">
        <v>388</v>
      </c>
      <c r="AN25" s="218"/>
      <c r="AO25" s="218"/>
      <c r="AP25" s="253" t="s">
        <v>474</v>
      </c>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row>
    <row r="26" spans="1:104" x14ac:dyDescent="0.15">
      <c r="A26" s="215">
        <v>985</v>
      </c>
      <c r="B26" s="240">
        <v>43307</v>
      </c>
      <c r="C26" s="216" t="s">
        <v>385</v>
      </c>
      <c r="D26" s="217" t="s">
        <v>386</v>
      </c>
      <c r="E26" s="217"/>
      <c r="F26" s="217" t="s">
        <v>420</v>
      </c>
      <c r="G26" s="209">
        <v>43281</v>
      </c>
      <c r="H26" s="218" t="s">
        <v>387</v>
      </c>
      <c r="I26" s="218" t="s">
        <v>388</v>
      </c>
      <c r="J26" s="218"/>
      <c r="K26" s="217" t="s">
        <v>328</v>
      </c>
      <c r="L26" s="208" t="s">
        <v>461</v>
      </c>
      <c r="M26" s="255">
        <v>111.81818181818181</v>
      </c>
      <c r="N26" s="255">
        <v>32.627272727272725</v>
      </c>
      <c r="O26" s="217"/>
      <c r="P26" s="219"/>
      <c r="Q26" s="248"/>
      <c r="R26" s="219"/>
      <c r="S26" s="248"/>
      <c r="T26" s="219"/>
      <c r="U26" s="248"/>
      <c r="V26" s="217"/>
      <c r="W26" s="217"/>
      <c r="X26" s="217"/>
      <c r="Y26" s="217"/>
      <c r="Z26" s="217"/>
      <c r="AA26" s="217"/>
      <c r="AB26" s="217"/>
      <c r="AC26" s="217"/>
      <c r="AD26" s="242"/>
      <c r="AE26" s="255">
        <v>15.99090909090909</v>
      </c>
      <c r="AF26" s="219"/>
      <c r="AG26" s="217"/>
      <c r="AH26" s="217"/>
      <c r="AI26" s="217"/>
      <c r="AJ26" s="217"/>
      <c r="AK26" s="217"/>
      <c r="AL26" s="217" t="s">
        <v>421</v>
      </c>
      <c r="AM26" s="218" t="s">
        <v>388</v>
      </c>
      <c r="AN26" s="218"/>
      <c r="AO26" s="218"/>
      <c r="AP26" s="253" t="s">
        <v>476</v>
      </c>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row>
    <row r="27" spans="1:104" x14ac:dyDescent="0.15">
      <c r="A27" s="215">
        <v>2284</v>
      </c>
      <c r="B27" s="240">
        <v>43307</v>
      </c>
      <c r="C27" s="216" t="s">
        <v>385</v>
      </c>
      <c r="D27" s="217" t="s">
        <v>386</v>
      </c>
      <c r="E27" s="217"/>
      <c r="F27" s="217" t="s">
        <v>420</v>
      </c>
      <c r="G27" s="209">
        <v>43281</v>
      </c>
      <c r="H27" s="218" t="s">
        <v>387</v>
      </c>
      <c r="I27" s="218" t="s">
        <v>388</v>
      </c>
      <c r="J27" s="218"/>
      <c r="K27" s="217" t="s">
        <v>329</v>
      </c>
      <c r="L27" s="208" t="s">
        <v>461</v>
      </c>
      <c r="M27" s="255">
        <v>87.789999999999992</v>
      </c>
      <c r="N27" s="255">
        <v>33.789999999999992</v>
      </c>
      <c r="O27" s="217" t="s">
        <v>343</v>
      </c>
      <c r="P27" s="219">
        <v>1000</v>
      </c>
      <c r="Q27" s="255">
        <v>36.529999999999994</v>
      </c>
      <c r="R27" s="219">
        <v>1000</v>
      </c>
      <c r="S27" s="255">
        <v>36.529999999999994</v>
      </c>
      <c r="T27" s="219">
        <v>1000</v>
      </c>
      <c r="U27" s="255">
        <v>36.529999999999994</v>
      </c>
      <c r="V27" s="217"/>
      <c r="W27" s="217"/>
      <c r="X27" s="217"/>
      <c r="Y27" s="217"/>
      <c r="Z27" s="219"/>
      <c r="AA27" s="217"/>
      <c r="AB27" s="219"/>
      <c r="AC27" s="217"/>
      <c r="AD27" s="242"/>
      <c r="AE27" s="255">
        <v>17.889999999999997</v>
      </c>
      <c r="AF27" s="219"/>
      <c r="AG27" s="217"/>
      <c r="AH27" s="217"/>
      <c r="AI27" s="217"/>
      <c r="AJ27" s="217"/>
      <c r="AK27" s="217"/>
      <c r="AL27" s="217" t="s">
        <v>421</v>
      </c>
      <c r="AM27" s="218" t="s">
        <v>388</v>
      </c>
      <c r="AN27" s="218"/>
      <c r="AO27" s="218"/>
      <c r="AP27" s="253" t="s">
        <v>477</v>
      </c>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row>
    <row r="28" spans="1:104" x14ac:dyDescent="0.15">
      <c r="A28" s="215">
        <v>3782</v>
      </c>
      <c r="B28" s="240">
        <v>43307</v>
      </c>
      <c r="C28" s="216" t="s">
        <v>385</v>
      </c>
      <c r="D28" s="217" t="s">
        <v>386</v>
      </c>
      <c r="E28" s="217"/>
      <c r="F28" s="217" t="s">
        <v>420</v>
      </c>
      <c r="G28" s="209">
        <v>43284</v>
      </c>
      <c r="H28" s="218" t="s">
        <v>387</v>
      </c>
      <c r="I28" s="218" t="s">
        <v>388</v>
      </c>
      <c r="J28" s="218"/>
      <c r="K28" s="217" t="s">
        <v>330</v>
      </c>
      <c r="L28" s="208" t="s">
        <v>461</v>
      </c>
      <c r="M28" s="255">
        <v>94.181818181818173</v>
      </c>
      <c r="N28" s="255">
        <v>33.218181818181812</v>
      </c>
      <c r="O28" s="217"/>
      <c r="P28" s="219"/>
      <c r="Q28" s="248"/>
      <c r="R28" s="219"/>
      <c r="S28" s="248"/>
      <c r="T28" s="219"/>
      <c r="U28" s="248"/>
      <c r="V28" s="217"/>
      <c r="W28" s="217"/>
      <c r="X28" s="217"/>
      <c r="Y28" s="217"/>
      <c r="Z28" s="219"/>
      <c r="AA28" s="217"/>
      <c r="AB28" s="219"/>
      <c r="AC28" s="217"/>
      <c r="AD28" s="242"/>
      <c r="AE28" s="255">
        <v>18.272727272727273</v>
      </c>
      <c r="AF28" s="219"/>
      <c r="AG28" s="217"/>
      <c r="AH28" s="217"/>
      <c r="AI28" s="217"/>
      <c r="AJ28" s="217"/>
      <c r="AK28" s="217"/>
      <c r="AL28" s="217" t="s">
        <v>421</v>
      </c>
      <c r="AM28" s="218" t="s">
        <v>388</v>
      </c>
      <c r="AN28" s="218"/>
      <c r="AO28" s="218"/>
      <c r="AP28" s="253" t="s">
        <v>479</v>
      </c>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row>
    <row r="29" spans="1:104" x14ac:dyDescent="0.15">
      <c r="A29" s="215">
        <v>1014</v>
      </c>
      <c r="B29" s="240">
        <v>43307</v>
      </c>
      <c r="C29" s="216" t="s">
        <v>385</v>
      </c>
      <c r="D29" s="217" t="s">
        <v>386</v>
      </c>
      <c r="E29" s="217"/>
      <c r="F29" s="217" t="s">
        <v>420</v>
      </c>
      <c r="G29" s="209">
        <v>43281</v>
      </c>
      <c r="H29" s="218" t="s">
        <v>387</v>
      </c>
      <c r="I29" s="218" t="s">
        <v>388</v>
      </c>
      <c r="J29" s="218"/>
      <c r="K29" s="217" t="s">
        <v>331</v>
      </c>
      <c r="L29" s="208" t="s">
        <v>461</v>
      </c>
      <c r="M29" s="255">
        <v>85</v>
      </c>
      <c r="N29" s="255">
        <v>33.754545454545458</v>
      </c>
      <c r="O29" s="217"/>
      <c r="P29" s="219"/>
      <c r="Q29" s="248"/>
      <c r="R29" s="219"/>
      <c r="S29" s="248"/>
      <c r="T29" s="219"/>
      <c r="U29" s="248"/>
      <c r="V29" s="217"/>
      <c r="W29" s="217"/>
      <c r="X29" s="219"/>
      <c r="Y29" s="217"/>
      <c r="Z29" s="219"/>
      <c r="AA29" s="217"/>
      <c r="AB29" s="219"/>
      <c r="AC29" s="217"/>
      <c r="AD29" s="242"/>
      <c r="AE29" s="255">
        <v>18</v>
      </c>
      <c r="AF29" s="219"/>
      <c r="AG29" s="217"/>
      <c r="AH29" s="217"/>
      <c r="AI29" s="217"/>
      <c r="AJ29" s="217"/>
      <c r="AK29" s="217"/>
      <c r="AL29" s="217" t="s">
        <v>421</v>
      </c>
      <c r="AM29" s="218" t="s">
        <v>388</v>
      </c>
      <c r="AN29" s="218"/>
      <c r="AO29" s="218"/>
      <c r="AP29" s="253" t="s">
        <v>481</v>
      </c>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row>
    <row r="30" spans="1:104" x14ac:dyDescent="0.15">
      <c r="A30" s="215">
        <v>3587</v>
      </c>
      <c r="B30" s="240">
        <v>43307</v>
      </c>
      <c r="C30" s="216" t="s">
        <v>385</v>
      </c>
      <c r="D30" s="217" t="s">
        <v>386</v>
      </c>
      <c r="E30" s="217"/>
      <c r="F30" s="217" t="s">
        <v>420</v>
      </c>
      <c r="G30" s="209">
        <v>43281</v>
      </c>
      <c r="H30" s="218" t="s">
        <v>387</v>
      </c>
      <c r="I30" s="218" t="s">
        <v>388</v>
      </c>
      <c r="J30" s="218"/>
      <c r="K30" s="217" t="s">
        <v>332</v>
      </c>
      <c r="L30" s="208" t="s">
        <v>461</v>
      </c>
      <c r="M30" s="255">
        <v>99.809090909090912</v>
      </c>
      <c r="N30" s="255">
        <v>32.709090909090904</v>
      </c>
      <c r="O30" s="217" t="s">
        <v>343</v>
      </c>
      <c r="P30" s="244">
        <v>1000</v>
      </c>
      <c r="Q30" s="255">
        <v>34.209090909090911</v>
      </c>
      <c r="R30" s="244">
        <v>1000</v>
      </c>
      <c r="S30" s="255">
        <v>34.209090909090911</v>
      </c>
      <c r="T30" s="244">
        <v>1000</v>
      </c>
      <c r="U30" s="255">
        <v>34.209090909090911</v>
      </c>
      <c r="V30" s="217"/>
      <c r="W30" s="217"/>
      <c r="X30" s="217"/>
      <c r="Y30" s="217"/>
      <c r="Z30" s="217"/>
      <c r="AA30" s="217"/>
      <c r="AB30" s="217"/>
      <c r="AC30" s="217"/>
      <c r="AD30" s="242"/>
      <c r="AE30" s="255">
        <v>18.18181818181818</v>
      </c>
      <c r="AF30" s="219"/>
      <c r="AG30" s="217"/>
      <c r="AH30" s="217"/>
      <c r="AI30" s="217"/>
      <c r="AJ30" s="217"/>
      <c r="AK30" s="217"/>
      <c r="AL30" s="217" t="s">
        <v>421</v>
      </c>
      <c r="AM30" s="218" t="s">
        <v>388</v>
      </c>
      <c r="AN30" s="218"/>
      <c r="AO30" s="218"/>
      <c r="AP30" s="253" t="s">
        <v>483</v>
      </c>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row>
    <row r="31" spans="1:104" x14ac:dyDescent="0.15">
      <c r="A31" s="215">
        <v>8497</v>
      </c>
      <c r="B31" s="240">
        <v>43307</v>
      </c>
      <c r="C31" s="216" t="s">
        <v>385</v>
      </c>
      <c r="D31" s="217" t="s">
        <v>386</v>
      </c>
      <c r="E31" s="217"/>
      <c r="F31" s="217" t="s">
        <v>420</v>
      </c>
      <c r="G31" s="209">
        <v>43281</v>
      </c>
      <c r="H31" s="218" t="s">
        <v>388</v>
      </c>
      <c r="I31" s="218" t="s">
        <v>395</v>
      </c>
      <c r="J31" s="218"/>
      <c r="K31" s="217" t="s">
        <v>371</v>
      </c>
      <c r="L31" s="208" t="s">
        <v>461</v>
      </c>
      <c r="M31" s="255">
        <v>111.49090909090908</v>
      </c>
      <c r="N31" s="255">
        <v>31.627272727272725</v>
      </c>
      <c r="O31" s="217"/>
      <c r="P31" s="219"/>
      <c r="Q31" s="248"/>
      <c r="R31" s="219"/>
      <c r="S31" s="248"/>
      <c r="T31" s="219"/>
      <c r="U31" s="248"/>
      <c r="V31" s="217"/>
      <c r="W31" s="217"/>
      <c r="X31" s="219"/>
      <c r="Y31" s="217"/>
      <c r="Z31" s="219"/>
      <c r="AA31" s="217"/>
      <c r="AB31" s="219"/>
      <c r="AC31" s="217"/>
      <c r="AD31" s="242"/>
      <c r="AE31" s="255">
        <v>18.454545454545453</v>
      </c>
      <c r="AF31" s="219"/>
      <c r="AG31" s="217"/>
      <c r="AH31" s="217"/>
      <c r="AI31" s="217"/>
      <c r="AJ31" s="217"/>
      <c r="AK31" s="217"/>
      <c r="AL31" s="217" t="s">
        <v>421</v>
      </c>
      <c r="AM31" s="218" t="s">
        <v>388</v>
      </c>
      <c r="AN31" s="217"/>
      <c r="AO31" s="217"/>
      <c r="AP31" s="253" t="s">
        <v>485</v>
      </c>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row>
    <row r="32" spans="1:104" x14ac:dyDescent="0.15">
      <c r="A32" s="215"/>
      <c r="B32" s="240">
        <v>43307</v>
      </c>
      <c r="C32" s="216" t="s">
        <v>385</v>
      </c>
      <c r="D32" s="217" t="s">
        <v>386</v>
      </c>
      <c r="E32" s="217"/>
      <c r="F32" s="217" t="s">
        <v>420</v>
      </c>
      <c r="G32" s="209">
        <v>43281</v>
      </c>
      <c r="H32" s="218" t="s">
        <v>388</v>
      </c>
      <c r="I32" s="218" t="s">
        <v>395</v>
      </c>
      <c r="J32" s="218"/>
      <c r="K32" s="217" t="s">
        <v>413</v>
      </c>
      <c r="L32" s="208" t="s">
        <v>461</v>
      </c>
      <c r="M32" s="255">
        <v>94.999999999999986</v>
      </c>
      <c r="N32" s="255">
        <v>33.099999999999994</v>
      </c>
      <c r="O32" s="217"/>
      <c r="P32" s="219"/>
      <c r="Q32" s="248"/>
      <c r="R32" s="219"/>
      <c r="S32" s="248"/>
      <c r="T32" s="219"/>
      <c r="U32" s="248"/>
      <c r="V32" s="217"/>
      <c r="W32" s="217"/>
      <c r="X32" s="217"/>
      <c r="Y32" s="217"/>
      <c r="Z32" s="217"/>
      <c r="AA32" s="217"/>
      <c r="AB32" s="217"/>
      <c r="AC32" s="217"/>
      <c r="AD32" s="242"/>
      <c r="AE32" s="255">
        <v>18.399999999999999</v>
      </c>
      <c r="AF32" s="219"/>
      <c r="AG32" s="217"/>
      <c r="AH32" s="217"/>
      <c r="AI32" s="217"/>
      <c r="AJ32" s="217"/>
      <c r="AK32" s="217"/>
      <c r="AL32" s="217" t="s">
        <v>421</v>
      </c>
      <c r="AM32" s="218" t="s">
        <v>388</v>
      </c>
      <c r="AN32" s="217"/>
      <c r="AO32" s="217"/>
      <c r="AP32" s="253" t="s">
        <v>488</v>
      </c>
    </row>
    <row r="33" spans="1:42" x14ac:dyDescent="0.15">
      <c r="A33" s="215"/>
      <c r="B33" s="240">
        <v>43307</v>
      </c>
      <c r="C33" s="216" t="s">
        <v>385</v>
      </c>
      <c r="D33" s="217" t="s">
        <v>386</v>
      </c>
      <c r="E33" s="217"/>
      <c r="F33" s="217" t="s">
        <v>420</v>
      </c>
      <c r="G33" s="209">
        <v>43281</v>
      </c>
      <c r="H33" s="218" t="s">
        <v>388</v>
      </c>
      <c r="I33" s="218" t="s">
        <v>395</v>
      </c>
      <c r="J33" s="218"/>
      <c r="K33" s="217" t="s">
        <v>445</v>
      </c>
      <c r="L33" s="208" t="s">
        <v>461</v>
      </c>
      <c r="M33" s="255">
        <v>89</v>
      </c>
      <c r="N33" s="255">
        <v>33.6</v>
      </c>
      <c r="O33" s="217" t="s">
        <v>343</v>
      </c>
      <c r="P33" s="219">
        <v>1000</v>
      </c>
      <c r="Q33" s="255">
        <v>36.099999999999994</v>
      </c>
      <c r="R33" s="219">
        <v>1000</v>
      </c>
      <c r="S33" s="255">
        <v>36.099999999999994</v>
      </c>
      <c r="T33" s="219">
        <v>1000</v>
      </c>
      <c r="U33" s="255">
        <v>36.099999999999994</v>
      </c>
      <c r="V33" s="217"/>
      <c r="W33" s="217"/>
      <c r="X33" s="217"/>
      <c r="Y33" s="217"/>
      <c r="Z33" s="217"/>
      <c r="AA33" s="217"/>
      <c r="AB33" s="217"/>
      <c r="AC33" s="217"/>
      <c r="AD33" s="242"/>
      <c r="AE33" s="255">
        <v>17.899999999999999</v>
      </c>
      <c r="AF33" s="219"/>
      <c r="AG33" s="217"/>
      <c r="AH33" s="217"/>
      <c r="AI33" s="217"/>
      <c r="AJ33" s="217"/>
      <c r="AK33" s="217"/>
      <c r="AL33" s="217" t="s">
        <v>421</v>
      </c>
      <c r="AM33" s="218" t="s">
        <v>388</v>
      </c>
      <c r="AN33" s="217"/>
      <c r="AO33" s="217"/>
      <c r="AP33" s="253" t="s">
        <v>490</v>
      </c>
    </row>
    <row r="34" spans="1:42" x14ac:dyDescent="0.15">
      <c r="A34" s="215"/>
      <c r="B34" s="240">
        <v>43307</v>
      </c>
      <c r="C34" s="216" t="s">
        <v>385</v>
      </c>
      <c r="D34" s="217" t="s">
        <v>386</v>
      </c>
      <c r="E34" s="217"/>
      <c r="F34" s="217" t="s">
        <v>420</v>
      </c>
      <c r="G34" s="209">
        <v>43281</v>
      </c>
      <c r="H34" s="218" t="s">
        <v>388</v>
      </c>
      <c r="I34" s="218" t="s">
        <v>395</v>
      </c>
      <c r="J34" s="218"/>
      <c r="K34" s="217" t="s">
        <v>446</v>
      </c>
      <c r="L34" s="208" t="s">
        <v>461</v>
      </c>
      <c r="M34" s="255">
        <v>89.999999999999986</v>
      </c>
      <c r="N34" s="255">
        <v>33.6</v>
      </c>
      <c r="O34" s="103"/>
      <c r="P34" s="103"/>
      <c r="Q34" s="248"/>
      <c r="R34" s="219"/>
      <c r="S34" s="248"/>
      <c r="T34" s="219"/>
      <c r="U34" s="248"/>
      <c r="V34" s="217"/>
      <c r="W34" s="217"/>
      <c r="X34" s="217"/>
      <c r="Y34" s="217"/>
      <c r="Z34" s="217"/>
      <c r="AA34" s="217"/>
      <c r="AB34" s="217"/>
      <c r="AC34" s="217"/>
      <c r="AD34" s="242"/>
      <c r="AE34" s="255">
        <v>18.236363636363635</v>
      </c>
      <c r="AF34" s="219"/>
      <c r="AG34" s="217"/>
      <c r="AH34" s="217"/>
      <c r="AI34" s="217"/>
      <c r="AJ34" s="217"/>
      <c r="AK34" s="217"/>
      <c r="AL34" s="217" t="s">
        <v>421</v>
      </c>
      <c r="AM34" s="218" t="s">
        <v>388</v>
      </c>
      <c r="AN34" s="217"/>
      <c r="AO34" s="217"/>
      <c r="AP34" s="253" t="s">
        <v>492</v>
      </c>
    </row>
    <row r="35" spans="1:42" x14ac:dyDescent="0.15">
      <c r="A35" s="215"/>
      <c r="B35" s="240">
        <v>43307</v>
      </c>
      <c r="C35" s="216" t="s">
        <v>385</v>
      </c>
      <c r="D35" s="217" t="s">
        <v>386</v>
      </c>
      <c r="E35" s="217"/>
      <c r="F35" s="217" t="s">
        <v>420</v>
      </c>
      <c r="G35" s="209">
        <v>43281</v>
      </c>
      <c r="H35" s="218" t="s">
        <v>388</v>
      </c>
      <c r="I35" s="218" t="s">
        <v>395</v>
      </c>
      <c r="J35" s="218"/>
      <c r="K35" s="217" t="s">
        <v>447</v>
      </c>
      <c r="L35" s="208" t="s">
        <v>461</v>
      </c>
      <c r="M35" s="255">
        <v>104.99999999999999</v>
      </c>
      <c r="N35" s="255">
        <v>32.213636363636361</v>
      </c>
      <c r="O35" s="248"/>
      <c r="P35" s="248"/>
      <c r="Q35" s="248"/>
      <c r="R35" s="256"/>
      <c r="S35" s="248"/>
      <c r="T35" s="256"/>
      <c r="U35" s="248"/>
      <c r="V35" s="251"/>
      <c r="W35" s="251"/>
      <c r="X35" s="251"/>
      <c r="Y35" s="251"/>
      <c r="Z35" s="251"/>
      <c r="AA35" s="251"/>
      <c r="AB35" s="251"/>
      <c r="AC35" s="251"/>
      <c r="AD35" s="257"/>
      <c r="AE35" s="255">
        <v>18.399999999999999</v>
      </c>
      <c r="AF35" s="219"/>
      <c r="AG35" s="217"/>
      <c r="AH35" s="217"/>
      <c r="AI35" s="217"/>
      <c r="AJ35" s="217"/>
      <c r="AK35" s="217"/>
      <c r="AL35" s="217" t="s">
        <v>421</v>
      </c>
      <c r="AM35" s="218" t="s">
        <v>388</v>
      </c>
      <c r="AN35" s="217"/>
      <c r="AO35" s="217"/>
      <c r="AP35" s="253" t="s">
        <v>497</v>
      </c>
    </row>
    <row r="36" spans="1:42" x14ac:dyDescent="0.15">
      <c r="A36" s="215"/>
      <c r="B36" s="240">
        <v>43307</v>
      </c>
      <c r="C36" s="216" t="s">
        <v>385</v>
      </c>
      <c r="D36" s="217" t="s">
        <v>386</v>
      </c>
      <c r="E36" s="217"/>
      <c r="F36" s="217" t="s">
        <v>420</v>
      </c>
      <c r="G36" s="209">
        <v>43281</v>
      </c>
      <c r="H36" s="218" t="s">
        <v>388</v>
      </c>
      <c r="I36" s="218" t="s">
        <v>395</v>
      </c>
      <c r="J36" s="218"/>
      <c r="K36" s="217" t="s">
        <v>448</v>
      </c>
      <c r="L36" s="208" t="s">
        <v>461</v>
      </c>
      <c r="M36" s="255">
        <v>69.127272727272725</v>
      </c>
      <c r="N36" s="255">
        <v>35.499999999999993</v>
      </c>
      <c r="O36" s="103"/>
      <c r="P36" s="103"/>
      <c r="Q36" s="248"/>
      <c r="R36" s="219"/>
      <c r="S36" s="248"/>
      <c r="T36" s="219"/>
      <c r="U36" s="248"/>
      <c r="V36" s="217"/>
      <c r="W36" s="217"/>
      <c r="X36" s="217"/>
      <c r="Y36" s="217"/>
      <c r="Z36" s="217"/>
      <c r="AA36" s="217"/>
      <c r="AB36" s="217"/>
      <c r="AC36" s="217"/>
      <c r="AD36" s="242"/>
      <c r="AE36" s="255">
        <v>18.036363636363635</v>
      </c>
      <c r="AF36" s="219"/>
      <c r="AG36" s="217"/>
      <c r="AH36" s="217"/>
      <c r="AI36" s="217"/>
      <c r="AJ36" s="217"/>
      <c r="AK36" s="217"/>
      <c r="AL36" s="217" t="s">
        <v>421</v>
      </c>
      <c r="AM36" s="218" t="s">
        <v>388</v>
      </c>
      <c r="AN36" s="217"/>
      <c r="AO36" s="217"/>
      <c r="AP36" s="253" t="s">
        <v>494</v>
      </c>
    </row>
  </sheetData>
  <sheetProtection algorithmName="SHA-512" hashValue="N8qGIArQhOVkCM65Kx3e9TuCFhF9R3eNjcLtUV4itLK0j+6w9fRAqrAbKzSAnWFq0FeGfmRGz5PcKbEvRekiNw==" saltValue="Jfc+g/jsDXrWWSU+epYANw==" spinCount="100000" sheet="1" objects="1" scenarios="1"/>
  <pageMargins left="0.75" right="0.75" top="1" bottom="1" header="0.5" footer="0.5"/>
  <pageSetup paperSize="9" orientation="portrait" horizontalDpi="0" verticalDpi="0"/>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73C4-BFB2-2B45-A8C4-F862DAB6459D}">
  <sheetPr codeName="Sheet35"/>
  <dimension ref="A1:CZ42"/>
  <sheetViews>
    <sheetView workbookViewId="0">
      <selection activeCell="A2" sqref="A2:AO42"/>
    </sheetView>
  </sheetViews>
  <sheetFormatPr baseColWidth="10" defaultRowHeight="13" x14ac:dyDescent="0.15"/>
  <cols>
    <col min="11" max="11" width="17" bestFit="1" customWidth="1"/>
    <col min="12" max="12" width="13.5" bestFit="1" customWidth="1"/>
  </cols>
  <sheetData>
    <row r="1" spans="1:104" ht="70" x14ac:dyDescent="0.15">
      <c r="A1" s="108" t="s">
        <v>183</v>
      </c>
      <c r="B1" s="108" t="s">
        <v>184</v>
      </c>
      <c r="C1" s="109" t="s">
        <v>185</v>
      </c>
      <c r="D1" s="110" t="s">
        <v>186</v>
      </c>
      <c r="E1" s="110" t="s">
        <v>187</v>
      </c>
      <c r="F1" s="110" t="s">
        <v>188</v>
      </c>
      <c r="G1" s="108" t="s">
        <v>142</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104" x14ac:dyDescent="0.15">
      <c r="A2" s="205">
        <v>10433</v>
      </c>
      <c r="B2" s="206">
        <v>24671</v>
      </c>
      <c r="C2" s="207" t="s">
        <v>385</v>
      </c>
      <c r="D2" s="208" t="s">
        <v>386</v>
      </c>
      <c r="E2" s="208"/>
      <c r="F2" s="208" t="s">
        <v>373</v>
      </c>
      <c r="G2" s="209">
        <v>42928</v>
      </c>
      <c r="H2" s="210" t="s">
        <v>387</v>
      </c>
      <c r="I2" s="210" t="s">
        <v>388</v>
      </c>
      <c r="J2" s="208"/>
      <c r="K2" s="208" t="s">
        <v>96</v>
      </c>
      <c r="L2" s="208" t="s">
        <v>461</v>
      </c>
      <c r="M2" s="190">
        <v>89.854545454545445</v>
      </c>
      <c r="N2" s="190">
        <v>30.8</v>
      </c>
      <c r="O2" s="208"/>
      <c r="P2" s="212"/>
      <c r="Q2" s="103"/>
      <c r="R2" s="212"/>
      <c r="S2" s="103"/>
      <c r="T2" s="212"/>
      <c r="U2" s="103"/>
      <c r="V2" s="208"/>
      <c r="W2" s="208"/>
      <c r="X2" s="212"/>
      <c r="Y2" s="208"/>
      <c r="Z2" s="208"/>
      <c r="AA2" s="208"/>
      <c r="AB2" s="208"/>
      <c r="AC2" s="208"/>
      <c r="AD2" s="208"/>
      <c r="AE2" s="208"/>
      <c r="AF2" s="212"/>
      <c r="AG2" s="208"/>
      <c r="AH2" s="208"/>
      <c r="AI2" s="208"/>
      <c r="AJ2" s="208"/>
      <c r="AK2" s="208"/>
      <c r="AL2" s="208" t="s">
        <v>390</v>
      </c>
      <c r="AM2" s="210" t="s">
        <v>388</v>
      </c>
      <c r="AN2" s="210"/>
      <c r="AO2" s="210"/>
      <c r="AP2" s="210"/>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row>
    <row r="3" spans="1:104" x14ac:dyDescent="0.15">
      <c r="A3" s="215">
        <v>10486</v>
      </c>
      <c r="B3" s="206">
        <v>24671</v>
      </c>
      <c r="C3" s="216" t="s">
        <v>385</v>
      </c>
      <c r="D3" s="217" t="s">
        <v>386</v>
      </c>
      <c r="E3" s="217"/>
      <c r="F3" s="217" t="s">
        <v>373</v>
      </c>
      <c r="G3" s="209">
        <v>42916</v>
      </c>
      <c r="H3" s="218" t="s">
        <v>387</v>
      </c>
      <c r="I3" s="218" t="s">
        <v>388</v>
      </c>
      <c r="J3" s="208"/>
      <c r="K3" s="217" t="s">
        <v>321</v>
      </c>
      <c r="L3" s="208" t="s">
        <v>461</v>
      </c>
      <c r="M3" s="190">
        <v>86.490909090909085</v>
      </c>
      <c r="N3" s="190">
        <v>31.081818181818178</v>
      </c>
      <c r="O3" s="217"/>
      <c r="P3" s="219"/>
      <c r="Q3" s="103"/>
      <c r="R3" s="219"/>
      <c r="S3" s="103"/>
      <c r="T3" s="219"/>
      <c r="U3" s="103"/>
      <c r="V3" s="217"/>
      <c r="W3" s="217"/>
      <c r="X3" s="217"/>
      <c r="Y3" s="217"/>
      <c r="Z3" s="217"/>
      <c r="AA3" s="217"/>
      <c r="AB3" s="217"/>
      <c r="AC3" s="217"/>
      <c r="AD3" s="217"/>
      <c r="AE3" s="217"/>
      <c r="AF3" s="219"/>
      <c r="AG3" s="217"/>
      <c r="AH3" s="217"/>
      <c r="AI3" s="217"/>
      <c r="AJ3" s="217"/>
      <c r="AK3" s="217"/>
      <c r="AL3" s="217" t="s">
        <v>390</v>
      </c>
      <c r="AM3" s="218" t="s">
        <v>388</v>
      </c>
      <c r="AN3" s="218"/>
      <c r="AO3" s="218"/>
      <c r="AP3" s="218"/>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row>
    <row r="4" spans="1:104" x14ac:dyDescent="0.15">
      <c r="A4" s="215">
        <v>960</v>
      </c>
      <c r="B4" s="206">
        <v>24671</v>
      </c>
      <c r="C4" s="216" t="s">
        <v>385</v>
      </c>
      <c r="D4" s="217" t="s">
        <v>386</v>
      </c>
      <c r="E4" s="217"/>
      <c r="F4" s="217" t="s">
        <v>373</v>
      </c>
      <c r="G4" s="209">
        <v>42916</v>
      </c>
      <c r="H4" s="218" t="s">
        <v>388</v>
      </c>
      <c r="I4" s="218" t="s">
        <v>395</v>
      </c>
      <c r="J4" s="208"/>
      <c r="K4" s="217" t="s">
        <v>324</v>
      </c>
      <c r="L4" s="208" t="s">
        <v>461</v>
      </c>
      <c r="M4" s="190">
        <v>80</v>
      </c>
      <c r="N4" s="190">
        <v>29.5</v>
      </c>
      <c r="O4" s="217" t="s">
        <v>343</v>
      </c>
      <c r="P4" s="219">
        <v>300</v>
      </c>
      <c r="Q4" s="190">
        <v>32</v>
      </c>
      <c r="R4" s="219">
        <v>1000</v>
      </c>
      <c r="S4" s="190">
        <v>35</v>
      </c>
      <c r="T4" s="219">
        <v>2500</v>
      </c>
      <c r="U4" s="190">
        <v>37.999999999999993</v>
      </c>
      <c r="V4" s="217"/>
      <c r="W4" s="217"/>
      <c r="X4" s="217"/>
      <c r="Y4" s="217"/>
      <c r="Z4" s="217"/>
      <c r="AA4" s="217"/>
      <c r="AB4" s="217"/>
      <c r="AC4" s="217"/>
      <c r="AD4" s="217"/>
      <c r="AE4" s="217"/>
      <c r="AF4" s="219"/>
      <c r="AG4" s="217"/>
      <c r="AH4" s="217"/>
      <c r="AI4" s="217"/>
      <c r="AJ4" s="217"/>
      <c r="AK4" s="217"/>
      <c r="AL4" s="217" t="s">
        <v>390</v>
      </c>
      <c r="AM4" s="218" t="s">
        <v>388</v>
      </c>
      <c r="AN4" s="218"/>
      <c r="AO4" s="218"/>
      <c r="AP4" s="218"/>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row>
    <row r="5" spans="1:104" x14ac:dyDescent="0.15">
      <c r="A5" s="215">
        <v>962</v>
      </c>
      <c r="B5" s="240">
        <v>42944</v>
      </c>
      <c r="C5" s="216" t="s">
        <v>385</v>
      </c>
      <c r="D5" s="217" t="s">
        <v>386</v>
      </c>
      <c r="E5" s="217"/>
      <c r="F5" s="217" t="s">
        <v>373</v>
      </c>
      <c r="G5" s="209">
        <v>42916</v>
      </c>
      <c r="H5" s="218" t="s">
        <v>387</v>
      </c>
      <c r="I5" s="218" t="s">
        <v>388</v>
      </c>
      <c r="J5" s="208"/>
      <c r="K5" s="217" t="s">
        <v>325</v>
      </c>
      <c r="L5" s="208" t="s">
        <v>461</v>
      </c>
      <c r="M5" s="190">
        <v>100.63636363636363</v>
      </c>
      <c r="N5" s="190">
        <v>29.345454545454544</v>
      </c>
      <c r="O5" s="217"/>
      <c r="P5" s="219"/>
      <c r="Q5" s="103"/>
      <c r="R5" s="241"/>
      <c r="S5" s="103"/>
      <c r="T5" s="241"/>
      <c r="U5" s="103"/>
      <c r="V5" s="217"/>
      <c r="W5" s="217"/>
      <c r="X5" s="217"/>
      <c r="Y5" s="217"/>
      <c r="Z5" s="217"/>
      <c r="AA5" s="217"/>
      <c r="AB5" s="217"/>
      <c r="AC5" s="217"/>
      <c r="AD5" s="217"/>
      <c r="AE5" s="217"/>
      <c r="AF5" s="219"/>
      <c r="AG5" s="217"/>
      <c r="AH5" s="217"/>
      <c r="AI5" s="217"/>
      <c r="AJ5" s="217"/>
      <c r="AK5" s="217"/>
      <c r="AL5" s="217" t="s">
        <v>390</v>
      </c>
      <c r="AM5" s="218" t="s">
        <v>388</v>
      </c>
      <c r="AN5" s="218"/>
      <c r="AO5" s="218"/>
      <c r="AP5" s="218"/>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row>
    <row r="6" spans="1:104" x14ac:dyDescent="0.15">
      <c r="A6" s="215">
        <v>10289</v>
      </c>
      <c r="B6" s="240">
        <v>42944</v>
      </c>
      <c r="C6" s="216" t="s">
        <v>385</v>
      </c>
      <c r="D6" s="217" t="s">
        <v>386</v>
      </c>
      <c r="E6" s="217"/>
      <c r="F6" s="217" t="s">
        <v>373</v>
      </c>
      <c r="G6" s="209">
        <v>42916</v>
      </c>
      <c r="H6" s="218" t="s">
        <v>387</v>
      </c>
      <c r="I6" s="218" t="s">
        <v>388</v>
      </c>
      <c r="J6" s="208"/>
      <c r="K6" s="217" t="s">
        <v>326</v>
      </c>
      <c r="L6" s="208" t="s">
        <v>461</v>
      </c>
      <c r="M6" s="190">
        <v>80.499999999999986</v>
      </c>
      <c r="N6" s="190">
        <v>31.654545454545453</v>
      </c>
      <c r="O6" s="217"/>
      <c r="P6" s="219"/>
      <c r="Q6" s="103"/>
      <c r="R6" s="220" t="s">
        <v>353</v>
      </c>
      <c r="S6" s="103"/>
      <c r="T6" s="220" t="s">
        <v>353</v>
      </c>
      <c r="U6" s="103"/>
      <c r="V6" s="217"/>
      <c r="W6" s="217"/>
      <c r="X6" s="219"/>
      <c r="Y6" s="217"/>
      <c r="Z6" s="219"/>
      <c r="AA6" s="217"/>
      <c r="AB6" s="219"/>
      <c r="AC6" s="217"/>
      <c r="AD6" s="217"/>
      <c r="AE6" s="217"/>
      <c r="AF6" s="219"/>
      <c r="AG6" s="217"/>
      <c r="AH6" s="217"/>
      <c r="AI6" s="217"/>
      <c r="AJ6" s="217"/>
      <c r="AK6" s="217"/>
      <c r="AL6" s="217" t="s">
        <v>390</v>
      </c>
      <c r="AM6" s="218" t="s">
        <v>388</v>
      </c>
      <c r="AN6" s="218"/>
      <c r="AO6" s="218"/>
      <c r="AP6" s="218"/>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row>
    <row r="7" spans="1:104" x14ac:dyDescent="0.15">
      <c r="A7" s="215">
        <v>8201</v>
      </c>
      <c r="B7" s="240">
        <v>42944</v>
      </c>
      <c r="C7" s="216" t="s">
        <v>385</v>
      </c>
      <c r="D7" s="217" t="s">
        <v>386</v>
      </c>
      <c r="E7" s="217"/>
      <c r="F7" s="217" t="s">
        <v>373</v>
      </c>
      <c r="G7" s="209">
        <v>42916</v>
      </c>
      <c r="H7" s="218" t="s">
        <v>387</v>
      </c>
      <c r="I7" s="218" t="s">
        <v>388</v>
      </c>
      <c r="J7" s="208"/>
      <c r="K7" s="217" t="s">
        <v>327</v>
      </c>
      <c r="L7" s="208" t="s">
        <v>461</v>
      </c>
      <c r="M7" s="190">
        <v>82</v>
      </c>
      <c r="N7" s="190">
        <v>31.099999999999998</v>
      </c>
      <c r="O7" s="217"/>
      <c r="P7" s="219"/>
      <c r="Q7" s="103"/>
      <c r="R7" s="220" t="s">
        <v>353</v>
      </c>
      <c r="S7" s="103"/>
      <c r="T7" s="220" t="s">
        <v>353</v>
      </c>
      <c r="U7" s="103"/>
      <c r="V7" s="217"/>
      <c r="W7" s="217"/>
      <c r="X7" s="217"/>
      <c r="Y7" s="217"/>
      <c r="Z7" s="217"/>
      <c r="AA7" s="217"/>
      <c r="AB7" s="217"/>
      <c r="AC7" s="217"/>
      <c r="AD7" s="217"/>
      <c r="AE7" s="217"/>
      <c r="AF7" s="219"/>
      <c r="AG7" s="217"/>
      <c r="AH7" s="217"/>
      <c r="AI7" s="217"/>
      <c r="AJ7" s="217"/>
      <c r="AK7" s="217"/>
      <c r="AL7" s="217" t="s">
        <v>390</v>
      </c>
      <c r="AM7" s="218" t="s">
        <v>388</v>
      </c>
      <c r="AN7" s="218"/>
      <c r="AO7" s="218"/>
      <c r="AP7" s="218"/>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row>
    <row r="8" spans="1:104" x14ac:dyDescent="0.15">
      <c r="A8" s="215">
        <v>990</v>
      </c>
      <c r="B8" s="240">
        <v>42944</v>
      </c>
      <c r="C8" s="216" t="s">
        <v>385</v>
      </c>
      <c r="D8" s="217" t="s">
        <v>386</v>
      </c>
      <c r="E8" s="217"/>
      <c r="F8" s="217" t="s">
        <v>373</v>
      </c>
      <c r="G8" s="209">
        <v>42916</v>
      </c>
      <c r="H8" s="218" t="s">
        <v>387</v>
      </c>
      <c r="I8" s="218" t="s">
        <v>388</v>
      </c>
      <c r="J8" s="208"/>
      <c r="K8" s="217" t="s">
        <v>328</v>
      </c>
      <c r="L8" s="208" t="s">
        <v>461</v>
      </c>
      <c r="M8" s="190">
        <v>95.263636363636365</v>
      </c>
      <c r="N8" s="190">
        <v>30.299999999999997</v>
      </c>
      <c r="O8" s="217"/>
      <c r="P8" s="219"/>
      <c r="Q8" s="103"/>
      <c r="R8" s="220" t="s">
        <v>353</v>
      </c>
      <c r="S8" s="103"/>
      <c r="T8" s="220" t="s">
        <v>353</v>
      </c>
      <c r="U8" s="103"/>
      <c r="V8" s="217"/>
      <c r="W8" s="217"/>
      <c r="X8" s="217"/>
      <c r="Y8" s="217"/>
      <c r="Z8" s="217"/>
      <c r="AA8" s="217"/>
      <c r="AB8" s="217"/>
      <c r="AC8" s="217"/>
      <c r="AD8" s="217"/>
      <c r="AE8" s="217"/>
      <c r="AF8" s="219"/>
      <c r="AG8" s="217"/>
      <c r="AH8" s="217"/>
      <c r="AI8" s="217"/>
      <c r="AJ8" s="217"/>
      <c r="AK8" s="217"/>
      <c r="AL8" s="217" t="s">
        <v>390</v>
      </c>
      <c r="AM8" s="218" t="s">
        <v>388</v>
      </c>
      <c r="AN8" s="218"/>
      <c r="AO8" s="218"/>
      <c r="AP8" s="218"/>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row>
    <row r="9" spans="1:104" x14ac:dyDescent="0.15">
      <c r="A9" s="215">
        <v>10575</v>
      </c>
      <c r="B9" s="240">
        <v>42944</v>
      </c>
      <c r="C9" s="216" t="s">
        <v>385</v>
      </c>
      <c r="D9" s="217" t="s">
        <v>386</v>
      </c>
      <c r="E9" s="217"/>
      <c r="F9" s="217" t="s">
        <v>373</v>
      </c>
      <c r="G9" s="209">
        <v>42916</v>
      </c>
      <c r="H9" s="218" t="s">
        <v>387</v>
      </c>
      <c r="I9" s="218" t="s">
        <v>388</v>
      </c>
      <c r="J9" s="208"/>
      <c r="K9" s="217" t="s">
        <v>329</v>
      </c>
      <c r="L9" s="208" t="s">
        <v>461</v>
      </c>
      <c r="M9" s="190">
        <v>81.73</v>
      </c>
      <c r="N9" s="190">
        <v>31.54</v>
      </c>
      <c r="O9" s="217" t="s">
        <v>343</v>
      </c>
      <c r="P9" s="219">
        <v>1000</v>
      </c>
      <c r="Q9" s="190">
        <v>33.86</v>
      </c>
      <c r="R9" s="219">
        <v>1000</v>
      </c>
      <c r="S9" s="190">
        <v>33.86</v>
      </c>
      <c r="T9" s="219">
        <v>1000</v>
      </c>
      <c r="U9" s="190">
        <v>33.86</v>
      </c>
      <c r="V9" s="217"/>
      <c r="W9" s="217"/>
      <c r="X9" s="217"/>
      <c r="Y9" s="217"/>
      <c r="Z9" s="219"/>
      <c r="AA9" s="217"/>
      <c r="AB9" s="219"/>
      <c r="AC9" s="217"/>
      <c r="AD9" s="217"/>
      <c r="AE9" s="217"/>
      <c r="AF9" s="219"/>
      <c r="AG9" s="217"/>
      <c r="AH9" s="217"/>
      <c r="AI9" s="217"/>
      <c r="AJ9" s="217"/>
      <c r="AK9" s="217"/>
      <c r="AL9" s="217" t="s">
        <v>390</v>
      </c>
      <c r="AM9" s="218" t="s">
        <v>388</v>
      </c>
      <c r="AN9" s="218"/>
      <c r="AO9" s="218"/>
      <c r="AP9" s="218"/>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row>
    <row r="10" spans="1:104" x14ac:dyDescent="0.15">
      <c r="A10" s="215">
        <v>10362</v>
      </c>
      <c r="B10" s="240">
        <v>42944</v>
      </c>
      <c r="C10" s="216" t="s">
        <v>385</v>
      </c>
      <c r="D10" s="217" t="s">
        <v>386</v>
      </c>
      <c r="E10" s="217"/>
      <c r="F10" s="217" t="s">
        <v>373</v>
      </c>
      <c r="G10" s="209">
        <v>42916</v>
      </c>
      <c r="H10" s="218" t="s">
        <v>387</v>
      </c>
      <c r="I10" s="218" t="s">
        <v>388</v>
      </c>
      <c r="J10" s="208"/>
      <c r="K10" s="217" t="s">
        <v>330</v>
      </c>
      <c r="L10" s="208" t="s">
        <v>461</v>
      </c>
      <c r="M10" s="190">
        <v>89.84999999999998</v>
      </c>
      <c r="N10" s="190">
        <v>30.8</v>
      </c>
      <c r="O10" s="217"/>
      <c r="P10" s="219"/>
      <c r="Q10" s="103"/>
      <c r="R10" s="219"/>
      <c r="S10" s="103"/>
      <c r="T10" s="219"/>
      <c r="U10" s="103"/>
      <c r="V10" s="217"/>
      <c r="W10" s="217"/>
      <c r="X10" s="217"/>
      <c r="Y10" s="217"/>
      <c r="Z10" s="219"/>
      <c r="AA10" s="217"/>
      <c r="AB10" s="219"/>
      <c r="AC10" s="217"/>
      <c r="AD10" s="217"/>
      <c r="AE10" s="217"/>
      <c r="AF10" s="219"/>
      <c r="AG10" s="217"/>
      <c r="AH10" s="217"/>
      <c r="AI10" s="217"/>
      <c r="AJ10" s="217"/>
      <c r="AK10" s="217"/>
      <c r="AL10" s="217" t="s">
        <v>390</v>
      </c>
      <c r="AM10" s="218" t="s">
        <v>388</v>
      </c>
      <c r="AN10" s="218"/>
      <c r="AO10" s="218"/>
      <c r="AP10" s="218"/>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row>
    <row r="11" spans="1:104" x14ac:dyDescent="0.15">
      <c r="A11" s="215">
        <v>1016</v>
      </c>
      <c r="B11" s="240">
        <v>42944</v>
      </c>
      <c r="C11" s="216" t="s">
        <v>385</v>
      </c>
      <c r="D11" s="217" t="s">
        <v>386</v>
      </c>
      <c r="E11" s="217"/>
      <c r="F11" s="217" t="s">
        <v>373</v>
      </c>
      <c r="G11" s="209">
        <v>42916</v>
      </c>
      <c r="H11" s="218" t="s">
        <v>387</v>
      </c>
      <c r="I11" s="218" t="s">
        <v>388</v>
      </c>
      <c r="J11" s="208"/>
      <c r="K11" s="217" t="s">
        <v>331</v>
      </c>
      <c r="L11" s="208" t="s">
        <v>461</v>
      </c>
      <c r="M11" s="190">
        <v>82</v>
      </c>
      <c r="N11" s="190">
        <v>31.099999999999998</v>
      </c>
      <c r="O11" s="217"/>
      <c r="P11" s="219"/>
      <c r="Q11" s="103"/>
      <c r="R11" s="220"/>
      <c r="S11" s="103"/>
      <c r="T11" s="220"/>
      <c r="U11" s="103"/>
      <c r="V11" s="217"/>
      <c r="W11" s="217"/>
      <c r="X11" s="219"/>
      <c r="Y11" s="217"/>
      <c r="Z11" s="219"/>
      <c r="AA11" s="217"/>
      <c r="AB11" s="219"/>
      <c r="AC11" s="217"/>
      <c r="AD11" s="217"/>
      <c r="AE11" s="217"/>
      <c r="AF11" s="219"/>
      <c r="AG11" s="217"/>
      <c r="AH11" s="217"/>
      <c r="AI11" s="217"/>
      <c r="AJ11" s="217"/>
      <c r="AK11" s="217"/>
      <c r="AL11" s="217" t="s">
        <v>390</v>
      </c>
      <c r="AM11" s="218" t="s">
        <v>388</v>
      </c>
      <c r="AN11" s="218"/>
      <c r="AO11" s="218"/>
      <c r="AP11" s="218"/>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row>
    <row r="12" spans="1:104" x14ac:dyDescent="0.15">
      <c r="A12" s="215">
        <v>10483</v>
      </c>
      <c r="B12" s="240">
        <v>42944</v>
      </c>
      <c r="C12" s="216" t="s">
        <v>385</v>
      </c>
      <c r="D12" s="217" t="s">
        <v>386</v>
      </c>
      <c r="E12" s="217"/>
      <c r="F12" s="217" t="s">
        <v>373</v>
      </c>
      <c r="G12" s="209">
        <v>42916</v>
      </c>
      <c r="H12" s="218" t="s">
        <v>387</v>
      </c>
      <c r="I12" s="218" t="s">
        <v>388</v>
      </c>
      <c r="J12" s="208"/>
      <c r="K12" s="217" t="s">
        <v>332</v>
      </c>
      <c r="L12" s="208" t="s">
        <v>461</v>
      </c>
      <c r="M12" s="190">
        <v>97</v>
      </c>
      <c r="N12" s="190">
        <v>30.136363636363633</v>
      </c>
      <c r="O12" s="217" t="s">
        <v>343</v>
      </c>
      <c r="P12" s="219">
        <v>1000</v>
      </c>
      <c r="Q12" s="190">
        <v>33.136363636363633</v>
      </c>
      <c r="R12" s="219">
        <v>1000</v>
      </c>
      <c r="S12" s="190">
        <v>33.136363636363633</v>
      </c>
      <c r="T12" s="219">
        <v>1000</v>
      </c>
      <c r="U12" s="190">
        <v>33.136363636363633</v>
      </c>
      <c r="V12" s="217"/>
      <c r="W12" s="217"/>
      <c r="X12" s="217"/>
      <c r="Y12" s="217"/>
      <c r="Z12" s="217"/>
      <c r="AA12" s="217"/>
      <c r="AB12" s="217"/>
      <c r="AC12" s="217"/>
      <c r="AD12" s="217"/>
      <c r="AE12" s="217"/>
      <c r="AF12" s="217"/>
      <c r="AG12" s="217"/>
      <c r="AH12" s="217"/>
      <c r="AI12" s="217"/>
      <c r="AJ12" s="217"/>
      <c r="AK12" s="217"/>
      <c r="AL12" s="217" t="s">
        <v>390</v>
      </c>
      <c r="AM12" s="218" t="s">
        <v>388</v>
      </c>
      <c r="AN12" s="218"/>
      <c r="AO12" s="218"/>
      <c r="AP12" s="218"/>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row>
    <row r="13" spans="1:104" x14ac:dyDescent="0.15">
      <c r="A13" s="215">
        <v>10701</v>
      </c>
      <c r="B13" s="240">
        <v>42944</v>
      </c>
      <c r="C13" s="216" t="s">
        <v>385</v>
      </c>
      <c r="D13" s="217" t="s">
        <v>386</v>
      </c>
      <c r="E13" s="217"/>
      <c r="F13" s="217" t="s">
        <v>373</v>
      </c>
      <c r="G13" s="209">
        <v>42916</v>
      </c>
      <c r="H13" s="218" t="s">
        <v>388</v>
      </c>
      <c r="I13" s="218" t="s">
        <v>395</v>
      </c>
      <c r="J13" s="208"/>
      <c r="K13" s="217" t="s">
        <v>371</v>
      </c>
      <c r="L13" s="208" t="s">
        <v>461</v>
      </c>
      <c r="M13" s="190">
        <v>99.999999999999986</v>
      </c>
      <c r="N13" s="190">
        <v>29.5</v>
      </c>
      <c r="O13" s="217"/>
      <c r="P13" s="219"/>
      <c r="Q13" s="103"/>
      <c r="R13" s="219"/>
      <c r="S13" s="103"/>
      <c r="T13" s="219"/>
      <c r="U13" s="103"/>
      <c r="V13" s="217"/>
      <c r="W13" s="217"/>
      <c r="X13" s="219"/>
      <c r="Y13" s="217"/>
      <c r="Z13" s="219"/>
      <c r="AA13" s="217"/>
      <c r="AB13" s="219"/>
      <c r="AC13" s="217"/>
      <c r="AD13" s="217"/>
      <c r="AE13" s="217"/>
      <c r="AF13" s="219"/>
      <c r="AG13" s="217"/>
      <c r="AH13" s="217"/>
      <c r="AI13" s="217"/>
      <c r="AJ13" s="217"/>
      <c r="AK13" s="217"/>
      <c r="AL13" s="217" t="s">
        <v>390</v>
      </c>
      <c r="AM13" s="218" t="s">
        <v>388</v>
      </c>
      <c r="AN13" s="217"/>
      <c r="AO13" s="218"/>
      <c r="AP13" s="218"/>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row>
    <row r="14" spans="1:104" x14ac:dyDescent="0.15">
      <c r="A14" s="215">
        <v>10052</v>
      </c>
      <c r="B14" s="240">
        <v>42944</v>
      </c>
      <c r="C14" s="216" t="s">
        <v>385</v>
      </c>
      <c r="D14" s="217" t="s">
        <v>386</v>
      </c>
      <c r="E14" s="217"/>
      <c r="F14" s="217" t="s">
        <v>373</v>
      </c>
      <c r="G14" s="209">
        <v>42916</v>
      </c>
      <c r="H14" s="218" t="s">
        <v>388</v>
      </c>
      <c r="I14" s="218" t="s">
        <v>395</v>
      </c>
      <c r="J14" s="208"/>
      <c r="K14" s="217" t="s">
        <v>383</v>
      </c>
      <c r="L14" s="208" t="s">
        <v>461</v>
      </c>
      <c r="M14" s="190">
        <v>104.68181818181817</v>
      </c>
      <c r="N14" s="190">
        <v>29.445454545454545</v>
      </c>
      <c r="O14" s="217"/>
      <c r="P14" s="219"/>
      <c r="Q14" s="103"/>
      <c r="R14" s="219"/>
      <c r="S14" s="103"/>
      <c r="T14" s="219"/>
      <c r="U14" s="103"/>
      <c r="V14" s="217"/>
      <c r="W14" s="217"/>
      <c r="X14" s="219"/>
      <c r="Y14" s="217"/>
      <c r="Z14" s="219"/>
      <c r="AA14" s="217"/>
      <c r="AB14" s="219"/>
      <c r="AC14" s="217"/>
      <c r="AD14" s="217"/>
      <c r="AE14" s="217"/>
      <c r="AF14" s="219"/>
      <c r="AG14" s="217"/>
      <c r="AH14" s="217"/>
      <c r="AI14" s="217"/>
      <c r="AJ14" s="217"/>
      <c r="AK14" s="217"/>
      <c r="AL14" s="217" t="s">
        <v>390</v>
      </c>
      <c r="AM14" s="218" t="s">
        <v>388</v>
      </c>
      <c r="AN14" s="217"/>
      <c r="AO14" s="218"/>
      <c r="AP14" s="218"/>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row>
    <row r="15" spans="1:104" x14ac:dyDescent="0.15">
      <c r="A15" s="215"/>
      <c r="B15" s="240">
        <v>42944</v>
      </c>
      <c r="C15" s="216" t="s">
        <v>385</v>
      </c>
      <c r="D15" s="217" t="s">
        <v>386</v>
      </c>
      <c r="E15" s="217"/>
      <c r="F15" s="217" t="s">
        <v>373</v>
      </c>
      <c r="G15" s="209">
        <v>42916</v>
      </c>
      <c r="H15" s="218" t="s">
        <v>387</v>
      </c>
      <c r="I15" s="218" t="s">
        <v>388</v>
      </c>
      <c r="J15" s="208"/>
      <c r="K15" s="217" t="s">
        <v>408</v>
      </c>
      <c r="L15" s="208" t="s">
        <v>461</v>
      </c>
      <c r="M15" s="190">
        <v>61.809090909090898</v>
      </c>
      <c r="N15" s="190">
        <v>31.054545454545448</v>
      </c>
      <c r="O15" s="217"/>
      <c r="P15" s="219"/>
      <c r="Q15" s="103"/>
      <c r="R15" s="219"/>
      <c r="S15" s="103"/>
      <c r="T15" s="219"/>
      <c r="U15" s="103"/>
      <c r="V15" s="217"/>
      <c r="W15" s="217"/>
      <c r="X15" s="219"/>
      <c r="Y15" s="217"/>
      <c r="Z15" s="219"/>
      <c r="AA15" s="217"/>
      <c r="AB15" s="219"/>
      <c r="AC15" s="217"/>
      <c r="AD15" s="217"/>
      <c r="AE15" s="217"/>
      <c r="AF15" s="219"/>
      <c r="AG15" s="217"/>
      <c r="AH15" s="217"/>
      <c r="AI15" s="217"/>
      <c r="AJ15" s="217"/>
      <c r="AK15" s="217"/>
      <c r="AL15" s="217" t="s">
        <v>390</v>
      </c>
      <c r="AM15" s="218" t="s">
        <v>388</v>
      </c>
      <c r="AN15" s="217"/>
      <c r="AO15" s="218"/>
      <c r="AP15" s="218"/>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row>
    <row r="16" spans="1:104" x14ac:dyDescent="0.15">
      <c r="A16" s="215"/>
      <c r="B16" s="240">
        <v>42944</v>
      </c>
      <c r="C16" s="216" t="s">
        <v>385</v>
      </c>
      <c r="D16" s="217" t="s">
        <v>386</v>
      </c>
      <c r="E16" s="217"/>
      <c r="F16" s="217" t="s">
        <v>373</v>
      </c>
      <c r="G16" s="209">
        <v>42916</v>
      </c>
      <c r="H16" s="218" t="s">
        <v>387</v>
      </c>
      <c r="I16" s="218" t="s">
        <v>388</v>
      </c>
      <c r="J16" s="208"/>
      <c r="K16" s="217" t="s">
        <v>410</v>
      </c>
      <c r="L16" s="208" t="s">
        <v>461</v>
      </c>
      <c r="M16" s="190">
        <v>79.472727272727269</v>
      </c>
      <c r="N16" s="190">
        <v>31.645454545454545</v>
      </c>
      <c r="O16" s="217"/>
      <c r="P16" s="219"/>
      <c r="Q16" s="103"/>
      <c r="R16" s="219"/>
      <c r="S16" s="103"/>
      <c r="T16" s="219"/>
      <c r="U16" s="103"/>
      <c r="V16" s="217"/>
      <c r="W16" s="217"/>
      <c r="X16" s="219"/>
      <c r="Y16" s="217"/>
      <c r="Z16" s="219"/>
      <c r="AA16" s="217"/>
      <c r="AB16" s="219"/>
      <c r="AC16" s="217"/>
      <c r="AD16" s="217"/>
      <c r="AE16" s="217"/>
      <c r="AF16" s="219"/>
      <c r="AG16" s="217"/>
      <c r="AH16" s="217"/>
      <c r="AI16" s="217"/>
      <c r="AJ16" s="217"/>
      <c r="AK16" s="217"/>
      <c r="AL16" s="217" t="s">
        <v>390</v>
      </c>
      <c r="AM16" s="218" t="s">
        <v>388</v>
      </c>
      <c r="AN16" s="217"/>
      <c r="AO16" s="218"/>
      <c r="AP16" s="218"/>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row>
    <row r="17" spans="1:104" x14ac:dyDescent="0.15">
      <c r="A17" s="215"/>
      <c r="B17" s="240">
        <v>42944</v>
      </c>
      <c r="C17" s="216" t="s">
        <v>385</v>
      </c>
      <c r="D17" s="217" t="s">
        <v>386</v>
      </c>
      <c r="E17" s="217"/>
      <c r="F17" s="217" t="s">
        <v>373</v>
      </c>
      <c r="G17" s="225">
        <v>42915</v>
      </c>
      <c r="H17" s="218" t="s">
        <v>387</v>
      </c>
      <c r="I17" s="218" t="s">
        <v>388</v>
      </c>
      <c r="J17" s="208"/>
      <c r="K17" s="217" t="s">
        <v>411</v>
      </c>
      <c r="L17" s="208" t="s">
        <v>461</v>
      </c>
      <c r="M17" s="190">
        <v>112</v>
      </c>
      <c r="N17" s="190">
        <v>28.7</v>
      </c>
      <c r="O17" s="217" t="s">
        <v>343</v>
      </c>
      <c r="P17" s="219">
        <v>1825</v>
      </c>
      <c r="Q17" s="190">
        <v>31</v>
      </c>
      <c r="R17" s="219">
        <v>1825</v>
      </c>
      <c r="S17" s="190">
        <v>31</v>
      </c>
      <c r="T17" s="219">
        <v>1825</v>
      </c>
      <c r="U17" s="190">
        <v>31</v>
      </c>
      <c r="V17" s="217"/>
      <c r="W17" s="217"/>
      <c r="X17" s="219"/>
      <c r="Y17" s="217"/>
      <c r="Z17" s="219"/>
      <c r="AA17" s="217"/>
      <c r="AB17" s="219"/>
      <c r="AC17" s="217"/>
      <c r="AD17" s="217"/>
      <c r="AE17" s="217"/>
      <c r="AF17" s="219"/>
      <c r="AG17" s="217"/>
      <c r="AH17" s="217"/>
      <c r="AI17" s="217"/>
      <c r="AJ17" s="217"/>
      <c r="AK17" s="217"/>
      <c r="AL17" s="217" t="s">
        <v>390</v>
      </c>
      <c r="AM17" s="218" t="s">
        <v>388</v>
      </c>
      <c r="AN17" s="217"/>
      <c r="AO17" s="218"/>
      <c r="AP17" s="218"/>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row>
    <row r="18" spans="1:104" x14ac:dyDescent="0.15">
      <c r="A18" s="215"/>
      <c r="B18" s="240">
        <v>42944</v>
      </c>
      <c r="C18" s="216" t="s">
        <v>385</v>
      </c>
      <c r="D18" s="217" t="s">
        <v>386</v>
      </c>
      <c r="E18" s="217"/>
      <c r="F18" s="217" t="s">
        <v>373</v>
      </c>
      <c r="G18" s="209">
        <v>42916</v>
      </c>
      <c r="H18" s="218" t="s">
        <v>388</v>
      </c>
      <c r="I18" s="218" t="s">
        <v>395</v>
      </c>
      <c r="J18" s="208"/>
      <c r="K18" s="217" t="s">
        <v>413</v>
      </c>
      <c r="L18" s="208" t="s">
        <v>461</v>
      </c>
      <c r="M18" s="190">
        <v>107.99999999999999</v>
      </c>
      <c r="N18" s="190">
        <v>29.7</v>
      </c>
      <c r="O18" s="217"/>
      <c r="P18" s="219"/>
      <c r="Q18" s="103"/>
      <c r="R18" s="219"/>
      <c r="S18" s="103"/>
      <c r="T18" s="219"/>
      <c r="U18" s="103"/>
      <c r="V18" s="217"/>
      <c r="W18" s="217"/>
      <c r="X18" s="219"/>
      <c r="Y18" s="217"/>
      <c r="Z18" s="219"/>
      <c r="AA18" s="217"/>
      <c r="AB18" s="219"/>
      <c r="AC18" s="217"/>
      <c r="AD18" s="217"/>
      <c r="AE18" s="217"/>
      <c r="AF18" s="219"/>
      <c r="AG18" s="217"/>
      <c r="AH18" s="217"/>
      <c r="AI18" s="217"/>
      <c r="AJ18" s="217"/>
      <c r="AK18" s="217"/>
      <c r="AL18" s="217" t="s">
        <v>390</v>
      </c>
      <c r="AM18" s="218" t="s">
        <v>388</v>
      </c>
      <c r="AN18" s="217"/>
      <c r="AO18" s="218"/>
      <c r="AP18" s="218"/>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row>
    <row r="19" spans="1:104" x14ac:dyDescent="0.15">
      <c r="A19" s="215"/>
      <c r="B19" s="240">
        <v>42944</v>
      </c>
      <c r="C19" s="216" t="s">
        <v>385</v>
      </c>
      <c r="D19" s="217" t="s">
        <v>386</v>
      </c>
      <c r="E19" s="217"/>
      <c r="F19" s="217" t="s">
        <v>373</v>
      </c>
      <c r="G19" s="209">
        <v>42916</v>
      </c>
      <c r="H19" s="218" t="s">
        <v>388</v>
      </c>
      <c r="I19" s="218" t="s">
        <v>395</v>
      </c>
      <c r="J19" s="208"/>
      <c r="K19" s="217" t="s">
        <v>445</v>
      </c>
      <c r="L19" s="208" t="s">
        <v>461</v>
      </c>
      <c r="M19" s="190">
        <v>80.999999999999986</v>
      </c>
      <c r="N19" s="190">
        <v>31.499999999999996</v>
      </c>
      <c r="O19" s="217" t="s">
        <v>343</v>
      </c>
      <c r="P19" s="219">
        <v>1000</v>
      </c>
      <c r="Q19" s="190">
        <v>33.799999999999997</v>
      </c>
      <c r="R19" s="219">
        <v>1000</v>
      </c>
      <c r="S19" s="190">
        <v>33.799999999999997</v>
      </c>
      <c r="T19" s="219">
        <v>1000</v>
      </c>
      <c r="U19" s="190">
        <v>33.799999999999997</v>
      </c>
      <c r="V19" s="217"/>
      <c r="W19" s="217"/>
      <c r="X19" s="219"/>
      <c r="Y19" s="217"/>
      <c r="Z19" s="219"/>
      <c r="AA19" s="217"/>
      <c r="AB19" s="219"/>
      <c r="AC19" s="217"/>
      <c r="AD19" s="217"/>
      <c r="AE19" s="217"/>
      <c r="AF19" s="219"/>
      <c r="AG19" s="217"/>
      <c r="AH19" s="217"/>
      <c r="AI19" s="217"/>
      <c r="AJ19" s="217"/>
      <c r="AK19" s="217"/>
      <c r="AL19" s="217" t="s">
        <v>390</v>
      </c>
      <c r="AM19" s="218" t="s">
        <v>388</v>
      </c>
      <c r="AN19" s="217"/>
      <c r="AO19" s="218"/>
      <c r="AP19" s="218"/>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row>
    <row r="20" spans="1:104" x14ac:dyDescent="0.15">
      <c r="A20" s="215"/>
      <c r="B20" s="240">
        <v>42944</v>
      </c>
      <c r="C20" s="216" t="s">
        <v>385</v>
      </c>
      <c r="D20" s="217" t="s">
        <v>386</v>
      </c>
      <c r="E20" s="217"/>
      <c r="F20" s="217" t="s">
        <v>373</v>
      </c>
      <c r="G20" s="209">
        <v>42916</v>
      </c>
      <c r="H20" s="218" t="s">
        <v>388</v>
      </c>
      <c r="I20" s="218" t="s">
        <v>395</v>
      </c>
      <c r="J20" s="208"/>
      <c r="K20" s="217" t="s">
        <v>446</v>
      </c>
      <c r="L20" s="208" t="s">
        <v>461</v>
      </c>
      <c r="M20" s="190">
        <v>80</v>
      </c>
      <c r="N20" s="190">
        <v>31.699999999999996</v>
      </c>
      <c r="O20" s="103"/>
      <c r="P20" s="103"/>
      <c r="Q20" s="190"/>
      <c r="R20" s="219"/>
      <c r="S20" s="103"/>
      <c r="T20" s="219"/>
      <c r="U20" s="103"/>
      <c r="V20" s="217"/>
      <c r="W20" s="217"/>
      <c r="X20" s="219"/>
      <c r="Y20" s="217"/>
      <c r="Z20" s="219"/>
      <c r="AA20" s="217"/>
      <c r="AB20" s="219"/>
      <c r="AC20" s="217"/>
      <c r="AD20" s="217"/>
      <c r="AE20" s="217"/>
      <c r="AF20" s="219"/>
      <c r="AG20" s="217"/>
      <c r="AH20" s="217"/>
      <c r="AI20" s="217"/>
      <c r="AJ20" s="217"/>
      <c r="AK20" s="217"/>
      <c r="AL20" s="217" t="s">
        <v>390</v>
      </c>
      <c r="AM20" s="218" t="s">
        <v>388</v>
      </c>
      <c r="AN20" s="217"/>
      <c r="AO20" s="218"/>
      <c r="AP20" s="218"/>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row>
    <row r="21" spans="1:104" x14ac:dyDescent="0.15">
      <c r="A21" s="215"/>
      <c r="B21" s="240">
        <v>42944</v>
      </c>
      <c r="C21" s="216" t="s">
        <v>385</v>
      </c>
      <c r="D21" s="217" t="s">
        <v>386</v>
      </c>
      <c r="E21" s="217"/>
      <c r="F21" s="217" t="s">
        <v>373</v>
      </c>
      <c r="G21" s="209">
        <v>42936</v>
      </c>
      <c r="H21" s="218" t="s">
        <v>388</v>
      </c>
      <c r="I21" s="218" t="s">
        <v>395</v>
      </c>
      <c r="J21" s="218"/>
      <c r="K21" s="217" t="s">
        <v>447</v>
      </c>
      <c r="L21" s="208" t="s">
        <v>461</v>
      </c>
      <c r="M21" s="190">
        <v>102.39999999999999</v>
      </c>
      <c r="N21" s="190">
        <v>29.5</v>
      </c>
      <c r="O21" s="103"/>
      <c r="P21" s="103"/>
      <c r="Q21" s="190"/>
      <c r="R21" s="219"/>
      <c r="S21" s="103"/>
      <c r="T21" s="219"/>
      <c r="U21" s="103"/>
      <c r="V21" s="217"/>
      <c r="W21" s="217"/>
      <c r="X21" s="219"/>
      <c r="Y21" s="217"/>
      <c r="Z21" s="219"/>
      <c r="AA21" s="217"/>
      <c r="AB21" s="219"/>
      <c r="AC21" s="217"/>
      <c r="AD21" s="217"/>
      <c r="AE21" s="217"/>
      <c r="AF21" s="219"/>
      <c r="AG21" s="217"/>
      <c r="AH21" s="217"/>
      <c r="AI21" s="217"/>
      <c r="AJ21" s="217"/>
      <c r="AK21" s="217"/>
      <c r="AL21" s="217" t="s">
        <v>390</v>
      </c>
      <c r="AM21" s="218" t="s">
        <v>388</v>
      </c>
      <c r="AN21" s="217"/>
      <c r="AO21" s="218"/>
      <c r="AP21" s="218"/>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row>
    <row r="22" spans="1:104" x14ac:dyDescent="0.15">
      <c r="A22" s="215"/>
      <c r="B22" s="240">
        <v>42944</v>
      </c>
      <c r="C22" s="216" t="s">
        <v>385</v>
      </c>
      <c r="D22" s="217" t="s">
        <v>386</v>
      </c>
      <c r="E22" s="217"/>
      <c r="F22" s="217" t="s">
        <v>373</v>
      </c>
      <c r="G22" s="209">
        <v>42916</v>
      </c>
      <c r="H22" s="218" t="s">
        <v>388</v>
      </c>
      <c r="I22" s="218" t="s">
        <v>395</v>
      </c>
      <c r="J22" s="218"/>
      <c r="K22" s="217" t="s">
        <v>448</v>
      </c>
      <c r="L22" s="208" t="s">
        <v>461</v>
      </c>
      <c r="M22" s="190">
        <v>69.127272727272725</v>
      </c>
      <c r="N22" s="190">
        <v>29.490909090909085</v>
      </c>
      <c r="O22" s="103"/>
      <c r="P22" s="103"/>
      <c r="Q22" s="190"/>
      <c r="R22" s="219"/>
      <c r="S22" s="103"/>
      <c r="T22" s="219"/>
      <c r="U22" s="103"/>
      <c r="V22" s="217"/>
      <c r="W22" s="217"/>
      <c r="X22" s="219"/>
      <c r="Y22" s="217"/>
      <c r="Z22" s="219"/>
      <c r="AA22" s="217"/>
      <c r="AB22" s="219"/>
      <c r="AC22" s="217"/>
      <c r="AD22" s="217"/>
      <c r="AE22" s="217"/>
      <c r="AF22" s="219"/>
      <c r="AG22" s="217"/>
      <c r="AH22" s="217"/>
      <c r="AI22" s="217"/>
      <c r="AJ22" s="217"/>
      <c r="AK22" s="217"/>
      <c r="AL22" s="217" t="s">
        <v>390</v>
      </c>
      <c r="AM22" s="218" t="s">
        <v>388</v>
      </c>
      <c r="AN22" s="217"/>
      <c r="AO22" s="218"/>
      <c r="AP22" s="218"/>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row>
    <row r="23" spans="1:104" x14ac:dyDescent="0.15">
      <c r="A23" s="215">
        <v>948</v>
      </c>
      <c r="B23" s="206">
        <v>24671</v>
      </c>
      <c r="C23" s="207" t="s">
        <v>385</v>
      </c>
      <c r="D23" s="208" t="s">
        <v>386</v>
      </c>
      <c r="E23" s="208"/>
      <c r="F23" s="217" t="s">
        <v>420</v>
      </c>
      <c r="G23" s="209">
        <v>42928</v>
      </c>
      <c r="H23" s="210" t="s">
        <v>387</v>
      </c>
      <c r="I23" s="210" t="s">
        <v>388</v>
      </c>
      <c r="J23" s="210"/>
      <c r="K23" s="208" t="s">
        <v>96</v>
      </c>
      <c r="L23" s="208" t="s">
        <v>461</v>
      </c>
      <c r="M23" s="190">
        <v>89.854545454545445</v>
      </c>
      <c r="N23" s="190">
        <v>30.8</v>
      </c>
      <c r="O23" s="217"/>
      <c r="P23" s="219"/>
      <c r="Q23" s="190"/>
      <c r="R23" s="219"/>
      <c r="S23" s="103"/>
      <c r="T23" s="219"/>
      <c r="U23" s="103"/>
      <c r="V23" s="217"/>
      <c r="W23" s="217"/>
      <c r="X23" s="217"/>
      <c r="Y23" s="217"/>
      <c r="Z23" s="219"/>
      <c r="AA23" s="217"/>
      <c r="AB23" s="219"/>
      <c r="AC23" s="217"/>
      <c r="AD23" s="242"/>
      <c r="AE23" s="190">
        <v>14.781818181818181</v>
      </c>
      <c r="AF23" s="219"/>
      <c r="AG23" s="217"/>
      <c r="AH23" s="217"/>
      <c r="AI23" s="217"/>
      <c r="AJ23" s="217"/>
      <c r="AK23" s="217"/>
      <c r="AL23" s="217" t="s">
        <v>421</v>
      </c>
      <c r="AM23" s="218" t="s">
        <v>388</v>
      </c>
      <c r="AN23" s="218"/>
      <c r="AO23" s="218"/>
      <c r="AP23" s="218"/>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row>
    <row r="24" spans="1:104" x14ac:dyDescent="0.15">
      <c r="A24" s="215">
        <v>955</v>
      </c>
      <c r="B24" s="206">
        <v>24671</v>
      </c>
      <c r="C24" s="216" t="s">
        <v>385</v>
      </c>
      <c r="D24" s="217" t="s">
        <v>386</v>
      </c>
      <c r="E24" s="217"/>
      <c r="F24" s="217" t="s">
        <v>420</v>
      </c>
      <c r="G24" s="209">
        <v>42916</v>
      </c>
      <c r="H24" s="218" t="s">
        <v>387</v>
      </c>
      <c r="I24" s="218" t="s">
        <v>388</v>
      </c>
      <c r="J24" s="218"/>
      <c r="K24" s="217" t="s">
        <v>321</v>
      </c>
      <c r="L24" s="208" t="s">
        <v>461</v>
      </c>
      <c r="M24" s="190">
        <v>86.490909090909085</v>
      </c>
      <c r="N24" s="190">
        <v>31.081818181818178</v>
      </c>
      <c r="O24" s="217"/>
      <c r="P24" s="219"/>
      <c r="Q24" s="190"/>
      <c r="R24" s="219"/>
      <c r="S24" s="103"/>
      <c r="T24" s="219"/>
      <c r="U24" s="103"/>
      <c r="V24" s="217"/>
      <c r="W24" s="217"/>
      <c r="X24" s="217"/>
      <c r="Y24" s="217"/>
      <c r="Z24" s="217"/>
      <c r="AA24" s="217"/>
      <c r="AB24" s="217"/>
      <c r="AC24" s="217"/>
      <c r="AD24" s="242"/>
      <c r="AE24" s="190">
        <v>14.627272727272725</v>
      </c>
      <c r="AF24" s="219"/>
      <c r="AG24" s="217"/>
      <c r="AH24" s="217"/>
      <c r="AI24" s="217"/>
      <c r="AJ24" s="217"/>
      <c r="AK24" s="217"/>
      <c r="AL24" s="217" t="s">
        <v>421</v>
      </c>
      <c r="AM24" s="218" t="s">
        <v>388</v>
      </c>
      <c r="AN24" s="218"/>
      <c r="AO24" s="218"/>
      <c r="AP24" s="218"/>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row>
    <row r="25" spans="1:104" x14ac:dyDescent="0.15">
      <c r="A25" s="215">
        <v>959</v>
      </c>
      <c r="B25" s="206">
        <v>24671</v>
      </c>
      <c r="C25" s="216" t="s">
        <v>385</v>
      </c>
      <c r="D25" s="217" t="s">
        <v>386</v>
      </c>
      <c r="E25" s="217"/>
      <c r="F25" s="217" t="s">
        <v>420</v>
      </c>
      <c r="G25" s="209">
        <v>42916</v>
      </c>
      <c r="H25" s="218" t="s">
        <v>388</v>
      </c>
      <c r="I25" s="218" t="s">
        <v>395</v>
      </c>
      <c r="J25" s="218"/>
      <c r="K25" s="217" t="s">
        <v>324</v>
      </c>
      <c r="L25" s="208" t="s">
        <v>461</v>
      </c>
      <c r="M25" s="190">
        <v>80</v>
      </c>
      <c r="N25" s="190">
        <v>29.5</v>
      </c>
      <c r="O25" s="217" t="s">
        <v>343</v>
      </c>
      <c r="P25" s="219">
        <v>300</v>
      </c>
      <c r="Q25" s="190">
        <v>32</v>
      </c>
      <c r="R25" s="219">
        <v>1000</v>
      </c>
      <c r="S25" s="190">
        <v>35</v>
      </c>
      <c r="T25" s="219">
        <v>2500</v>
      </c>
      <c r="U25" s="190">
        <v>37.999999999999993</v>
      </c>
      <c r="V25" s="217"/>
      <c r="W25" s="217"/>
      <c r="X25" s="217"/>
      <c r="Y25" s="217"/>
      <c r="Z25" s="217"/>
      <c r="AA25" s="217"/>
      <c r="AB25" s="217"/>
      <c r="AC25" s="217"/>
      <c r="AD25" s="242"/>
      <c r="AE25" s="190">
        <v>14.754545454545454</v>
      </c>
      <c r="AF25" s="219"/>
      <c r="AG25" s="217"/>
      <c r="AH25" s="217"/>
      <c r="AI25" s="217"/>
      <c r="AJ25" s="217"/>
      <c r="AK25" s="217"/>
      <c r="AL25" s="217" t="s">
        <v>421</v>
      </c>
      <c r="AM25" s="218" t="s">
        <v>388</v>
      </c>
      <c r="AN25" s="218"/>
      <c r="AO25" s="218"/>
      <c r="AP25" s="218"/>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row>
    <row r="26" spans="1:104" x14ac:dyDescent="0.15">
      <c r="A26" s="215">
        <v>961</v>
      </c>
      <c r="B26" s="240">
        <v>42944</v>
      </c>
      <c r="C26" s="216" t="s">
        <v>385</v>
      </c>
      <c r="D26" s="217" t="s">
        <v>386</v>
      </c>
      <c r="E26" s="217"/>
      <c r="F26" s="217" t="s">
        <v>420</v>
      </c>
      <c r="G26" s="209">
        <v>42916</v>
      </c>
      <c r="H26" s="218" t="s">
        <v>387</v>
      </c>
      <c r="I26" s="218" t="s">
        <v>388</v>
      </c>
      <c r="J26" s="218"/>
      <c r="K26" s="217" t="s">
        <v>325</v>
      </c>
      <c r="L26" s="208" t="s">
        <v>461</v>
      </c>
      <c r="M26" s="190">
        <v>66.8</v>
      </c>
      <c r="N26" s="190">
        <v>29.345454545454544</v>
      </c>
      <c r="O26" s="217"/>
      <c r="P26" s="219"/>
      <c r="Q26" s="103"/>
      <c r="R26" s="219"/>
      <c r="S26" s="103"/>
      <c r="T26" s="219"/>
      <c r="U26" s="103"/>
      <c r="V26" s="217"/>
      <c r="W26" s="217"/>
      <c r="X26" s="217"/>
      <c r="Y26" s="217"/>
      <c r="Z26" s="217"/>
      <c r="AA26" s="217"/>
      <c r="AB26" s="217"/>
      <c r="AC26" s="217"/>
      <c r="AD26" s="242"/>
      <c r="AE26" s="190">
        <v>22.554545454545451</v>
      </c>
      <c r="AF26" s="219"/>
      <c r="AG26" s="217"/>
      <c r="AH26" s="217"/>
      <c r="AI26" s="217"/>
      <c r="AJ26" s="217"/>
      <c r="AK26" s="217"/>
      <c r="AL26" s="217" t="s">
        <v>421</v>
      </c>
      <c r="AM26" s="218" t="s">
        <v>388</v>
      </c>
      <c r="AN26" s="218"/>
      <c r="AO26" s="218"/>
      <c r="AP26" s="218"/>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row>
    <row r="27" spans="1:104" x14ac:dyDescent="0.15">
      <c r="A27" s="215">
        <v>966</v>
      </c>
      <c r="B27" s="240">
        <v>42944</v>
      </c>
      <c r="C27" s="216" t="s">
        <v>385</v>
      </c>
      <c r="D27" s="217" t="s">
        <v>386</v>
      </c>
      <c r="E27" s="217"/>
      <c r="F27" s="217" t="s">
        <v>420</v>
      </c>
      <c r="G27" s="209">
        <v>42916</v>
      </c>
      <c r="H27" s="218" t="s">
        <v>387</v>
      </c>
      <c r="I27" s="218" t="s">
        <v>388</v>
      </c>
      <c r="J27" s="218"/>
      <c r="K27" s="217" t="s">
        <v>326</v>
      </c>
      <c r="L27" s="208" t="s">
        <v>461</v>
      </c>
      <c r="M27" s="190">
        <v>80.499999999999986</v>
      </c>
      <c r="N27" s="190">
        <v>31.654545454545453</v>
      </c>
      <c r="O27" s="217"/>
      <c r="P27" s="219"/>
      <c r="Q27" s="103"/>
      <c r="R27" s="219"/>
      <c r="S27" s="103"/>
      <c r="T27" s="219"/>
      <c r="U27" s="103"/>
      <c r="V27" s="217"/>
      <c r="W27" s="217"/>
      <c r="X27" s="219"/>
      <c r="Y27" s="217"/>
      <c r="Z27" s="219"/>
      <c r="AA27" s="217"/>
      <c r="AB27" s="219"/>
      <c r="AC27" s="217"/>
      <c r="AD27" s="242"/>
      <c r="AE27" s="190">
        <v>14.718181818181819</v>
      </c>
      <c r="AF27" s="219"/>
      <c r="AG27" s="217"/>
      <c r="AH27" s="217"/>
      <c r="AI27" s="217"/>
      <c r="AJ27" s="217"/>
      <c r="AK27" s="217"/>
      <c r="AL27" s="217" t="s">
        <v>421</v>
      </c>
      <c r="AM27" s="218" t="s">
        <v>388</v>
      </c>
      <c r="AN27" s="218"/>
      <c r="AO27" s="218"/>
      <c r="AP27" s="218"/>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row>
    <row r="28" spans="1:104" x14ac:dyDescent="0.15">
      <c r="A28" s="215">
        <v>975</v>
      </c>
      <c r="B28" s="240">
        <v>42944</v>
      </c>
      <c r="C28" s="216" t="s">
        <v>385</v>
      </c>
      <c r="D28" s="217" t="s">
        <v>386</v>
      </c>
      <c r="E28" s="217"/>
      <c r="F28" s="217" t="s">
        <v>420</v>
      </c>
      <c r="G28" s="209">
        <v>42916</v>
      </c>
      <c r="H28" s="218" t="s">
        <v>387</v>
      </c>
      <c r="I28" s="218" t="s">
        <v>388</v>
      </c>
      <c r="J28" s="218"/>
      <c r="K28" s="217" t="s">
        <v>327</v>
      </c>
      <c r="L28" s="208" t="s">
        <v>461</v>
      </c>
      <c r="M28" s="190">
        <v>82</v>
      </c>
      <c r="N28" s="190">
        <v>31.099999999999998</v>
      </c>
      <c r="O28" s="217"/>
      <c r="P28" s="219"/>
      <c r="Q28" s="103"/>
      <c r="R28" s="219"/>
      <c r="S28" s="103"/>
      <c r="T28" s="219"/>
      <c r="U28" s="103"/>
      <c r="V28" s="217"/>
      <c r="W28" s="217"/>
      <c r="X28" s="217"/>
      <c r="Y28" s="217"/>
      <c r="Z28" s="217"/>
      <c r="AA28" s="217"/>
      <c r="AB28" s="217"/>
      <c r="AC28" s="217"/>
      <c r="AD28" s="242"/>
      <c r="AE28" s="190">
        <v>15.518181818181818</v>
      </c>
      <c r="AF28" s="219"/>
      <c r="AG28" s="217"/>
      <c r="AH28" s="217"/>
      <c r="AI28" s="217"/>
      <c r="AJ28" s="217"/>
      <c r="AK28" s="217"/>
      <c r="AL28" s="217" t="s">
        <v>421</v>
      </c>
      <c r="AM28" s="218" t="s">
        <v>388</v>
      </c>
      <c r="AN28" s="218"/>
      <c r="AO28" s="218"/>
      <c r="AP28" s="218"/>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row>
    <row r="29" spans="1:104" x14ac:dyDescent="0.15">
      <c r="A29" s="215">
        <v>985</v>
      </c>
      <c r="B29" s="240">
        <v>42944</v>
      </c>
      <c r="C29" s="216" t="s">
        <v>385</v>
      </c>
      <c r="D29" s="217" t="s">
        <v>386</v>
      </c>
      <c r="E29" s="217"/>
      <c r="F29" s="217" t="s">
        <v>420</v>
      </c>
      <c r="G29" s="209">
        <v>42916</v>
      </c>
      <c r="H29" s="218" t="s">
        <v>387</v>
      </c>
      <c r="I29" s="218" t="s">
        <v>388</v>
      </c>
      <c r="J29" s="218"/>
      <c r="K29" s="217" t="s">
        <v>328</v>
      </c>
      <c r="L29" s="208" t="s">
        <v>461</v>
      </c>
      <c r="M29" s="190">
        <v>101.6090909090909</v>
      </c>
      <c r="N29" s="190">
        <v>29.736363636363635</v>
      </c>
      <c r="O29" s="217"/>
      <c r="P29" s="219"/>
      <c r="Q29" s="103"/>
      <c r="R29" s="219"/>
      <c r="S29" s="103"/>
      <c r="T29" s="219"/>
      <c r="U29" s="103"/>
      <c r="V29" s="217"/>
      <c r="W29" s="217"/>
      <c r="X29" s="217"/>
      <c r="Y29" s="217"/>
      <c r="Z29" s="217"/>
      <c r="AA29" s="217"/>
      <c r="AB29" s="217"/>
      <c r="AC29" s="217"/>
      <c r="AD29" s="242"/>
      <c r="AE29" s="190">
        <v>14.890909090909089</v>
      </c>
      <c r="AF29" s="219"/>
      <c r="AG29" s="217"/>
      <c r="AH29" s="217"/>
      <c r="AI29" s="217"/>
      <c r="AJ29" s="217"/>
      <c r="AK29" s="217"/>
      <c r="AL29" s="217" t="s">
        <v>421</v>
      </c>
      <c r="AM29" s="218" t="s">
        <v>388</v>
      </c>
      <c r="AN29" s="218"/>
      <c r="AO29" s="218"/>
      <c r="AP29" s="218"/>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row>
    <row r="30" spans="1:104" x14ac:dyDescent="0.15">
      <c r="A30" s="215">
        <v>2284</v>
      </c>
      <c r="B30" s="240">
        <v>42944</v>
      </c>
      <c r="C30" s="216" t="s">
        <v>385</v>
      </c>
      <c r="D30" s="217" t="s">
        <v>386</v>
      </c>
      <c r="E30" s="217"/>
      <c r="F30" s="217" t="s">
        <v>420</v>
      </c>
      <c r="G30" s="209">
        <v>42916</v>
      </c>
      <c r="H30" s="218" t="s">
        <v>387</v>
      </c>
      <c r="I30" s="218" t="s">
        <v>388</v>
      </c>
      <c r="J30" s="218"/>
      <c r="K30" s="217" t="s">
        <v>329</v>
      </c>
      <c r="L30" s="208" t="s">
        <v>461</v>
      </c>
      <c r="M30" s="190">
        <v>81.73</v>
      </c>
      <c r="N30" s="190">
        <v>31.54</v>
      </c>
      <c r="O30" s="217" t="s">
        <v>343</v>
      </c>
      <c r="P30" s="219">
        <v>1000</v>
      </c>
      <c r="Q30" s="190">
        <v>33.86</v>
      </c>
      <c r="R30" s="219">
        <v>1000</v>
      </c>
      <c r="S30" s="190">
        <v>33.86</v>
      </c>
      <c r="T30" s="219">
        <v>1000</v>
      </c>
      <c r="U30" s="190">
        <v>33.86</v>
      </c>
      <c r="V30" s="217"/>
      <c r="W30" s="217"/>
      <c r="X30" s="217"/>
      <c r="Y30" s="217"/>
      <c r="Z30" s="219"/>
      <c r="AA30" s="217"/>
      <c r="AB30" s="219"/>
      <c r="AC30" s="217"/>
      <c r="AD30" s="242"/>
      <c r="AE30" s="190">
        <v>14.469999999999999</v>
      </c>
      <c r="AF30" s="219"/>
      <c r="AG30" s="217"/>
      <c r="AH30" s="217"/>
      <c r="AI30" s="217"/>
      <c r="AJ30" s="217"/>
      <c r="AK30" s="217"/>
      <c r="AL30" s="217" t="s">
        <v>421</v>
      </c>
      <c r="AM30" s="218" t="s">
        <v>388</v>
      </c>
      <c r="AN30" s="218"/>
      <c r="AO30" s="218"/>
      <c r="AP30" s="218"/>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row>
    <row r="31" spans="1:104" x14ac:dyDescent="0.15">
      <c r="A31" s="215">
        <v>3782</v>
      </c>
      <c r="B31" s="240">
        <v>42944</v>
      </c>
      <c r="C31" s="216" t="s">
        <v>385</v>
      </c>
      <c r="D31" s="217" t="s">
        <v>386</v>
      </c>
      <c r="E31" s="217"/>
      <c r="F31" s="217" t="s">
        <v>420</v>
      </c>
      <c r="G31" s="209">
        <v>42916</v>
      </c>
      <c r="H31" s="218" t="s">
        <v>387</v>
      </c>
      <c r="I31" s="218" t="s">
        <v>388</v>
      </c>
      <c r="J31" s="218"/>
      <c r="K31" s="217" t="s">
        <v>330</v>
      </c>
      <c r="L31" s="208" t="s">
        <v>461</v>
      </c>
      <c r="M31" s="190">
        <v>89.84999999999998</v>
      </c>
      <c r="N31" s="190">
        <v>30.8</v>
      </c>
      <c r="O31" s="217"/>
      <c r="P31" s="219"/>
      <c r="Q31" s="103"/>
      <c r="R31" s="219"/>
      <c r="S31" s="103"/>
      <c r="T31" s="219"/>
      <c r="U31" s="103"/>
      <c r="V31" s="217"/>
      <c r="W31" s="217"/>
      <c r="X31" s="217"/>
      <c r="Y31" s="217"/>
      <c r="Z31" s="219"/>
      <c r="AA31" s="217"/>
      <c r="AB31" s="219"/>
      <c r="AC31" s="217"/>
      <c r="AD31" s="242"/>
      <c r="AE31" s="190">
        <v>14.809999999999999</v>
      </c>
      <c r="AF31" s="219"/>
      <c r="AG31" s="217"/>
      <c r="AH31" s="217"/>
      <c r="AI31" s="217"/>
      <c r="AJ31" s="217"/>
      <c r="AK31" s="217"/>
      <c r="AL31" s="217" t="s">
        <v>421</v>
      </c>
      <c r="AM31" s="218" t="s">
        <v>388</v>
      </c>
      <c r="AN31" s="218"/>
      <c r="AO31" s="218"/>
      <c r="AP31" s="218"/>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row>
    <row r="32" spans="1:104" x14ac:dyDescent="0.15">
      <c r="A32" s="215">
        <v>1014</v>
      </c>
      <c r="B32" s="240">
        <v>42944</v>
      </c>
      <c r="C32" s="216" t="s">
        <v>385</v>
      </c>
      <c r="D32" s="217" t="s">
        <v>386</v>
      </c>
      <c r="E32" s="217"/>
      <c r="F32" s="217" t="s">
        <v>420</v>
      </c>
      <c r="G32" s="209">
        <v>42916</v>
      </c>
      <c r="H32" s="218" t="s">
        <v>387</v>
      </c>
      <c r="I32" s="218" t="s">
        <v>388</v>
      </c>
      <c r="J32" s="218"/>
      <c r="K32" s="217" t="s">
        <v>331</v>
      </c>
      <c r="L32" s="208" t="s">
        <v>461</v>
      </c>
      <c r="M32" s="190">
        <v>82</v>
      </c>
      <c r="N32" s="190">
        <v>31.099999999999998</v>
      </c>
      <c r="O32" s="217"/>
      <c r="P32" s="219"/>
      <c r="Q32" s="103"/>
      <c r="R32" s="219"/>
      <c r="S32" s="103"/>
      <c r="T32" s="219"/>
      <c r="U32" s="103"/>
      <c r="V32" s="217"/>
      <c r="W32" s="217"/>
      <c r="X32" s="219"/>
      <c r="Y32" s="217"/>
      <c r="Z32" s="219"/>
      <c r="AA32" s="217"/>
      <c r="AB32" s="219"/>
      <c r="AC32" s="217"/>
      <c r="AD32" s="242"/>
      <c r="AE32" s="190">
        <v>15.518181818181818</v>
      </c>
      <c r="AF32" s="219"/>
      <c r="AG32" s="217"/>
      <c r="AH32" s="217"/>
      <c r="AI32" s="217"/>
      <c r="AJ32" s="217"/>
      <c r="AK32" s="217"/>
      <c r="AL32" s="217" t="s">
        <v>421</v>
      </c>
      <c r="AM32" s="218" t="s">
        <v>388</v>
      </c>
      <c r="AN32" s="218"/>
      <c r="AO32" s="218"/>
      <c r="AP32" s="218"/>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row>
    <row r="33" spans="1:104" x14ac:dyDescent="0.15">
      <c r="A33" s="215">
        <v>3587</v>
      </c>
      <c r="B33" s="240">
        <v>42944</v>
      </c>
      <c r="C33" s="216" t="s">
        <v>385</v>
      </c>
      <c r="D33" s="217" t="s">
        <v>386</v>
      </c>
      <c r="E33" s="217"/>
      <c r="F33" s="217" t="s">
        <v>420</v>
      </c>
      <c r="G33" s="209">
        <v>42916</v>
      </c>
      <c r="H33" s="218" t="s">
        <v>387</v>
      </c>
      <c r="I33" s="218" t="s">
        <v>388</v>
      </c>
      <c r="J33" s="218"/>
      <c r="K33" s="217" t="s">
        <v>332</v>
      </c>
      <c r="L33" s="208" t="s">
        <v>461</v>
      </c>
      <c r="M33" s="190">
        <v>97</v>
      </c>
      <c r="N33" s="190">
        <v>30.136363636363633</v>
      </c>
      <c r="O33" s="217" t="s">
        <v>343</v>
      </c>
      <c r="P33" s="244">
        <v>1000</v>
      </c>
      <c r="Q33" s="190">
        <v>33.136363636363633</v>
      </c>
      <c r="R33" s="244">
        <v>1000</v>
      </c>
      <c r="S33" s="190">
        <v>33.136363636363633</v>
      </c>
      <c r="T33" s="244">
        <v>1000</v>
      </c>
      <c r="U33" s="190">
        <v>33.136363636363633</v>
      </c>
      <c r="V33" s="217"/>
      <c r="W33" s="217"/>
      <c r="X33" s="217"/>
      <c r="Y33" s="217"/>
      <c r="Z33" s="217"/>
      <c r="AA33" s="217"/>
      <c r="AB33" s="217"/>
      <c r="AC33" s="217"/>
      <c r="AD33" s="242"/>
      <c r="AE33" s="190">
        <v>14.59090909090909</v>
      </c>
      <c r="AF33" s="219"/>
      <c r="AG33" s="217"/>
      <c r="AH33" s="217"/>
      <c r="AI33" s="217"/>
      <c r="AJ33" s="217"/>
      <c r="AK33" s="217"/>
      <c r="AL33" s="217" t="s">
        <v>421</v>
      </c>
      <c r="AM33" s="218" t="s">
        <v>388</v>
      </c>
      <c r="AN33" s="218"/>
      <c r="AO33" s="218"/>
      <c r="AP33" s="218"/>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row>
    <row r="34" spans="1:104" x14ac:dyDescent="0.15">
      <c r="A34" s="215">
        <v>8497</v>
      </c>
      <c r="B34" s="240">
        <v>42944</v>
      </c>
      <c r="C34" s="216" t="s">
        <v>385</v>
      </c>
      <c r="D34" s="217" t="s">
        <v>386</v>
      </c>
      <c r="E34" s="217"/>
      <c r="F34" s="217" t="s">
        <v>420</v>
      </c>
      <c r="G34" s="209">
        <v>42916</v>
      </c>
      <c r="H34" s="218" t="s">
        <v>388</v>
      </c>
      <c r="I34" s="218" t="s">
        <v>395</v>
      </c>
      <c r="J34" s="218"/>
      <c r="K34" s="217" t="s">
        <v>371</v>
      </c>
      <c r="L34" s="208" t="s">
        <v>461</v>
      </c>
      <c r="M34" s="190">
        <v>99.999999999999986</v>
      </c>
      <c r="N34" s="190">
        <v>29.5</v>
      </c>
      <c r="O34" s="217"/>
      <c r="P34" s="219"/>
      <c r="Q34" s="103"/>
      <c r="R34" s="219"/>
      <c r="S34" s="103"/>
      <c r="T34" s="219"/>
      <c r="U34" s="103"/>
      <c r="V34" s="217"/>
      <c r="W34" s="217"/>
      <c r="X34" s="219"/>
      <c r="Y34" s="217"/>
      <c r="Z34" s="219"/>
      <c r="AA34" s="217"/>
      <c r="AB34" s="219"/>
      <c r="AC34" s="217"/>
      <c r="AD34" s="242"/>
      <c r="AE34" s="190">
        <v>15.5</v>
      </c>
      <c r="AF34" s="219"/>
      <c r="AG34" s="217"/>
      <c r="AH34" s="217"/>
      <c r="AI34" s="217"/>
      <c r="AJ34" s="217"/>
      <c r="AK34" s="217"/>
      <c r="AL34" s="217" t="s">
        <v>421</v>
      </c>
      <c r="AM34" s="218" t="s">
        <v>388</v>
      </c>
      <c r="AN34" s="217"/>
      <c r="AO34" s="217"/>
      <c r="AP34" s="217"/>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row>
    <row r="35" spans="1:104" x14ac:dyDescent="0.15">
      <c r="A35" s="215"/>
      <c r="B35" s="240">
        <v>42944</v>
      </c>
      <c r="C35" s="216" t="s">
        <v>385</v>
      </c>
      <c r="D35" s="217" t="s">
        <v>386</v>
      </c>
      <c r="E35" s="217"/>
      <c r="F35" s="217" t="s">
        <v>420</v>
      </c>
      <c r="G35" s="209">
        <v>42916</v>
      </c>
      <c r="H35" s="218" t="s">
        <v>387</v>
      </c>
      <c r="I35" s="218" t="s">
        <v>388</v>
      </c>
      <c r="J35" s="218"/>
      <c r="K35" s="217" t="s">
        <v>408</v>
      </c>
      <c r="L35" s="208" t="s">
        <v>461</v>
      </c>
      <c r="M35" s="190">
        <v>61.809090909090898</v>
      </c>
      <c r="N35" s="190">
        <v>31.054545454545448</v>
      </c>
      <c r="O35" s="217"/>
      <c r="P35" s="219"/>
      <c r="Q35" s="103"/>
      <c r="R35" s="219"/>
      <c r="S35" s="103"/>
      <c r="T35" s="219"/>
      <c r="U35" s="103"/>
      <c r="V35" s="217"/>
      <c r="W35" s="217"/>
      <c r="X35" s="217"/>
      <c r="Y35" s="217"/>
      <c r="Z35" s="217"/>
      <c r="AA35" s="217"/>
      <c r="AB35" s="217"/>
      <c r="AC35" s="217"/>
      <c r="AD35" s="242"/>
      <c r="AE35" s="190">
        <v>16</v>
      </c>
      <c r="AF35" s="219"/>
      <c r="AG35" s="217"/>
      <c r="AH35" s="217"/>
      <c r="AI35" s="217"/>
      <c r="AJ35" s="217"/>
      <c r="AK35" s="217"/>
      <c r="AL35" s="217" t="s">
        <v>421</v>
      </c>
      <c r="AM35" s="218" t="s">
        <v>388</v>
      </c>
      <c r="AN35" s="217"/>
      <c r="AO35" s="217"/>
      <c r="AP35" s="217"/>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row>
    <row r="36" spans="1:104" x14ac:dyDescent="0.15">
      <c r="A36" s="215"/>
      <c r="B36" s="240">
        <v>42944</v>
      </c>
      <c r="C36" s="216" t="s">
        <v>385</v>
      </c>
      <c r="D36" s="217" t="s">
        <v>386</v>
      </c>
      <c r="E36" s="217"/>
      <c r="F36" s="217" t="s">
        <v>420</v>
      </c>
      <c r="G36" s="209">
        <v>42916</v>
      </c>
      <c r="H36" s="218" t="s">
        <v>387</v>
      </c>
      <c r="I36" s="218" t="s">
        <v>388</v>
      </c>
      <c r="J36" s="218"/>
      <c r="K36" s="217" t="s">
        <v>410</v>
      </c>
      <c r="L36" s="208" t="s">
        <v>461</v>
      </c>
      <c r="M36" s="190">
        <v>79.472727272727269</v>
      </c>
      <c r="N36" s="190">
        <v>31.645454545454545</v>
      </c>
      <c r="O36" s="217"/>
      <c r="P36" s="219"/>
      <c r="Q36" s="103"/>
      <c r="R36" s="219"/>
      <c r="S36" s="103"/>
      <c r="T36" s="219"/>
      <c r="U36" s="103"/>
      <c r="V36" s="217"/>
      <c r="W36" s="217"/>
      <c r="X36" s="217"/>
      <c r="Y36" s="217"/>
      <c r="Z36" s="217"/>
      <c r="AA36" s="217"/>
      <c r="AB36" s="217"/>
      <c r="AC36" s="217"/>
      <c r="AD36" s="242"/>
      <c r="AE36" s="190">
        <v>14.881818181818181</v>
      </c>
      <c r="AF36" s="219"/>
      <c r="AG36" s="217"/>
      <c r="AH36" s="217"/>
      <c r="AI36" s="217"/>
      <c r="AJ36" s="217"/>
      <c r="AK36" s="217"/>
      <c r="AL36" s="217" t="s">
        <v>421</v>
      </c>
      <c r="AM36" s="218" t="s">
        <v>388</v>
      </c>
      <c r="AN36" s="217"/>
      <c r="AO36" s="217"/>
      <c r="AP36" s="217"/>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row>
    <row r="37" spans="1:104" x14ac:dyDescent="0.15">
      <c r="A37" s="215"/>
      <c r="B37" s="240">
        <v>42944</v>
      </c>
      <c r="C37" s="216" t="s">
        <v>385</v>
      </c>
      <c r="D37" s="217" t="s">
        <v>386</v>
      </c>
      <c r="E37" s="217"/>
      <c r="F37" s="217" t="s">
        <v>420</v>
      </c>
      <c r="G37" s="225">
        <v>42915</v>
      </c>
      <c r="H37" s="218" t="s">
        <v>387</v>
      </c>
      <c r="I37" s="218" t="s">
        <v>388</v>
      </c>
      <c r="J37" s="218"/>
      <c r="K37" s="217" t="s">
        <v>411</v>
      </c>
      <c r="L37" s="208" t="s">
        <v>461</v>
      </c>
      <c r="M37" s="190">
        <v>112</v>
      </c>
      <c r="N37" s="190">
        <v>28.7</v>
      </c>
      <c r="O37" s="217" t="s">
        <v>343</v>
      </c>
      <c r="P37" s="219">
        <v>1825</v>
      </c>
      <c r="Q37" s="190">
        <v>31</v>
      </c>
      <c r="R37" s="219">
        <v>1825</v>
      </c>
      <c r="S37" s="190">
        <v>31</v>
      </c>
      <c r="T37" s="219">
        <v>1825</v>
      </c>
      <c r="U37" s="190">
        <v>31</v>
      </c>
      <c r="V37" s="217"/>
      <c r="W37" s="217"/>
      <c r="X37" s="217"/>
      <c r="Y37" s="217"/>
      <c r="Z37" s="217"/>
      <c r="AA37" s="217"/>
      <c r="AB37" s="217"/>
      <c r="AC37" s="217"/>
      <c r="AD37" s="242"/>
      <c r="AE37" s="190">
        <v>15.199999999999998</v>
      </c>
      <c r="AF37" s="219"/>
      <c r="AG37" s="217"/>
      <c r="AH37" s="217"/>
      <c r="AI37" s="217"/>
      <c r="AJ37" s="217"/>
      <c r="AK37" s="217"/>
      <c r="AL37" s="217" t="s">
        <v>421</v>
      </c>
      <c r="AM37" s="218" t="s">
        <v>388</v>
      </c>
      <c r="AN37" s="217"/>
      <c r="AO37" s="217"/>
      <c r="AP37" s="217"/>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row>
    <row r="38" spans="1:104" x14ac:dyDescent="0.15">
      <c r="A38" s="215"/>
      <c r="B38" s="240">
        <v>42944</v>
      </c>
      <c r="C38" s="216" t="s">
        <v>385</v>
      </c>
      <c r="D38" s="217" t="s">
        <v>386</v>
      </c>
      <c r="E38" s="217"/>
      <c r="F38" s="217" t="s">
        <v>420</v>
      </c>
      <c r="G38" s="209">
        <v>42916</v>
      </c>
      <c r="H38" s="218" t="s">
        <v>388</v>
      </c>
      <c r="I38" s="218" t="s">
        <v>395</v>
      </c>
      <c r="J38" s="218"/>
      <c r="K38" s="217" t="s">
        <v>413</v>
      </c>
      <c r="L38" s="208" t="s">
        <v>461</v>
      </c>
      <c r="M38" s="190">
        <v>107.99999999999999</v>
      </c>
      <c r="N38" s="190">
        <v>29.7</v>
      </c>
      <c r="O38" s="217"/>
      <c r="P38" s="219"/>
      <c r="Q38" s="103"/>
      <c r="R38" s="219"/>
      <c r="S38" s="103"/>
      <c r="T38" s="219"/>
      <c r="U38" s="103"/>
      <c r="V38" s="217"/>
      <c r="W38" s="217"/>
      <c r="X38" s="217"/>
      <c r="Y38" s="217"/>
      <c r="Z38" s="217"/>
      <c r="AA38" s="217"/>
      <c r="AB38" s="217"/>
      <c r="AC38" s="217"/>
      <c r="AD38" s="242"/>
      <c r="AE38" s="190">
        <v>19.527272727272727</v>
      </c>
      <c r="AF38" s="219"/>
      <c r="AG38" s="217"/>
      <c r="AH38" s="217"/>
      <c r="AI38" s="217"/>
      <c r="AJ38" s="217"/>
      <c r="AK38" s="217"/>
      <c r="AL38" s="217" t="s">
        <v>421</v>
      </c>
      <c r="AM38" s="218" t="s">
        <v>388</v>
      </c>
      <c r="AN38" s="217"/>
      <c r="AO38" s="217"/>
      <c r="AP38" s="217"/>
    </row>
    <row r="39" spans="1:104" x14ac:dyDescent="0.15">
      <c r="A39" s="215"/>
      <c r="B39" s="240">
        <v>42944</v>
      </c>
      <c r="C39" s="216" t="s">
        <v>385</v>
      </c>
      <c r="D39" s="217" t="s">
        <v>386</v>
      </c>
      <c r="E39" s="217"/>
      <c r="F39" s="217" t="s">
        <v>420</v>
      </c>
      <c r="G39" s="209">
        <v>42916</v>
      </c>
      <c r="H39" s="218" t="s">
        <v>388</v>
      </c>
      <c r="I39" s="218" t="s">
        <v>395</v>
      </c>
      <c r="J39" s="218"/>
      <c r="K39" s="217" t="s">
        <v>445</v>
      </c>
      <c r="L39" s="208" t="s">
        <v>461</v>
      </c>
      <c r="M39" s="190">
        <v>80.999999999999986</v>
      </c>
      <c r="N39" s="190">
        <v>31.499999999999996</v>
      </c>
      <c r="O39" s="217" t="s">
        <v>343</v>
      </c>
      <c r="P39" s="219">
        <v>1000</v>
      </c>
      <c r="Q39" s="190">
        <v>33.799999999999997</v>
      </c>
      <c r="R39" s="219">
        <v>1000</v>
      </c>
      <c r="S39" s="190">
        <v>33.799999999999997</v>
      </c>
      <c r="T39" s="219">
        <v>1000</v>
      </c>
      <c r="U39" s="190">
        <v>33.799999999999997</v>
      </c>
      <c r="V39" s="217"/>
      <c r="W39" s="217"/>
      <c r="X39" s="217"/>
      <c r="Y39" s="217"/>
      <c r="Z39" s="217"/>
      <c r="AA39" s="217"/>
      <c r="AB39" s="217"/>
      <c r="AC39" s="217"/>
      <c r="AD39" s="242"/>
      <c r="AE39" s="190">
        <v>14.499999999999998</v>
      </c>
      <c r="AF39" s="219"/>
      <c r="AG39" s="217"/>
      <c r="AH39" s="217"/>
      <c r="AI39" s="217"/>
      <c r="AJ39" s="217"/>
      <c r="AK39" s="217"/>
      <c r="AL39" s="217" t="s">
        <v>421</v>
      </c>
      <c r="AM39" s="218" t="s">
        <v>388</v>
      </c>
      <c r="AN39" s="217"/>
      <c r="AO39" s="217"/>
      <c r="AP39" s="217"/>
    </row>
    <row r="40" spans="1:104" x14ac:dyDescent="0.15">
      <c r="A40" s="215"/>
      <c r="B40" s="240">
        <v>42944</v>
      </c>
      <c r="C40" s="216" t="s">
        <v>385</v>
      </c>
      <c r="D40" s="217" t="s">
        <v>386</v>
      </c>
      <c r="E40" s="217"/>
      <c r="F40" s="217" t="s">
        <v>420</v>
      </c>
      <c r="G40" s="209">
        <v>42916</v>
      </c>
      <c r="H40" s="218" t="s">
        <v>388</v>
      </c>
      <c r="I40" s="218" t="s">
        <v>395</v>
      </c>
      <c r="J40" s="218"/>
      <c r="K40" s="217" t="s">
        <v>446</v>
      </c>
      <c r="L40" s="208" t="s">
        <v>461</v>
      </c>
      <c r="M40" s="190">
        <v>80</v>
      </c>
      <c r="N40" s="190">
        <v>30.7</v>
      </c>
      <c r="O40" s="103"/>
      <c r="P40" s="103"/>
      <c r="Q40" s="103"/>
      <c r="R40" s="219"/>
      <c r="S40" s="103"/>
      <c r="T40" s="219"/>
      <c r="U40" s="103"/>
      <c r="V40" s="217"/>
      <c r="W40" s="217"/>
      <c r="X40" s="217"/>
      <c r="Y40" s="217"/>
      <c r="Z40" s="217"/>
      <c r="AA40" s="217"/>
      <c r="AB40" s="217"/>
      <c r="AC40" s="217"/>
      <c r="AD40" s="242"/>
      <c r="AE40" s="190">
        <v>16.999999999999996</v>
      </c>
      <c r="AF40" s="219"/>
      <c r="AG40" s="217"/>
      <c r="AH40" s="217"/>
      <c r="AI40" s="217"/>
      <c r="AJ40" s="217"/>
      <c r="AK40" s="217"/>
      <c r="AL40" s="217" t="s">
        <v>421</v>
      </c>
      <c r="AM40" s="218" t="s">
        <v>388</v>
      </c>
      <c r="AN40" s="217"/>
      <c r="AO40" s="217"/>
      <c r="AP40" s="217"/>
    </row>
    <row r="41" spans="1:104" x14ac:dyDescent="0.15">
      <c r="A41" s="215"/>
      <c r="B41" s="240">
        <v>42944</v>
      </c>
      <c r="C41" s="216" t="s">
        <v>385</v>
      </c>
      <c r="D41" s="217" t="s">
        <v>386</v>
      </c>
      <c r="E41" s="217"/>
      <c r="F41" s="217" t="s">
        <v>420</v>
      </c>
      <c r="G41" s="209">
        <v>42936</v>
      </c>
      <c r="H41" s="218" t="s">
        <v>388</v>
      </c>
      <c r="I41" s="218" t="s">
        <v>395</v>
      </c>
      <c r="J41" s="218"/>
      <c r="K41" s="217" t="s">
        <v>447</v>
      </c>
      <c r="L41" s="208" t="s">
        <v>461</v>
      </c>
      <c r="M41" s="190">
        <v>102.39999999999999</v>
      </c>
      <c r="N41" s="190">
        <v>29.5</v>
      </c>
      <c r="O41" s="103"/>
      <c r="P41" s="103"/>
      <c r="Q41" s="103"/>
      <c r="R41" s="219"/>
      <c r="S41" s="103"/>
      <c r="T41" s="219"/>
      <c r="U41" s="103"/>
      <c r="V41" s="217"/>
      <c r="W41" s="217"/>
      <c r="X41" s="217"/>
      <c r="Y41" s="217"/>
      <c r="Z41" s="217"/>
      <c r="AA41" s="217"/>
      <c r="AB41" s="217"/>
      <c r="AC41" s="217"/>
      <c r="AD41" s="242"/>
      <c r="AE41" s="190">
        <v>15.299999999999997</v>
      </c>
      <c r="AF41" s="219"/>
      <c r="AG41" s="217"/>
      <c r="AH41" s="217"/>
      <c r="AI41" s="217"/>
      <c r="AJ41" s="217"/>
      <c r="AK41" s="217"/>
      <c r="AL41" s="217" t="s">
        <v>421</v>
      </c>
      <c r="AM41" s="218" t="s">
        <v>388</v>
      </c>
      <c r="AN41" s="217"/>
      <c r="AO41" s="217"/>
      <c r="AP41" s="217"/>
    </row>
    <row r="42" spans="1:104" x14ac:dyDescent="0.15">
      <c r="A42" s="215"/>
      <c r="B42" s="240">
        <v>42944</v>
      </c>
      <c r="C42" s="216" t="s">
        <v>385</v>
      </c>
      <c r="D42" s="217" t="s">
        <v>386</v>
      </c>
      <c r="E42" s="217"/>
      <c r="F42" s="217" t="s">
        <v>420</v>
      </c>
      <c r="G42" s="209">
        <v>42916</v>
      </c>
      <c r="H42" s="218" t="s">
        <v>388</v>
      </c>
      <c r="I42" s="218" t="s">
        <v>395</v>
      </c>
      <c r="J42" s="218"/>
      <c r="K42" s="217" t="s">
        <v>448</v>
      </c>
      <c r="L42" s="208" t="s">
        <v>461</v>
      </c>
      <c r="M42" s="190">
        <v>69.127272727272725</v>
      </c>
      <c r="N42" s="190">
        <v>29.490909090909085</v>
      </c>
      <c r="O42" s="103"/>
      <c r="P42" s="103"/>
      <c r="Q42" s="103"/>
      <c r="R42" s="219"/>
      <c r="S42" s="103"/>
      <c r="T42" s="219"/>
      <c r="U42" s="103"/>
      <c r="V42" s="217"/>
      <c r="W42" s="217"/>
      <c r="X42" s="217"/>
      <c r="Y42" s="217"/>
      <c r="Z42" s="217"/>
      <c r="AA42" s="217"/>
      <c r="AB42" s="217"/>
      <c r="AC42" s="217"/>
      <c r="AD42" s="242"/>
      <c r="AE42" s="190">
        <v>15.799999999999997</v>
      </c>
      <c r="AF42" s="219"/>
      <c r="AG42" s="217"/>
      <c r="AH42" s="217"/>
      <c r="AI42" s="217"/>
      <c r="AJ42" s="217"/>
      <c r="AK42" s="217"/>
      <c r="AL42" s="217" t="s">
        <v>421</v>
      </c>
      <c r="AM42" s="218" t="s">
        <v>388</v>
      </c>
      <c r="AN42" s="217"/>
      <c r="AO42" s="217"/>
      <c r="AP42" s="217"/>
    </row>
  </sheetData>
  <sheetProtection algorithmName="SHA-512" hashValue="oTMJm/XnZO6EvrVmzoBnVU1wALEHp7nOYNp5Q+re4N3+Bm+RF0pmlzxxJva6ZHcqMkqjCA0/bGpaIumpMVR0fg==" saltValue="fu4URCZkKESufPt18Vb93g==" spinCount="100000" sheet="1" objects="1" scenarios="1"/>
  <pageMargins left="0.75" right="0.75" top="1" bottom="1" header="0.5" footer="0.5"/>
  <pageSetup paperSize="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E6EF9-E95E-9240-A623-FC90777C3F37}">
  <sheetPr codeName="Sheet18"/>
  <dimension ref="A1:CZ45"/>
  <sheetViews>
    <sheetView workbookViewId="0">
      <selection activeCell="A2" sqref="A2:AO45"/>
    </sheetView>
  </sheetViews>
  <sheetFormatPr baseColWidth="10" defaultRowHeight="13" x14ac:dyDescent="0.15"/>
  <cols>
    <col min="11" max="11" width="17" bestFit="1" customWidth="1"/>
    <col min="12" max="12" width="13.5" bestFit="1" customWidth="1"/>
  </cols>
  <sheetData>
    <row r="1" spans="1:104" ht="70" x14ac:dyDescent="0.15">
      <c r="A1" s="108" t="s">
        <v>183</v>
      </c>
      <c r="B1" s="108" t="s">
        <v>184</v>
      </c>
      <c r="C1" s="109" t="s">
        <v>185</v>
      </c>
      <c r="D1" s="110" t="s">
        <v>186</v>
      </c>
      <c r="E1" s="110" t="s">
        <v>187</v>
      </c>
      <c r="F1" s="110" t="s">
        <v>188</v>
      </c>
      <c r="G1" s="108" t="s">
        <v>142</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104" x14ac:dyDescent="0.15">
      <c r="A2" s="205">
        <v>10433</v>
      </c>
      <c r="B2" s="206">
        <v>42563</v>
      </c>
      <c r="C2" s="207" t="s">
        <v>385</v>
      </c>
      <c r="D2" s="208" t="s">
        <v>386</v>
      </c>
      <c r="E2" s="208"/>
      <c r="F2" s="208" t="s">
        <v>373</v>
      </c>
      <c r="G2" s="209">
        <v>42551</v>
      </c>
      <c r="H2" s="210" t="s">
        <v>387</v>
      </c>
      <c r="I2" s="210" t="s">
        <v>388</v>
      </c>
      <c r="J2" s="210"/>
      <c r="K2" s="208" t="s">
        <v>96</v>
      </c>
      <c r="L2" s="208" t="s">
        <v>389</v>
      </c>
      <c r="M2" s="211">
        <v>80.390909090909091</v>
      </c>
      <c r="N2" s="211">
        <v>34.299999999999997</v>
      </c>
      <c r="O2" s="208"/>
      <c r="P2" s="212"/>
      <c r="Q2" s="211"/>
      <c r="R2" s="212"/>
      <c r="S2" s="211"/>
      <c r="T2" s="212"/>
      <c r="U2" s="211"/>
      <c r="V2" s="208"/>
      <c r="W2" s="208"/>
      <c r="X2" s="212"/>
      <c r="Y2" s="208"/>
      <c r="Z2" s="208"/>
      <c r="AA2" s="208"/>
      <c r="AB2" s="208"/>
      <c r="AC2" s="208"/>
      <c r="AD2" s="208"/>
      <c r="AE2" s="208"/>
      <c r="AF2" s="212"/>
      <c r="AG2" s="208"/>
      <c r="AH2" s="208"/>
      <c r="AI2" s="208"/>
      <c r="AJ2" s="208"/>
      <c r="AK2" s="208"/>
      <c r="AL2" s="208" t="s">
        <v>390</v>
      </c>
      <c r="AM2" s="210" t="s">
        <v>388</v>
      </c>
      <c r="AN2" s="210"/>
      <c r="AO2" s="210"/>
      <c r="AP2" s="213" t="s">
        <v>391</v>
      </c>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row>
    <row r="3" spans="1:104" x14ac:dyDescent="0.15">
      <c r="A3" s="215">
        <v>10486</v>
      </c>
      <c r="B3" s="224">
        <v>42565</v>
      </c>
      <c r="C3" s="216" t="s">
        <v>385</v>
      </c>
      <c r="D3" s="217" t="s">
        <v>386</v>
      </c>
      <c r="E3" s="217"/>
      <c r="F3" s="217" t="s">
        <v>373</v>
      </c>
      <c r="G3" s="209">
        <v>42551</v>
      </c>
      <c r="H3" s="218" t="s">
        <v>387</v>
      </c>
      <c r="I3" s="218" t="s">
        <v>388</v>
      </c>
      <c r="J3" s="218"/>
      <c r="K3" s="217" t="s">
        <v>321</v>
      </c>
      <c r="L3" s="217" t="s">
        <v>389</v>
      </c>
      <c r="M3" s="211">
        <v>82.999999999999986</v>
      </c>
      <c r="N3" s="211">
        <v>34.036363636363632</v>
      </c>
      <c r="O3" s="217"/>
      <c r="P3" s="219"/>
      <c r="Q3" s="220"/>
      <c r="R3" s="219"/>
      <c r="S3" s="220"/>
      <c r="T3" s="219"/>
      <c r="U3" s="220"/>
      <c r="V3" s="217"/>
      <c r="W3" s="217"/>
      <c r="X3" s="217"/>
      <c r="Y3" s="217"/>
      <c r="Z3" s="217"/>
      <c r="AA3" s="217"/>
      <c r="AB3" s="217"/>
      <c r="AC3" s="217"/>
      <c r="AD3" s="217"/>
      <c r="AE3" s="217"/>
      <c r="AF3" s="219"/>
      <c r="AG3" s="217"/>
      <c r="AH3" s="217"/>
      <c r="AI3" s="217"/>
      <c r="AJ3" s="217"/>
      <c r="AK3" s="217"/>
      <c r="AL3" s="217" t="s">
        <v>390</v>
      </c>
      <c r="AM3" s="218" t="s">
        <v>388</v>
      </c>
      <c r="AN3" s="218"/>
      <c r="AO3" s="218"/>
      <c r="AP3" s="208" t="s">
        <v>392</v>
      </c>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row>
    <row r="4" spans="1:104" x14ac:dyDescent="0.15">
      <c r="A4" s="215">
        <v>10661</v>
      </c>
      <c r="B4" s="206">
        <v>42563</v>
      </c>
      <c r="C4" s="216" t="s">
        <v>385</v>
      </c>
      <c r="D4" s="217" t="s">
        <v>386</v>
      </c>
      <c r="E4" s="217"/>
      <c r="F4" s="217" t="s">
        <v>373</v>
      </c>
      <c r="G4" s="209">
        <v>42551</v>
      </c>
      <c r="H4" s="218" t="s">
        <v>387</v>
      </c>
      <c r="I4" s="218" t="s">
        <v>388</v>
      </c>
      <c r="J4" s="218"/>
      <c r="K4" s="217" t="s">
        <v>322</v>
      </c>
      <c r="L4" s="208" t="s">
        <v>389</v>
      </c>
      <c r="M4" s="211">
        <v>92.399999999999991</v>
      </c>
      <c r="N4" s="211">
        <v>33.200000000000003</v>
      </c>
      <c r="O4" s="217"/>
      <c r="P4" s="217"/>
      <c r="Q4" s="217"/>
      <c r="R4" s="221"/>
      <c r="S4" s="221"/>
      <c r="T4" s="221"/>
      <c r="U4" s="217"/>
      <c r="V4" s="217"/>
      <c r="W4" s="217"/>
      <c r="X4" s="217"/>
      <c r="Y4" s="217"/>
      <c r="Z4" s="217"/>
      <c r="AA4" s="217"/>
      <c r="AB4" s="217"/>
      <c r="AC4" s="217"/>
      <c r="AD4" s="217"/>
      <c r="AE4" s="217"/>
      <c r="AF4" s="219"/>
      <c r="AG4" s="217"/>
      <c r="AH4" s="217"/>
      <c r="AI4" s="217"/>
      <c r="AJ4" s="217"/>
      <c r="AK4" s="217"/>
      <c r="AL4" s="217" t="s">
        <v>390</v>
      </c>
      <c r="AM4" s="218" t="s">
        <v>388</v>
      </c>
      <c r="AN4" s="218"/>
      <c r="AO4" s="218"/>
      <c r="AP4" s="213" t="s">
        <v>393</v>
      </c>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row>
    <row r="5" spans="1:104" x14ac:dyDescent="0.15">
      <c r="A5" s="215">
        <v>958</v>
      </c>
      <c r="B5" s="206">
        <v>42563</v>
      </c>
      <c r="C5" s="216" t="s">
        <v>385</v>
      </c>
      <c r="D5" s="217" t="s">
        <v>386</v>
      </c>
      <c r="E5" s="217"/>
      <c r="F5" s="217" t="s">
        <v>373</v>
      </c>
      <c r="G5" s="209">
        <v>42551</v>
      </c>
      <c r="H5" s="218" t="s">
        <v>387</v>
      </c>
      <c r="I5" s="218" t="s">
        <v>388</v>
      </c>
      <c r="J5" s="218"/>
      <c r="K5" s="217" t="s">
        <v>323</v>
      </c>
      <c r="L5" s="217" t="s">
        <v>389</v>
      </c>
      <c r="M5" s="211">
        <v>119.20909090909089</v>
      </c>
      <c r="N5" s="211">
        <v>30.672727272727272</v>
      </c>
      <c r="O5" s="217"/>
      <c r="P5" s="219"/>
      <c r="Q5" s="220"/>
      <c r="R5" s="222"/>
      <c r="S5" s="223"/>
      <c r="T5" s="222"/>
      <c r="U5" s="220"/>
      <c r="V5" s="217"/>
      <c r="W5" s="217"/>
      <c r="X5" s="217"/>
      <c r="Y5" s="217"/>
      <c r="Z5" s="217"/>
      <c r="AA5" s="217"/>
      <c r="AB5" s="217"/>
      <c r="AC5" s="217"/>
      <c r="AD5" s="217"/>
      <c r="AE5" s="217"/>
      <c r="AF5" s="219"/>
      <c r="AG5" s="217"/>
      <c r="AH5" s="217"/>
      <c r="AI5" s="217"/>
      <c r="AJ5" s="217"/>
      <c r="AK5" s="217"/>
      <c r="AL5" s="217" t="s">
        <v>390</v>
      </c>
      <c r="AM5" s="218" t="s">
        <v>388</v>
      </c>
      <c r="AN5" s="218"/>
      <c r="AO5" s="218"/>
      <c r="AP5" s="213" t="s">
        <v>394</v>
      </c>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row>
    <row r="6" spans="1:104" x14ac:dyDescent="0.15">
      <c r="A6" s="215">
        <v>960</v>
      </c>
      <c r="B6" s="206">
        <v>42563</v>
      </c>
      <c r="C6" s="216" t="s">
        <v>385</v>
      </c>
      <c r="D6" s="217" t="s">
        <v>386</v>
      </c>
      <c r="E6" s="217"/>
      <c r="F6" s="217" t="s">
        <v>373</v>
      </c>
      <c r="G6" s="209">
        <v>42551</v>
      </c>
      <c r="H6" s="218" t="s">
        <v>388</v>
      </c>
      <c r="I6" s="218" t="s">
        <v>395</v>
      </c>
      <c r="J6" s="218"/>
      <c r="K6" s="217" t="s">
        <v>324</v>
      </c>
      <c r="L6" s="208" t="s">
        <v>389</v>
      </c>
      <c r="M6" s="211">
        <v>82</v>
      </c>
      <c r="N6" s="211">
        <v>32.5</v>
      </c>
      <c r="O6" s="217" t="s">
        <v>343</v>
      </c>
      <c r="P6" s="219">
        <v>300</v>
      </c>
      <c r="Q6" s="220">
        <v>33.999999999999993</v>
      </c>
      <c r="R6" s="219">
        <v>1000</v>
      </c>
      <c r="S6" s="220">
        <v>37</v>
      </c>
      <c r="T6" s="219">
        <v>2500</v>
      </c>
      <c r="U6" s="220">
        <v>37.999999999999993</v>
      </c>
      <c r="V6" s="217"/>
      <c r="W6" s="217"/>
      <c r="X6" s="217"/>
      <c r="Y6" s="217"/>
      <c r="Z6" s="217"/>
      <c r="AA6" s="217"/>
      <c r="AB6" s="217"/>
      <c r="AC6" s="217"/>
      <c r="AD6" s="217"/>
      <c r="AE6" s="217"/>
      <c r="AF6" s="219"/>
      <c r="AG6" s="217"/>
      <c r="AH6" s="217"/>
      <c r="AI6" s="217"/>
      <c r="AJ6" s="217"/>
      <c r="AK6" s="217"/>
      <c r="AL6" s="217" t="s">
        <v>390</v>
      </c>
      <c r="AM6" s="218" t="s">
        <v>388</v>
      </c>
      <c r="AN6" s="218"/>
      <c r="AO6" s="218"/>
      <c r="AP6" s="213" t="s">
        <v>396</v>
      </c>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row>
    <row r="7" spans="1:104" x14ac:dyDescent="0.15">
      <c r="A7" s="215">
        <v>962</v>
      </c>
      <c r="B7" s="206">
        <v>42563</v>
      </c>
      <c r="C7" s="216" t="s">
        <v>385</v>
      </c>
      <c r="D7" s="217" t="s">
        <v>386</v>
      </c>
      <c r="E7" s="217"/>
      <c r="F7" s="217" t="s">
        <v>373</v>
      </c>
      <c r="G7" s="209">
        <v>42551</v>
      </c>
      <c r="H7" s="218" t="s">
        <v>387</v>
      </c>
      <c r="I7" s="218" t="s">
        <v>388</v>
      </c>
      <c r="J7" s="218"/>
      <c r="K7" s="217" t="s">
        <v>325</v>
      </c>
      <c r="L7" s="217" t="s">
        <v>389</v>
      </c>
      <c r="M7" s="211">
        <v>119.20909090909089</v>
      </c>
      <c r="N7" s="211">
        <v>30.672727272727272</v>
      </c>
      <c r="O7" s="217"/>
      <c r="P7" s="219"/>
      <c r="Q7" s="220"/>
      <c r="R7" s="241"/>
      <c r="S7" s="220"/>
      <c r="T7" s="241"/>
      <c r="U7" s="220"/>
      <c r="V7" s="217"/>
      <c r="W7" s="217"/>
      <c r="X7" s="217"/>
      <c r="Y7" s="217"/>
      <c r="Z7" s="217"/>
      <c r="AA7" s="217"/>
      <c r="AB7" s="217"/>
      <c r="AC7" s="217"/>
      <c r="AD7" s="217"/>
      <c r="AE7" s="217"/>
      <c r="AF7" s="219"/>
      <c r="AG7" s="217"/>
      <c r="AH7" s="217"/>
      <c r="AI7" s="217"/>
      <c r="AJ7" s="217"/>
      <c r="AK7" s="217"/>
      <c r="AL7" s="217" t="s">
        <v>390</v>
      </c>
      <c r="AM7" s="218" t="s">
        <v>388</v>
      </c>
      <c r="AN7" s="218"/>
      <c r="AO7" s="218"/>
      <c r="AP7" s="213" t="s">
        <v>397</v>
      </c>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row>
    <row r="8" spans="1:104" x14ac:dyDescent="0.15">
      <c r="A8" s="215">
        <v>10289</v>
      </c>
      <c r="B8" s="206">
        <v>42564</v>
      </c>
      <c r="C8" s="216" t="s">
        <v>385</v>
      </c>
      <c r="D8" s="217" t="s">
        <v>386</v>
      </c>
      <c r="E8" s="217"/>
      <c r="F8" s="217" t="s">
        <v>373</v>
      </c>
      <c r="G8" s="209">
        <v>42551</v>
      </c>
      <c r="H8" s="218" t="s">
        <v>387</v>
      </c>
      <c r="I8" s="218" t="s">
        <v>388</v>
      </c>
      <c r="J8" s="218"/>
      <c r="K8" s="217" t="s">
        <v>326</v>
      </c>
      <c r="L8" s="208" t="s">
        <v>389</v>
      </c>
      <c r="M8" s="211">
        <v>77.999999999999986</v>
      </c>
      <c r="N8" s="211">
        <v>34.518181818181816</v>
      </c>
      <c r="O8" s="217"/>
      <c r="P8" s="219"/>
      <c r="Q8" s="220"/>
      <c r="R8" s="220" t="s">
        <v>353</v>
      </c>
      <c r="S8" s="220"/>
      <c r="T8" s="220" t="s">
        <v>353</v>
      </c>
      <c r="U8" s="220"/>
      <c r="V8" s="217"/>
      <c r="W8" s="217"/>
      <c r="X8" s="219"/>
      <c r="Y8" s="217"/>
      <c r="Z8" s="219"/>
      <c r="AA8" s="217"/>
      <c r="AB8" s="219"/>
      <c r="AC8" s="217"/>
      <c r="AD8" s="217"/>
      <c r="AE8" s="217"/>
      <c r="AF8" s="219"/>
      <c r="AG8" s="217"/>
      <c r="AH8" s="217"/>
      <c r="AI8" s="217"/>
      <c r="AJ8" s="217"/>
      <c r="AK8" s="217"/>
      <c r="AL8" s="217" t="s">
        <v>390</v>
      </c>
      <c r="AM8" s="218" t="s">
        <v>388</v>
      </c>
      <c r="AN8" s="218"/>
      <c r="AO8" s="218"/>
      <c r="AP8" s="213" t="s">
        <v>398</v>
      </c>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row>
    <row r="9" spans="1:104" x14ac:dyDescent="0.15">
      <c r="A9" s="215">
        <v>8201</v>
      </c>
      <c r="B9" s="206">
        <v>42564</v>
      </c>
      <c r="C9" s="216" t="s">
        <v>385</v>
      </c>
      <c r="D9" s="217" t="s">
        <v>386</v>
      </c>
      <c r="E9" s="217"/>
      <c r="F9" s="217" t="s">
        <v>373</v>
      </c>
      <c r="G9" s="209">
        <v>42551</v>
      </c>
      <c r="H9" s="218" t="s">
        <v>387</v>
      </c>
      <c r="I9" s="218" t="s">
        <v>388</v>
      </c>
      <c r="J9" s="218"/>
      <c r="K9" s="217" t="s">
        <v>327</v>
      </c>
      <c r="L9" s="217" t="s">
        <v>389</v>
      </c>
      <c r="M9" s="211">
        <v>107</v>
      </c>
      <c r="N9" s="211">
        <v>31.781818181818181</v>
      </c>
      <c r="O9" s="217"/>
      <c r="P9" s="219"/>
      <c r="Q9" s="220"/>
      <c r="R9" s="220" t="s">
        <v>353</v>
      </c>
      <c r="S9" s="220"/>
      <c r="T9" s="220" t="s">
        <v>353</v>
      </c>
      <c r="U9" s="220"/>
      <c r="V9" s="217"/>
      <c r="W9" s="217"/>
      <c r="X9" s="217"/>
      <c r="Y9" s="217"/>
      <c r="Z9" s="217"/>
      <c r="AA9" s="217"/>
      <c r="AB9" s="217"/>
      <c r="AC9" s="217"/>
      <c r="AD9" s="217"/>
      <c r="AE9" s="217"/>
      <c r="AF9" s="219"/>
      <c r="AG9" s="217"/>
      <c r="AH9" s="217"/>
      <c r="AI9" s="217"/>
      <c r="AJ9" s="217"/>
      <c r="AK9" s="217"/>
      <c r="AL9" s="217" t="s">
        <v>390</v>
      </c>
      <c r="AM9" s="218" t="s">
        <v>388</v>
      </c>
      <c r="AN9" s="218"/>
      <c r="AO9" s="218"/>
      <c r="AP9" s="213" t="s">
        <v>399</v>
      </c>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row>
    <row r="10" spans="1:104" x14ac:dyDescent="0.15">
      <c r="A10" s="215">
        <v>990</v>
      </c>
      <c r="B10" s="206">
        <v>42564</v>
      </c>
      <c r="C10" s="216" t="s">
        <v>385</v>
      </c>
      <c r="D10" s="217" t="s">
        <v>386</v>
      </c>
      <c r="E10" s="217"/>
      <c r="F10" s="217" t="s">
        <v>373</v>
      </c>
      <c r="G10" s="209">
        <v>42551</v>
      </c>
      <c r="H10" s="218" t="s">
        <v>387</v>
      </c>
      <c r="I10" s="218" t="s">
        <v>388</v>
      </c>
      <c r="J10" s="218"/>
      <c r="K10" s="217" t="s">
        <v>328</v>
      </c>
      <c r="L10" s="208" t="s">
        <v>389</v>
      </c>
      <c r="M10" s="211">
        <v>93.399999999999991</v>
      </c>
      <c r="N10" s="211">
        <v>33.109090909090909</v>
      </c>
      <c r="O10" s="217"/>
      <c r="P10" s="219"/>
      <c r="Q10" s="220"/>
      <c r="R10" s="220" t="s">
        <v>353</v>
      </c>
      <c r="S10" s="220"/>
      <c r="T10" s="220" t="s">
        <v>353</v>
      </c>
      <c r="U10" s="220"/>
      <c r="V10" s="217"/>
      <c r="W10" s="217"/>
      <c r="X10" s="217"/>
      <c r="Y10" s="217"/>
      <c r="Z10" s="217"/>
      <c r="AA10" s="217"/>
      <c r="AB10" s="217"/>
      <c r="AC10" s="217"/>
      <c r="AD10" s="217"/>
      <c r="AE10" s="217"/>
      <c r="AF10" s="219"/>
      <c r="AG10" s="217"/>
      <c r="AH10" s="217"/>
      <c r="AI10" s="217"/>
      <c r="AJ10" s="217"/>
      <c r="AK10" s="217"/>
      <c r="AL10" s="217" t="s">
        <v>390</v>
      </c>
      <c r="AM10" s="218" t="s">
        <v>388</v>
      </c>
      <c r="AN10" s="218"/>
      <c r="AO10" s="218"/>
      <c r="AP10" s="213" t="s">
        <v>400</v>
      </c>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row>
    <row r="11" spans="1:104" x14ac:dyDescent="0.15">
      <c r="A11" s="215">
        <v>10575</v>
      </c>
      <c r="B11" s="206">
        <v>42564</v>
      </c>
      <c r="C11" s="216" t="s">
        <v>385</v>
      </c>
      <c r="D11" s="217" t="s">
        <v>386</v>
      </c>
      <c r="E11" s="217"/>
      <c r="F11" s="217" t="s">
        <v>373</v>
      </c>
      <c r="G11" s="209">
        <v>42551</v>
      </c>
      <c r="H11" s="218" t="s">
        <v>387</v>
      </c>
      <c r="I11" s="218" t="s">
        <v>388</v>
      </c>
      <c r="J11" s="218"/>
      <c r="K11" s="217" t="s">
        <v>329</v>
      </c>
      <c r="L11" s="217" t="s">
        <v>389</v>
      </c>
      <c r="M11" s="211">
        <v>77.918181818181807</v>
      </c>
      <c r="N11" s="211">
        <v>34.527272727272724</v>
      </c>
      <c r="O11" s="217" t="s">
        <v>343</v>
      </c>
      <c r="P11" s="219">
        <v>1000</v>
      </c>
      <c r="Q11" s="220">
        <v>36.845454545454544</v>
      </c>
      <c r="R11" s="219">
        <v>1000</v>
      </c>
      <c r="S11" s="220">
        <v>36.845454545454544</v>
      </c>
      <c r="T11" s="219">
        <v>1000</v>
      </c>
      <c r="U11" s="220">
        <v>36.845454545454544</v>
      </c>
      <c r="V11" s="217"/>
      <c r="W11" s="217"/>
      <c r="X11" s="217"/>
      <c r="Y11" s="217"/>
      <c r="Z11" s="219"/>
      <c r="AA11" s="217"/>
      <c r="AB11" s="219"/>
      <c r="AC11" s="217"/>
      <c r="AD11" s="217"/>
      <c r="AE11" s="217"/>
      <c r="AF11" s="219"/>
      <c r="AG11" s="217"/>
      <c r="AH11" s="217"/>
      <c r="AI11" s="217"/>
      <c r="AJ11" s="217"/>
      <c r="AK11" s="217"/>
      <c r="AL11" s="217" t="s">
        <v>390</v>
      </c>
      <c r="AM11" s="218" t="s">
        <v>388</v>
      </c>
      <c r="AN11" s="218"/>
      <c r="AO11" s="218"/>
      <c r="AP11" s="213" t="s">
        <v>401</v>
      </c>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row>
    <row r="12" spans="1:104" x14ac:dyDescent="0.15">
      <c r="A12" s="215">
        <v>10362</v>
      </c>
      <c r="B12" s="206">
        <v>42564</v>
      </c>
      <c r="C12" s="216" t="s">
        <v>385</v>
      </c>
      <c r="D12" s="217" t="s">
        <v>386</v>
      </c>
      <c r="E12" s="217"/>
      <c r="F12" s="217" t="s">
        <v>373</v>
      </c>
      <c r="G12" s="209">
        <v>42551</v>
      </c>
      <c r="H12" s="218" t="s">
        <v>387</v>
      </c>
      <c r="I12" s="218" t="s">
        <v>388</v>
      </c>
      <c r="J12" s="218"/>
      <c r="K12" s="217" t="s">
        <v>330</v>
      </c>
      <c r="L12" s="208" t="s">
        <v>389</v>
      </c>
      <c r="M12" s="211">
        <v>80.39</v>
      </c>
      <c r="N12" s="211">
        <v>34.299999999999997</v>
      </c>
      <c r="O12" s="217"/>
      <c r="P12" s="219"/>
      <c r="Q12" s="220"/>
      <c r="R12" s="219"/>
      <c r="S12" s="220"/>
      <c r="T12" s="219"/>
      <c r="U12" s="220"/>
      <c r="V12" s="217"/>
      <c r="W12" s="217"/>
      <c r="X12" s="217"/>
      <c r="Y12" s="217"/>
      <c r="Z12" s="219"/>
      <c r="AA12" s="217"/>
      <c r="AB12" s="219"/>
      <c r="AC12" s="217"/>
      <c r="AD12" s="217"/>
      <c r="AE12" s="217"/>
      <c r="AF12" s="219"/>
      <c r="AG12" s="217"/>
      <c r="AH12" s="217"/>
      <c r="AI12" s="217"/>
      <c r="AJ12" s="217"/>
      <c r="AK12" s="217"/>
      <c r="AL12" s="217" t="s">
        <v>390</v>
      </c>
      <c r="AM12" s="218" t="s">
        <v>388</v>
      </c>
      <c r="AN12" s="218"/>
      <c r="AO12" s="218"/>
      <c r="AP12" s="208" t="s">
        <v>402</v>
      </c>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row>
    <row r="13" spans="1:104" x14ac:dyDescent="0.15">
      <c r="A13" s="215">
        <v>1016</v>
      </c>
      <c r="B13" s="206">
        <v>42564</v>
      </c>
      <c r="C13" s="216" t="s">
        <v>385</v>
      </c>
      <c r="D13" s="217" t="s">
        <v>386</v>
      </c>
      <c r="E13" s="217"/>
      <c r="F13" s="217" t="s">
        <v>373</v>
      </c>
      <c r="G13" s="209">
        <v>42551</v>
      </c>
      <c r="H13" s="218" t="s">
        <v>387</v>
      </c>
      <c r="I13" s="218" t="s">
        <v>388</v>
      </c>
      <c r="J13" s="218"/>
      <c r="K13" s="217" t="s">
        <v>331</v>
      </c>
      <c r="L13" s="217" t="s">
        <v>389</v>
      </c>
      <c r="M13" s="211">
        <v>107</v>
      </c>
      <c r="N13" s="211">
        <v>31.781818181818181</v>
      </c>
      <c r="O13" s="217"/>
      <c r="P13" s="219"/>
      <c r="Q13" s="220"/>
      <c r="R13" s="220"/>
      <c r="S13" s="220"/>
      <c r="T13" s="220"/>
      <c r="U13" s="220"/>
      <c r="V13" s="217"/>
      <c r="W13" s="217"/>
      <c r="X13" s="219"/>
      <c r="Y13" s="217"/>
      <c r="Z13" s="219"/>
      <c r="AA13" s="217"/>
      <c r="AB13" s="219"/>
      <c r="AC13" s="217"/>
      <c r="AD13" s="217"/>
      <c r="AE13" s="217"/>
      <c r="AF13" s="219"/>
      <c r="AG13" s="217"/>
      <c r="AH13" s="217"/>
      <c r="AI13" s="217"/>
      <c r="AJ13" s="217"/>
      <c r="AK13" s="217"/>
      <c r="AL13" s="217" t="s">
        <v>390</v>
      </c>
      <c r="AM13" s="218" t="s">
        <v>388</v>
      </c>
      <c r="AN13" s="218"/>
      <c r="AO13" s="218"/>
      <c r="AP13" s="213" t="s">
        <v>403</v>
      </c>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row>
    <row r="14" spans="1:104" x14ac:dyDescent="0.15">
      <c r="A14" s="215">
        <v>10314</v>
      </c>
      <c r="B14" s="224">
        <v>42605</v>
      </c>
      <c r="C14" s="216" t="s">
        <v>385</v>
      </c>
      <c r="D14" s="217" t="s">
        <v>386</v>
      </c>
      <c r="E14" s="217"/>
      <c r="F14" s="217" t="s">
        <v>373</v>
      </c>
      <c r="G14" s="226">
        <v>42564</v>
      </c>
      <c r="H14" s="218" t="s">
        <v>387</v>
      </c>
      <c r="I14" s="218" t="s">
        <v>388</v>
      </c>
      <c r="J14" s="218"/>
      <c r="K14" s="217" t="s">
        <v>369</v>
      </c>
      <c r="L14" s="208" t="s">
        <v>389</v>
      </c>
      <c r="M14" s="211">
        <v>167.27</v>
      </c>
      <c r="N14" s="211">
        <v>25.91</v>
      </c>
      <c r="O14" s="217"/>
      <c r="P14" s="219"/>
      <c r="Q14" s="220"/>
      <c r="R14" s="219"/>
      <c r="S14" s="220"/>
      <c r="T14" s="219"/>
      <c r="U14" s="220"/>
      <c r="V14" s="217"/>
      <c r="W14" s="217"/>
      <c r="X14" s="217"/>
      <c r="Y14" s="217"/>
      <c r="Z14" s="217"/>
      <c r="AA14" s="217"/>
      <c r="AB14" s="217"/>
      <c r="AC14" s="217"/>
      <c r="AD14" s="217"/>
      <c r="AE14" s="217"/>
      <c r="AF14" s="219"/>
      <c r="AG14" s="217"/>
      <c r="AH14" s="217"/>
      <c r="AI14" s="217"/>
      <c r="AJ14" s="217"/>
      <c r="AK14" s="217"/>
      <c r="AL14" s="217" t="s">
        <v>390</v>
      </c>
      <c r="AM14" s="218" t="s">
        <v>388</v>
      </c>
      <c r="AN14" s="218"/>
      <c r="AO14" s="218"/>
      <c r="AP14" s="227" t="s">
        <v>440</v>
      </c>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row>
    <row r="15" spans="1:104" x14ac:dyDescent="0.15">
      <c r="A15" s="215">
        <v>10483</v>
      </c>
      <c r="B15" s="206">
        <v>42564</v>
      </c>
      <c r="C15" s="216" t="s">
        <v>385</v>
      </c>
      <c r="D15" s="217" t="s">
        <v>386</v>
      </c>
      <c r="E15" s="217"/>
      <c r="F15" s="217" t="s">
        <v>373</v>
      </c>
      <c r="G15" s="209">
        <v>42551</v>
      </c>
      <c r="H15" s="218" t="s">
        <v>387</v>
      </c>
      <c r="I15" s="218" t="s">
        <v>388</v>
      </c>
      <c r="J15" s="218"/>
      <c r="K15" s="217" t="s">
        <v>332</v>
      </c>
      <c r="L15" s="217" t="s">
        <v>389</v>
      </c>
      <c r="M15" s="211">
        <v>97</v>
      </c>
      <c r="N15" s="211">
        <v>32.781818181818181</v>
      </c>
      <c r="O15" s="217"/>
      <c r="P15" s="219"/>
      <c r="Q15" s="220"/>
      <c r="R15" s="220"/>
      <c r="S15" s="220"/>
      <c r="T15" s="220"/>
      <c r="U15" s="220"/>
      <c r="V15" s="217"/>
      <c r="W15" s="217"/>
      <c r="X15" s="217"/>
      <c r="Y15" s="217"/>
      <c r="Z15" s="217"/>
      <c r="AA15" s="217"/>
      <c r="AB15" s="217"/>
      <c r="AC15" s="217"/>
      <c r="AD15" s="217"/>
      <c r="AE15" s="217"/>
      <c r="AF15" s="217"/>
      <c r="AG15" s="217"/>
      <c r="AH15" s="217"/>
      <c r="AI15" s="217"/>
      <c r="AJ15" s="217"/>
      <c r="AK15" s="217"/>
      <c r="AL15" s="217" t="s">
        <v>390</v>
      </c>
      <c r="AM15" s="218" t="s">
        <v>388</v>
      </c>
      <c r="AN15" s="218"/>
      <c r="AO15" s="218"/>
      <c r="AP15" s="213" t="s">
        <v>404</v>
      </c>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row>
    <row r="16" spans="1:104" x14ac:dyDescent="0.15">
      <c r="A16" s="215">
        <v>9706</v>
      </c>
      <c r="B16" s="206">
        <v>42563</v>
      </c>
      <c r="C16" s="216" t="s">
        <v>385</v>
      </c>
      <c r="D16" s="217" t="s">
        <v>386</v>
      </c>
      <c r="E16" s="217"/>
      <c r="F16" s="217" t="s">
        <v>373</v>
      </c>
      <c r="G16" s="209">
        <v>42551</v>
      </c>
      <c r="H16" s="218" t="s">
        <v>387</v>
      </c>
      <c r="I16" s="218" t="s">
        <v>388</v>
      </c>
      <c r="J16" s="218"/>
      <c r="K16" s="217" t="s">
        <v>335</v>
      </c>
      <c r="L16" s="208" t="s">
        <v>389</v>
      </c>
      <c r="M16" s="211">
        <v>92.399999999999991</v>
      </c>
      <c r="N16" s="211">
        <v>33.200000000000003</v>
      </c>
      <c r="O16" s="217"/>
      <c r="P16" s="219"/>
      <c r="Q16" s="220"/>
      <c r="R16" s="220"/>
      <c r="S16" s="220"/>
      <c r="T16" s="220"/>
      <c r="U16" s="220"/>
      <c r="V16" s="217"/>
      <c r="W16" s="217"/>
      <c r="X16" s="217"/>
      <c r="Y16" s="217"/>
      <c r="Z16" s="217"/>
      <c r="AA16" s="217"/>
      <c r="AB16" s="217"/>
      <c r="AC16" s="217"/>
      <c r="AD16" s="217"/>
      <c r="AE16" s="217"/>
      <c r="AF16" s="219"/>
      <c r="AG16" s="217"/>
      <c r="AH16" s="217"/>
      <c r="AI16" s="217"/>
      <c r="AJ16" s="217"/>
      <c r="AK16" s="217"/>
      <c r="AL16" s="217" t="s">
        <v>390</v>
      </c>
      <c r="AM16" s="218" t="s">
        <v>388</v>
      </c>
      <c r="AN16" s="218"/>
      <c r="AO16" s="218"/>
      <c r="AP16" s="213" t="s">
        <v>405</v>
      </c>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row>
    <row r="17" spans="1:104" x14ac:dyDescent="0.15">
      <c r="A17" s="215">
        <v>10701</v>
      </c>
      <c r="B17" s="206">
        <v>42563</v>
      </c>
      <c r="C17" s="216" t="s">
        <v>385</v>
      </c>
      <c r="D17" s="217" t="s">
        <v>386</v>
      </c>
      <c r="E17" s="217"/>
      <c r="F17" s="217" t="s">
        <v>373</v>
      </c>
      <c r="G17" s="209">
        <v>42551</v>
      </c>
      <c r="H17" s="218" t="s">
        <v>388</v>
      </c>
      <c r="I17" s="218" t="s">
        <v>395</v>
      </c>
      <c r="J17" s="218"/>
      <c r="K17" s="217" t="s">
        <v>371</v>
      </c>
      <c r="L17" s="217" t="s">
        <v>389</v>
      </c>
      <c r="M17" s="211">
        <v>103.62727272727271</v>
      </c>
      <c r="N17" s="211">
        <v>29.809090909090905</v>
      </c>
      <c r="O17" s="217"/>
      <c r="P17" s="219"/>
      <c r="Q17" s="220"/>
      <c r="R17" s="219"/>
      <c r="S17" s="220"/>
      <c r="T17" s="217"/>
      <c r="U17" s="220"/>
      <c r="V17" s="217"/>
      <c r="W17" s="217"/>
      <c r="X17" s="219"/>
      <c r="Y17" s="217"/>
      <c r="Z17" s="219"/>
      <c r="AA17" s="217"/>
      <c r="AB17" s="219"/>
      <c r="AC17" s="217"/>
      <c r="AD17" s="217"/>
      <c r="AE17" s="217"/>
      <c r="AF17" s="219"/>
      <c r="AG17" s="217"/>
      <c r="AH17" s="217"/>
      <c r="AI17" s="217"/>
      <c r="AJ17" s="217"/>
      <c r="AK17" s="217"/>
      <c r="AL17" s="217" t="s">
        <v>390</v>
      </c>
      <c r="AM17" s="218" t="s">
        <v>388</v>
      </c>
      <c r="AN17" s="217"/>
      <c r="AO17" s="218"/>
      <c r="AP17" s="213" t="s">
        <v>406</v>
      </c>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row>
    <row r="18" spans="1:104" x14ac:dyDescent="0.15">
      <c r="A18" s="215">
        <v>10052</v>
      </c>
      <c r="B18" s="206">
        <v>42563</v>
      </c>
      <c r="C18" s="216" t="s">
        <v>385</v>
      </c>
      <c r="D18" s="217" t="s">
        <v>386</v>
      </c>
      <c r="E18" s="217"/>
      <c r="F18" s="217" t="s">
        <v>373</v>
      </c>
      <c r="G18" s="209">
        <v>42552</v>
      </c>
      <c r="H18" s="218" t="s">
        <v>388</v>
      </c>
      <c r="I18" s="218" t="s">
        <v>395</v>
      </c>
      <c r="J18" s="218"/>
      <c r="K18" s="217" t="s">
        <v>383</v>
      </c>
      <c r="L18" s="208" t="s">
        <v>389</v>
      </c>
      <c r="M18" s="211">
        <v>105.10909090909091</v>
      </c>
      <c r="N18" s="211">
        <v>32.04545454545454</v>
      </c>
      <c r="O18" s="217"/>
      <c r="P18" s="219"/>
      <c r="Q18" s="220"/>
      <c r="R18" s="219"/>
      <c r="S18" s="220"/>
      <c r="T18" s="219"/>
      <c r="U18" s="220"/>
      <c r="V18" s="217"/>
      <c r="W18" s="217"/>
      <c r="X18" s="219"/>
      <c r="Y18" s="217"/>
      <c r="Z18" s="219"/>
      <c r="AA18" s="217"/>
      <c r="AB18" s="219"/>
      <c r="AC18" s="217"/>
      <c r="AD18" s="217"/>
      <c r="AE18" s="217"/>
      <c r="AF18" s="219"/>
      <c r="AG18" s="217"/>
      <c r="AH18" s="217"/>
      <c r="AI18" s="217"/>
      <c r="AJ18" s="217"/>
      <c r="AK18" s="217"/>
      <c r="AL18" s="217" t="s">
        <v>390</v>
      </c>
      <c r="AM18" s="218" t="s">
        <v>388</v>
      </c>
      <c r="AN18" s="217"/>
      <c r="AO18" s="218"/>
      <c r="AP18" s="213" t="s">
        <v>407</v>
      </c>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row>
    <row r="19" spans="1:104" x14ac:dyDescent="0.15">
      <c r="A19" s="215"/>
      <c r="B19" s="206">
        <v>42563</v>
      </c>
      <c r="C19" s="216" t="s">
        <v>385</v>
      </c>
      <c r="D19" s="217" t="s">
        <v>386</v>
      </c>
      <c r="E19" s="217"/>
      <c r="F19" s="217" t="s">
        <v>373</v>
      </c>
      <c r="G19" s="209">
        <v>42551</v>
      </c>
      <c r="H19" s="218" t="s">
        <v>387</v>
      </c>
      <c r="I19" s="218" t="s">
        <v>388</v>
      </c>
      <c r="J19" s="218"/>
      <c r="K19" s="217" t="s">
        <v>408</v>
      </c>
      <c r="L19" s="217" t="s">
        <v>389</v>
      </c>
      <c r="M19" s="211">
        <v>94.554545454545448</v>
      </c>
      <c r="N19" s="211">
        <v>32.999999999999993</v>
      </c>
      <c r="O19" s="217"/>
      <c r="P19" s="219"/>
      <c r="Q19" s="220"/>
      <c r="R19" s="219"/>
      <c r="S19" s="220"/>
      <c r="T19" s="219"/>
      <c r="U19" s="220"/>
      <c r="V19" s="217"/>
      <c r="W19" s="217"/>
      <c r="X19" s="219"/>
      <c r="Y19" s="217"/>
      <c r="Z19" s="219"/>
      <c r="AA19" s="217"/>
      <c r="AB19" s="219"/>
      <c r="AC19" s="217"/>
      <c r="AD19" s="217"/>
      <c r="AE19" s="217"/>
      <c r="AF19" s="219"/>
      <c r="AG19" s="217"/>
      <c r="AH19" s="217"/>
      <c r="AI19" s="217"/>
      <c r="AJ19" s="217"/>
      <c r="AK19" s="217"/>
      <c r="AL19" s="217" t="s">
        <v>390</v>
      </c>
      <c r="AM19" s="218" t="s">
        <v>388</v>
      </c>
      <c r="AN19" s="217"/>
      <c r="AO19" s="218"/>
      <c r="AP19" s="213" t="s">
        <v>409</v>
      </c>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row>
    <row r="20" spans="1:104" x14ac:dyDescent="0.15">
      <c r="A20" s="215"/>
      <c r="B20" s="206">
        <v>42605</v>
      </c>
      <c r="C20" s="216" t="s">
        <v>385</v>
      </c>
      <c r="D20" s="217" t="s">
        <v>386</v>
      </c>
      <c r="E20" s="217"/>
      <c r="F20" s="217" t="s">
        <v>373</v>
      </c>
      <c r="G20" s="225">
        <v>42587</v>
      </c>
      <c r="H20" s="218" t="s">
        <v>387</v>
      </c>
      <c r="I20" s="218" t="s">
        <v>388</v>
      </c>
      <c r="J20" s="218"/>
      <c r="K20" s="217" t="s">
        <v>410</v>
      </c>
      <c r="L20" s="208" t="s">
        <v>389</v>
      </c>
      <c r="M20" s="211">
        <v>85</v>
      </c>
      <c r="N20" s="211">
        <v>33.854545454545452</v>
      </c>
      <c r="O20" s="217"/>
      <c r="P20" s="219"/>
      <c r="Q20" s="220"/>
      <c r="R20" s="219"/>
      <c r="S20" s="220"/>
      <c r="T20" s="219"/>
      <c r="U20" s="220"/>
      <c r="V20" s="217"/>
      <c r="W20" s="217"/>
      <c r="X20" s="219"/>
      <c r="Y20" s="217"/>
      <c r="Z20" s="219"/>
      <c r="AA20" s="217"/>
      <c r="AB20" s="219"/>
      <c r="AC20" s="217"/>
      <c r="AD20" s="217"/>
      <c r="AE20" s="217"/>
      <c r="AF20" s="219"/>
      <c r="AG20" s="217"/>
      <c r="AH20" s="217"/>
      <c r="AI20" s="217"/>
      <c r="AJ20" s="217"/>
      <c r="AK20" s="217"/>
      <c r="AL20" s="217" t="s">
        <v>390</v>
      </c>
      <c r="AM20" s="218" t="s">
        <v>388</v>
      </c>
      <c r="AN20" s="217"/>
      <c r="AO20" s="218"/>
      <c r="AP20" s="213" t="s">
        <v>442</v>
      </c>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row>
    <row r="21" spans="1:104" x14ac:dyDescent="0.15">
      <c r="A21" s="215"/>
      <c r="B21" s="206">
        <v>42564</v>
      </c>
      <c r="C21" s="216" t="s">
        <v>385</v>
      </c>
      <c r="D21" s="217" t="s">
        <v>386</v>
      </c>
      <c r="E21" s="217"/>
      <c r="F21" s="217" t="s">
        <v>373</v>
      </c>
      <c r="G21" s="225">
        <v>42551</v>
      </c>
      <c r="H21" s="218" t="s">
        <v>387</v>
      </c>
      <c r="I21" s="218" t="s">
        <v>388</v>
      </c>
      <c r="J21" s="218"/>
      <c r="K21" s="217" t="s">
        <v>411</v>
      </c>
      <c r="L21" s="217" t="s">
        <v>389</v>
      </c>
      <c r="M21" s="211">
        <v>114.99999999999999</v>
      </c>
      <c r="N21" s="211">
        <v>31</v>
      </c>
      <c r="O21" s="217"/>
      <c r="P21" s="219"/>
      <c r="Q21" s="220"/>
      <c r="R21" s="219"/>
      <c r="S21" s="220"/>
      <c r="T21" s="219"/>
      <c r="U21" s="220"/>
      <c r="V21" s="217"/>
      <c r="W21" s="217"/>
      <c r="X21" s="219"/>
      <c r="Y21" s="217"/>
      <c r="Z21" s="219"/>
      <c r="AA21" s="217"/>
      <c r="AB21" s="219"/>
      <c r="AC21" s="217"/>
      <c r="AD21" s="217"/>
      <c r="AE21" s="217"/>
      <c r="AF21" s="219"/>
      <c r="AG21" s="217"/>
      <c r="AH21" s="217"/>
      <c r="AI21" s="217"/>
      <c r="AJ21" s="217"/>
      <c r="AK21" s="217"/>
      <c r="AL21" s="217" t="s">
        <v>390</v>
      </c>
      <c r="AM21" s="218" t="s">
        <v>388</v>
      </c>
      <c r="AN21" s="217"/>
      <c r="AO21" s="218"/>
      <c r="AP21" s="213" t="s">
        <v>412</v>
      </c>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row>
    <row r="22" spans="1:104" x14ac:dyDescent="0.15">
      <c r="A22" s="215"/>
      <c r="B22" s="206">
        <v>42564</v>
      </c>
      <c r="C22" s="216" t="s">
        <v>385</v>
      </c>
      <c r="D22" s="217" t="s">
        <v>386</v>
      </c>
      <c r="E22" s="217"/>
      <c r="F22" s="217" t="s">
        <v>373</v>
      </c>
      <c r="G22" s="225">
        <v>42551</v>
      </c>
      <c r="H22" s="218" t="s">
        <v>388</v>
      </c>
      <c r="I22" s="218" t="s">
        <v>395</v>
      </c>
      <c r="J22" s="218"/>
      <c r="K22" s="217" t="s">
        <v>413</v>
      </c>
      <c r="L22" s="208" t="s">
        <v>389</v>
      </c>
      <c r="M22" s="211">
        <v>107.99999999999999</v>
      </c>
      <c r="N22" s="211">
        <v>29.7</v>
      </c>
      <c r="O22" s="217"/>
      <c r="P22" s="219"/>
      <c r="Q22" s="220"/>
      <c r="R22" s="219"/>
      <c r="S22" s="220"/>
      <c r="T22" s="219"/>
      <c r="U22" s="220"/>
      <c r="V22" s="217"/>
      <c r="W22" s="217"/>
      <c r="X22" s="219"/>
      <c r="Y22" s="217"/>
      <c r="Z22" s="219"/>
      <c r="AA22" s="217"/>
      <c r="AB22" s="219"/>
      <c r="AC22" s="217"/>
      <c r="AD22" s="217"/>
      <c r="AE22" s="217"/>
      <c r="AF22" s="219"/>
      <c r="AG22" s="217"/>
      <c r="AH22" s="217"/>
      <c r="AI22" s="217"/>
      <c r="AJ22" s="217"/>
      <c r="AK22" s="217"/>
      <c r="AL22" s="217" t="s">
        <v>390</v>
      </c>
      <c r="AM22" s="218" t="s">
        <v>388</v>
      </c>
      <c r="AN22" s="217"/>
      <c r="AO22" s="218"/>
      <c r="AP22" s="213" t="s">
        <v>414</v>
      </c>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row>
    <row r="23" spans="1:104" x14ac:dyDescent="0.15">
      <c r="A23" s="215"/>
      <c r="B23" s="206">
        <v>42564</v>
      </c>
      <c r="C23" s="216" t="s">
        <v>385</v>
      </c>
      <c r="D23" s="217" t="s">
        <v>386</v>
      </c>
      <c r="E23" s="217"/>
      <c r="F23" s="217" t="s">
        <v>373</v>
      </c>
      <c r="G23" s="225">
        <v>42551</v>
      </c>
      <c r="H23" s="218" t="s">
        <v>388</v>
      </c>
      <c r="I23" s="218" t="s">
        <v>395</v>
      </c>
      <c r="J23" s="218"/>
      <c r="K23" s="217" t="s">
        <v>415</v>
      </c>
      <c r="L23" s="217" t="s">
        <v>389</v>
      </c>
      <c r="M23" s="211">
        <v>96.609090909090895</v>
      </c>
      <c r="N23" s="211">
        <v>32.81818181818182</v>
      </c>
      <c r="O23" s="217"/>
      <c r="P23" s="219"/>
      <c r="Q23" s="220"/>
      <c r="R23" s="219"/>
      <c r="S23" s="220"/>
      <c r="T23" s="219"/>
      <c r="U23" s="220"/>
      <c r="V23" s="217"/>
      <c r="W23" s="217"/>
      <c r="X23" s="219"/>
      <c r="Y23" s="217"/>
      <c r="Z23" s="219"/>
      <c r="AA23" s="217"/>
      <c r="AB23" s="219"/>
      <c r="AC23" s="217"/>
      <c r="AD23" s="217"/>
      <c r="AE23" s="217"/>
      <c r="AF23" s="219"/>
      <c r="AG23" s="217"/>
      <c r="AH23" s="217"/>
      <c r="AI23" s="217"/>
      <c r="AJ23" s="217"/>
      <c r="AK23" s="217"/>
      <c r="AL23" s="217" t="s">
        <v>390</v>
      </c>
      <c r="AM23" s="218" t="s">
        <v>388</v>
      </c>
      <c r="AN23" s="217"/>
      <c r="AO23" s="218"/>
      <c r="AP23" s="213" t="s">
        <v>416</v>
      </c>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row>
    <row r="24" spans="1:104" x14ac:dyDescent="0.15">
      <c r="A24" s="215"/>
      <c r="B24" s="206">
        <v>42564</v>
      </c>
      <c r="C24" s="216" t="s">
        <v>385</v>
      </c>
      <c r="D24" s="217" t="s">
        <v>386</v>
      </c>
      <c r="E24" s="217"/>
      <c r="F24" s="217" t="s">
        <v>373</v>
      </c>
      <c r="G24" s="225">
        <v>42551</v>
      </c>
      <c r="H24" s="218" t="s">
        <v>388</v>
      </c>
      <c r="I24" s="218" t="s">
        <v>395</v>
      </c>
      <c r="J24" s="218"/>
      <c r="K24" s="217" t="s">
        <v>417</v>
      </c>
      <c r="L24" s="208" t="s">
        <v>389</v>
      </c>
      <c r="M24" s="211">
        <v>135.99090909090907</v>
      </c>
      <c r="N24" s="211">
        <v>28.999999999999996</v>
      </c>
      <c r="O24" s="217"/>
      <c r="P24" s="219"/>
      <c r="Q24" s="220"/>
      <c r="R24" s="219"/>
      <c r="S24" s="220"/>
      <c r="T24" s="219"/>
      <c r="U24" s="220"/>
      <c r="V24" s="217"/>
      <c r="W24" s="217"/>
      <c r="X24" s="219"/>
      <c r="Y24" s="217"/>
      <c r="Z24" s="219"/>
      <c r="AA24" s="217"/>
      <c r="AB24" s="219"/>
      <c r="AC24" s="217"/>
      <c r="AD24" s="217"/>
      <c r="AE24" s="217"/>
      <c r="AF24" s="219"/>
      <c r="AG24" s="217"/>
      <c r="AH24" s="217"/>
      <c r="AI24" s="217"/>
      <c r="AJ24" s="217"/>
      <c r="AK24" s="217"/>
      <c r="AL24" s="217" t="s">
        <v>390</v>
      </c>
      <c r="AM24" s="218" t="s">
        <v>388</v>
      </c>
      <c r="AN24" s="217"/>
      <c r="AO24" s="218"/>
      <c r="AP24" s="213" t="s">
        <v>419</v>
      </c>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row>
    <row r="25" spans="1:104" x14ac:dyDescent="0.15">
      <c r="A25" s="215">
        <v>948</v>
      </c>
      <c r="B25" s="206">
        <v>42564</v>
      </c>
      <c r="C25" s="216" t="s">
        <v>385</v>
      </c>
      <c r="D25" s="217" t="s">
        <v>386</v>
      </c>
      <c r="E25" s="217"/>
      <c r="F25" s="217" t="s">
        <v>420</v>
      </c>
      <c r="G25" s="225">
        <v>42551</v>
      </c>
      <c r="H25" s="218" t="s">
        <v>387</v>
      </c>
      <c r="I25" s="218" t="s">
        <v>388</v>
      </c>
      <c r="J25" s="218"/>
      <c r="K25" s="217" t="s">
        <v>96</v>
      </c>
      <c r="L25" s="217" t="s">
        <v>389</v>
      </c>
      <c r="M25" s="211">
        <v>80.390909090909091</v>
      </c>
      <c r="N25" s="211">
        <v>34.299999999999997</v>
      </c>
      <c r="O25" s="217"/>
      <c r="P25" s="219"/>
      <c r="Q25" s="220"/>
      <c r="R25" s="219"/>
      <c r="S25" s="220"/>
      <c r="T25" s="219"/>
      <c r="U25" s="220"/>
      <c r="V25" s="217"/>
      <c r="W25" s="217"/>
      <c r="X25" s="217"/>
      <c r="Y25" s="217"/>
      <c r="Z25" s="219"/>
      <c r="AA25" s="217"/>
      <c r="AB25" s="219"/>
      <c r="AC25" s="217"/>
      <c r="AD25" s="217"/>
      <c r="AE25" s="220">
        <v>16.990909090909092</v>
      </c>
      <c r="AF25" s="219"/>
      <c r="AG25" s="217"/>
      <c r="AH25" s="217"/>
      <c r="AI25" s="217"/>
      <c r="AJ25" s="217"/>
      <c r="AK25" s="217"/>
      <c r="AL25" s="217" t="s">
        <v>421</v>
      </c>
      <c r="AM25" s="218" t="s">
        <v>388</v>
      </c>
      <c r="AN25" s="218"/>
      <c r="AO25" s="218"/>
      <c r="AP25" s="213" t="s">
        <v>422</v>
      </c>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row>
    <row r="26" spans="1:104" x14ac:dyDescent="0.15">
      <c r="A26" s="215">
        <v>955</v>
      </c>
      <c r="B26" s="224">
        <v>42565</v>
      </c>
      <c r="C26" s="216" t="s">
        <v>385</v>
      </c>
      <c r="D26" s="217" t="s">
        <v>386</v>
      </c>
      <c r="E26" s="217"/>
      <c r="F26" s="217" t="s">
        <v>420</v>
      </c>
      <c r="G26" s="225">
        <v>42551</v>
      </c>
      <c r="H26" s="218" t="s">
        <v>387</v>
      </c>
      <c r="I26" s="218" t="s">
        <v>388</v>
      </c>
      <c r="J26" s="218"/>
      <c r="K26" s="217" t="s">
        <v>321</v>
      </c>
      <c r="L26" s="208" t="s">
        <v>389</v>
      </c>
      <c r="M26" s="211">
        <v>82.999999999999986</v>
      </c>
      <c r="N26" s="211">
        <v>34.036363636363632</v>
      </c>
      <c r="O26" s="217"/>
      <c r="P26" s="219"/>
      <c r="Q26" s="220"/>
      <c r="R26" s="219"/>
      <c r="S26" s="220"/>
      <c r="T26" s="219"/>
      <c r="U26" s="220"/>
      <c r="V26" s="217"/>
      <c r="W26" s="217"/>
      <c r="X26" s="217"/>
      <c r="Y26" s="217"/>
      <c r="Z26" s="217"/>
      <c r="AA26" s="217"/>
      <c r="AB26" s="217"/>
      <c r="AC26" s="217"/>
      <c r="AD26" s="217"/>
      <c r="AE26" s="220">
        <v>17.027272727272727</v>
      </c>
      <c r="AF26" s="219"/>
      <c r="AG26" s="217"/>
      <c r="AH26" s="217"/>
      <c r="AI26" s="217"/>
      <c r="AJ26" s="217"/>
      <c r="AK26" s="217"/>
      <c r="AL26" s="217" t="s">
        <v>421</v>
      </c>
      <c r="AM26" s="218" t="s">
        <v>388</v>
      </c>
      <c r="AN26" s="218"/>
      <c r="AO26" s="218"/>
      <c r="AP26" s="208" t="s">
        <v>392</v>
      </c>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row>
    <row r="27" spans="1:104" x14ac:dyDescent="0.15">
      <c r="A27" s="215">
        <v>2548</v>
      </c>
      <c r="B27" s="206">
        <v>42564</v>
      </c>
      <c r="C27" s="216" t="s">
        <v>385</v>
      </c>
      <c r="D27" s="217" t="s">
        <v>386</v>
      </c>
      <c r="E27" s="217"/>
      <c r="F27" s="217" t="s">
        <v>420</v>
      </c>
      <c r="G27" s="225">
        <v>42551</v>
      </c>
      <c r="H27" s="218" t="s">
        <v>387</v>
      </c>
      <c r="I27" s="218" t="s">
        <v>388</v>
      </c>
      <c r="J27" s="218"/>
      <c r="K27" s="217" t="s">
        <v>322</v>
      </c>
      <c r="L27" s="217" t="s">
        <v>389</v>
      </c>
      <c r="M27" s="211">
        <v>92.399999999999991</v>
      </c>
      <c r="N27" s="211">
        <v>33.200000000000003</v>
      </c>
      <c r="O27" s="217"/>
      <c r="P27" s="219"/>
      <c r="Q27" s="219"/>
      <c r="R27" s="219"/>
      <c r="S27" s="219"/>
      <c r="T27" s="219"/>
      <c r="U27" s="219"/>
      <c r="V27" s="217"/>
      <c r="W27" s="217"/>
      <c r="X27" s="217"/>
      <c r="Y27" s="217"/>
      <c r="Z27" s="217"/>
      <c r="AA27" s="217"/>
      <c r="AB27" s="217"/>
      <c r="AC27" s="217"/>
      <c r="AD27" s="217"/>
      <c r="AE27" s="220">
        <v>17.118181818181814</v>
      </c>
      <c r="AF27" s="219"/>
      <c r="AG27" s="217"/>
      <c r="AH27" s="217"/>
      <c r="AI27" s="217"/>
      <c r="AJ27" s="217"/>
      <c r="AK27" s="217"/>
      <c r="AL27" s="217" t="s">
        <v>421</v>
      </c>
      <c r="AM27" s="218" t="s">
        <v>388</v>
      </c>
      <c r="AN27" s="218"/>
      <c r="AO27" s="218"/>
      <c r="AP27" s="213" t="s">
        <v>423</v>
      </c>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row>
    <row r="28" spans="1:104" x14ac:dyDescent="0.15">
      <c r="A28" s="215">
        <v>957</v>
      </c>
      <c r="B28" s="206">
        <v>42564</v>
      </c>
      <c r="C28" s="216" t="s">
        <v>385</v>
      </c>
      <c r="D28" s="217" t="s">
        <v>386</v>
      </c>
      <c r="E28" s="217"/>
      <c r="F28" s="217" t="s">
        <v>420</v>
      </c>
      <c r="G28" s="225">
        <v>42551</v>
      </c>
      <c r="H28" s="218" t="s">
        <v>387</v>
      </c>
      <c r="I28" s="218" t="s">
        <v>388</v>
      </c>
      <c r="J28" s="218"/>
      <c r="K28" s="217" t="s">
        <v>323</v>
      </c>
      <c r="L28" s="208" t="s">
        <v>389</v>
      </c>
      <c r="M28" s="211">
        <v>119.20909090909089</v>
      </c>
      <c r="N28" s="211">
        <v>30.672727272727272</v>
      </c>
      <c r="O28" s="217"/>
      <c r="P28" s="219"/>
      <c r="Q28" s="220"/>
      <c r="R28" s="219"/>
      <c r="S28" s="220"/>
      <c r="T28" s="219"/>
      <c r="U28" s="220"/>
      <c r="V28" s="217"/>
      <c r="W28" s="217"/>
      <c r="X28" s="217"/>
      <c r="Y28" s="217"/>
      <c r="Z28" s="217"/>
      <c r="AA28" s="217"/>
      <c r="AB28" s="217"/>
      <c r="AC28" s="217"/>
      <c r="AD28" s="217"/>
      <c r="AE28" s="220">
        <v>17.59090909090909</v>
      </c>
      <c r="AF28" s="219"/>
      <c r="AG28" s="217"/>
      <c r="AH28" s="217"/>
      <c r="AI28" s="217"/>
      <c r="AJ28" s="217"/>
      <c r="AK28" s="217"/>
      <c r="AL28" s="217" t="s">
        <v>421</v>
      </c>
      <c r="AM28" s="218" t="s">
        <v>388</v>
      </c>
      <c r="AN28" s="218"/>
      <c r="AO28" s="218"/>
      <c r="AP28" s="213" t="s">
        <v>424</v>
      </c>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row>
    <row r="29" spans="1:104" x14ac:dyDescent="0.15">
      <c r="A29" s="215">
        <v>959</v>
      </c>
      <c r="B29" s="206">
        <v>42564</v>
      </c>
      <c r="C29" s="216" t="s">
        <v>385</v>
      </c>
      <c r="D29" s="217" t="s">
        <v>386</v>
      </c>
      <c r="E29" s="217"/>
      <c r="F29" s="217" t="s">
        <v>420</v>
      </c>
      <c r="G29" s="225">
        <v>42551</v>
      </c>
      <c r="H29" s="218" t="s">
        <v>388</v>
      </c>
      <c r="I29" s="218" t="s">
        <v>395</v>
      </c>
      <c r="J29" s="218"/>
      <c r="K29" s="217" t="s">
        <v>324</v>
      </c>
      <c r="L29" s="217" t="s">
        <v>389</v>
      </c>
      <c r="M29" s="211">
        <v>82</v>
      </c>
      <c r="N29" s="211">
        <v>32.5</v>
      </c>
      <c r="O29" s="217" t="s">
        <v>343</v>
      </c>
      <c r="P29" s="219">
        <v>300</v>
      </c>
      <c r="Q29" s="220">
        <v>33.999999999999993</v>
      </c>
      <c r="R29" s="219">
        <v>1000</v>
      </c>
      <c r="S29" s="220">
        <v>37</v>
      </c>
      <c r="T29" s="219">
        <v>2500</v>
      </c>
      <c r="U29" s="220">
        <v>37.999999999999993</v>
      </c>
      <c r="V29" s="217"/>
      <c r="W29" s="217"/>
      <c r="X29" s="217"/>
      <c r="Y29" s="217"/>
      <c r="Z29" s="217"/>
      <c r="AA29" s="217"/>
      <c r="AB29" s="217"/>
      <c r="AC29" s="217"/>
      <c r="AD29" s="217"/>
      <c r="AE29" s="220">
        <v>18</v>
      </c>
      <c r="AF29" s="219"/>
      <c r="AG29" s="217"/>
      <c r="AH29" s="217"/>
      <c r="AI29" s="217"/>
      <c r="AJ29" s="217"/>
      <c r="AK29" s="217"/>
      <c r="AL29" s="217" t="s">
        <v>421</v>
      </c>
      <c r="AM29" s="218" t="s">
        <v>388</v>
      </c>
      <c r="AN29" s="218"/>
      <c r="AO29" s="218"/>
      <c r="AP29" s="213" t="s">
        <v>425</v>
      </c>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row>
    <row r="30" spans="1:104" x14ac:dyDescent="0.15">
      <c r="A30" s="215">
        <v>961</v>
      </c>
      <c r="B30" s="206">
        <v>42564</v>
      </c>
      <c r="C30" s="216" t="s">
        <v>385</v>
      </c>
      <c r="D30" s="217" t="s">
        <v>386</v>
      </c>
      <c r="E30" s="217"/>
      <c r="F30" s="217" t="s">
        <v>420</v>
      </c>
      <c r="G30" s="225">
        <v>42551</v>
      </c>
      <c r="H30" s="218" t="s">
        <v>387</v>
      </c>
      <c r="I30" s="218" t="s">
        <v>388</v>
      </c>
      <c r="J30" s="218"/>
      <c r="K30" s="217" t="s">
        <v>325</v>
      </c>
      <c r="L30" s="208" t="s">
        <v>389</v>
      </c>
      <c r="M30" s="211">
        <v>119.20909090909089</v>
      </c>
      <c r="N30" s="211">
        <v>30.672727272727272</v>
      </c>
      <c r="O30" s="217"/>
      <c r="P30" s="219"/>
      <c r="Q30" s="220"/>
      <c r="R30" s="219"/>
      <c r="S30" s="220"/>
      <c r="T30" s="219"/>
      <c r="U30" s="220"/>
      <c r="V30" s="217"/>
      <c r="W30" s="217"/>
      <c r="X30" s="217"/>
      <c r="Y30" s="217"/>
      <c r="Z30" s="217"/>
      <c r="AA30" s="217"/>
      <c r="AB30" s="217"/>
      <c r="AC30" s="217"/>
      <c r="AD30" s="217"/>
      <c r="AE30" s="220">
        <v>17.59090909090909</v>
      </c>
      <c r="AF30" s="219"/>
      <c r="AG30" s="217"/>
      <c r="AH30" s="217"/>
      <c r="AI30" s="217"/>
      <c r="AJ30" s="217"/>
      <c r="AK30" s="217"/>
      <c r="AL30" s="217" t="s">
        <v>421</v>
      </c>
      <c r="AM30" s="218" t="s">
        <v>388</v>
      </c>
      <c r="AN30" s="218"/>
      <c r="AO30" s="218"/>
      <c r="AP30" s="213" t="s">
        <v>426</v>
      </c>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row>
    <row r="31" spans="1:104" x14ac:dyDescent="0.15">
      <c r="A31" s="215">
        <v>966</v>
      </c>
      <c r="B31" s="206">
        <v>42564</v>
      </c>
      <c r="C31" s="216" t="s">
        <v>385</v>
      </c>
      <c r="D31" s="217" t="s">
        <v>386</v>
      </c>
      <c r="E31" s="217"/>
      <c r="F31" s="217" t="s">
        <v>420</v>
      </c>
      <c r="G31" s="225">
        <v>42551</v>
      </c>
      <c r="H31" s="218" t="s">
        <v>387</v>
      </c>
      <c r="I31" s="218" t="s">
        <v>388</v>
      </c>
      <c r="J31" s="218"/>
      <c r="K31" s="217" t="s">
        <v>326</v>
      </c>
      <c r="L31" s="217" t="s">
        <v>389</v>
      </c>
      <c r="M31" s="211">
        <v>77.999999999999986</v>
      </c>
      <c r="N31" s="211">
        <v>34.518181818181816</v>
      </c>
      <c r="O31" s="217"/>
      <c r="P31" s="219"/>
      <c r="Q31" s="220"/>
      <c r="R31" s="219"/>
      <c r="S31" s="220"/>
      <c r="T31" s="219"/>
      <c r="U31" s="220"/>
      <c r="V31" s="217"/>
      <c r="W31" s="217"/>
      <c r="X31" s="219"/>
      <c r="Y31" s="217"/>
      <c r="Z31" s="219"/>
      <c r="AA31" s="217"/>
      <c r="AB31" s="219"/>
      <c r="AC31" s="217"/>
      <c r="AD31" s="217"/>
      <c r="AE31" s="220">
        <v>16.972727272727273</v>
      </c>
      <c r="AF31" s="219"/>
      <c r="AG31" s="217"/>
      <c r="AH31" s="217"/>
      <c r="AI31" s="217"/>
      <c r="AJ31" s="217"/>
      <c r="AK31" s="217"/>
      <c r="AL31" s="217" t="s">
        <v>421</v>
      </c>
      <c r="AM31" s="218" t="s">
        <v>388</v>
      </c>
      <c r="AN31" s="218"/>
      <c r="AO31" s="218"/>
      <c r="AP31" s="213" t="s">
        <v>427</v>
      </c>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row>
    <row r="32" spans="1:104" x14ac:dyDescent="0.15">
      <c r="A32" s="215">
        <v>975</v>
      </c>
      <c r="B32" s="206">
        <v>42564</v>
      </c>
      <c r="C32" s="216" t="s">
        <v>385</v>
      </c>
      <c r="D32" s="217" t="s">
        <v>386</v>
      </c>
      <c r="E32" s="217"/>
      <c r="F32" s="217" t="s">
        <v>420</v>
      </c>
      <c r="G32" s="225">
        <v>42551</v>
      </c>
      <c r="H32" s="218" t="s">
        <v>387</v>
      </c>
      <c r="I32" s="218" t="s">
        <v>388</v>
      </c>
      <c r="J32" s="218"/>
      <c r="K32" s="217" t="s">
        <v>327</v>
      </c>
      <c r="L32" s="208" t="s">
        <v>389</v>
      </c>
      <c r="M32" s="211">
        <v>107</v>
      </c>
      <c r="N32" s="211">
        <v>31.781818181818181</v>
      </c>
      <c r="O32" s="217"/>
      <c r="P32" s="219"/>
      <c r="Q32" s="219"/>
      <c r="R32" s="219"/>
      <c r="S32" s="219"/>
      <c r="T32" s="219"/>
      <c r="U32" s="219"/>
      <c r="V32" s="217"/>
      <c r="W32" s="217"/>
      <c r="X32" s="217"/>
      <c r="Y32" s="217"/>
      <c r="Z32" s="217"/>
      <c r="AA32" s="217"/>
      <c r="AB32" s="217"/>
      <c r="AC32" s="217"/>
      <c r="AD32" s="217"/>
      <c r="AE32" s="220">
        <v>17.454545454545453</v>
      </c>
      <c r="AF32" s="219"/>
      <c r="AG32" s="217"/>
      <c r="AH32" s="217"/>
      <c r="AI32" s="217"/>
      <c r="AJ32" s="217"/>
      <c r="AK32" s="217"/>
      <c r="AL32" s="217" t="s">
        <v>421</v>
      </c>
      <c r="AM32" s="218" t="s">
        <v>388</v>
      </c>
      <c r="AN32" s="218"/>
      <c r="AO32" s="218"/>
      <c r="AP32" s="213" t="s">
        <v>428</v>
      </c>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row>
    <row r="33" spans="1:104" x14ac:dyDescent="0.15">
      <c r="A33" s="215">
        <v>985</v>
      </c>
      <c r="B33" s="206">
        <v>42564</v>
      </c>
      <c r="C33" s="216" t="s">
        <v>385</v>
      </c>
      <c r="D33" s="217" t="s">
        <v>386</v>
      </c>
      <c r="E33" s="217"/>
      <c r="F33" s="217" t="s">
        <v>420</v>
      </c>
      <c r="G33" s="225">
        <v>42551</v>
      </c>
      <c r="H33" s="218" t="s">
        <v>387</v>
      </c>
      <c r="I33" s="218" t="s">
        <v>388</v>
      </c>
      <c r="J33" s="218"/>
      <c r="K33" s="217" t="s">
        <v>328</v>
      </c>
      <c r="L33" s="217" t="s">
        <v>389</v>
      </c>
      <c r="M33" s="211">
        <v>99.627272727272725</v>
      </c>
      <c r="N33" s="211">
        <v>33.927272727272722</v>
      </c>
      <c r="O33" s="217"/>
      <c r="P33" s="219"/>
      <c r="Q33" s="219"/>
      <c r="R33" s="219"/>
      <c r="S33" s="219"/>
      <c r="T33" s="219"/>
      <c r="U33" s="219"/>
      <c r="V33" s="217"/>
      <c r="W33" s="217"/>
      <c r="X33" s="217"/>
      <c r="Y33" s="217"/>
      <c r="Z33" s="217"/>
      <c r="AA33" s="217"/>
      <c r="AB33" s="217"/>
      <c r="AC33" s="217"/>
      <c r="AD33" s="217"/>
      <c r="AE33" s="220">
        <v>13.972727272727271</v>
      </c>
      <c r="AF33" s="219"/>
      <c r="AG33" s="217"/>
      <c r="AH33" s="217"/>
      <c r="AI33" s="217"/>
      <c r="AJ33" s="217"/>
      <c r="AK33" s="217"/>
      <c r="AL33" s="217" t="s">
        <v>421</v>
      </c>
      <c r="AM33" s="218" t="s">
        <v>388</v>
      </c>
      <c r="AN33" s="218"/>
      <c r="AO33" s="218"/>
      <c r="AP33" s="213" t="s">
        <v>429</v>
      </c>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row>
    <row r="34" spans="1:104" x14ac:dyDescent="0.15">
      <c r="A34" s="215">
        <v>2284</v>
      </c>
      <c r="B34" s="206">
        <v>42564</v>
      </c>
      <c r="C34" s="216" t="s">
        <v>385</v>
      </c>
      <c r="D34" s="217" t="s">
        <v>386</v>
      </c>
      <c r="E34" s="217"/>
      <c r="F34" s="217" t="s">
        <v>420</v>
      </c>
      <c r="G34" s="225">
        <v>42551</v>
      </c>
      <c r="H34" s="218" t="s">
        <v>387</v>
      </c>
      <c r="I34" s="218" t="s">
        <v>388</v>
      </c>
      <c r="J34" s="218"/>
      <c r="K34" s="217" t="s">
        <v>329</v>
      </c>
      <c r="L34" s="208" t="s">
        <v>389</v>
      </c>
      <c r="M34" s="211">
        <v>77.918181818181807</v>
      </c>
      <c r="N34" s="211">
        <v>34.527272727272724</v>
      </c>
      <c r="O34" s="217" t="s">
        <v>343</v>
      </c>
      <c r="P34" s="219">
        <v>1000</v>
      </c>
      <c r="Q34" s="220">
        <v>36.845454545454544</v>
      </c>
      <c r="R34" s="219">
        <v>1000</v>
      </c>
      <c r="S34" s="223">
        <v>36.845454545454544</v>
      </c>
      <c r="T34" s="219">
        <v>1000</v>
      </c>
      <c r="U34" s="220">
        <v>36.845454545454544</v>
      </c>
      <c r="V34" s="217"/>
      <c r="W34" s="217"/>
      <c r="X34" s="217"/>
      <c r="Y34" s="217"/>
      <c r="Z34" s="219"/>
      <c r="AA34" s="217"/>
      <c r="AB34" s="219"/>
      <c r="AC34" s="217"/>
      <c r="AD34" s="217"/>
      <c r="AE34" s="220">
        <v>16.427272727272726</v>
      </c>
      <c r="AF34" s="219"/>
      <c r="AG34" s="217"/>
      <c r="AH34" s="217"/>
      <c r="AI34" s="217"/>
      <c r="AJ34" s="217"/>
      <c r="AK34" s="217"/>
      <c r="AL34" s="217" t="s">
        <v>421</v>
      </c>
      <c r="AM34" s="218" t="s">
        <v>388</v>
      </c>
      <c r="AN34" s="218"/>
      <c r="AO34" s="218"/>
      <c r="AP34" s="213" t="s">
        <v>430</v>
      </c>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row>
    <row r="35" spans="1:104" x14ac:dyDescent="0.15">
      <c r="A35" s="215">
        <v>3782</v>
      </c>
      <c r="B35" s="206">
        <v>42564</v>
      </c>
      <c r="C35" s="216" t="s">
        <v>385</v>
      </c>
      <c r="D35" s="217" t="s">
        <v>386</v>
      </c>
      <c r="E35" s="217"/>
      <c r="F35" s="217" t="s">
        <v>420</v>
      </c>
      <c r="G35" s="225">
        <v>42551</v>
      </c>
      <c r="H35" s="218" t="s">
        <v>387</v>
      </c>
      <c r="I35" s="218" t="s">
        <v>388</v>
      </c>
      <c r="J35" s="218"/>
      <c r="K35" s="217" t="s">
        <v>330</v>
      </c>
      <c r="L35" s="217" t="s">
        <v>389</v>
      </c>
      <c r="M35" s="211">
        <v>80.39</v>
      </c>
      <c r="N35" s="211">
        <v>34.299999999999997</v>
      </c>
      <c r="O35" s="217"/>
      <c r="P35" s="219"/>
      <c r="Q35" s="220"/>
      <c r="R35" s="219"/>
      <c r="S35" s="220"/>
      <c r="T35" s="219"/>
      <c r="U35" s="220"/>
      <c r="V35" s="217"/>
      <c r="W35" s="217"/>
      <c r="X35" s="217"/>
      <c r="Y35" s="217"/>
      <c r="Z35" s="219"/>
      <c r="AA35" s="217"/>
      <c r="AB35" s="219"/>
      <c r="AC35" s="217"/>
      <c r="AD35" s="217"/>
      <c r="AE35" s="220">
        <v>16.989999999999998</v>
      </c>
      <c r="AF35" s="219"/>
      <c r="AG35" s="217"/>
      <c r="AH35" s="217"/>
      <c r="AI35" s="217"/>
      <c r="AJ35" s="217"/>
      <c r="AK35" s="217"/>
      <c r="AL35" s="217" t="s">
        <v>421</v>
      </c>
      <c r="AM35" s="218" t="s">
        <v>388</v>
      </c>
      <c r="AN35" s="218"/>
      <c r="AO35" s="218"/>
      <c r="AP35" s="208" t="s">
        <v>402</v>
      </c>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row>
    <row r="36" spans="1:104" x14ac:dyDescent="0.15">
      <c r="A36" s="215">
        <v>1014</v>
      </c>
      <c r="B36" s="206">
        <v>42564</v>
      </c>
      <c r="C36" s="216" t="s">
        <v>385</v>
      </c>
      <c r="D36" s="217" t="s">
        <v>386</v>
      </c>
      <c r="E36" s="217"/>
      <c r="F36" s="217" t="s">
        <v>420</v>
      </c>
      <c r="G36" s="225">
        <v>42551</v>
      </c>
      <c r="H36" s="218" t="s">
        <v>387</v>
      </c>
      <c r="I36" s="218" t="s">
        <v>388</v>
      </c>
      <c r="J36" s="218"/>
      <c r="K36" s="217" t="s">
        <v>331</v>
      </c>
      <c r="L36" s="208" t="s">
        <v>389</v>
      </c>
      <c r="M36" s="211">
        <v>107</v>
      </c>
      <c r="N36" s="211">
        <v>31.781818181818181</v>
      </c>
      <c r="O36" s="217"/>
      <c r="P36" s="219"/>
      <c r="Q36" s="220"/>
      <c r="R36" s="219"/>
      <c r="S36" s="220"/>
      <c r="T36" s="219"/>
      <c r="U36" s="220"/>
      <c r="V36" s="217"/>
      <c r="W36" s="217"/>
      <c r="X36" s="219"/>
      <c r="Y36" s="217"/>
      <c r="Z36" s="219"/>
      <c r="AA36" s="217"/>
      <c r="AB36" s="219"/>
      <c r="AC36" s="217"/>
      <c r="AD36" s="217"/>
      <c r="AE36" s="220">
        <v>17.454545454545453</v>
      </c>
      <c r="AF36" s="219"/>
      <c r="AG36" s="217"/>
      <c r="AH36" s="217"/>
      <c r="AI36" s="217"/>
      <c r="AJ36" s="217"/>
      <c r="AK36" s="217"/>
      <c r="AL36" s="217" t="s">
        <v>421</v>
      </c>
      <c r="AM36" s="218" t="s">
        <v>388</v>
      </c>
      <c r="AN36" s="218"/>
      <c r="AO36" s="218"/>
      <c r="AP36" s="213" t="s">
        <v>431</v>
      </c>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row>
    <row r="37" spans="1:104" x14ac:dyDescent="0.15">
      <c r="A37" s="215">
        <v>1017</v>
      </c>
      <c r="B37" s="224">
        <v>42605</v>
      </c>
      <c r="C37" s="216" t="s">
        <v>385</v>
      </c>
      <c r="D37" s="217" t="s">
        <v>386</v>
      </c>
      <c r="E37" s="217"/>
      <c r="F37" s="217" t="s">
        <v>420</v>
      </c>
      <c r="G37" s="226">
        <v>42564</v>
      </c>
      <c r="H37" s="218" t="s">
        <v>387</v>
      </c>
      <c r="I37" s="218" t="s">
        <v>388</v>
      </c>
      <c r="J37" s="218"/>
      <c r="K37" s="217" t="s">
        <v>369</v>
      </c>
      <c r="L37" s="217" t="s">
        <v>389</v>
      </c>
      <c r="M37" s="211">
        <v>175</v>
      </c>
      <c r="N37" s="211">
        <v>25.91</v>
      </c>
      <c r="O37" s="217"/>
      <c r="P37" s="219"/>
      <c r="Q37" s="220"/>
      <c r="R37" s="219"/>
      <c r="S37" s="223"/>
      <c r="T37" s="219"/>
      <c r="U37" s="220"/>
      <c r="V37" s="217"/>
      <c r="W37" s="217"/>
      <c r="X37" s="219"/>
      <c r="Y37" s="217"/>
      <c r="Z37" s="219"/>
      <c r="AA37" s="217"/>
      <c r="AB37" s="217"/>
      <c r="AC37" s="217"/>
      <c r="AD37" s="217"/>
      <c r="AE37" s="220">
        <v>16.36</v>
      </c>
      <c r="AF37" s="219"/>
      <c r="AG37" s="217"/>
      <c r="AH37" s="217"/>
      <c r="AI37" s="217"/>
      <c r="AJ37" s="217"/>
      <c r="AK37" s="217"/>
      <c r="AL37" s="217" t="s">
        <v>421</v>
      </c>
      <c r="AM37" s="218" t="s">
        <v>388</v>
      </c>
      <c r="AN37" s="218"/>
      <c r="AO37" s="218"/>
      <c r="AP37" s="208" t="s">
        <v>441</v>
      </c>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row>
    <row r="38" spans="1:104" x14ac:dyDescent="0.15">
      <c r="A38" s="215">
        <v>3587</v>
      </c>
      <c r="B38" s="206">
        <v>42564</v>
      </c>
      <c r="C38" s="216" t="s">
        <v>385</v>
      </c>
      <c r="D38" s="217" t="s">
        <v>386</v>
      </c>
      <c r="E38" s="217"/>
      <c r="F38" s="217" t="s">
        <v>420</v>
      </c>
      <c r="G38" s="225">
        <v>42551</v>
      </c>
      <c r="H38" s="218" t="s">
        <v>387</v>
      </c>
      <c r="I38" s="218" t="s">
        <v>388</v>
      </c>
      <c r="J38" s="218"/>
      <c r="K38" s="217" t="s">
        <v>332</v>
      </c>
      <c r="L38" s="208" t="s">
        <v>389</v>
      </c>
      <c r="M38" s="211">
        <v>97</v>
      </c>
      <c r="N38" s="211">
        <v>32.781818181818181</v>
      </c>
      <c r="O38" s="217"/>
      <c r="P38" s="219"/>
      <c r="Q38" s="220"/>
      <c r="R38" s="219"/>
      <c r="S38" s="220"/>
      <c r="T38" s="219"/>
      <c r="U38" s="220"/>
      <c r="V38" s="217"/>
      <c r="W38" s="217"/>
      <c r="X38" s="217"/>
      <c r="Y38" s="217"/>
      <c r="Z38" s="217"/>
      <c r="AA38" s="217"/>
      <c r="AB38" s="217"/>
      <c r="AC38" s="217"/>
      <c r="AD38" s="217"/>
      <c r="AE38" s="220">
        <v>17.172727272727272</v>
      </c>
      <c r="AF38" s="219"/>
      <c r="AG38" s="217"/>
      <c r="AH38" s="217"/>
      <c r="AI38" s="217"/>
      <c r="AJ38" s="217"/>
      <c r="AK38" s="217"/>
      <c r="AL38" s="217" t="s">
        <v>421</v>
      </c>
      <c r="AM38" s="218" t="s">
        <v>388</v>
      </c>
      <c r="AN38" s="218"/>
      <c r="AO38" s="218"/>
      <c r="AP38" s="213" t="s">
        <v>432</v>
      </c>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row>
    <row r="39" spans="1:104" x14ac:dyDescent="0.15">
      <c r="A39" s="215">
        <v>8421</v>
      </c>
      <c r="B39" s="206">
        <v>42564</v>
      </c>
      <c r="C39" s="216" t="s">
        <v>385</v>
      </c>
      <c r="D39" s="217" t="s">
        <v>386</v>
      </c>
      <c r="E39" s="217"/>
      <c r="F39" s="217" t="s">
        <v>420</v>
      </c>
      <c r="G39" s="225">
        <v>42551</v>
      </c>
      <c r="H39" s="218" t="s">
        <v>387</v>
      </c>
      <c r="I39" s="218" t="s">
        <v>388</v>
      </c>
      <c r="J39" s="218"/>
      <c r="K39" s="217" t="s">
        <v>335</v>
      </c>
      <c r="L39" s="217" t="s">
        <v>389</v>
      </c>
      <c r="M39" s="211">
        <v>92.399999999999991</v>
      </c>
      <c r="N39" s="211">
        <v>33.200000000000003</v>
      </c>
      <c r="O39" s="217"/>
      <c r="P39" s="219"/>
      <c r="Q39" s="219"/>
      <c r="R39" s="219"/>
      <c r="S39" s="219"/>
      <c r="T39" s="219"/>
      <c r="U39" s="219"/>
      <c r="V39" s="217"/>
      <c r="W39" s="217"/>
      <c r="X39" s="217"/>
      <c r="Y39" s="217"/>
      <c r="Z39" s="217"/>
      <c r="AA39" s="217"/>
      <c r="AB39" s="217"/>
      <c r="AC39" s="217"/>
      <c r="AD39" s="217"/>
      <c r="AE39" s="220">
        <v>17.118181818181814</v>
      </c>
      <c r="AF39" s="219"/>
      <c r="AG39" s="217"/>
      <c r="AH39" s="217"/>
      <c r="AI39" s="217"/>
      <c r="AJ39" s="217"/>
      <c r="AK39" s="217"/>
      <c r="AL39" s="217" t="s">
        <v>421</v>
      </c>
      <c r="AM39" s="218" t="s">
        <v>388</v>
      </c>
      <c r="AN39" s="217"/>
      <c r="AO39" s="217"/>
      <c r="AP39" s="213" t="s">
        <v>433</v>
      </c>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row>
    <row r="40" spans="1:104" x14ac:dyDescent="0.15">
      <c r="A40" s="215">
        <v>8497</v>
      </c>
      <c r="B40" s="206">
        <v>42564</v>
      </c>
      <c r="C40" s="216" t="s">
        <v>385</v>
      </c>
      <c r="D40" s="217" t="s">
        <v>386</v>
      </c>
      <c r="E40" s="217"/>
      <c r="F40" s="217" t="s">
        <v>420</v>
      </c>
      <c r="G40" s="225">
        <v>42551</v>
      </c>
      <c r="H40" s="218" t="s">
        <v>388</v>
      </c>
      <c r="I40" s="218" t="s">
        <v>395</v>
      </c>
      <c r="J40" s="218"/>
      <c r="K40" s="217" t="s">
        <v>371</v>
      </c>
      <c r="L40" s="208" t="s">
        <v>389</v>
      </c>
      <c r="M40" s="211">
        <v>103.62727272727271</v>
      </c>
      <c r="N40" s="211">
        <v>29.809090909090905</v>
      </c>
      <c r="O40" s="217"/>
      <c r="P40" s="219"/>
      <c r="Q40" s="220"/>
      <c r="R40" s="219"/>
      <c r="S40" s="220"/>
      <c r="T40" s="219"/>
      <c r="U40" s="220"/>
      <c r="V40" s="217"/>
      <c r="W40" s="217"/>
      <c r="X40" s="219"/>
      <c r="Y40" s="217"/>
      <c r="Z40" s="219"/>
      <c r="AA40" s="217"/>
      <c r="AB40" s="219"/>
      <c r="AC40" s="217"/>
      <c r="AD40" s="217"/>
      <c r="AE40" s="220">
        <v>16.40909090909091</v>
      </c>
      <c r="AF40" s="219"/>
      <c r="AG40" s="217"/>
      <c r="AH40" s="217"/>
      <c r="AI40" s="217"/>
      <c r="AJ40" s="217"/>
      <c r="AK40" s="217"/>
      <c r="AL40" s="217" t="s">
        <v>421</v>
      </c>
      <c r="AM40" s="218" t="s">
        <v>388</v>
      </c>
      <c r="AN40" s="217"/>
      <c r="AO40" s="217"/>
      <c r="AP40" s="213" t="s">
        <v>434</v>
      </c>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row>
    <row r="41" spans="1:104" x14ac:dyDescent="0.15">
      <c r="A41" s="215"/>
      <c r="B41" s="206">
        <v>42564</v>
      </c>
      <c r="C41" s="216" t="s">
        <v>385</v>
      </c>
      <c r="D41" s="217" t="s">
        <v>386</v>
      </c>
      <c r="E41" s="217"/>
      <c r="F41" s="217" t="s">
        <v>420</v>
      </c>
      <c r="G41" s="225">
        <v>42551</v>
      </c>
      <c r="H41" s="218" t="s">
        <v>387</v>
      </c>
      <c r="I41" s="218" t="s">
        <v>388</v>
      </c>
      <c r="J41" s="218"/>
      <c r="K41" s="217" t="s">
        <v>408</v>
      </c>
      <c r="L41" s="217" t="s">
        <v>389</v>
      </c>
      <c r="M41" s="211">
        <v>94.554545454545448</v>
      </c>
      <c r="N41" s="211">
        <v>32.999999999999993</v>
      </c>
      <c r="O41" s="217"/>
      <c r="P41" s="219"/>
      <c r="Q41" s="219"/>
      <c r="R41" s="219"/>
      <c r="S41" s="219"/>
      <c r="T41" s="219"/>
      <c r="U41" s="219"/>
      <c r="V41" s="217"/>
      <c r="W41" s="217"/>
      <c r="X41" s="217"/>
      <c r="Y41" s="217"/>
      <c r="Z41" s="217"/>
      <c r="AA41" s="217"/>
      <c r="AB41" s="217"/>
      <c r="AC41" s="217"/>
      <c r="AD41" s="217"/>
      <c r="AE41" s="220">
        <v>17.16363636363636</v>
      </c>
      <c r="AF41" s="219"/>
      <c r="AG41" s="217"/>
      <c r="AH41" s="217"/>
      <c r="AI41" s="217"/>
      <c r="AJ41" s="217"/>
      <c r="AK41" s="217"/>
      <c r="AL41" s="217" t="s">
        <v>421</v>
      </c>
      <c r="AM41" s="218" t="s">
        <v>388</v>
      </c>
      <c r="AN41" s="217"/>
      <c r="AO41" s="217"/>
      <c r="AP41" s="213" t="s">
        <v>435</v>
      </c>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row>
    <row r="42" spans="1:104" x14ac:dyDescent="0.15">
      <c r="A42" s="215"/>
      <c r="B42" s="206">
        <v>42605</v>
      </c>
      <c r="C42" s="216" t="s">
        <v>385</v>
      </c>
      <c r="D42" s="217" t="s">
        <v>386</v>
      </c>
      <c r="E42" s="217"/>
      <c r="F42" s="217" t="s">
        <v>420</v>
      </c>
      <c r="G42" s="225">
        <v>42587</v>
      </c>
      <c r="H42" s="218" t="s">
        <v>387</v>
      </c>
      <c r="I42" s="218" t="s">
        <v>388</v>
      </c>
      <c r="J42" s="218"/>
      <c r="K42" s="217" t="s">
        <v>410</v>
      </c>
      <c r="L42" s="208" t="s">
        <v>389</v>
      </c>
      <c r="M42" s="211">
        <v>85</v>
      </c>
      <c r="N42" s="211">
        <v>33.854545454545452</v>
      </c>
      <c r="O42" s="217"/>
      <c r="P42" s="219"/>
      <c r="Q42" s="220"/>
      <c r="R42" s="219"/>
      <c r="S42" s="219"/>
      <c r="T42" s="219"/>
      <c r="U42" s="219"/>
      <c r="V42" s="217"/>
      <c r="W42" s="217"/>
      <c r="X42" s="217"/>
      <c r="Y42" s="217"/>
      <c r="Z42" s="217"/>
      <c r="AA42" s="217"/>
      <c r="AB42" s="217"/>
      <c r="AC42" s="217"/>
      <c r="AD42" s="217"/>
      <c r="AE42" s="220">
        <v>15.618181818181817</v>
      </c>
      <c r="AF42" s="219"/>
      <c r="AG42" s="217"/>
      <c r="AH42" s="217"/>
      <c r="AI42" s="217"/>
      <c r="AJ42" s="217"/>
      <c r="AK42" s="217"/>
      <c r="AL42" s="217" t="s">
        <v>421</v>
      </c>
      <c r="AM42" s="218" t="s">
        <v>388</v>
      </c>
      <c r="AN42" s="217"/>
      <c r="AO42" s="217"/>
      <c r="AP42" s="213" t="s">
        <v>443</v>
      </c>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row>
    <row r="43" spans="1:104" x14ac:dyDescent="0.15">
      <c r="A43" s="215"/>
      <c r="B43" s="206">
        <v>42564</v>
      </c>
      <c r="C43" s="216" t="s">
        <v>385</v>
      </c>
      <c r="D43" s="217" t="s">
        <v>386</v>
      </c>
      <c r="E43" s="217"/>
      <c r="F43" s="217" t="s">
        <v>420</v>
      </c>
      <c r="G43" s="225">
        <v>42551</v>
      </c>
      <c r="H43" s="218" t="s">
        <v>387</v>
      </c>
      <c r="I43" s="218" t="s">
        <v>388</v>
      </c>
      <c r="J43" s="218"/>
      <c r="K43" s="217" t="s">
        <v>411</v>
      </c>
      <c r="L43" s="217" t="s">
        <v>389</v>
      </c>
      <c r="M43" s="211">
        <v>114.99999999999999</v>
      </c>
      <c r="N43" s="211">
        <v>31</v>
      </c>
      <c r="O43" s="217"/>
      <c r="P43" s="219"/>
      <c r="Q43" s="220"/>
      <c r="R43" s="219"/>
      <c r="S43" s="219"/>
      <c r="T43" s="219"/>
      <c r="U43" s="219"/>
      <c r="V43" s="217"/>
      <c r="W43" s="217"/>
      <c r="X43" s="217"/>
      <c r="Y43" s="217"/>
      <c r="Z43" s="217"/>
      <c r="AA43" s="217"/>
      <c r="AB43" s="217"/>
      <c r="AC43" s="217"/>
      <c r="AD43" s="217"/>
      <c r="AE43" s="220">
        <v>17.399999999999999</v>
      </c>
      <c r="AF43" s="219"/>
      <c r="AG43" s="217"/>
      <c r="AH43" s="217"/>
      <c r="AI43" s="217"/>
      <c r="AJ43" s="217"/>
      <c r="AK43" s="217"/>
      <c r="AL43" s="217" t="s">
        <v>421</v>
      </c>
      <c r="AM43" s="218" t="s">
        <v>388</v>
      </c>
      <c r="AN43" s="217"/>
      <c r="AO43" s="217"/>
      <c r="AP43" s="213" t="s">
        <v>436</v>
      </c>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row>
    <row r="44" spans="1:104" x14ac:dyDescent="0.15">
      <c r="A44" s="215"/>
      <c r="B44" s="206">
        <v>42564</v>
      </c>
      <c r="C44" s="216" t="s">
        <v>385</v>
      </c>
      <c r="D44" s="217" t="s">
        <v>386</v>
      </c>
      <c r="E44" s="217"/>
      <c r="F44" s="217" t="s">
        <v>420</v>
      </c>
      <c r="G44" s="225">
        <v>42551</v>
      </c>
      <c r="H44" s="218" t="s">
        <v>388</v>
      </c>
      <c r="I44" s="218" t="s">
        <v>437</v>
      </c>
      <c r="J44" s="218"/>
      <c r="K44" s="217" t="s">
        <v>415</v>
      </c>
      <c r="L44" s="217" t="s">
        <v>389</v>
      </c>
      <c r="M44" s="211">
        <v>98.61818181818181</v>
      </c>
      <c r="N44" s="211">
        <v>31.063636363636363</v>
      </c>
      <c r="O44" s="217"/>
      <c r="P44" s="219"/>
      <c r="Q44" s="220"/>
      <c r="R44" s="219"/>
      <c r="S44" s="219"/>
      <c r="T44" s="219"/>
      <c r="U44" s="219"/>
      <c r="V44" s="217"/>
      <c r="W44" s="217"/>
      <c r="X44" s="217"/>
      <c r="Y44" s="217"/>
      <c r="Z44" s="217"/>
      <c r="AA44" s="217"/>
      <c r="AB44" s="217"/>
      <c r="AC44" s="217"/>
      <c r="AD44" s="217"/>
      <c r="AE44" s="220">
        <v>20.836363636363636</v>
      </c>
      <c r="AF44" s="219"/>
      <c r="AG44" s="217"/>
      <c r="AH44" s="217"/>
      <c r="AI44" s="217"/>
      <c r="AJ44" s="217"/>
      <c r="AK44" s="217"/>
      <c r="AL44" s="217" t="s">
        <v>421</v>
      </c>
      <c r="AM44" s="218" t="s">
        <v>388</v>
      </c>
      <c r="AN44" s="217"/>
      <c r="AO44" s="217"/>
      <c r="AP44" s="213" t="s">
        <v>438</v>
      </c>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row>
    <row r="45" spans="1:104" x14ac:dyDescent="0.15">
      <c r="A45" s="215"/>
      <c r="B45" s="206">
        <v>42564</v>
      </c>
      <c r="C45" s="216" t="s">
        <v>385</v>
      </c>
      <c r="D45" s="217" t="s">
        <v>386</v>
      </c>
      <c r="E45" s="217"/>
      <c r="F45" s="217" t="s">
        <v>420</v>
      </c>
      <c r="G45" s="225">
        <v>42551</v>
      </c>
      <c r="H45" s="218" t="s">
        <v>388</v>
      </c>
      <c r="I45" s="218" t="s">
        <v>437</v>
      </c>
      <c r="J45" s="218"/>
      <c r="K45" s="217" t="s">
        <v>417</v>
      </c>
      <c r="L45" s="217" t="s">
        <v>418</v>
      </c>
      <c r="M45" s="211">
        <v>138.88181818181818</v>
      </c>
      <c r="N45" s="211">
        <v>28.999999999999996</v>
      </c>
      <c r="O45" s="217"/>
      <c r="P45" s="219"/>
      <c r="Q45" s="220"/>
      <c r="R45" s="219"/>
      <c r="S45" s="219"/>
      <c r="T45" s="219"/>
      <c r="U45" s="219"/>
      <c r="V45" s="217"/>
      <c r="W45" s="217"/>
      <c r="X45" s="217"/>
      <c r="Y45" s="217"/>
      <c r="Z45" s="217"/>
      <c r="AA45" s="217"/>
      <c r="AB45" s="217"/>
      <c r="AC45" s="217"/>
      <c r="AD45" s="217"/>
      <c r="AE45" s="220">
        <v>16.999999999999996</v>
      </c>
      <c r="AF45" s="219"/>
      <c r="AG45" s="217"/>
      <c r="AH45" s="217"/>
      <c r="AI45" s="217"/>
      <c r="AJ45" s="217"/>
      <c r="AK45" s="217"/>
      <c r="AL45" s="217" t="s">
        <v>421</v>
      </c>
      <c r="AM45" s="218" t="s">
        <v>388</v>
      </c>
      <c r="AN45" s="217"/>
      <c r="AO45" s="217"/>
      <c r="AP45" s="213" t="s">
        <v>439</v>
      </c>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row>
  </sheetData>
  <sheetProtection algorithmName="SHA-512" hashValue="RpT6RBwE544S68ErexykRfKRkPpX1HY/Iqwzj52TkPMbXpKGwAqAKVd40sclzXMmhz8NkilUuhU7qj45BfrOqg==" saltValue="2n5kcwZVX6XnPbXhePHw5g==" spinCount="100000" sheet="1" objects="1" scenarios="1"/>
  <hyperlinks>
    <hyperlink ref="AP2" r:id="rId1" xr:uid="{F041869F-9BA6-1447-A743-DA147A8CE152}"/>
    <hyperlink ref="AP4" r:id="rId2" xr:uid="{9D4E8DD0-C85C-264A-9C8F-00E0875AF5E6}"/>
    <hyperlink ref="AP5" r:id="rId3" xr:uid="{C6A9489B-BB5C-B14A-83D1-45820D2AB020}"/>
    <hyperlink ref="AP6" r:id="rId4" xr:uid="{BBE857F3-037B-5A4E-B48D-809221F8532B}"/>
    <hyperlink ref="AP7" r:id="rId5" xr:uid="{53977958-EA1C-4D4D-93B3-D4A8544CA2BD}"/>
    <hyperlink ref="AP8" r:id="rId6" xr:uid="{5A176CCB-568C-7943-AB05-C5AEF32B6D17}"/>
    <hyperlink ref="AP9" r:id="rId7" xr:uid="{4E478F4B-5327-2A46-BA54-06CCB61EBED4}"/>
    <hyperlink ref="AP10" r:id="rId8" xr:uid="{E1DF5291-FD25-9C41-AC97-0832CCDE88EB}"/>
    <hyperlink ref="AP11" r:id="rId9" xr:uid="{D0EA8D25-E20F-D54A-A333-C3B2D6B41333}"/>
    <hyperlink ref="AP13" r:id="rId10" xr:uid="{854D66C7-793F-0A42-9A1A-66EA5C6A8057}"/>
    <hyperlink ref="AP15" r:id="rId11" xr:uid="{9629D5CE-6F55-904A-B119-11DAF5040049}"/>
    <hyperlink ref="AP16" r:id="rId12" xr:uid="{1A039BE9-AC6A-B443-AE20-75ECDBD95A57}"/>
    <hyperlink ref="AP17" r:id="rId13" xr:uid="{8F19FBF9-4ED8-3D41-BA4F-4B4906C05584}"/>
    <hyperlink ref="AP18" r:id="rId14" xr:uid="{6CF62D43-6BDC-1449-B361-B028C57F75E3}"/>
    <hyperlink ref="AP19" r:id="rId15" xr:uid="{F41D7D3D-086E-1648-8D2C-5B22615A42DD}"/>
    <hyperlink ref="AP21" r:id="rId16" xr:uid="{0EA7D7B3-17E8-0742-84D8-FD073CF36807}"/>
    <hyperlink ref="AP22" r:id="rId17" xr:uid="{8909A16F-17A9-3345-B662-B5713693C6DB}"/>
    <hyperlink ref="AP23" r:id="rId18" xr:uid="{48B4E80F-1C7B-6047-885A-312ADE6D9C2C}"/>
    <hyperlink ref="AP24" r:id="rId19" xr:uid="{0E7B9586-F783-C349-92B6-27744229E187}"/>
    <hyperlink ref="AP25" r:id="rId20" xr:uid="{FA5C3E21-9AEB-A84F-BDCF-15837065947F}"/>
    <hyperlink ref="AP27" r:id="rId21" xr:uid="{504BDF96-D859-B34F-8FCF-79F5EBAC2D58}"/>
    <hyperlink ref="AP28" r:id="rId22" xr:uid="{625C9E08-F2C8-C545-B16A-75B6C9C201D7}"/>
    <hyperlink ref="AP29" r:id="rId23" xr:uid="{3E5DD980-24CD-624D-9E47-32E6610FD779}"/>
    <hyperlink ref="AP30" r:id="rId24" xr:uid="{B51B4895-D840-B243-9AFD-8AC97A4EEDF6}"/>
    <hyperlink ref="AP31" r:id="rId25" xr:uid="{2AE10B81-10AD-E140-BFFD-8D64AC1A1F54}"/>
    <hyperlink ref="AP32" r:id="rId26" xr:uid="{36D4C9BA-9361-8A4D-B355-3C8DDEB9AC96}"/>
    <hyperlink ref="AP33" r:id="rId27" xr:uid="{93A2B0F5-F408-424D-925F-7AB579D5828B}"/>
    <hyperlink ref="AP34" r:id="rId28" xr:uid="{556A9DBE-CA39-EF4D-909D-1E61C27BE1FC}"/>
    <hyperlink ref="AP36" r:id="rId29" xr:uid="{8A8D76D2-8CBF-5B4A-8565-DE370A2DD76B}"/>
    <hyperlink ref="AP38" r:id="rId30" xr:uid="{4F4DD72B-4339-8440-B416-FC60556B0560}"/>
    <hyperlink ref="AP39" r:id="rId31" xr:uid="{21A1BE55-40DC-9F4A-B245-AE444FF51398}"/>
    <hyperlink ref="AP40" r:id="rId32" xr:uid="{699BE6CD-DD45-C442-A19B-6DD03D4DC6A5}"/>
    <hyperlink ref="AP41" r:id="rId33" xr:uid="{1BCEDBF1-ADF1-EF4E-8B6A-C7843D355509}"/>
    <hyperlink ref="AP43" r:id="rId34" xr:uid="{232C7CF8-D3A0-1B45-9E2B-37D24302193E}"/>
    <hyperlink ref="AP44" r:id="rId35" xr:uid="{DE3455B8-36F7-E544-8907-0E9B6CCB9028}"/>
    <hyperlink ref="AP45" r:id="rId36" xr:uid="{77649813-2D4E-4941-B9A6-14FE943BAB50}"/>
    <hyperlink ref="AP20" r:id="rId37" xr:uid="{878797CD-0295-3C41-A0B1-D5012B7144D8}"/>
    <hyperlink ref="AP42" r:id="rId38" xr:uid="{F36038A9-66E1-034E-9087-F089F1D29411}"/>
    <hyperlink ref="AP14" r:id="rId39" xr:uid="{03B7C959-E9D9-944C-A887-0C473344F457}"/>
  </hyperlinks>
  <pageMargins left="0.75" right="0.75" top="1" bottom="1" header="0.5" footer="0.5"/>
  <pageSetup paperSize="9"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9D6C5-AA62-FB42-B207-33377046DFCF}">
  <sheetPr codeName="Sheet19"/>
  <dimension ref="A1:AQ34"/>
  <sheetViews>
    <sheetView workbookViewId="0">
      <selection activeCell="A2" sqref="A2:AO34"/>
    </sheetView>
  </sheetViews>
  <sheetFormatPr baseColWidth="10" defaultRowHeight="13" x14ac:dyDescent="0.15"/>
  <cols>
    <col min="11" max="11" width="17" bestFit="1" customWidth="1"/>
    <col min="12" max="12" width="13.5" bestFit="1" customWidth="1"/>
  </cols>
  <sheetData>
    <row r="1" spans="1:43" ht="70" x14ac:dyDescent="0.15">
      <c r="A1" s="108" t="s">
        <v>183</v>
      </c>
      <c r="B1" s="108" t="s">
        <v>184</v>
      </c>
      <c r="C1" s="109" t="s">
        <v>185</v>
      </c>
      <c r="D1" s="110" t="s">
        <v>186</v>
      </c>
      <c r="E1" s="110" t="s">
        <v>187</v>
      </c>
      <c r="F1" s="110" t="s">
        <v>188</v>
      </c>
      <c r="G1" s="108" t="s">
        <v>142</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43" x14ac:dyDescent="0.15">
      <c r="A2" s="100">
        <v>10433</v>
      </c>
      <c r="B2" s="197">
        <v>42192</v>
      </c>
      <c r="C2" s="102" t="s">
        <v>7</v>
      </c>
      <c r="D2" s="103" t="s">
        <v>8</v>
      </c>
      <c r="E2" s="103"/>
      <c r="F2" s="103" t="s">
        <v>42</v>
      </c>
      <c r="G2" s="197">
        <v>42187</v>
      </c>
      <c r="H2" s="104" t="s">
        <v>5</v>
      </c>
      <c r="I2" s="104" t="s">
        <v>6</v>
      </c>
      <c r="J2" s="104"/>
      <c r="K2" s="103" t="s">
        <v>357</v>
      </c>
      <c r="L2" s="103" t="s">
        <v>147</v>
      </c>
      <c r="M2" s="190">
        <v>80.999999999999986</v>
      </c>
      <c r="N2" s="190">
        <v>36.709090909090911</v>
      </c>
      <c r="O2" s="103"/>
      <c r="P2" s="105"/>
      <c r="Q2" s="190" t="s">
        <v>353</v>
      </c>
      <c r="R2" s="105"/>
      <c r="S2" s="190" t="s">
        <v>353</v>
      </c>
      <c r="T2" s="105"/>
      <c r="U2" s="190" t="s">
        <v>353</v>
      </c>
      <c r="V2" s="103"/>
      <c r="W2" s="103"/>
      <c r="X2" s="105"/>
      <c r="Y2" s="103"/>
      <c r="Z2" s="103"/>
      <c r="AA2" s="103"/>
      <c r="AB2" s="103"/>
      <c r="AC2" s="103"/>
      <c r="AD2" s="103"/>
      <c r="AE2" s="103"/>
      <c r="AF2" s="105"/>
      <c r="AG2" s="103"/>
      <c r="AH2" s="103"/>
      <c r="AI2" s="103"/>
      <c r="AJ2" s="103"/>
      <c r="AK2" s="103"/>
      <c r="AL2" s="103" t="s">
        <v>68</v>
      </c>
      <c r="AM2" s="104" t="s">
        <v>6</v>
      </c>
      <c r="AN2" s="104"/>
      <c r="AO2" s="104"/>
      <c r="AP2" s="103" t="s">
        <v>374</v>
      </c>
      <c r="AQ2" s="165" t="s">
        <v>299</v>
      </c>
    </row>
    <row r="3" spans="1:43" x14ac:dyDescent="0.15">
      <c r="A3" s="100">
        <v>10486</v>
      </c>
      <c r="B3" s="197">
        <v>42192</v>
      </c>
      <c r="C3" s="102" t="s">
        <v>7</v>
      </c>
      <c r="D3" s="103" t="s">
        <v>8</v>
      </c>
      <c r="E3" s="103"/>
      <c r="F3" s="103" t="s">
        <v>42</v>
      </c>
      <c r="G3" s="196">
        <v>42185</v>
      </c>
      <c r="H3" s="104" t="s">
        <v>5</v>
      </c>
      <c r="I3" s="104" t="s">
        <v>6</v>
      </c>
      <c r="J3" s="104"/>
      <c r="K3" s="103" t="s">
        <v>358</v>
      </c>
      <c r="L3" s="103" t="s">
        <v>147</v>
      </c>
      <c r="M3" s="190">
        <v>82.999999999999986</v>
      </c>
      <c r="N3" s="190">
        <v>36.529999999999994</v>
      </c>
      <c r="O3" s="103"/>
      <c r="P3" s="105"/>
      <c r="Q3" s="190" t="s">
        <v>353</v>
      </c>
      <c r="R3" s="105"/>
      <c r="S3" s="190" t="s">
        <v>353</v>
      </c>
      <c r="T3" s="105"/>
      <c r="U3" s="190" t="s">
        <v>353</v>
      </c>
      <c r="V3" s="103"/>
      <c r="W3" s="103"/>
      <c r="X3" s="103"/>
      <c r="Y3" s="103"/>
      <c r="Z3" s="103"/>
      <c r="AA3" s="103"/>
      <c r="AB3" s="103"/>
      <c r="AC3" s="103"/>
      <c r="AD3" s="103"/>
      <c r="AE3" s="103"/>
      <c r="AF3" s="105"/>
      <c r="AG3" s="103"/>
      <c r="AH3" s="103"/>
      <c r="AI3" s="103"/>
      <c r="AJ3" s="103"/>
      <c r="AK3" s="103"/>
      <c r="AL3" s="103" t="s">
        <v>68</v>
      </c>
      <c r="AM3" s="104" t="s">
        <v>6</v>
      </c>
      <c r="AN3" s="104"/>
      <c r="AO3" s="104"/>
      <c r="AP3" s="103" t="s">
        <v>375</v>
      </c>
      <c r="AQ3" s="165" t="s">
        <v>67</v>
      </c>
    </row>
    <row r="4" spans="1:43" x14ac:dyDescent="0.15">
      <c r="A4" s="100">
        <v>10661</v>
      </c>
      <c r="B4" s="197">
        <v>42192</v>
      </c>
      <c r="C4" s="102" t="s">
        <v>7</v>
      </c>
      <c r="D4" s="103" t="s">
        <v>8</v>
      </c>
      <c r="E4" s="103"/>
      <c r="F4" s="103" t="s">
        <v>42</v>
      </c>
      <c r="G4" s="196">
        <v>42185</v>
      </c>
      <c r="H4" s="104" t="s">
        <v>6</v>
      </c>
      <c r="I4" s="104" t="s">
        <v>52</v>
      </c>
      <c r="J4" s="104"/>
      <c r="K4" s="103" t="s">
        <v>359</v>
      </c>
      <c r="L4" s="103" t="s">
        <v>147</v>
      </c>
      <c r="M4" s="190">
        <v>90.6</v>
      </c>
      <c r="N4" s="190">
        <v>35.827272727272721</v>
      </c>
      <c r="O4" s="103"/>
      <c r="P4" s="103"/>
      <c r="Q4" s="103"/>
      <c r="R4" s="191"/>
      <c r="S4" s="191"/>
      <c r="T4" s="191"/>
      <c r="U4" s="103"/>
      <c r="V4" s="103"/>
      <c r="W4" s="103"/>
      <c r="X4" s="103"/>
      <c r="Y4" s="103"/>
      <c r="Z4" s="103"/>
      <c r="AA4" s="103"/>
      <c r="AB4" s="103"/>
      <c r="AC4" s="103"/>
      <c r="AD4" s="103"/>
      <c r="AE4" s="103"/>
      <c r="AF4" s="105"/>
      <c r="AG4" s="103"/>
      <c r="AH4" s="103"/>
      <c r="AI4" s="103"/>
      <c r="AJ4" s="103"/>
      <c r="AK4" s="103"/>
      <c r="AL4" s="103" t="s">
        <v>68</v>
      </c>
      <c r="AM4" s="104" t="s">
        <v>6</v>
      </c>
      <c r="AN4" s="104"/>
      <c r="AO4" s="104"/>
      <c r="AP4" s="103" t="s">
        <v>376</v>
      </c>
      <c r="AQ4" s="103" t="s">
        <v>67</v>
      </c>
    </row>
    <row r="5" spans="1:43" x14ac:dyDescent="0.15">
      <c r="A5" s="100">
        <v>958</v>
      </c>
      <c r="B5" s="197">
        <v>42192</v>
      </c>
      <c r="C5" s="102" t="s">
        <v>7</v>
      </c>
      <c r="D5" s="103" t="s">
        <v>8</v>
      </c>
      <c r="E5" s="103"/>
      <c r="F5" s="103" t="s">
        <v>42</v>
      </c>
      <c r="G5" s="196">
        <v>42185</v>
      </c>
      <c r="H5" s="104" t="s">
        <v>5</v>
      </c>
      <c r="I5" s="104" t="s">
        <v>6</v>
      </c>
      <c r="J5" s="104"/>
      <c r="K5" s="103" t="s">
        <v>360</v>
      </c>
      <c r="L5" s="103" t="s">
        <v>147</v>
      </c>
      <c r="M5" s="190">
        <v>88.8</v>
      </c>
      <c r="N5" s="190">
        <v>36.009090909090908</v>
      </c>
      <c r="O5" s="103" t="s">
        <v>343</v>
      </c>
      <c r="P5" s="105">
        <v>1000</v>
      </c>
      <c r="Q5" s="190">
        <v>36.936363636363637</v>
      </c>
      <c r="R5" s="192">
        <v>1000</v>
      </c>
      <c r="S5" s="193">
        <v>36.936363636363637</v>
      </c>
      <c r="T5" s="192">
        <v>1000</v>
      </c>
      <c r="U5" s="190">
        <v>36.936363636363637</v>
      </c>
      <c r="V5" s="103"/>
      <c r="W5" s="103"/>
      <c r="X5" s="103"/>
      <c r="Y5" s="103"/>
      <c r="Z5" s="103"/>
      <c r="AA5" s="103"/>
      <c r="AB5" s="103"/>
      <c r="AC5" s="103"/>
      <c r="AD5" s="103"/>
      <c r="AE5" s="103"/>
      <c r="AF5" s="105"/>
      <c r="AG5" s="103"/>
      <c r="AH5" s="103"/>
      <c r="AI5" s="103"/>
      <c r="AJ5" s="103"/>
      <c r="AK5" s="103"/>
      <c r="AL5" s="103" t="s">
        <v>68</v>
      </c>
      <c r="AM5" s="104" t="s">
        <v>6</v>
      </c>
      <c r="AN5" s="104"/>
      <c r="AO5" s="104"/>
      <c r="AP5" s="103" t="s">
        <v>377</v>
      </c>
      <c r="AQ5" s="165" t="s">
        <v>67</v>
      </c>
    </row>
    <row r="6" spans="1:43" x14ac:dyDescent="0.15">
      <c r="A6" s="100">
        <v>960</v>
      </c>
      <c r="B6" s="197">
        <v>42192</v>
      </c>
      <c r="C6" s="102" t="s">
        <v>7</v>
      </c>
      <c r="D6" s="103" t="s">
        <v>8</v>
      </c>
      <c r="E6" s="103"/>
      <c r="F6" s="103" t="s">
        <v>42</v>
      </c>
      <c r="G6" s="196">
        <v>41820</v>
      </c>
      <c r="H6" s="104" t="s">
        <v>5</v>
      </c>
      <c r="I6" s="104" t="s">
        <v>6</v>
      </c>
      <c r="J6" s="104"/>
      <c r="K6" s="103" t="s">
        <v>361</v>
      </c>
      <c r="L6" s="103" t="s">
        <v>147</v>
      </c>
      <c r="M6" s="190">
        <v>86.95</v>
      </c>
      <c r="N6" s="190">
        <v>33.26</v>
      </c>
      <c r="O6" s="103" t="s">
        <v>355</v>
      </c>
      <c r="P6" s="105">
        <v>300</v>
      </c>
      <c r="Q6" s="190">
        <v>35.89</v>
      </c>
      <c r="R6" s="194">
        <v>1000</v>
      </c>
      <c r="S6" s="193">
        <v>38.950000000000003</v>
      </c>
      <c r="T6" s="194">
        <v>2500</v>
      </c>
      <c r="U6" s="103">
        <v>39.869999999999997</v>
      </c>
      <c r="V6" s="103"/>
      <c r="W6" s="103"/>
      <c r="X6" s="103"/>
      <c r="Y6" s="103"/>
      <c r="Z6" s="103"/>
      <c r="AA6" s="103"/>
      <c r="AB6" s="103"/>
      <c r="AC6" s="103"/>
      <c r="AD6" s="103"/>
      <c r="AE6" s="103"/>
      <c r="AF6" s="105"/>
      <c r="AG6" s="103"/>
      <c r="AH6" s="103"/>
      <c r="AI6" s="103"/>
      <c r="AJ6" s="103"/>
      <c r="AK6" s="103"/>
      <c r="AL6" s="103" t="s">
        <v>68</v>
      </c>
      <c r="AM6" s="104" t="s">
        <v>6</v>
      </c>
      <c r="AN6" s="104"/>
      <c r="AO6" s="104"/>
      <c r="AP6" s="103" t="s">
        <v>286</v>
      </c>
      <c r="AQ6" s="165" t="s">
        <v>67</v>
      </c>
    </row>
    <row r="7" spans="1:43" x14ac:dyDescent="0.15">
      <c r="A7" s="100">
        <v>962</v>
      </c>
      <c r="B7" s="197">
        <v>42192</v>
      </c>
      <c r="C7" s="102" t="s">
        <v>7</v>
      </c>
      <c r="D7" s="103" t="s">
        <v>8</v>
      </c>
      <c r="E7" s="103"/>
      <c r="F7" s="103" t="s">
        <v>42</v>
      </c>
      <c r="G7" s="198">
        <v>42185</v>
      </c>
      <c r="H7" s="104" t="s">
        <v>5</v>
      </c>
      <c r="I7" s="104" t="s">
        <v>6</v>
      </c>
      <c r="J7" s="104"/>
      <c r="K7" s="103" t="s">
        <v>362</v>
      </c>
      <c r="L7" s="103" t="s">
        <v>147</v>
      </c>
      <c r="M7" s="190">
        <v>88.8</v>
      </c>
      <c r="N7" s="190">
        <v>36.009090909090908</v>
      </c>
      <c r="O7" s="103" t="s">
        <v>343</v>
      </c>
      <c r="P7" s="105">
        <v>1000</v>
      </c>
      <c r="Q7" s="190">
        <v>36.936363636363637</v>
      </c>
      <c r="R7" s="192">
        <v>1000</v>
      </c>
      <c r="S7" s="193">
        <v>36.936363636363637</v>
      </c>
      <c r="T7" s="192">
        <v>1000</v>
      </c>
      <c r="U7" s="190">
        <v>36.936363636363637</v>
      </c>
      <c r="V7" s="103"/>
      <c r="W7" s="103"/>
      <c r="X7" s="103"/>
      <c r="Y7" s="103"/>
      <c r="Z7" s="103"/>
      <c r="AA7" s="103"/>
      <c r="AB7" s="103"/>
      <c r="AC7" s="103"/>
      <c r="AD7" s="103"/>
      <c r="AE7" s="103"/>
      <c r="AF7" s="105"/>
      <c r="AG7" s="103"/>
      <c r="AH7" s="103"/>
      <c r="AI7" s="103"/>
      <c r="AJ7" s="103"/>
      <c r="AK7" s="103"/>
      <c r="AL7" s="103" t="s">
        <v>68</v>
      </c>
      <c r="AM7" s="104" t="s">
        <v>6</v>
      </c>
      <c r="AN7" s="104"/>
      <c r="AO7" s="104"/>
      <c r="AP7" s="103" t="s">
        <v>378</v>
      </c>
      <c r="AQ7" s="165" t="s">
        <v>67</v>
      </c>
    </row>
    <row r="8" spans="1:43" x14ac:dyDescent="0.15">
      <c r="A8" s="100">
        <v>10289</v>
      </c>
      <c r="B8" s="197">
        <v>42192</v>
      </c>
      <c r="C8" s="102" t="s">
        <v>7</v>
      </c>
      <c r="D8" s="103" t="s">
        <v>8</v>
      </c>
      <c r="E8" s="103"/>
      <c r="F8" s="103" t="s">
        <v>42</v>
      </c>
      <c r="G8" s="198">
        <v>42185</v>
      </c>
      <c r="H8" s="104" t="s">
        <v>5</v>
      </c>
      <c r="I8" s="104" t="s">
        <v>6</v>
      </c>
      <c r="J8" s="104"/>
      <c r="K8" s="103" t="s">
        <v>363</v>
      </c>
      <c r="L8" s="103" t="s">
        <v>147</v>
      </c>
      <c r="M8" s="190">
        <v>77.999999999999986</v>
      </c>
      <c r="N8" s="190">
        <v>37</v>
      </c>
      <c r="O8" s="103"/>
      <c r="P8" s="105"/>
      <c r="Q8" s="190" t="s">
        <v>353</v>
      </c>
      <c r="R8" s="193" t="s">
        <v>353</v>
      </c>
      <c r="S8" s="193" t="s">
        <v>353</v>
      </c>
      <c r="T8" s="193" t="s">
        <v>353</v>
      </c>
      <c r="U8" s="190" t="s">
        <v>353</v>
      </c>
      <c r="V8" s="103"/>
      <c r="W8" s="103"/>
      <c r="X8" s="105"/>
      <c r="Y8" s="103"/>
      <c r="Z8" s="105"/>
      <c r="AA8" s="103"/>
      <c r="AB8" s="105"/>
      <c r="AC8" s="103"/>
      <c r="AD8" s="103"/>
      <c r="AE8" s="103"/>
      <c r="AF8" s="105"/>
      <c r="AG8" s="103"/>
      <c r="AH8" s="103"/>
      <c r="AI8" s="103"/>
      <c r="AJ8" s="103"/>
      <c r="AK8" s="103"/>
      <c r="AL8" s="103" t="s">
        <v>68</v>
      </c>
      <c r="AM8" s="104" t="s">
        <v>6</v>
      </c>
      <c r="AN8" s="104"/>
      <c r="AO8" s="104"/>
      <c r="AP8" s="103" t="s">
        <v>226</v>
      </c>
      <c r="AQ8" s="165" t="s">
        <v>67</v>
      </c>
    </row>
    <row r="9" spans="1:43" x14ac:dyDescent="0.15">
      <c r="A9" s="100">
        <v>8201</v>
      </c>
      <c r="B9" s="197">
        <v>42192</v>
      </c>
      <c r="C9" s="102" t="s">
        <v>7</v>
      </c>
      <c r="D9" s="103" t="s">
        <v>8</v>
      </c>
      <c r="E9" s="103"/>
      <c r="F9" s="103" t="s">
        <v>42</v>
      </c>
      <c r="G9" s="196">
        <v>42185</v>
      </c>
      <c r="H9" s="104" t="s">
        <v>5</v>
      </c>
      <c r="I9" s="104" t="s">
        <v>6</v>
      </c>
      <c r="J9" s="104"/>
      <c r="K9" s="103" t="s">
        <v>364</v>
      </c>
      <c r="L9" s="103" t="s">
        <v>147</v>
      </c>
      <c r="M9" s="190">
        <v>99.999999999999986</v>
      </c>
      <c r="N9" s="190">
        <v>34.972727272727269</v>
      </c>
      <c r="O9" s="103"/>
      <c r="P9" s="105"/>
      <c r="Q9" s="190" t="s">
        <v>353</v>
      </c>
      <c r="R9" s="193" t="s">
        <v>353</v>
      </c>
      <c r="S9" s="193" t="s">
        <v>353</v>
      </c>
      <c r="T9" s="193" t="s">
        <v>353</v>
      </c>
      <c r="U9" s="190" t="s">
        <v>353</v>
      </c>
      <c r="V9" s="103"/>
      <c r="W9" s="103"/>
      <c r="X9" s="103"/>
      <c r="Y9" s="103"/>
      <c r="Z9" s="103"/>
      <c r="AA9" s="103"/>
      <c r="AB9" s="103"/>
      <c r="AC9" s="103"/>
      <c r="AD9" s="103"/>
      <c r="AE9" s="103"/>
      <c r="AF9" s="105"/>
      <c r="AG9" s="103"/>
      <c r="AH9" s="103"/>
      <c r="AI9" s="103"/>
      <c r="AJ9" s="103"/>
      <c r="AK9" s="103"/>
      <c r="AL9" s="103" t="s">
        <v>68</v>
      </c>
      <c r="AM9" s="104" t="s">
        <v>6</v>
      </c>
      <c r="AN9" s="104"/>
      <c r="AO9" s="104"/>
      <c r="AP9" s="103" t="s">
        <v>379</v>
      </c>
      <c r="AQ9" s="165" t="s">
        <v>299</v>
      </c>
    </row>
    <row r="10" spans="1:43" x14ac:dyDescent="0.15">
      <c r="A10" s="100">
        <v>990</v>
      </c>
      <c r="B10" s="197">
        <v>42192</v>
      </c>
      <c r="C10" s="102" t="s">
        <v>7</v>
      </c>
      <c r="D10" s="103" t="s">
        <v>8</v>
      </c>
      <c r="E10" s="103"/>
      <c r="F10" s="103" t="s">
        <v>42</v>
      </c>
      <c r="G10" s="196">
        <v>42185</v>
      </c>
      <c r="H10" s="104" t="s">
        <v>5</v>
      </c>
      <c r="I10" s="104" t="s">
        <v>6</v>
      </c>
      <c r="J10" s="104"/>
      <c r="K10" s="103" t="s">
        <v>365</v>
      </c>
      <c r="L10" s="103" t="s">
        <v>147</v>
      </c>
      <c r="M10" s="190">
        <v>98.927272727272708</v>
      </c>
      <c r="N10" s="190">
        <v>35.081818181818186</v>
      </c>
      <c r="O10" s="103"/>
      <c r="P10" s="105"/>
      <c r="Q10" s="190" t="s">
        <v>353</v>
      </c>
      <c r="R10" s="193" t="s">
        <v>353</v>
      </c>
      <c r="S10" s="193" t="s">
        <v>353</v>
      </c>
      <c r="T10" s="193" t="s">
        <v>353</v>
      </c>
      <c r="U10" s="190" t="s">
        <v>353</v>
      </c>
      <c r="V10" s="103"/>
      <c r="W10" s="103"/>
      <c r="X10" s="103"/>
      <c r="Y10" s="103"/>
      <c r="Z10" s="103"/>
      <c r="AA10" s="103"/>
      <c r="AB10" s="103"/>
      <c r="AC10" s="103"/>
      <c r="AD10" s="103"/>
      <c r="AE10" s="103"/>
      <c r="AF10" s="105"/>
      <c r="AG10" s="103"/>
      <c r="AH10" s="103"/>
      <c r="AI10" s="103"/>
      <c r="AJ10" s="103"/>
      <c r="AK10" s="103"/>
      <c r="AL10" s="103" t="s">
        <v>68</v>
      </c>
      <c r="AM10" s="104" t="s">
        <v>6</v>
      </c>
      <c r="AN10" s="104"/>
      <c r="AO10" s="104"/>
      <c r="AP10" s="103" t="s">
        <v>380</v>
      </c>
      <c r="AQ10" s="165" t="s">
        <v>67</v>
      </c>
    </row>
    <row r="11" spans="1:43" x14ac:dyDescent="0.15">
      <c r="A11" s="100">
        <v>10575</v>
      </c>
      <c r="B11" s="197">
        <v>42192</v>
      </c>
      <c r="C11" s="102" t="s">
        <v>7</v>
      </c>
      <c r="D11" s="103" t="s">
        <v>8</v>
      </c>
      <c r="E11" s="103"/>
      <c r="F11" s="103" t="s">
        <v>42</v>
      </c>
      <c r="G11" s="196">
        <v>42185</v>
      </c>
      <c r="H11" s="104" t="s">
        <v>5</v>
      </c>
      <c r="I11" s="104" t="s">
        <v>6</v>
      </c>
      <c r="J11" s="104"/>
      <c r="K11" s="103" t="s">
        <v>366</v>
      </c>
      <c r="L11" s="103" t="s">
        <v>147</v>
      </c>
      <c r="M11" s="190">
        <v>82.554545454545448</v>
      </c>
      <c r="N11" s="190">
        <v>36.581818181818178</v>
      </c>
      <c r="O11" s="103" t="s">
        <v>354</v>
      </c>
      <c r="P11" s="105">
        <v>1000</v>
      </c>
      <c r="Q11" s="190">
        <v>39.036363636363632</v>
      </c>
      <c r="R11" s="192">
        <v>1000</v>
      </c>
      <c r="S11" s="193">
        <v>39.036363636363632</v>
      </c>
      <c r="T11" s="192">
        <v>1000</v>
      </c>
      <c r="U11" s="190">
        <v>39.036363636363632</v>
      </c>
      <c r="V11" s="103"/>
      <c r="W11" s="103"/>
      <c r="X11" s="103"/>
      <c r="Y11" s="103"/>
      <c r="Z11" s="105"/>
      <c r="AA11" s="103"/>
      <c r="AB11" s="105"/>
      <c r="AC11" s="103"/>
      <c r="AD11" s="103"/>
      <c r="AE11" s="103"/>
      <c r="AF11" s="105"/>
      <c r="AG11" s="103"/>
      <c r="AH11" s="103"/>
      <c r="AI11" s="103"/>
      <c r="AJ11" s="103"/>
      <c r="AK11" s="103"/>
      <c r="AL11" s="103" t="s">
        <v>68</v>
      </c>
      <c r="AM11" s="104" t="s">
        <v>6</v>
      </c>
      <c r="AN11" s="104"/>
      <c r="AO11" s="104"/>
      <c r="AP11" s="103" t="s">
        <v>381</v>
      </c>
      <c r="AQ11" s="103" t="s">
        <v>67</v>
      </c>
    </row>
    <row r="12" spans="1:43" x14ac:dyDescent="0.15">
      <c r="A12" s="100">
        <v>10362</v>
      </c>
      <c r="B12" s="197">
        <v>42192</v>
      </c>
      <c r="C12" s="102" t="s">
        <v>7</v>
      </c>
      <c r="D12" s="103" t="s">
        <v>8</v>
      </c>
      <c r="E12" s="103"/>
      <c r="F12" s="103" t="s">
        <v>42</v>
      </c>
      <c r="G12" s="196">
        <v>42185</v>
      </c>
      <c r="H12" s="104" t="s">
        <v>5</v>
      </c>
      <c r="I12" s="104" t="s">
        <v>6</v>
      </c>
      <c r="J12" s="104"/>
      <c r="K12" s="103" t="s">
        <v>367</v>
      </c>
      <c r="L12" s="103" t="s">
        <v>147</v>
      </c>
      <c r="M12" s="190">
        <v>80.999999999999986</v>
      </c>
      <c r="N12" s="190">
        <v>36.709090909090911</v>
      </c>
      <c r="O12" s="103"/>
      <c r="P12" s="105"/>
      <c r="Q12" s="190" t="s">
        <v>353</v>
      </c>
      <c r="R12" s="195"/>
      <c r="S12" s="193" t="s">
        <v>353</v>
      </c>
      <c r="T12" s="195"/>
      <c r="U12" s="190" t="s">
        <v>353</v>
      </c>
      <c r="V12" s="103"/>
      <c r="W12" s="103"/>
      <c r="X12" s="103"/>
      <c r="Y12" s="103"/>
      <c r="Z12" s="105"/>
      <c r="AA12" s="103"/>
      <c r="AB12" s="105"/>
      <c r="AC12" s="103"/>
      <c r="AD12" s="103"/>
      <c r="AE12" s="103"/>
      <c r="AF12" s="105"/>
      <c r="AG12" s="103"/>
      <c r="AH12" s="103"/>
      <c r="AI12" s="103"/>
      <c r="AJ12" s="103"/>
      <c r="AK12" s="103"/>
      <c r="AL12" s="103" t="s">
        <v>68</v>
      </c>
      <c r="AM12" s="104" t="s">
        <v>6</v>
      </c>
      <c r="AN12" s="104"/>
      <c r="AO12" s="104"/>
      <c r="AP12" s="103" t="s">
        <v>103</v>
      </c>
      <c r="AQ12" s="165" t="s">
        <v>67</v>
      </c>
    </row>
    <row r="13" spans="1:43" x14ac:dyDescent="0.15">
      <c r="A13" s="100">
        <v>1016</v>
      </c>
      <c r="B13" s="197">
        <v>42192</v>
      </c>
      <c r="C13" s="102" t="s">
        <v>7</v>
      </c>
      <c r="D13" s="103" t="s">
        <v>8</v>
      </c>
      <c r="E13" s="103"/>
      <c r="F13" s="103" t="s">
        <v>42</v>
      </c>
      <c r="G13" s="196">
        <v>42185</v>
      </c>
      <c r="H13" s="104" t="s">
        <v>5</v>
      </c>
      <c r="I13" s="104" t="s">
        <v>6</v>
      </c>
      <c r="J13" s="104"/>
      <c r="K13" s="103" t="s">
        <v>368</v>
      </c>
      <c r="L13" s="103" t="s">
        <v>147</v>
      </c>
      <c r="M13" s="190">
        <v>99.999999999999986</v>
      </c>
      <c r="N13" s="190">
        <v>34.972727272727269</v>
      </c>
      <c r="O13" s="103"/>
      <c r="P13" s="105"/>
      <c r="Q13" s="190"/>
      <c r="R13" s="193"/>
      <c r="S13" s="193"/>
      <c r="T13" s="193"/>
      <c r="U13" s="190"/>
      <c r="V13" s="103"/>
      <c r="W13" s="103"/>
      <c r="X13" s="105"/>
      <c r="Y13" s="103"/>
      <c r="Z13" s="105"/>
      <c r="AA13" s="103"/>
      <c r="AB13" s="105"/>
      <c r="AC13" s="103"/>
      <c r="AD13" s="103"/>
      <c r="AE13" s="103"/>
      <c r="AF13" s="105"/>
      <c r="AG13" s="103"/>
      <c r="AH13" s="103"/>
      <c r="AI13" s="103"/>
      <c r="AJ13" s="103"/>
      <c r="AK13" s="103"/>
      <c r="AL13" s="103" t="s">
        <v>68</v>
      </c>
      <c r="AM13" s="104" t="s">
        <v>6</v>
      </c>
      <c r="AN13" s="104"/>
      <c r="AO13" s="104"/>
      <c r="AP13" s="103" t="s">
        <v>105</v>
      </c>
      <c r="AQ13" s="165" t="s">
        <v>299</v>
      </c>
    </row>
    <row r="14" spans="1:43" x14ac:dyDescent="0.15">
      <c r="A14" s="100">
        <v>10314</v>
      </c>
      <c r="B14" s="197">
        <v>42192</v>
      </c>
      <c r="C14" s="102" t="s">
        <v>7</v>
      </c>
      <c r="D14" s="103" t="s">
        <v>8</v>
      </c>
      <c r="E14" s="103"/>
      <c r="F14" s="103" t="s">
        <v>42</v>
      </c>
      <c r="G14" s="196">
        <v>42185</v>
      </c>
      <c r="H14" s="104" t="s">
        <v>5</v>
      </c>
      <c r="I14" s="104" t="s">
        <v>6</v>
      </c>
      <c r="J14" s="104"/>
      <c r="K14" s="103" t="s">
        <v>369</v>
      </c>
      <c r="L14" s="103" t="s">
        <v>147</v>
      </c>
      <c r="M14" s="190">
        <v>85.999999999999986</v>
      </c>
      <c r="N14" s="190">
        <v>29.990909090909092</v>
      </c>
      <c r="O14" s="103" t="s">
        <v>356</v>
      </c>
      <c r="P14" s="105">
        <v>1000</v>
      </c>
      <c r="Q14" s="190">
        <v>30.990909090909092</v>
      </c>
      <c r="R14" s="195">
        <v>1000</v>
      </c>
      <c r="S14" s="193">
        <v>30.990909090909092</v>
      </c>
      <c r="T14" s="195">
        <v>1000</v>
      </c>
      <c r="U14" s="190">
        <v>30.990909090909092</v>
      </c>
      <c r="V14" s="103"/>
      <c r="W14" s="103"/>
      <c r="X14" s="103"/>
      <c r="Y14" s="103"/>
      <c r="Z14" s="103"/>
      <c r="AA14" s="103"/>
      <c r="AB14" s="103"/>
      <c r="AC14" s="103"/>
      <c r="AD14" s="103"/>
      <c r="AE14" s="103"/>
      <c r="AF14" s="105"/>
      <c r="AG14" s="103"/>
      <c r="AH14" s="103"/>
      <c r="AI14" s="103"/>
      <c r="AJ14" s="103"/>
      <c r="AK14" s="103"/>
      <c r="AL14" s="103" t="s">
        <v>68</v>
      </c>
      <c r="AM14" s="104" t="s">
        <v>6</v>
      </c>
      <c r="AN14" s="104"/>
      <c r="AO14" s="104"/>
      <c r="AP14" s="103" t="s">
        <v>290</v>
      </c>
      <c r="AQ14" s="165" t="s">
        <v>67</v>
      </c>
    </row>
    <row r="15" spans="1:43" x14ac:dyDescent="0.15">
      <c r="A15" s="100">
        <v>10483</v>
      </c>
      <c r="B15" s="197">
        <v>42192</v>
      </c>
      <c r="C15" s="102" t="s">
        <v>7</v>
      </c>
      <c r="D15" s="103" t="s">
        <v>8</v>
      </c>
      <c r="E15" s="103"/>
      <c r="F15" s="103" t="s">
        <v>42</v>
      </c>
      <c r="G15" s="196">
        <v>42185</v>
      </c>
      <c r="H15" s="104" t="s">
        <v>5</v>
      </c>
      <c r="I15" s="104" t="s">
        <v>6</v>
      </c>
      <c r="J15" s="104"/>
      <c r="K15" s="103" t="s">
        <v>370</v>
      </c>
      <c r="L15" s="103" t="s">
        <v>147</v>
      </c>
      <c r="M15" s="190">
        <v>87.172727272727272</v>
      </c>
      <c r="N15" s="190">
        <v>36.163636363636364</v>
      </c>
      <c r="O15" s="103"/>
      <c r="P15" s="105"/>
      <c r="Q15" s="190"/>
      <c r="R15" s="193"/>
      <c r="S15" s="193"/>
      <c r="T15" s="193"/>
      <c r="U15" s="190"/>
      <c r="V15" s="103"/>
      <c r="W15" s="103"/>
      <c r="X15" s="103"/>
      <c r="Y15" s="103"/>
      <c r="Z15" s="103"/>
      <c r="AA15" s="103"/>
      <c r="AB15" s="103"/>
      <c r="AC15" s="103"/>
      <c r="AD15" s="103"/>
      <c r="AE15" s="103"/>
      <c r="AF15" s="103"/>
      <c r="AG15" s="103"/>
      <c r="AH15" s="103"/>
      <c r="AI15" s="103"/>
      <c r="AJ15" s="103"/>
      <c r="AK15" s="103"/>
      <c r="AL15" s="103" t="s">
        <v>68</v>
      </c>
      <c r="AM15" s="104" t="s">
        <v>6</v>
      </c>
      <c r="AN15" s="104"/>
      <c r="AO15" s="104"/>
      <c r="AP15" s="103" t="s">
        <v>101</v>
      </c>
      <c r="AQ15" s="165" t="s">
        <v>67</v>
      </c>
    </row>
    <row r="16" spans="1:43" x14ac:dyDescent="0.15">
      <c r="A16" s="100">
        <v>9706</v>
      </c>
      <c r="B16" s="197">
        <v>42192</v>
      </c>
      <c r="C16" s="102" t="s">
        <v>336</v>
      </c>
      <c r="D16" s="103" t="s">
        <v>337</v>
      </c>
      <c r="E16" s="103"/>
      <c r="F16" s="103" t="s">
        <v>338</v>
      </c>
      <c r="G16" s="196">
        <v>42185</v>
      </c>
      <c r="H16" s="104" t="s">
        <v>5</v>
      </c>
      <c r="I16" s="104" t="s">
        <v>6</v>
      </c>
      <c r="J16" s="104"/>
      <c r="K16" s="103" t="s">
        <v>335</v>
      </c>
      <c r="L16" s="103" t="s">
        <v>147</v>
      </c>
      <c r="M16" s="190">
        <v>90.6</v>
      </c>
      <c r="N16" s="190">
        <v>35.827272727272721</v>
      </c>
      <c r="O16" s="103"/>
      <c r="P16" s="105"/>
      <c r="Q16" s="190"/>
      <c r="R16" s="193"/>
      <c r="S16" s="193"/>
      <c r="T16" s="193"/>
      <c r="U16" s="190"/>
      <c r="V16" s="103"/>
      <c r="W16" s="103"/>
      <c r="X16" s="103"/>
      <c r="Y16" s="103"/>
      <c r="Z16" s="103"/>
      <c r="AA16" s="103"/>
      <c r="AB16" s="103"/>
      <c r="AC16" s="103"/>
      <c r="AD16" s="103"/>
      <c r="AE16" s="103"/>
      <c r="AF16" s="105"/>
      <c r="AG16" s="103"/>
      <c r="AH16" s="103"/>
      <c r="AI16" s="103"/>
      <c r="AJ16" s="103"/>
      <c r="AK16" s="103"/>
      <c r="AL16" s="103" t="s">
        <v>68</v>
      </c>
      <c r="AM16" s="104" t="s">
        <v>6</v>
      </c>
      <c r="AN16" s="104"/>
      <c r="AO16" s="104"/>
      <c r="AP16" s="103" t="s">
        <v>382</v>
      </c>
      <c r="AQ16" s="165"/>
    </row>
    <row r="17" spans="1:43" x14ac:dyDescent="0.15">
      <c r="A17" s="100">
        <v>10701</v>
      </c>
      <c r="B17" s="197">
        <v>42192</v>
      </c>
      <c r="C17" s="102" t="s">
        <v>336</v>
      </c>
      <c r="D17" s="103" t="s">
        <v>337</v>
      </c>
      <c r="E17" s="103"/>
      <c r="F17" s="103" t="s">
        <v>373</v>
      </c>
      <c r="G17" s="196">
        <v>42185</v>
      </c>
      <c r="H17" s="104" t="s">
        <v>5</v>
      </c>
      <c r="I17" s="104" t="s">
        <v>6</v>
      </c>
      <c r="J17" s="104"/>
      <c r="K17" s="166" t="s">
        <v>371</v>
      </c>
      <c r="L17" s="103" t="s">
        <v>147</v>
      </c>
      <c r="M17" s="190">
        <v>108.29</v>
      </c>
      <c r="N17" s="190">
        <v>34.18181818181818</v>
      </c>
      <c r="O17" s="103"/>
      <c r="P17" s="105"/>
      <c r="Q17" s="190" t="s">
        <v>353</v>
      </c>
      <c r="R17" s="105"/>
      <c r="S17" s="190" t="s">
        <v>353</v>
      </c>
      <c r="T17" s="103"/>
      <c r="U17" s="190" t="s">
        <v>353</v>
      </c>
      <c r="V17" s="103"/>
      <c r="W17" s="103"/>
      <c r="X17" s="105"/>
      <c r="Y17" s="103"/>
      <c r="Z17" s="105"/>
      <c r="AA17" s="103"/>
      <c r="AB17" s="105"/>
      <c r="AC17" s="103"/>
      <c r="AD17" s="103"/>
      <c r="AE17" s="103"/>
      <c r="AF17" s="105"/>
      <c r="AG17" s="103"/>
      <c r="AH17" s="103"/>
      <c r="AI17" s="103"/>
      <c r="AJ17" s="103"/>
      <c r="AK17" s="103"/>
      <c r="AL17" s="103" t="s">
        <v>68</v>
      </c>
      <c r="AM17" s="104" t="s">
        <v>6</v>
      </c>
      <c r="AN17" s="103"/>
      <c r="AO17" s="104"/>
      <c r="AP17" s="104"/>
      <c r="AQ17" s="104"/>
    </row>
    <row r="18" spans="1:43" x14ac:dyDescent="0.15">
      <c r="A18" s="100">
        <v>10052</v>
      </c>
      <c r="B18" s="197">
        <v>42192</v>
      </c>
      <c r="C18" s="102" t="s">
        <v>344</v>
      </c>
      <c r="D18" s="103" t="s">
        <v>345</v>
      </c>
      <c r="E18" s="103"/>
      <c r="F18" s="103" t="s">
        <v>373</v>
      </c>
      <c r="G18" s="196">
        <v>42185</v>
      </c>
      <c r="H18" s="104" t="s">
        <v>5</v>
      </c>
      <c r="I18" s="104" t="s">
        <v>6</v>
      </c>
      <c r="J18" s="104"/>
      <c r="K18" s="166" t="s">
        <v>372</v>
      </c>
      <c r="L18" s="103" t="s">
        <v>147</v>
      </c>
      <c r="M18" s="190">
        <v>93.836363636363629</v>
      </c>
      <c r="N18" s="190">
        <v>35.554545454545455</v>
      </c>
      <c r="O18" s="103" t="s">
        <v>343</v>
      </c>
      <c r="P18" s="105">
        <v>1000</v>
      </c>
      <c r="Q18" s="190">
        <v>28.536363636363635</v>
      </c>
      <c r="R18" s="105">
        <v>1000</v>
      </c>
      <c r="S18" s="190">
        <v>28.536363636363635</v>
      </c>
      <c r="T18" s="105">
        <v>1000</v>
      </c>
      <c r="U18" s="190">
        <v>28.536363636363635</v>
      </c>
      <c r="V18" s="103"/>
      <c r="W18" s="103"/>
      <c r="X18" s="105"/>
      <c r="Y18" s="103"/>
      <c r="Z18" s="105"/>
      <c r="AA18" s="103"/>
      <c r="AB18" s="105"/>
      <c r="AC18" s="103"/>
      <c r="AD18" s="103"/>
      <c r="AE18" s="103"/>
      <c r="AF18" s="105"/>
      <c r="AG18" s="103"/>
      <c r="AH18" s="103"/>
      <c r="AI18" s="103"/>
      <c r="AJ18" s="103"/>
      <c r="AK18" s="103"/>
      <c r="AL18" s="103" t="s">
        <v>351</v>
      </c>
      <c r="AM18" s="104" t="s">
        <v>349</v>
      </c>
      <c r="AO18" s="104"/>
      <c r="AP18" s="103"/>
      <c r="AQ18" s="104"/>
    </row>
    <row r="19" spans="1:43" x14ac:dyDescent="0.15">
      <c r="A19" s="100">
        <v>948</v>
      </c>
      <c r="B19" s="197">
        <v>42192</v>
      </c>
      <c r="C19" s="102" t="s">
        <v>7</v>
      </c>
      <c r="D19" s="103" t="s">
        <v>8</v>
      </c>
      <c r="E19" s="103"/>
      <c r="F19" s="103" t="s">
        <v>1</v>
      </c>
      <c r="G19" s="197">
        <v>42187</v>
      </c>
      <c r="H19" s="104" t="s">
        <v>5</v>
      </c>
      <c r="I19" s="104" t="s">
        <v>6</v>
      </c>
      <c r="J19" s="104"/>
      <c r="K19" s="103" t="s">
        <v>357</v>
      </c>
      <c r="L19" s="103" t="s">
        <v>147</v>
      </c>
      <c r="M19" s="190">
        <v>80.999999999999986</v>
      </c>
      <c r="N19" s="190">
        <v>36.709090909090911</v>
      </c>
      <c r="O19" s="103"/>
      <c r="P19" s="105"/>
      <c r="Q19" s="190" t="s">
        <v>353</v>
      </c>
      <c r="R19" s="105"/>
      <c r="S19" s="190" t="s">
        <v>353</v>
      </c>
      <c r="T19" s="105"/>
      <c r="U19" s="190" t="s">
        <v>353</v>
      </c>
      <c r="V19" s="103"/>
      <c r="W19" s="103"/>
      <c r="X19" s="103"/>
      <c r="Y19" s="103"/>
      <c r="Z19" s="105"/>
      <c r="AA19" s="103"/>
      <c r="AB19" s="105"/>
      <c r="AC19" s="103"/>
      <c r="AD19" s="103"/>
      <c r="AE19" s="190">
        <v>18.280991735537189</v>
      </c>
      <c r="AF19" s="105"/>
      <c r="AG19" s="103"/>
      <c r="AH19" s="103"/>
      <c r="AI19" s="103"/>
      <c r="AJ19" s="103"/>
      <c r="AK19" s="103"/>
      <c r="AL19" s="103" t="s">
        <v>70</v>
      </c>
      <c r="AM19" s="104" t="s">
        <v>6</v>
      </c>
      <c r="AN19" s="104"/>
      <c r="AO19" s="104"/>
      <c r="AP19" s="103" t="s">
        <v>298</v>
      </c>
      <c r="AQ19" s="165" t="s">
        <v>299</v>
      </c>
    </row>
    <row r="20" spans="1:43" x14ac:dyDescent="0.15">
      <c r="A20" s="100">
        <v>955</v>
      </c>
      <c r="B20" s="197">
        <v>42192</v>
      </c>
      <c r="C20" s="102" t="s">
        <v>7</v>
      </c>
      <c r="D20" s="103" t="s">
        <v>8</v>
      </c>
      <c r="E20" s="103"/>
      <c r="F20" s="103" t="s">
        <v>1</v>
      </c>
      <c r="G20" s="196">
        <v>42185</v>
      </c>
      <c r="H20" s="104" t="s">
        <v>5</v>
      </c>
      <c r="I20" s="104" t="s">
        <v>6</v>
      </c>
      <c r="J20" s="104"/>
      <c r="K20" s="103" t="s">
        <v>358</v>
      </c>
      <c r="L20" s="103" t="s">
        <v>147</v>
      </c>
      <c r="M20" s="190">
        <v>82.999999999999986</v>
      </c>
      <c r="N20" s="190">
        <v>36.529999999999994</v>
      </c>
      <c r="O20" s="103"/>
      <c r="P20" s="105"/>
      <c r="Q20" s="190" t="s">
        <v>353</v>
      </c>
      <c r="R20" s="105"/>
      <c r="S20" s="190" t="s">
        <v>353</v>
      </c>
      <c r="T20" s="105"/>
      <c r="U20" s="190" t="s">
        <v>353</v>
      </c>
      <c r="V20" s="103"/>
      <c r="W20" s="103"/>
      <c r="X20" s="103"/>
      <c r="Y20" s="103"/>
      <c r="Z20" s="103"/>
      <c r="AA20" s="103"/>
      <c r="AB20" s="103"/>
      <c r="AC20" s="103"/>
      <c r="AD20" s="103"/>
      <c r="AE20" s="190">
        <v>20.13</v>
      </c>
      <c r="AF20" s="105"/>
      <c r="AG20" s="103"/>
      <c r="AH20" s="103"/>
      <c r="AI20" s="103"/>
      <c r="AJ20" s="103"/>
      <c r="AK20" s="103"/>
      <c r="AL20" s="103" t="s">
        <v>70</v>
      </c>
      <c r="AM20" s="104" t="s">
        <v>6</v>
      </c>
      <c r="AN20" s="104"/>
      <c r="AO20" s="104"/>
      <c r="AP20" s="103" t="s">
        <v>375</v>
      </c>
      <c r="AQ20" s="165" t="s">
        <v>67</v>
      </c>
    </row>
    <row r="21" spans="1:43" x14ac:dyDescent="0.15">
      <c r="A21" s="100">
        <v>2548</v>
      </c>
      <c r="B21" s="197">
        <v>42192</v>
      </c>
      <c r="C21" s="102" t="s">
        <v>7</v>
      </c>
      <c r="D21" s="103" t="s">
        <v>8</v>
      </c>
      <c r="E21" s="103"/>
      <c r="F21" s="103" t="s">
        <v>1</v>
      </c>
      <c r="G21" s="196">
        <v>42185</v>
      </c>
      <c r="H21" s="104" t="s">
        <v>6</v>
      </c>
      <c r="I21" s="104" t="s">
        <v>52</v>
      </c>
      <c r="J21" s="104"/>
      <c r="K21" s="103" t="s">
        <v>359</v>
      </c>
      <c r="L21" s="103" t="s">
        <v>147</v>
      </c>
      <c r="M21" s="190">
        <v>90.6</v>
      </c>
      <c r="N21" s="190">
        <v>35.827272727272721</v>
      </c>
      <c r="O21" s="103"/>
      <c r="P21" s="105"/>
      <c r="Q21" s="105"/>
      <c r="R21" s="105"/>
      <c r="S21" s="105"/>
      <c r="T21" s="105"/>
      <c r="U21" s="105"/>
      <c r="V21" s="103"/>
      <c r="W21" s="103"/>
      <c r="X21" s="103"/>
      <c r="Y21" s="103"/>
      <c r="Z21" s="103"/>
      <c r="AA21" s="103"/>
      <c r="AB21" s="103"/>
      <c r="AC21" s="103"/>
      <c r="AD21" s="103"/>
      <c r="AE21" s="190">
        <v>20.236363636363635</v>
      </c>
      <c r="AF21" s="105"/>
      <c r="AG21" s="103"/>
      <c r="AH21" s="103"/>
      <c r="AI21" s="103"/>
      <c r="AJ21" s="103"/>
      <c r="AK21" s="103"/>
      <c r="AL21" s="103" t="s">
        <v>70</v>
      </c>
      <c r="AM21" s="104" t="s">
        <v>6</v>
      </c>
      <c r="AN21" s="104"/>
      <c r="AO21" s="104"/>
      <c r="AP21" s="103" t="s">
        <v>72</v>
      </c>
      <c r="AQ21" s="103" t="s">
        <v>67</v>
      </c>
    </row>
    <row r="22" spans="1:43" x14ac:dyDescent="0.15">
      <c r="A22" s="100">
        <v>957</v>
      </c>
      <c r="B22" s="197">
        <v>42192</v>
      </c>
      <c r="C22" s="102" t="s">
        <v>7</v>
      </c>
      <c r="D22" s="103" t="s">
        <v>8</v>
      </c>
      <c r="E22" s="103"/>
      <c r="F22" s="103" t="s">
        <v>1</v>
      </c>
      <c r="G22" s="196">
        <v>42185</v>
      </c>
      <c r="H22" s="104" t="s">
        <v>5</v>
      </c>
      <c r="I22" s="104" t="s">
        <v>6</v>
      </c>
      <c r="J22" s="104"/>
      <c r="K22" s="103" t="s">
        <v>360</v>
      </c>
      <c r="L22" s="103" t="s">
        <v>147</v>
      </c>
      <c r="M22" s="190">
        <v>88.8</v>
      </c>
      <c r="N22" s="190">
        <v>36.009090909090908</v>
      </c>
      <c r="O22" s="103" t="s">
        <v>343</v>
      </c>
      <c r="P22" s="105">
        <v>1000</v>
      </c>
      <c r="Q22" s="190">
        <v>36.936363636363637</v>
      </c>
      <c r="R22" s="105">
        <v>1000</v>
      </c>
      <c r="S22" s="190">
        <v>36.936363636363637</v>
      </c>
      <c r="T22" s="105">
        <v>1000</v>
      </c>
      <c r="U22" s="190">
        <v>36.936363636363637</v>
      </c>
      <c r="V22" s="103"/>
      <c r="W22" s="103"/>
      <c r="X22" s="103"/>
      <c r="Y22" s="103"/>
      <c r="Z22" s="103"/>
      <c r="AA22" s="103"/>
      <c r="AB22" s="103"/>
      <c r="AC22" s="103"/>
      <c r="AD22" s="103"/>
      <c r="AE22" s="190">
        <v>20.081818181818178</v>
      </c>
      <c r="AF22" s="105"/>
      <c r="AG22" s="103"/>
      <c r="AH22" s="103"/>
      <c r="AI22" s="103"/>
      <c r="AJ22" s="103"/>
      <c r="AK22" s="103"/>
      <c r="AL22" s="103" t="s">
        <v>70</v>
      </c>
      <c r="AM22" s="104" t="s">
        <v>6</v>
      </c>
      <c r="AN22" s="104"/>
      <c r="AO22" s="104"/>
      <c r="AP22" s="103" t="s">
        <v>296</v>
      </c>
      <c r="AQ22" s="165" t="s">
        <v>67</v>
      </c>
    </row>
    <row r="23" spans="1:43" x14ac:dyDescent="0.15">
      <c r="A23" s="100">
        <v>959</v>
      </c>
      <c r="B23" s="197">
        <v>42192</v>
      </c>
      <c r="C23" s="102" t="s">
        <v>7</v>
      </c>
      <c r="D23" s="103" t="s">
        <v>8</v>
      </c>
      <c r="E23" s="103"/>
      <c r="F23" s="103" t="s">
        <v>1</v>
      </c>
      <c r="G23" s="196">
        <v>41820</v>
      </c>
      <c r="H23" s="104" t="s">
        <v>5</v>
      </c>
      <c r="I23" s="104" t="s">
        <v>6</v>
      </c>
      <c r="J23" s="104"/>
      <c r="K23" s="103" t="s">
        <v>361</v>
      </c>
      <c r="L23" s="103" t="s">
        <v>147</v>
      </c>
      <c r="M23" s="190">
        <v>86.95</v>
      </c>
      <c r="N23" s="190">
        <v>33.26</v>
      </c>
      <c r="O23" s="103" t="s">
        <v>355</v>
      </c>
      <c r="P23" s="105">
        <v>300</v>
      </c>
      <c r="Q23" s="190">
        <v>35.89</v>
      </c>
      <c r="R23" s="194">
        <v>1000</v>
      </c>
      <c r="S23" s="190">
        <v>38.950000000000003</v>
      </c>
      <c r="T23" s="194">
        <v>2500</v>
      </c>
      <c r="U23" s="190">
        <v>39.869999999999997</v>
      </c>
      <c r="V23" s="103"/>
      <c r="W23" s="103"/>
      <c r="X23" s="103"/>
      <c r="Y23" s="103"/>
      <c r="Z23" s="103"/>
      <c r="AA23" s="103"/>
      <c r="AB23" s="103"/>
      <c r="AC23" s="103"/>
      <c r="AD23" s="103"/>
      <c r="AE23" s="190">
        <v>18.136363636363633</v>
      </c>
      <c r="AF23" s="105"/>
      <c r="AG23" s="103"/>
      <c r="AH23" s="103"/>
      <c r="AI23" s="103"/>
      <c r="AJ23" s="103"/>
      <c r="AK23" s="103"/>
      <c r="AL23" s="103" t="s">
        <v>70</v>
      </c>
      <c r="AM23" s="104" t="s">
        <v>6</v>
      </c>
      <c r="AN23" s="104"/>
      <c r="AO23" s="104"/>
      <c r="AP23" s="103" t="s">
        <v>286</v>
      </c>
      <c r="AQ23" s="165" t="s">
        <v>67</v>
      </c>
    </row>
    <row r="24" spans="1:43" x14ac:dyDescent="0.15">
      <c r="A24" s="100">
        <v>961</v>
      </c>
      <c r="B24" s="197">
        <v>42192</v>
      </c>
      <c r="C24" s="102" t="s">
        <v>7</v>
      </c>
      <c r="D24" s="103" t="s">
        <v>8</v>
      </c>
      <c r="E24" s="103"/>
      <c r="F24" s="103" t="s">
        <v>1</v>
      </c>
      <c r="G24" s="196">
        <v>42185</v>
      </c>
      <c r="H24" s="104" t="s">
        <v>5</v>
      </c>
      <c r="I24" s="104" t="s">
        <v>6</v>
      </c>
      <c r="J24" s="104"/>
      <c r="K24" s="103" t="s">
        <v>362</v>
      </c>
      <c r="L24" s="103" t="s">
        <v>147</v>
      </c>
      <c r="M24" s="190">
        <v>88.8</v>
      </c>
      <c r="N24" s="190">
        <v>36.009090909090908</v>
      </c>
      <c r="O24" s="103" t="s">
        <v>343</v>
      </c>
      <c r="P24" s="105">
        <v>1000</v>
      </c>
      <c r="Q24" s="190">
        <v>36.936363636363637</v>
      </c>
      <c r="R24" s="105">
        <v>1000</v>
      </c>
      <c r="S24" s="190">
        <v>36.936363636363637</v>
      </c>
      <c r="T24" s="105">
        <v>1000</v>
      </c>
      <c r="U24" s="190">
        <v>36.936363636363637</v>
      </c>
      <c r="V24" s="103"/>
      <c r="W24" s="103"/>
      <c r="X24" s="103"/>
      <c r="Y24" s="103"/>
      <c r="Z24" s="103"/>
      <c r="AA24" s="103"/>
      <c r="AB24" s="103"/>
      <c r="AC24" s="103"/>
      <c r="AD24" s="103"/>
      <c r="AE24" s="190">
        <v>20.081818181818178</v>
      </c>
      <c r="AF24" s="105"/>
      <c r="AG24" s="103"/>
      <c r="AH24" s="103"/>
      <c r="AI24" s="103"/>
      <c r="AJ24" s="103"/>
      <c r="AK24" s="103"/>
      <c r="AL24" s="103" t="s">
        <v>70</v>
      </c>
      <c r="AM24" s="104" t="s">
        <v>6</v>
      </c>
      <c r="AN24" s="104"/>
      <c r="AO24" s="104"/>
      <c r="AP24" s="103" t="s">
        <v>63</v>
      </c>
      <c r="AQ24" s="165" t="s">
        <v>67</v>
      </c>
    </row>
    <row r="25" spans="1:43" x14ac:dyDescent="0.15">
      <c r="A25" s="100">
        <v>966</v>
      </c>
      <c r="B25" s="197">
        <v>42192</v>
      </c>
      <c r="C25" s="102" t="s">
        <v>7</v>
      </c>
      <c r="D25" s="103" t="s">
        <v>8</v>
      </c>
      <c r="E25" s="103"/>
      <c r="F25" s="103" t="s">
        <v>1</v>
      </c>
      <c r="G25" s="196">
        <v>42185</v>
      </c>
      <c r="H25" s="104" t="s">
        <v>5</v>
      </c>
      <c r="I25" s="104" t="s">
        <v>6</v>
      </c>
      <c r="J25" s="104"/>
      <c r="K25" s="103" t="s">
        <v>363</v>
      </c>
      <c r="L25" s="103" t="s">
        <v>147</v>
      </c>
      <c r="M25" s="190">
        <v>77.999999999999986</v>
      </c>
      <c r="N25" s="190">
        <v>37</v>
      </c>
      <c r="O25" s="103"/>
      <c r="P25" s="105"/>
      <c r="Q25" s="190" t="s">
        <v>353</v>
      </c>
      <c r="R25" s="105"/>
      <c r="S25" s="190" t="s">
        <v>353</v>
      </c>
      <c r="T25" s="105"/>
      <c r="U25" s="190" t="s">
        <v>353</v>
      </c>
      <c r="V25" s="103"/>
      <c r="W25" s="103"/>
      <c r="X25" s="105"/>
      <c r="Y25" s="103"/>
      <c r="Z25" s="105"/>
      <c r="AA25" s="103"/>
      <c r="AB25" s="105"/>
      <c r="AC25" s="103"/>
      <c r="AD25" s="103"/>
      <c r="AE25" s="190">
        <v>18.256198347107432</v>
      </c>
      <c r="AF25" s="105"/>
      <c r="AG25" s="103"/>
      <c r="AH25" s="103"/>
      <c r="AI25" s="103"/>
      <c r="AJ25" s="103"/>
      <c r="AK25" s="103"/>
      <c r="AL25" s="103" t="s">
        <v>70</v>
      </c>
      <c r="AM25" s="104" t="s">
        <v>6</v>
      </c>
      <c r="AN25" s="104"/>
      <c r="AO25" s="104"/>
      <c r="AP25" s="103" t="s">
        <v>226</v>
      </c>
      <c r="AQ25" s="165" t="s">
        <v>67</v>
      </c>
    </row>
    <row r="26" spans="1:43" x14ac:dyDescent="0.15">
      <c r="A26" s="100">
        <v>975</v>
      </c>
      <c r="B26" s="197">
        <v>42192</v>
      </c>
      <c r="C26" s="102" t="s">
        <v>7</v>
      </c>
      <c r="D26" s="103" t="s">
        <v>8</v>
      </c>
      <c r="E26" s="103"/>
      <c r="F26" s="103" t="s">
        <v>1</v>
      </c>
      <c r="G26" s="196">
        <v>42185</v>
      </c>
      <c r="H26" s="104" t="s">
        <v>5</v>
      </c>
      <c r="I26" s="104" t="s">
        <v>6</v>
      </c>
      <c r="J26" s="104"/>
      <c r="K26" s="103" t="s">
        <v>364</v>
      </c>
      <c r="L26" s="103" t="s">
        <v>147</v>
      </c>
      <c r="M26" s="190">
        <v>99.999999999999986</v>
      </c>
      <c r="N26" s="190">
        <v>34.972727272727269</v>
      </c>
      <c r="O26" s="103"/>
      <c r="P26" s="105"/>
      <c r="Q26" s="105"/>
      <c r="R26" s="105"/>
      <c r="S26" s="105"/>
      <c r="T26" s="105"/>
      <c r="U26" s="105"/>
      <c r="V26" s="103"/>
      <c r="W26" s="103"/>
      <c r="X26" s="103"/>
      <c r="Y26" s="103"/>
      <c r="Z26" s="103"/>
      <c r="AA26" s="103"/>
      <c r="AB26" s="103"/>
      <c r="AC26" s="103"/>
      <c r="AD26" s="103"/>
      <c r="AE26" s="190">
        <v>20.209090909090907</v>
      </c>
      <c r="AF26" s="105"/>
      <c r="AG26" s="103"/>
      <c r="AH26" s="103"/>
      <c r="AI26" s="103"/>
      <c r="AJ26" s="103"/>
      <c r="AK26" s="103"/>
      <c r="AL26" s="103" t="s">
        <v>70</v>
      </c>
      <c r="AM26" s="104" t="s">
        <v>6</v>
      </c>
      <c r="AN26" s="104"/>
      <c r="AO26" s="104"/>
      <c r="AP26" s="103" t="s">
        <v>228</v>
      </c>
      <c r="AQ26" s="165" t="s">
        <v>299</v>
      </c>
    </row>
    <row r="27" spans="1:43" x14ac:dyDescent="0.15">
      <c r="A27" s="100">
        <v>985</v>
      </c>
      <c r="B27" s="197">
        <v>42192</v>
      </c>
      <c r="C27" s="102" t="s">
        <v>7</v>
      </c>
      <c r="D27" s="103" t="s">
        <v>8</v>
      </c>
      <c r="E27" s="103"/>
      <c r="F27" s="103" t="s">
        <v>1</v>
      </c>
      <c r="G27" s="196">
        <v>42185</v>
      </c>
      <c r="H27" s="104" t="s">
        <v>5</v>
      </c>
      <c r="I27" s="104" t="s">
        <v>6</v>
      </c>
      <c r="J27" s="104"/>
      <c r="K27" s="103" t="s">
        <v>365</v>
      </c>
      <c r="L27" s="103" t="s">
        <v>147</v>
      </c>
      <c r="M27" s="190">
        <v>102.72727272727272</v>
      </c>
      <c r="N27" s="190">
        <v>30.16363636363636</v>
      </c>
      <c r="O27" s="103"/>
      <c r="P27" s="105"/>
      <c r="Q27" s="105"/>
      <c r="R27" s="105"/>
      <c r="S27" s="105"/>
      <c r="T27" s="105"/>
      <c r="U27" s="105"/>
      <c r="V27" s="103"/>
      <c r="W27" s="103"/>
      <c r="X27" s="103"/>
      <c r="Y27" s="103"/>
      <c r="Z27" s="103"/>
      <c r="AA27" s="103"/>
      <c r="AB27" s="103"/>
      <c r="AC27" s="103"/>
      <c r="AD27" s="103"/>
      <c r="AE27" s="190">
        <v>18.77272727272727</v>
      </c>
      <c r="AF27" s="105"/>
      <c r="AG27" s="103"/>
      <c r="AH27" s="103"/>
      <c r="AI27" s="103"/>
      <c r="AJ27" s="103"/>
      <c r="AK27" s="103"/>
      <c r="AL27" s="103" t="s">
        <v>70</v>
      </c>
      <c r="AM27" s="104" t="s">
        <v>6</v>
      </c>
      <c r="AN27" s="104"/>
      <c r="AO27" s="104"/>
      <c r="AP27" s="103" t="s">
        <v>225</v>
      </c>
      <c r="AQ27" s="165" t="s">
        <v>67</v>
      </c>
    </row>
    <row r="28" spans="1:43" x14ac:dyDescent="0.15">
      <c r="A28" s="100">
        <v>2284</v>
      </c>
      <c r="B28" s="197">
        <v>42192</v>
      </c>
      <c r="C28" s="102" t="s">
        <v>7</v>
      </c>
      <c r="D28" s="103" t="s">
        <v>8</v>
      </c>
      <c r="E28" s="103"/>
      <c r="F28" s="103" t="s">
        <v>1</v>
      </c>
      <c r="G28" s="196">
        <v>42185</v>
      </c>
      <c r="H28" s="104" t="s">
        <v>5</v>
      </c>
      <c r="I28" s="104" t="s">
        <v>6</v>
      </c>
      <c r="J28" s="104"/>
      <c r="K28" s="103" t="s">
        <v>366</v>
      </c>
      <c r="L28" s="103" t="s">
        <v>147</v>
      </c>
      <c r="M28" s="190">
        <v>82.554545454545448</v>
      </c>
      <c r="N28" s="190">
        <v>36.581818181818178</v>
      </c>
      <c r="O28" s="103" t="s">
        <v>354</v>
      </c>
      <c r="P28" s="105">
        <v>1000</v>
      </c>
      <c r="Q28" s="190">
        <v>39.036363636363632</v>
      </c>
      <c r="R28" s="105">
        <v>1000</v>
      </c>
      <c r="S28" s="190">
        <v>39.036363636363632</v>
      </c>
      <c r="T28" s="105">
        <v>1000</v>
      </c>
      <c r="U28" s="190">
        <v>39.036363636363632</v>
      </c>
      <c r="V28" s="103"/>
      <c r="W28" s="103"/>
      <c r="X28" s="103"/>
      <c r="Y28" s="103"/>
      <c r="Z28" s="105"/>
      <c r="AA28" s="103"/>
      <c r="AB28" s="105"/>
      <c r="AC28" s="103"/>
      <c r="AD28" s="103"/>
      <c r="AE28" s="190">
        <v>19.854545454545452</v>
      </c>
      <c r="AF28" s="105"/>
      <c r="AG28" s="103"/>
      <c r="AH28" s="103"/>
      <c r="AI28" s="103"/>
      <c r="AJ28" s="103"/>
      <c r="AK28" s="103"/>
      <c r="AL28" s="103" t="s">
        <v>70</v>
      </c>
      <c r="AM28" s="104" t="s">
        <v>6</v>
      </c>
      <c r="AN28" s="104"/>
      <c r="AO28" s="104"/>
      <c r="AP28" s="103" t="s">
        <v>223</v>
      </c>
      <c r="AQ28" s="103" t="s">
        <v>67</v>
      </c>
    </row>
    <row r="29" spans="1:43" x14ac:dyDescent="0.15">
      <c r="A29" s="100">
        <v>3782</v>
      </c>
      <c r="B29" s="197">
        <v>42192</v>
      </c>
      <c r="C29" s="102" t="s">
        <v>7</v>
      </c>
      <c r="D29" s="103" t="s">
        <v>8</v>
      </c>
      <c r="E29" s="103"/>
      <c r="F29" s="103" t="s">
        <v>1</v>
      </c>
      <c r="G29" s="196">
        <v>42185</v>
      </c>
      <c r="H29" s="104" t="s">
        <v>5</v>
      </c>
      <c r="I29" s="104" t="s">
        <v>6</v>
      </c>
      <c r="J29" s="104"/>
      <c r="K29" s="103" t="s">
        <v>367</v>
      </c>
      <c r="L29" s="103" t="s">
        <v>147</v>
      </c>
      <c r="M29" s="190">
        <v>80.999999999999986</v>
      </c>
      <c r="N29" s="190">
        <v>36.709090909090911</v>
      </c>
      <c r="O29" s="103"/>
      <c r="P29" s="105"/>
      <c r="Q29" s="190" t="s">
        <v>353</v>
      </c>
      <c r="R29" s="105"/>
      <c r="S29" s="190" t="s">
        <v>353</v>
      </c>
      <c r="T29" s="105"/>
      <c r="U29" s="190" t="s">
        <v>353</v>
      </c>
      <c r="V29" s="103"/>
      <c r="W29" s="103"/>
      <c r="X29" s="103"/>
      <c r="Y29" s="103"/>
      <c r="Z29" s="105"/>
      <c r="AA29" s="103"/>
      <c r="AB29" s="105"/>
      <c r="AC29" s="103"/>
      <c r="AD29" s="103"/>
      <c r="AE29" s="190">
        <v>20.109090909090909</v>
      </c>
      <c r="AF29" s="105"/>
      <c r="AG29" s="103"/>
      <c r="AH29" s="103"/>
      <c r="AI29" s="103"/>
      <c r="AJ29" s="103"/>
      <c r="AK29" s="103"/>
      <c r="AL29" s="103" t="s">
        <v>70</v>
      </c>
      <c r="AM29" s="104" t="s">
        <v>6</v>
      </c>
      <c r="AN29" s="104"/>
      <c r="AO29" s="104"/>
      <c r="AP29" s="103" t="s">
        <v>103</v>
      </c>
      <c r="AQ29" s="165" t="s">
        <v>67</v>
      </c>
    </row>
    <row r="30" spans="1:43" x14ac:dyDescent="0.15">
      <c r="A30" s="100">
        <v>1014</v>
      </c>
      <c r="B30" s="197">
        <v>42192</v>
      </c>
      <c r="C30" s="102" t="s">
        <v>7</v>
      </c>
      <c r="D30" s="103" t="s">
        <v>8</v>
      </c>
      <c r="E30" s="103"/>
      <c r="F30" s="103" t="s">
        <v>1</v>
      </c>
      <c r="G30" s="196">
        <v>42185</v>
      </c>
      <c r="H30" s="104" t="s">
        <v>5</v>
      </c>
      <c r="I30" s="104" t="s">
        <v>6</v>
      </c>
      <c r="J30" s="104"/>
      <c r="K30" s="103" t="s">
        <v>368</v>
      </c>
      <c r="L30" s="103" t="s">
        <v>147</v>
      </c>
      <c r="M30" s="190">
        <v>99.999999999999986</v>
      </c>
      <c r="N30" s="190">
        <v>34.972727272727269</v>
      </c>
      <c r="O30" s="103"/>
      <c r="P30" s="105"/>
      <c r="Q30" s="190"/>
      <c r="R30" s="105"/>
      <c r="S30" s="190"/>
      <c r="T30" s="105"/>
      <c r="U30" s="190"/>
      <c r="V30" s="103"/>
      <c r="W30" s="103"/>
      <c r="X30" s="105"/>
      <c r="Y30" s="103"/>
      <c r="Z30" s="105"/>
      <c r="AA30" s="103"/>
      <c r="AB30" s="105"/>
      <c r="AC30" s="103"/>
      <c r="AD30" s="103"/>
      <c r="AE30" s="190">
        <v>20.299999999999997</v>
      </c>
      <c r="AF30" s="105"/>
      <c r="AG30" s="103"/>
      <c r="AH30" s="103"/>
      <c r="AI30" s="103"/>
      <c r="AJ30" s="103"/>
      <c r="AK30" s="103"/>
      <c r="AL30" s="103" t="s">
        <v>70</v>
      </c>
      <c r="AM30" s="104" t="s">
        <v>6</v>
      </c>
      <c r="AN30" s="104"/>
      <c r="AO30" s="104"/>
      <c r="AP30" s="103" t="s">
        <v>105</v>
      </c>
      <c r="AQ30" s="165" t="s">
        <v>299</v>
      </c>
    </row>
    <row r="31" spans="1:43" x14ac:dyDescent="0.15">
      <c r="A31" s="100">
        <v>1017</v>
      </c>
      <c r="B31" s="197">
        <v>42192</v>
      </c>
      <c r="C31" s="102" t="s">
        <v>7</v>
      </c>
      <c r="D31" s="103" t="s">
        <v>8</v>
      </c>
      <c r="E31" s="103"/>
      <c r="F31" s="103" t="s">
        <v>1</v>
      </c>
      <c r="G31" s="196">
        <v>42185</v>
      </c>
      <c r="H31" s="104" t="s">
        <v>5</v>
      </c>
      <c r="I31" s="104" t="s">
        <v>6</v>
      </c>
      <c r="J31" s="104"/>
      <c r="K31" s="103" t="s">
        <v>369</v>
      </c>
      <c r="L31" s="103" t="s">
        <v>147</v>
      </c>
      <c r="M31" s="190">
        <v>85.999999999999986</v>
      </c>
      <c r="N31" s="190">
        <v>29.990909090909092</v>
      </c>
      <c r="O31" s="103" t="s">
        <v>356</v>
      </c>
      <c r="P31" s="105">
        <v>1000</v>
      </c>
      <c r="Q31" s="190">
        <v>30.990909090909092</v>
      </c>
      <c r="R31" s="105">
        <v>1000</v>
      </c>
      <c r="S31" s="190">
        <v>30.990909090909092</v>
      </c>
      <c r="T31" s="105">
        <v>1000</v>
      </c>
      <c r="U31" s="190">
        <v>30.990909090909092</v>
      </c>
      <c r="V31" s="103"/>
      <c r="W31" s="103"/>
      <c r="X31" s="105"/>
      <c r="Y31" s="103"/>
      <c r="Z31" s="105"/>
      <c r="AA31" s="103"/>
      <c r="AB31" s="103"/>
      <c r="AC31" s="103"/>
      <c r="AD31" s="103"/>
      <c r="AE31" s="190">
        <v>23.990909090909089</v>
      </c>
      <c r="AF31" s="105"/>
      <c r="AG31" s="103"/>
      <c r="AH31" s="103"/>
      <c r="AI31" s="103"/>
      <c r="AJ31" s="103"/>
      <c r="AK31" s="103"/>
      <c r="AL31" s="103" t="s">
        <v>70</v>
      </c>
      <c r="AM31" s="104" t="s">
        <v>6</v>
      </c>
      <c r="AN31" s="104"/>
      <c r="AO31" s="104"/>
      <c r="AP31" s="103" t="s">
        <v>290</v>
      </c>
      <c r="AQ31" s="165" t="s">
        <v>67</v>
      </c>
    </row>
    <row r="32" spans="1:43" x14ac:dyDescent="0.15">
      <c r="A32" s="100">
        <v>3587</v>
      </c>
      <c r="B32" s="197">
        <v>42192</v>
      </c>
      <c r="C32" s="102" t="s">
        <v>7</v>
      </c>
      <c r="D32" s="103" t="s">
        <v>8</v>
      </c>
      <c r="E32" s="103"/>
      <c r="F32" s="103" t="s">
        <v>1</v>
      </c>
      <c r="G32" s="196">
        <v>42185</v>
      </c>
      <c r="H32" s="104" t="s">
        <v>5</v>
      </c>
      <c r="I32" s="104" t="s">
        <v>6</v>
      </c>
      <c r="J32" s="104"/>
      <c r="K32" s="103" t="s">
        <v>370</v>
      </c>
      <c r="L32" s="103" t="s">
        <v>147</v>
      </c>
      <c r="M32" s="190">
        <v>87.172727272727272</v>
      </c>
      <c r="N32" s="190">
        <v>36.163636363636364</v>
      </c>
      <c r="O32" s="103"/>
      <c r="P32" s="105"/>
      <c r="Q32" s="190"/>
      <c r="R32" s="105"/>
      <c r="S32" s="190"/>
      <c r="T32" s="105"/>
      <c r="U32" s="190"/>
      <c r="V32" s="103"/>
      <c r="W32" s="103"/>
      <c r="X32" s="103"/>
      <c r="Y32" s="103"/>
      <c r="Z32" s="103"/>
      <c r="AA32" s="103"/>
      <c r="AB32" s="103"/>
      <c r="AC32" s="103"/>
      <c r="AD32" s="103"/>
      <c r="AE32" s="190">
        <v>20.172727272727272</v>
      </c>
      <c r="AF32" s="105"/>
      <c r="AG32" s="103"/>
      <c r="AH32" s="103"/>
      <c r="AI32" s="103"/>
      <c r="AJ32" s="103"/>
      <c r="AK32" s="103"/>
      <c r="AL32" s="103" t="s">
        <v>70</v>
      </c>
      <c r="AM32" s="104" t="s">
        <v>6</v>
      </c>
      <c r="AN32" s="104"/>
      <c r="AO32" s="104"/>
      <c r="AP32" s="103" t="s">
        <v>101</v>
      </c>
      <c r="AQ32" s="165" t="s">
        <v>67</v>
      </c>
    </row>
    <row r="33" spans="1:43" x14ac:dyDescent="0.15">
      <c r="A33" s="100">
        <v>8421</v>
      </c>
      <c r="B33" s="197">
        <v>42192</v>
      </c>
      <c r="C33" s="102" t="s">
        <v>336</v>
      </c>
      <c r="D33" s="103" t="s">
        <v>337</v>
      </c>
      <c r="E33" s="103"/>
      <c r="F33" s="103" t="s">
        <v>342</v>
      </c>
      <c r="G33" s="196">
        <v>42185</v>
      </c>
      <c r="H33" s="104" t="s">
        <v>339</v>
      </c>
      <c r="I33" s="104" t="s">
        <v>340</v>
      </c>
      <c r="J33" s="104"/>
      <c r="K33" s="103" t="s">
        <v>335</v>
      </c>
      <c r="L33" s="103" t="s">
        <v>147</v>
      </c>
      <c r="M33" s="190">
        <v>90.6</v>
      </c>
      <c r="N33" s="190">
        <v>35.827272727272721</v>
      </c>
      <c r="O33" s="103"/>
      <c r="P33" s="105"/>
      <c r="Q33" s="105"/>
      <c r="R33" s="105"/>
      <c r="S33" s="105"/>
      <c r="T33" s="105"/>
      <c r="U33" s="105"/>
      <c r="V33" s="103"/>
      <c r="W33" s="103"/>
      <c r="X33" s="103"/>
      <c r="Y33" s="103"/>
      <c r="Z33" s="103"/>
      <c r="AA33" s="103"/>
      <c r="AB33" s="103"/>
      <c r="AC33" s="103"/>
      <c r="AD33" s="103"/>
      <c r="AE33" s="190">
        <v>20.236363636363635</v>
      </c>
      <c r="AF33" s="105"/>
      <c r="AG33" s="103"/>
      <c r="AH33" s="103"/>
      <c r="AI33" s="103"/>
      <c r="AJ33" s="103"/>
      <c r="AK33" s="103"/>
      <c r="AL33" s="103" t="s">
        <v>70</v>
      </c>
      <c r="AM33" s="104" t="s">
        <v>6</v>
      </c>
      <c r="AN33" s="103"/>
      <c r="AO33" s="103"/>
      <c r="AP33" s="103"/>
      <c r="AQ33" s="103"/>
    </row>
    <row r="34" spans="1:43" x14ac:dyDescent="0.15">
      <c r="A34" s="100">
        <v>8497</v>
      </c>
      <c r="B34" s="197">
        <v>42192</v>
      </c>
      <c r="C34" s="102" t="s">
        <v>344</v>
      </c>
      <c r="D34" s="103" t="s">
        <v>345</v>
      </c>
      <c r="E34" s="103"/>
      <c r="F34" s="103" t="s">
        <v>346</v>
      </c>
      <c r="G34" s="196">
        <v>42185</v>
      </c>
      <c r="H34" s="104" t="s">
        <v>339</v>
      </c>
      <c r="I34" s="104" t="s">
        <v>340</v>
      </c>
      <c r="J34" s="104"/>
      <c r="K34" s="166" t="s">
        <v>371</v>
      </c>
      <c r="L34" s="103" t="s">
        <v>147</v>
      </c>
      <c r="M34" s="190">
        <v>108.29</v>
      </c>
      <c r="N34" s="190">
        <v>34.18181818181818</v>
      </c>
      <c r="O34" s="103"/>
      <c r="P34" s="105"/>
      <c r="Q34" s="190" t="s">
        <v>353</v>
      </c>
      <c r="R34" s="105"/>
      <c r="S34" s="190" t="s">
        <v>353</v>
      </c>
      <c r="T34" s="105"/>
      <c r="U34" s="190" t="s">
        <v>353</v>
      </c>
      <c r="V34" s="103"/>
      <c r="W34" s="103"/>
      <c r="X34" s="105"/>
      <c r="Y34" s="103"/>
      <c r="Z34" s="105"/>
      <c r="AA34" s="103"/>
      <c r="AB34" s="105"/>
      <c r="AC34" s="103"/>
      <c r="AD34" s="103"/>
      <c r="AE34" s="190">
        <v>20.454545454545453</v>
      </c>
      <c r="AF34" s="105"/>
      <c r="AG34" s="103"/>
      <c r="AH34" s="103"/>
      <c r="AI34" s="103"/>
      <c r="AJ34" s="103"/>
      <c r="AK34" s="103"/>
      <c r="AL34" s="103" t="s">
        <v>348</v>
      </c>
      <c r="AM34" s="104" t="s">
        <v>349</v>
      </c>
      <c r="AN34" s="103"/>
      <c r="AO34" s="103"/>
      <c r="AP34" s="103"/>
      <c r="AQ34" s="104"/>
    </row>
  </sheetData>
  <sheetProtection algorithmName="SHA-512" hashValue="A19p/03m+NIKK5pGt7DiYznxS77Df8TtMd6Z5qME6/Xhkc8OX9LnxCZsJ6ISBKrp8CXsm1zgGk94Ywkp9zbBGw==" saltValue="cXWNDREilfrwdFG9zo7StQ==" spinCount="100000" sheet="1" objects="1" scenarios="1"/>
  <phoneticPr fontId="10" type="noConversion"/>
  <pageMargins left="0.75" right="0.75" top="1" bottom="1" header="0.5" footer="0.5"/>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4A5EB-A97D-2D47-BB70-550EC241B890}">
  <sheetPr codeName="Sheet20"/>
  <dimension ref="A1:AQ33"/>
  <sheetViews>
    <sheetView workbookViewId="0">
      <selection activeCell="A2" sqref="A2:AO33"/>
    </sheetView>
  </sheetViews>
  <sheetFormatPr baseColWidth="10" defaultRowHeight="13" x14ac:dyDescent="0.15"/>
  <cols>
    <col min="11" max="11" width="17" bestFit="1" customWidth="1"/>
    <col min="12" max="12" width="13.5" bestFit="1" customWidth="1"/>
  </cols>
  <sheetData>
    <row r="1" spans="1:43" ht="70" x14ac:dyDescent="0.15">
      <c r="A1" s="108" t="s">
        <v>183</v>
      </c>
      <c r="B1" s="108" t="s">
        <v>184</v>
      </c>
      <c r="C1" s="109" t="s">
        <v>185</v>
      </c>
      <c r="D1" s="110" t="s">
        <v>186</v>
      </c>
      <c r="E1" s="110" t="s">
        <v>187</v>
      </c>
      <c r="F1" s="110" t="s">
        <v>188</v>
      </c>
      <c r="G1" s="108" t="s">
        <v>142</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43" x14ac:dyDescent="0.15">
      <c r="A2" s="100">
        <v>952</v>
      </c>
      <c r="B2" s="101">
        <v>41846</v>
      </c>
      <c r="C2" s="102" t="s">
        <v>7</v>
      </c>
      <c r="D2" s="103" t="s">
        <v>8</v>
      </c>
      <c r="E2" s="103"/>
      <c r="F2" s="103" t="s">
        <v>42</v>
      </c>
      <c r="G2" s="101">
        <v>41822</v>
      </c>
      <c r="H2" s="104" t="s">
        <v>5</v>
      </c>
      <c r="I2" s="104" t="s">
        <v>6</v>
      </c>
      <c r="J2" s="104"/>
      <c r="K2" s="103" t="s">
        <v>30</v>
      </c>
      <c r="L2" s="103" t="s">
        <v>147</v>
      </c>
      <c r="M2" s="103">
        <v>83</v>
      </c>
      <c r="N2" s="103">
        <v>37.799999999999997</v>
      </c>
      <c r="O2" s="103"/>
      <c r="P2" s="105"/>
      <c r="Q2" s="103"/>
      <c r="R2" s="105"/>
      <c r="S2" s="103"/>
      <c r="T2" s="105"/>
      <c r="U2" s="103"/>
      <c r="V2" s="103"/>
      <c r="W2" s="103"/>
      <c r="X2" s="105"/>
      <c r="Y2" s="103"/>
      <c r="Z2" s="103"/>
      <c r="AA2" s="103"/>
      <c r="AB2" s="103"/>
      <c r="AC2" s="103"/>
      <c r="AD2" s="103"/>
      <c r="AE2" s="103"/>
      <c r="AF2" s="105"/>
      <c r="AG2" s="103"/>
      <c r="AH2" s="103"/>
      <c r="AI2" s="103"/>
      <c r="AJ2" s="103"/>
      <c r="AK2" s="103"/>
      <c r="AL2" s="103" t="s">
        <v>68</v>
      </c>
      <c r="AM2" s="104" t="s">
        <v>6</v>
      </c>
      <c r="AN2" s="104"/>
      <c r="AO2" s="104"/>
      <c r="AP2" s="103" t="s">
        <v>306</v>
      </c>
      <c r="AQ2" s="165" t="s">
        <v>299</v>
      </c>
    </row>
    <row r="3" spans="1:43" x14ac:dyDescent="0.15">
      <c r="A3" s="100">
        <v>956</v>
      </c>
      <c r="B3" s="101">
        <v>41846</v>
      </c>
      <c r="C3" s="102" t="s">
        <v>7</v>
      </c>
      <c r="D3" s="103" t="s">
        <v>8</v>
      </c>
      <c r="E3" s="103"/>
      <c r="F3" s="103" t="s">
        <v>42</v>
      </c>
      <c r="G3" s="101">
        <v>41865</v>
      </c>
      <c r="H3" s="104" t="s">
        <v>5</v>
      </c>
      <c r="I3" s="104" t="s">
        <v>6</v>
      </c>
      <c r="J3" s="104"/>
      <c r="K3" s="103" t="s">
        <v>2</v>
      </c>
      <c r="L3" s="103" t="s">
        <v>147</v>
      </c>
      <c r="M3" s="103">
        <v>83</v>
      </c>
      <c r="N3" s="103">
        <v>39</v>
      </c>
      <c r="O3" s="103" t="s">
        <v>341</v>
      </c>
      <c r="P3" s="105">
        <v>300</v>
      </c>
      <c r="Q3" s="103">
        <v>43.45</v>
      </c>
      <c r="R3" s="105">
        <v>1000</v>
      </c>
      <c r="S3" s="103">
        <v>43.45</v>
      </c>
      <c r="T3" s="105">
        <v>2500</v>
      </c>
      <c r="U3" s="103">
        <v>43.45</v>
      </c>
      <c r="V3" s="103"/>
      <c r="W3" s="103"/>
      <c r="X3" s="103"/>
      <c r="Y3" s="103"/>
      <c r="Z3" s="103"/>
      <c r="AA3" s="103"/>
      <c r="AB3" s="103"/>
      <c r="AC3" s="103"/>
      <c r="AD3" s="103"/>
      <c r="AE3" s="103"/>
      <c r="AF3" s="105"/>
      <c r="AG3" s="103"/>
      <c r="AH3" s="103"/>
      <c r="AI3" s="103"/>
      <c r="AJ3" s="103"/>
      <c r="AK3" s="103"/>
      <c r="AL3" s="103" t="s">
        <v>68</v>
      </c>
      <c r="AM3" s="104" t="s">
        <v>6</v>
      </c>
      <c r="AN3" s="104"/>
      <c r="AO3" s="104"/>
      <c r="AP3" s="103" t="s">
        <v>69</v>
      </c>
      <c r="AQ3" s="165" t="s">
        <v>67</v>
      </c>
    </row>
    <row r="4" spans="1:43" x14ac:dyDescent="0.15">
      <c r="A4" s="100">
        <v>2547</v>
      </c>
      <c r="B4" s="101">
        <v>41846</v>
      </c>
      <c r="C4" s="102" t="s">
        <v>7</v>
      </c>
      <c r="D4" s="103" t="s">
        <v>8</v>
      </c>
      <c r="E4" s="103"/>
      <c r="F4" s="103" t="s">
        <v>42</v>
      </c>
      <c r="G4" s="101">
        <v>41455</v>
      </c>
      <c r="H4" s="104" t="s">
        <v>6</v>
      </c>
      <c r="I4" s="104" t="s">
        <v>52</v>
      </c>
      <c r="J4" s="104"/>
      <c r="K4" s="103" t="s">
        <v>53</v>
      </c>
      <c r="L4" s="103" t="s">
        <v>147</v>
      </c>
      <c r="M4" s="103">
        <v>90.6</v>
      </c>
      <c r="N4" s="103">
        <v>47.8</v>
      </c>
      <c r="O4" s="103" t="s">
        <v>12</v>
      </c>
      <c r="P4" s="105">
        <v>1000</v>
      </c>
      <c r="Q4" s="103">
        <v>50</v>
      </c>
      <c r="R4" s="123">
        <v>1000</v>
      </c>
      <c r="S4" s="124">
        <v>50</v>
      </c>
      <c r="T4" s="123">
        <v>1000</v>
      </c>
      <c r="U4" s="124">
        <v>50</v>
      </c>
      <c r="V4" s="103"/>
      <c r="W4" s="103"/>
      <c r="X4" s="103"/>
      <c r="Y4" s="103"/>
      <c r="Z4" s="103"/>
      <c r="AA4" s="103"/>
      <c r="AB4" s="103"/>
      <c r="AC4" s="103"/>
      <c r="AD4" s="103"/>
      <c r="AE4" s="103"/>
      <c r="AF4" s="105"/>
      <c r="AG4" s="103"/>
      <c r="AH4" s="103"/>
      <c r="AI4" s="103"/>
      <c r="AJ4" s="103"/>
      <c r="AK4" s="103"/>
      <c r="AL4" s="103" t="s">
        <v>68</v>
      </c>
      <c r="AM4" s="104" t="s">
        <v>6</v>
      </c>
      <c r="AN4" s="104"/>
      <c r="AO4" s="104"/>
      <c r="AP4" s="103" t="s">
        <v>72</v>
      </c>
      <c r="AQ4" s="103" t="s">
        <v>67</v>
      </c>
    </row>
    <row r="5" spans="1:43" x14ac:dyDescent="0.15">
      <c r="A5" s="100">
        <v>958</v>
      </c>
      <c r="B5" s="101">
        <v>41846</v>
      </c>
      <c r="C5" s="102" t="s">
        <v>7</v>
      </c>
      <c r="D5" s="103" t="s">
        <v>8</v>
      </c>
      <c r="E5" s="103"/>
      <c r="F5" s="103" t="s">
        <v>42</v>
      </c>
      <c r="G5" s="101">
        <v>41495</v>
      </c>
      <c r="H5" s="104" t="s">
        <v>5</v>
      </c>
      <c r="I5" s="104" t="s">
        <v>6</v>
      </c>
      <c r="J5" s="104"/>
      <c r="K5" s="103" t="s">
        <v>3</v>
      </c>
      <c r="L5" s="103" t="s">
        <v>147</v>
      </c>
      <c r="M5" s="103">
        <v>89.05</v>
      </c>
      <c r="N5" s="103">
        <v>44.99</v>
      </c>
      <c r="O5" s="103" t="s">
        <v>12</v>
      </c>
      <c r="P5" s="105">
        <v>1000</v>
      </c>
      <c r="Q5" s="103">
        <v>48.84</v>
      </c>
      <c r="R5" s="123">
        <v>1000</v>
      </c>
      <c r="S5" s="124">
        <v>48.84</v>
      </c>
      <c r="T5" s="123">
        <v>1000</v>
      </c>
      <c r="U5" s="124">
        <v>48.84</v>
      </c>
      <c r="V5" s="103"/>
      <c r="W5" s="103"/>
      <c r="X5" s="103"/>
      <c r="Y5" s="103"/>
      <c r="Z5" s="103"/>
      <c r="AA5" s="103"/>
      <c r="AB5" s="103"/>
      <c r="AC5" s="103"/>
      <c r="AD5" s="103"/>
      <c r="AE5" s="103"/>
      <c r="AF5" s="105"/>
      <c r="AG5" s="103"/>
      <c r="AH5" s="103"/>
      <c r="AI5" s="103"/>
      <c r="AJ5" s="103"/>
      <c r="AK5" s="103"/>
      <c r="AL5" s="103" t="s">
        <v>68</v>
      </c>
      <c r="AM5" s="104" t="s">
        <v>6</v>
      </c>
      <c r="AN5" s="104"/>
      <c r="AO5" s="104"/>
      <c r="AP5" s="103" t="s">
        <v>296</v>
      </c>
      <c r="AQ5" s="165" t="s">
        <v>67</v>
      </c>
    </row>
    <row r="6" spans="1:43" x14ac:dyDescent="0.15">
      <c r="A6" s="100">
        <v>960</v>
      </c>
      <c r="B6" s="101">
        <v>41846</v>
      </c>
      <c r="C6" s="102" t="s">
        <v>7</v>
      </c>
      <c r="D6" s="103" t="s">
        <v>8</v>
      </c>
      <c r="E6" s="103"/>
      <c r="F6" s="103" t="s">
        <v>42</v>
      </c>
      <c r="G6" s="107">
        <v>41820</v>
      </c>
      <c r="H6" s="104" t="s">
        <v>5</v>
      </c>
      <c r="I6" s="104" t="s">
        <v>6</v>
      </c>
      <c r="J6" s="104"/>
      <c r="K6" s="103" t="s">
        <v>4</v>
      </c>
      <c r="L6" s="103" t="s">
        <v>147</v>
      </c>
      <c r="M6" s="103">
        <v>86.95</v>
      </c>
      <c r="N6" s="103">
        <v>33.26</v>
      </c>
      <c r="O6" s="103" t="s">
        <v>12</v>
      </c>
      <c r="P6" s="105">
        <v>300</v>
      </c>
      <c r="Q6" s="103">
        <v>35.89</v>
      </c>
      <c r="R6" s="105">
        <v>1000</v>
      </c>
      <c r="S6" s="103">
        <v>38.950000000000003</v>
      </c>
      <c r="T6" s="105">
        <v>2500</v>
      </c>
      <c r="U6" s="103">
        <v>39.869999999999997</v>
      </c>
      <c r="V6" s="103"/>
      <c r="W6" s="103"/>
      <c r="X6" s="103"/>
      <c r="Y6" s="103"/>
      <c r="Z6" s="103"/>
      <c r="AA6" s="103"/>
      <c r="AB6" s="103"/>
      <c r="AC6" s="103"/>
      <c r="AD6" s="103"/>
      <c r="AE6" s="103"/>
      <c r="AF6" s="105"/>
      <c r="AG6" s="103"/>
      <c r="AH6" s="103"/>
      <c r="AI6" s="103"/>
      <c r="AJ6" s="103"/>
      <c r="AK6" s="103"/>
      <c r="AL6" s="103" t="s">
        <v>68</v>
      </c>
      <c r="AM6" s="104" t="s">
        <v>6</v>
      </c>
      <c r="AN6" s="104"/>
      <c r="AO6" s="104"/>
      <c r="AP6" s="103" t="s">
        <v>286</v>
      </c>
      <c r="AQ6" s="165" t="s">
        <v>67</v>
      </c>
    </row>
    <row r="7" spans="1:43" x14ac:dyDescent="0.15">
      <c r="A7" s="100">
        <v>962</v>
      </c>
      <c r="B7" s="101">
        <v>41846</v>
      </c>
      <c r="C7" s="102" t="s">
        <v>7</v>
      </c>
      <c r="D7" s="103" t="s">
        <v>8</v>
      </c>
      <c r="E7" s="103"/>
      <c r="F7" s="103" t="s">
        <v>42</v>
      </c>
      <c r="G7" s="101">
        <v>41495</v>
      </c>
      <c r="H7" s="104" t="s">
        <v>5</v>
      </c>
      <c r="I7" s="104" t="s">
        <v>6</v>
      </c>
      <c r="J7" s="104"/>
      <c r="K7" s="103" t="s">
        <v>55</v>
      </c>
      <c r="L7" s="103" t="s">
        <v>147</v>
      </c>
      <c r="M7" s="103">
        <v>89.05</v>
      </c>
      <c r="N7" s="103">
        <v>46.92</v>
      </c>
      <c r="O7" s="103" t="s">
        <v>12</v>
      </c>
      <c r="P7" s="105">
        <v>1000</v>
      </c>
      <c r="Q7" s="103">
        <v>50.88</v>
      </c>
      <c r="R7" s="123">
        <v>1000</v>
      </c>
      <c r="S7" s="124">
        <v>50.88</v>
      </c>
      <c r="T7" s="123">
        <v>1000</v>
      </c>
      <c r="U7" s="124">
        <v>50.88</v>
      </c>
      <c r="V7" s="103"/>
      <c r="W7" s="103"/>
      <c r="X7" s="103"/>
      <c r="Y7" s="103"/>
      <c r="Z7" s="103"/>
      <c r="AA7" s="103"/>
      <c r="AB7" s="103"/>
      <c r="AC7" s="103"/>
      <c r="AD7" s="103"/>
      <c r="AE7" s="103"/>
      <c r="AF7" s="105"/>
      <c r="AG7" s="103"/>
      <c r="AH7" s="103"/>
      <c r="AI7" s="103"/>
      <c r="AJ7" s="103"/>
      <c r="AK7" s="103"/>
      <c r="AL7" s="103" t="s">
        <v>68</v>
      </c>
      <c r="AM7" s="104" t="s">
        <v>6</v>
      </c>
      <c r="AN7" s="104"/>
      <c r="AO7" s="104"/>
      <c r="AP7" s="103" t="s">
        <v>64</v>
      </c>
      <c r="AQ7" s="165" t="s">
        <v>67</v>
      </c>
    </row>
    <row r="8" spans="1:43" x14ac:dyDescent="0.15">
      <c r="A8" s="100">
        <v>972</v>
      </c>
      <c r="B8" s="101">
        <v>41846</v>
      </c>
      <c r="C8" s="102" t="s">
        <v>7</v>
      </c>
      <c r="D8" s="103" t="s">
        <v>8</v>
      </c>
      <c r="E8" s="103"/>
      <c r="F8" s="103" t="s">
        <v>42</v>
      </c>
      <c r="G8" s="101">
        <v>41667</v>
      </c>
      <c r="H8" s="104" t="s">
        <v>5</v>
      </c>
      <c r="I8" s="104" t="s">
        <v>6</v>
      </c>
      <c r="J8" s="104"/>
      <c r="K8" s="103" t="s">
        <v>56</v>
      </c>
      <c r="L8" s="103" t="s">
        <v>147</v>
      </c>
      <c r="M8" s="103">
        <v>92.3</v>
      </c>
      <c r="N8" s="103">
        <v>43.54</v>
      </c>
      <c r="O8" s="103" t="s">
        <v>12</v>
      </c>
      <c r="P8" s="105">
        <v>1000</v>
      </c>
      <c r="Q8" s="103">
        <v>46.79</v>
      </c>
      <c r="R8" s="123">
        <v>1000</v>
      </c>
      <c r="S8" s="124">
        <v>46.79</v>
      </c>
      <c r="T8" s="123">
        <v>1000</v>
      </c>
      <c r="U8" s="124">
        <v>46.79</v>
      </c>
      <c r="V8" s="103"/>
      <c r="W8" s="103"/>
      <c r="X8" s="105"/>
      <c r="Y8" s="103"/>
      <c r="Z8" s="105"/>
      <c r="AA8" s="103"/>
      <c r="AB8" s="105"/>
      <c r="AC8" s="103"/>
      <c r="AD8" s="103"/>
      <c r="AE8" s="103"/>
      <c r="AF8" s="105"/>
      <c r="AG8" s="103"/>
      <c r="AH8" s="103"/>
      <c r="AI8" s="103"/>
      <c r="AJ8" s="103"/>
      <c r="AK8" s="103"/>
      <c r="AL8" s="103" t="s">
        <v>68</v>
      </c>
      <c r="AM8" s="104" t="s">
        <v>6</v>
      </c>
      <c r="AN8" s="104"/>
      <c r="AO8" s="104"/>
      <c r="AP8" s="103" t="s">
        <v>226</v>
      </c>
      <c r="AQ8" s="165" t="s">
        <v>67</v>
      </c>
    </row>
    <row r="9" spans="1:43" x14ac:dyDescent="0.15">
      <c r="A9" s="100">
        <v>980</v>
      </c>
      <c r="B9" s="101">
        <v>41846</v>
      </c>
      <c r="C9" s="102" t="s">
        <v>7</v>
      </c>
      <c r="D9" s="103" t="s">
        <v>8</v>
      </c>
      <c r="E9" s="103"/>
      <c r="F9" s="103" t="s">
        <v>42</v>
      </c>
      <c r="G9" s="101">
        <v>41844</v>
      </c>
      <c r="H9" s="104" t="s">
        <v>5</v>
      </c>
      <c r="I9" s="104" t="s">
        <v>6</v>
      </c>
      <c r="J9" s="104"/>
      <c r="K9" s="103" t="s">
        <v>57</v>
      </c>
      <c r="L9" s="103" t="s">
        <v>147</v>
      </c>
      <c r="M9" s="103">
        <v>88.85</v>
      </c>
      <c r="N9" s="103">
        <v>40.369999999999997</v>
      </c>
      <c r="O9" s="103" t="s">
        <v>12</v>
      </c>
      <c r="P9" s="105">
        <v>1000</v>
      </c>
      <c r="Q9" s="103">
        <v>43.57</v>
      </c>
      <c r="R9" s="123">
        <v>1000</v>
      </c>
      <c r="S9" s="124">
        <v>43.57</v>
      </c>
      <c r="T9" s="123">
        <v>1000</v>
      </c>
      <c r="U9" s="124">
        <v>43.57</v>
      </c>
      <c r="V9" s="103"/>
      <c r="W9" s="103"/>
      <c r="X9" s="103"/>
      <c r="Y9" s="103"/>
      <c r="Z9" s="103"/>
      <c r="AA9" s="103"/>
      <c r="AB9" s="103"/>
      <c r="AC9" s="103"/>
      <c r="AD9" s="103"/>
      <c r="AE9" s="103"/>
      <c r="AF9" s="105"/>
      <c r="AG9" s="103"/>
      <c r="AH9" s="103"/>
      <c r="AI9" s="103"/>
      <c r="AJ9" s="103"/>
      <c r="AK9" s="103"/>
      <c r="AL9" s="103" t="s">
        <v>68</v>
      </c>
      <c r="AM9" s="104" t="s">
        <v>6</v>
      </c>
      <c r="AN9" s="104"/>
      <c r="AO9" s="104"/>
      <c r="AP9" s="103" t="s">
        <v>228</v>
      </c>
      <c r="AQ9" s="165" t="s">
        <v>299</v>
      </c>
    </row>
    <row r="10" spans="1:43" x14ac:dyDescent="0.15">
      <c r="A10" s="100">
        <v>988</v>
      </c>
      <c r="B10" s="101">
        <v>41846</v>
      </c>
      <c r="C10" s="102" t="s">
        <v>7</v>
      </c>
      <c r="D10" s="103" t="s">
        <v>8</v>
      </c>
      <c r="E10" s="103"/>
      <c r="F10" s="103" t="s">
        <v>42</v>
      </c>
      <c r="G10" s="101">
        <v>41820</v>
      </c>
      <c r="H10" s="104" t="s">
        <v>5</v>
      </c>
      <c r="I10" s="104" t="s">
        <v>6</v>
      </c>
      <c r="J10" s="104"/>
      <c r="K10" s="103" t="s">
        <v>58</v>
      </c>
      <c r="L10" s="103" t="s">
        <v>147</v>
      </c>
      <c r="M10" s="103">
        <v>98.94</v>
      </c>
      <c r="N10" s="103">
        <v>38.49</v>
      </c>
      <c r="O10" s="103" t="s">
        <v>12</v>
      </c>
      <c r="P10" s="105">
        <v>600</v>
      </c>
      <c r="Q10" s="103">
        <v>38.49</v>
      </c>
      <c r="R10" s="123">
        <v>600</v>
      </c>
      <c r="S10" s="124">
        <v>38.49</v>
      </c>
      <c r="T10" s="123">
        <v>600</v>
      </c>
      <c r="U10" s="124">
        <v>38.49</v>
      </c>
      <c r="V10" s="103"/>
      <c r="W10" s="103"/>
      <c r="X10" s="103"/>
      <c r="Y10" s="103"/>
      <c r="Z10" s="103"/>
      <c r="AA10" s="103"/>
      <c r="AB10" s="103"/>
      <c r="AC10" s="103"/>
      <c r="AD10" s="103"/>
      <c r="AE10" s="103"/>
      <c r="AF10" s="105"/>
      <c r="AG10" s="103"/>
      <c r="AH10" s="103"/>
      <c r="AI10" s="103"/>
      <c r="AJ10" s="103"/>
      <c r="AK10" s="103"/>
      <c r="AL10" s="103" t="s">
        <v>68</v>
      </c>
      <c r="AM10" s="104" t="s">
        <v>6</v>
      </c>
      <c r="AN10" s="104"/>
      <c r="AO10" s="104"/>
      <c r="AP10" s="103" t="s">
        <v>225</v>
      </c>
      <c r="AQ10" s="165" t="s">
        <v>67</v>
      </c>
    </row>
    <row r="11" spans="1:43" x14ac:dyDescent="0.15">
      <c r="A11" s="100">
        <v>2283</v>
      </c>
      <c r="B11" s="101">
        <v>41846</v>
      </c>
      <c r="C11" s="102" t="s">
        <v>7</v>
      </c>
      <c r="D11" s="103" t="s">
        <v>8</v>
      </c>
      <c r="E11" s="103"/>
      <c r="F11" s="103" t="s">
        <v>42</v>
      </c>
      <c r="G11" s="101">
        <v>41820</v>
      </c>
      <c r="H11" s="104" t="s">
        <v>5</v>
      </c>
      <c r="I11" s="104" t="s">
        <v>6</v>
      </c>
      <c r="J11" s="104"/>
      <c r="K11" s="103" t="s">
        <v>59</v>
      </c>
      <c r="L11" s="103" t="s">
        <v>147</v>
      </c>
      <c r="M11" s="103">
        <v>82.12</v>
      </c>
      <c r="N11" s="103">
        <v>36.380000000000003</v>
      </c>
      <c r="O11" s="103" t="s">
        <v>12</v>
      </c>
      <c r="P11" s="105">
        <v>1000</v>
      </c>
      <c r="Q11" s="103">
        <v>38.840000000000003</v>
      </c>
      <c r="R11" s="123">
        <v>1000</v>
      </c>
      <c r="S11" s="124">
        <v>38.840000000000003</v>
      </c>
      <c r="T11" s="123">
        <v>1000</v>
      </c>
      <c r="U11" s="124">
        <v>38.840000000000003</v>
      </c>
      <c r="V11" s="103"/>
      <c r="W11" s="103"/>
      <c r="X11" s="103"/>
      <c r="Y11" s="103"/>
      <c r="Z11" s="105"/>
      <c r="AA11" s="103"/>
      <c r="AB11" s="105"/>
      <c r="AC11" s="103"/>
      <c r="AD11" s="103"/>
      <c r="AE11" s="103"/>
      <c r="AF11" s="105"/>
      <c r="AG11" s="103"/>
      <c r="AH11" s="103"/>
      <c r="AI11" s="103"/>
      <c r="AJ11" s="103"/>
      <c r="AK11" s="103"/>
      <c r="AL11" s="103" t="s">
        <v>68</v>
      </c>
      <c r="AM11" s="104" t="s">
        <v>6</v>
      </c>
      <c r="AN11" s="104"/>
      <c r="AO11" s="104"/>
      <c r="AP11" s="103" t="s">
        <v>223</v>
      </c>
      <c r="AQ11" s="103" t="s">
        <v>67</v>
      </c>
    </row>
    <row r="12" spans="1:43" x14ac:dyDescent="0.15">
      <c r="A12" s="100">
        <v>3783</v>
      </c>
      <c r="B12" s="101">
        <v>41846</v>
      </c>
      <c r="C12" s="102" t="s">
        <v>7</v>
      </c>
      <c r="D12" s="103" t="s">
        <v>8</v>
      </c>
      <c r="E12" s="103"/>
      <c r="F12" s="103" t="s">
        <v>42</v>
      </c>
      <c r="G12" s="101">
        <v>41823</v>
      </c>
      <c r="H12" s="104" t="s">
        <v>5</v>
      </c>
      <c r="I12" s="104" t="s">
        <v>6</v>
      </c>
      <c r="J12" s="104"/>
      <c r="K12" s="103" t="s">
        <v>60</v>
      </c>
      <c r="L12" s="103" t="s">
        <v>147</v>
      </c>
      <c r="M12" s="103">
        <v>83</v>
      </c>
      <c r="N12" s="103">
        <v>37.799999999999997</v>
      </c>
      <c r="O12" s="103"/>
      <c r="P12" s="105"/>
      <c r="Q12" s="103"/>
      <c r="R12" s="105"/>
      <c r="S12" s="103"/>
      <c r="T12" s="105"/>
      <c r="U12" s="103"/>
      <c r="V12" s="103"/>
      <c r="W12" s="103"/>
      <c r="X12" s="103"/>
      <c r="Y12" s="103"/>
      <c r="Z12" s="105"/>
      <c r="AA12" s="103"/>
      <c r="AB12" s="105"/>
      <c r="AC12" s="103"/>
      <c r="AD12" s="103"/>
      <c r="AE12" s="103"/>
      <c r="AF12" s="105"/>
      <c r="AG12" s="103"/>
      <c r="AH12" s="103"/>
      <c r="AI12" s="103"/>
      <c r="AJ12" s="103"/>
      <c r="AK12" s="103"/>
      <c r="AL12" s="103" t="s">
        <v>68</v>
      </c>
      <c r="AM12" s="104" t="s">
        <v>6</v>
      </c>
      <c r="AN12" s="104"/>
      <c r="AO12" s="104"/>
      <c r="AP12" s="103" t="s">
        <v>103</v>
      </c>
      <c r="AQ12" s="165" t="s">
        <v>67</v>
      </c>
    </row>
    <row r="13" spans="1:43" x14ac:dyDescent="0.15">
      <c r="A13" s="100">
        <v>1016</v>
      </c>
      <c r="B13" s="101">
        <v>41846</v>
      </c>
      <c r="C13" s="102" t="s">
        <v>7</v>
      </c>
      <c r="D13" s="103" t="s">
        <v>8</v>
      </c>
      <c r="E13" s="103"/>
      <c r="F13" s="103" t="s">
        <v>42</v>
      </c>
      <c r="G13" s="101">
        <v>41479</v>
      </c>
      <c r="H13" s="104" t="s">
        <v>5</v>
      </c>
      <c r="I13" s="104" t="s">
        <v>6</v>
      </c>
      <c r="J13" s="104"/>
      <c r="K13" s="103" t="s">
        <v>61</v>
      </c>
      <c r="L13" s="103" t="s">
        <v>147</v>
      </c>
      <c r="M13" s="103">
        <v>88.85</v>
      </c>
      <c r="N13" s="103">
        <v>40.369999999999997</v>
      </c>
      <c r="O13" s="103" t="s">
        <v>12</v>
      </c>
      <c r="P13" s="105">
        <v>1000</v>
      </c>
      <c r="Q13" s="103">
        <v>43.57</v>
      </c>
      <c r="R13" s="123">
        <v>1000</v>
      </c>
      <c r="S13" s="124">
        <v>43.57</v>
      </c>
      <c r="T13" s="123">
        <v>1000</v>
      </c>
      <c r="U13" s="124">
        <v>43.57</v>
      </c>
      <c r="V13" s="103"/>
      <c r="W13" s="103"/>
      <c r="X13" s="105"/>
      <c r="Y13" s="103"/>
      <c r="Z13" s="105"/>
      <c r="AA13" s="103"/>
      <c r="AB13" s="105"/>
      <c r="AC13" s="103"/>
      <c r="AD13" s="103"/>
      <c r="AE13" s="103"/>
      <c r="AF13" s="105"/>
      <c r="AG13" s="103"/>
      <c r="AH13" s="103"/>
      <c r="AI13" s="103"/>
      <c r="AJ13" s="103"/>
      <c r="AK13" s="103"/>
      <c r="AL13" s="103" t="s">
        <v>68</v>
      </c>
      <c r="AM13" s="104" t="s">
        <v>6</v>
      </c>
      <c r="AN13" s="104"/>
      <c r="AO13" s="104"/>
      <c r="AP13" s="103" t="s">
        <v>105</v>
      </c>
      <c r="AQ13" s="165" t="s">
        <v>299</v>
      </c>
    </row>
    <row r="14" spans="1:43" x14ac:dyDescent="0.15">
      <c r="A14" s="100">
        <v>1018</v>
      </c>
      <c r="B14" s="101">
        <v>41846</v>
      </c>
      <c r="C14" s="102" t="s">
        <v>7</v>
      </c>
      <c r="D14" s="103" t="s">
        <v>8</v>
      </c>
      <c r="E14" s="103"/>
      <c r="F14" s="103" t="s">
        <v>42</v>
      </c>
      <c r="G14" s="101">
        <v>41455</v>
      </c>
      <c r="H14" s="104" t="s">
        <v>5</v>
      </c>
      <c r="I14" s="104" t="s">
        <v>6</v>
      </c>
      <c r="J14" s="104"/>
      <c r="K14" s="103" t="s">
        <v>62</v>
      </c>
      <c r="L14" s="103" t="s">
        <v>147</v>
      </c>
      <c r="M14" s="103">
        <v>75.486000000000004</v>
      </c>
      <c r="N14" s="103">
        <v>33.499499999999998</v>
      </c>
      <c r="O14" s="103" t="s">
        <v>12</v>
      </c>
      <c r="P14" s="105">
        <v>300</v>
      </c>
      <c r="Q14" s="103">
        <v>34.131999999999998</v>
      </c>
      <c r="R14" s="105">
        <v>1000</v>
      </c>
      <c r="S14" s="103">
        <v>39.0655</v>
      </c>
      <c r="T14" s="105">
        <v>2500</v>
      </c>
      <c r="U14" s="103">
        <v>42.377499999999998</v>
      </c>
      <c r="V14" s="103"/>
      <c r="W14" s="103"/>
      <c r="X14" s="103"/>
      <c r="Y14" s="103"/>
      <c r="Z14" s="103"/>
      <c r="AA14" s="103"/>
      <c r="AB14" s="103"/>
      <c r="AC14" s="103"/>
      <c r="AD14" s="103"/>
      <c r="AE14" s="103"/>
      <c r="AF14" s="105"/>
      <c r="AG14" s="103"/>
      <c r="AH14" s="103"/>
      <c r="AI14" s="103"/>
      <c r="AJ14" s="103"/>
      <c r="AK14" s="103"/>
      <c r="AL14" s="103" t="s">
        <v>68</v>
      </c>
      <c r="AM14" s="104" t="s">
        <v>6</v>
      </c>
      <c r="AN14" s="104"/>
      <c r="AO14" s="104"/>
      <c r="AP14" s="103" t="s">
        <v>290</v>
      </c>
      <c r="AQ14" s="165" t="s">
        <v>67</v>
      </c>
    </row>
    <row r="15" spans="1:43" x14ac:dyDescent="0.15">
      <c r="A15" s="100">
        <v>3588</v>
      </c>
      <c r="B15" s="101">
        <v>41846</v>
      </c>
      <c r="C15" s="102" t="s">
        <v>7</v>
      </c>
      <c r="D15" s="103" t="s">
        <v>8</v>
      </c>
      <c r="E15" s="103"/>
      <c r="F15" s="103" t="s">
        <v>42</v>
      </c>
      <c r="G15" s="101">
        <v>41820</v>
      </c>
      <c r="H15" s="104" t="s">
        <v>5</v>
      </c>
      <c r="I15" s="104" t="s">
        <v>6</v>
      </c>
      <c r="J15" s="104"/>
      <c r="K15" s="103" t="s">
        <v>0</v>
      </c>
      <c r="L15" s="103" t="s">
        <v>147</v>
      </c>
      <c r="M15" s="103">
        <v>81.680000000000007</v>
      </c>
      <c r="N15" s="103">
        <v>38.19</v>
      </c>
      <c r="O15" s="103" t="s">
        <v>12</v>
      </c>
      <c r="P15" s="105">
        <v>1000</v>
      </c>
      <c r="Q15" s="103">
        <v>42.83</v>
      </c>
      <c r="R15" s="123">
        <v>1000</v>
      </c>
      <c r="S15" s="124">
        <v>42.83</v>
      </c>
      <c r="T15" s="123">
        <v>1000</v>
      </c>
      <c r="U15" s="124">
        <v>42.83</v>
      </c>
      <c r="V15" s="103"/>
      <c r="W15" s="103"/>
      <c r="X15" s="103"/>
      <c r="Y15" s="103"/>
      <c r="Z15" s="103"/>
      <c r="AA15" s="103"/>
      <c r="AB15" s="103"/>
      <c r="AC15" s="103"/>
      <c r="AD15" s="103"/>
      <c r="AE15" s="103"/>
      <c r="AF15" s="103"/>
      <c r="AG15" s="103"/>
      <c r="AH15" s="103"/>
      <c r="AI15" s="103"/>
      <c r="AJ15" s="103"/>
      <c r="AK15" s="103"/>
      <c r="AL15" s="103" t="s">
        <v>68</v>
      </c>
      <c r="AM15" s="104" t="s">
        <v>6</v>
      </c>
      <c r="AN15" s="104"/>
      <c r="AO15" s="104"/>
      <c r="AP15" s="103" t="s">
        <v>101</v>
      </c>
      <c r="AQ15" s="165" t="s">
        <v>67</v>
      </c>
    </row>
    <row r="16" spans="1:43" x14ac:dyDescent="0.15">
      <c r="A16" s="100">
        <v>8420</v>
      </c>
      <c r="B16" s="101">
        <v>41846</v>
      </c>
      <c r="C16" s="102" t="s">
        <v>336</v>
      </c>
      <c r="D16" s="103" t="s">
        <v>337</v>
      </c>
      <c r="E16" s="103"/>
      <c r="F16" s="103" t="s">
        <v>338</v>
      </c>
      <c r="G16" s="101">
        <v>41549</v>
      </c>
      <c r="H16" s="104" t="s">
        <v>339</v>
      </c>
      <c r="I16" s="104" t="s">
        <v>340</v>
      </c>
      <c r="J16" s="104"/>
      <c r="K16" s="103" t="s">
        <v>335</v>
      </c>
      <c r="L16" s="103" t="s">
        <v>147</v>
      </c>
      <c r="M16" s="103">
        <v>90.6</v>
      </c>
      <c r="N16" s="103">
        <v>47.8</v>
      </c>
      <c r="O16" s="103" t="s">
        <v>341</v>
      </c>
      <c r="P16" s="105">
        <v>1000</v>
      </c>
      <c r="Q16" s="103">
        <v>50</v>
      </c>
      <c r="R16" s="164">
        <v>1000</v>
      </c>
      <c r="S16" s="164">
        <v>50</v>
      </c>
      <c r="T16" s="164">
        <v>1000</v>
      </c>
      <c r="U16" s="164">
        <v>50</v>
      </c>
      <c r="V16" s="103"/>
      <c r="W16" s="103"/>
      <c r="X16" s="103"/>
      <c r="Y16" s="103"/>
      <c r="Z16" s="103"/>
      <c r="AA16" s="103"/>
      <c r="AB16" s="103"/>
      <c r="AC16" s="103"/>
      <c r="AD16" s="103"/>
      <c r="AE16" s="103"/>
      <c r="AF16" s="105"/>
      <c r="AG16" s="103"/>
      <c r="AH16" s="103"/>
      <c r="AI16" s="103"/>
      <c r="AJ16" s="103"/>
      <c r="AK16" s="103"/>
      <c r="AL16" s="103" t="s">
        <v>68</v>
      </c>
      <c r="AM16" s="104" t="s">
        <v>6</v>
      </c>
      <c r="AN16" s="104"/>
      <c r="AO16" s="104"/>
      <c r="AP16" s="103"/>
      <c r="AQ16" s="165"/>
    </row>
    <row r="17" spans="1:43" x14ac:dyDescent="0.15">
      <c r="A17" s="100">
        <v>8498</v>
      </c>
      <c r="B17" s="163">
        <v>41839</v>
      </c>
      <c r="C17" s="102" t="s">
        <v>344</v>
      </c>
      <c r="D17" s="103" t="s">
        <v>345</v>
      </c>
      <c r="E17" s="103"/>
      <c r="F17" s="103" t="s">
        <v>350</v>
      </c>
      <c r="G17" s="101">
        <v>41801</v>
      </c>
      <c r="H17" s="104" t="s">
        <v>339</v>
      </c>
      <c r="I17" s="104" t="s">
        <v>340</v>
      </c>
      <c r="J17" s="104"/>
      <c r="K17" s="103" t="s">
        <v>347</v>
      </c>
      <c r="L17" s="103" t="s">
        <v>147</v>
      </c>
      <c r="M17" s="103">
        <v>80</v>
      </c>
      <c r="N17" s="103">
        <v>42.183999999999997</v>
      </c>
      <c r="O17" s="103" t="s">
        <v>341</v>
      </c>
      <c r="P17" s="105">
        <v>1000</v>
      </c>
      <c r="Q17" s="103">
        <v>45.517000000000003</v>
      </c>
      <c r="R17" s="164">
        <v>1000</v>
      </c>
      <c r="S17" s="164">
        <v>45.517000000000003</v>
      </c>
      <c r="T17" s="164">
        <v>1000</v>
      </c>
      <c r="U17" s="164">
        <v>45.517000000000003</v>
      </c>
      <c r="V17" s="103"/>
      <c r="W17" s="103"/>
      <c r="X17" s="105"/>
      <c r="Y17" s="103"/>
      <c r="Z17" s="105"/>
      <c r="AA17" s="103"/>
      <c r="AB17" s="105"/>
      <c r="AC17" s="103"/>
      <c r="AD17" s="103"/>
      <c r="AE17" s="103"/>
      <c r="AF17" s="105"/>
      <c r="AG17" s="103"/>
      <c r="AH17" s="103"/>
      <c r="AI17" s="103"/>
      <c r="AJ17" s="103"/>
      <c r="AK17" s="103"/>
      <c r="AL17" s="103" t="s">
        <v>351</v>
      </c>
      <c r="AM17" s="104" t="s">
        <v>349</v>
      </c>
      <c r="AN17" s="103"/>
      <c r="AO17" s="104"/>
      <c r="AP17" s="104"/>
      <c r="AQ17" s="104"/>
    </row>
    <row r="18" spans="1:43" x14ac:dyDescent="0.15">
      <c r="A18" s="100">
        <v>948</v>
      </c>
      <c r="B18" s="101">
        <v>41846</v>
      </c>
      <c r="C18" s="102" t="s">
        <v>7</v>
      </c>
      <c r="D18" s="103" t="s">
        <v>8</v>
      </c>
      <c r="E18" s="103"/>
      <c r="F18" s="103" t="s">
        <v>1</v>
      </c>
      <c r="G18" s="101">
        <v>41822</v>
      </c>
      <c r="H18" s="104" t="s">
        <v>5</v>
      </c>
      <c r="I18" s="104" t="s">
        <v>6</v>
      </c>
      <c r="J18" s="104"/>
      <c r="K18" s="103" t="s">
        <v>30</v>
      </c>
      <c r="L18" s="103" t="s">
        <v>147</v>
      </c>
      <c r="M18" s="103">
        <v>83</v>
      </c>
      <c r="N18" s="103">
        <v>37.799999999999997</v>
      </c>
      <c r="O18" s="103"/>
      <c r="P18" s="105"/>
      <c r="Q18" s="103"/>
      <c r="R18" s="105"/>
      <c r="S18" s="103"/>
      <c r="T18" s="105"/>
      <c r="U18" s="103"/>
      <c r="V18" s="103"/>
      <c r="W18" s="103"/>
      <c r="X18" s="103"/>
      <c r="Y18" s="103"/>
      <c r="Z18" s="103"/>
      <c r="AA18" s="103"/>
      <c r="AB18" s="103"/>
      <c r="AC18" s="103"/>
      <c r="AD18" s="103"/>
      <c r="AE18" s="103">
        <v>21.9</v>
      </c>
      <c r="AF18" s="105"/>
      <c r="AG18" s="103"/>
      <c r="AH18" s="103"/>
      <c r="AI18" s="103"/>
      <c r="AJ18" s="103"/>
      <c r="AK18" s="103"/>
      <c r="AL18" s="103" t="s">
        <v>70</v>
      </c>
      <c r="AM18" s="104" t="s">
        <v>6</v>
      </c>
      <c r="AN18" s="104"/>
      <c r="AO18" s="104"/>
      <c r="AP18" s="103" t="s">
        <v>298</v>
      </c>
      <c r="AQ18" s="165" t="s">
        <v>299</v>
      </c>
    </row>
    <row r="19" spans="1:43" x14ac:dyDescent="0.15">
      <c r="A19" s="100">
        <v>955</v>
      </c>
      <c r="B19" s="101">
        <v>41846</v>
      </c>
      <c r="C19" s="102" t="s">
        <v>7</v>
      </c>
      <c r="D19" s="103" t="s">
        <v>8</v>
      </c>
      <c r="E19" s="103"/>
      <c r="F19" s="103" t="s">
        <v>1</v>
      </c>
      <c r="G19" s="101">
        <v>41865</v>
      </c>
      <c r="H19" s="104" t="s">
        <v>5</v>
      </c>
      <c r="I19" s="104" t="s">
        <v>6</v>
      </c>
      <c r="J19" s="104"/>
      <c r="K19" s="103" t="s">
        <v>2</v>
      </c>
      <c r="L19" s="103" t="s">
        <v>147</v>
      </c>
      <c r="M19" s="103">
        <v>83</v>
      </c>
      <c r="N19" s="103">
        <v>39</v>
      </c>
      <c r="O19" s="103" t="s">
        <v>341</v>
      </c>
      <c r="P19" s="105">
        <v>300</v>
      </c>
      <c r="Q19" s="103">
        <v>43.45</v>
      </c>
      <c r="R19" s="105">
        <v>1000</v>
      </c>
      <c r="S19" s="103">
        <v>43.45</v>
      </c>
      <c r="T19" s="105">
        <v>2500</v>
      </c>
      <c r="U19" s="103">
        <v>43.45</v>
      </c>
      <c r="V19" s="103"/>
      <c r="W19" s="103"/>
      <c r="X19" s="103"/>
      <c r="Y19" s="103"/>
      <c r="Z19" s="103"/>
      <c r="AA19" s="103"/>
      <c r="AB19" s="103"/>
      <c r="AC19" s="103"/>
      <c r="AD19" s="103"/>
      <c r="AE19" s="103">
        <v>22.03</v>
      </c>
      <c r="AF19" s="105">
        <v>2000</v>
      </c>
      <c r="AG19" s="103">
        <v>22.46</v>
      </c>
      <c r="AH19" s="103"/>
      <c r="AI19" s="103"/>
      <c r="AJ19" s="103"/>
      <c r="AK19" s="103"/>
      <c r="AL19" s="103" t="s">
        <v>70</v>
      </c>
      <c r="AM19" s="104" t="s">
        <v>6</v>
      </c>
      <c r="AN19" s="104"/>
      <c r="AO19" s="104"/>
      <c r="AP19" s="103" t="s">
        <v>66</v>
      </c>
      <c r="AQ19" s="165" t="s">
        <v>67</v>
      </c>
    </row>
    <row r="20" spans="1:43" x14ac:dyDescent="0.15">
      <c r="A20" s="100">
        <v>2548</v>
      </c>
      <c r="B20" s="101">
        <v>41846</v>
      </c>
      <c r="C20" s="102" t="s">
        <v>7</v>
      </c>
      <c r="D20" s="103" t="s">
        <v>8</v>
      </c>
      <c r="E20" s="103"/>
      <c r="F20" s="103" t="s">
        <v>1</v>
      </c>
      <c r="G20" s="101">
        <v>41455</v>
      </c>
      <c r="H20" s="104" t="s">
        <v>6</v>
      </c>
      <c r="I20" s="104" t="s">
        <v>52</v>
      </c>
      <c r="J20" s="104"/>
      <c r="K20" s="103" t="s">
        <v>53</v>
      </c>
      <c r="L20" s="103" t="s">
        <v>147</v>
      </c>
      <c r="M20" s="103">
        <v>90.6</v>
      </c>
      <c r="N20" s="103">
        <v>47.8</v>
      </c>
      <c r="O20" s="103" t="s">
        <v>12</v>
      </c>
      <c r="P20" s="105">
        <v>1000</v>
      </c>
      <c r="Q20" s="103">
        <v>50</v>
      </c>
      <c r="R20" s="123">
        <v>1000</v>
      </c>
      <c r="S20" s="124">
        <v>50</v>
      </c>
      <c r="T20" s="123">
        <v>1000</v>
      </c>
      <c r="U20" s="124">
        <v>50</v>
      </c>
      <c r="V20" s="103"/>
      <c r="W20" s="103"/>
      <c r="X20" s="103"/>
      <c r="Y20" s="103"/>
      <c r="Z20" s="103"/>
      <c r="AA20" s="103"/>
      <c r="AB20" s="103"/>
      <c r="AC20" s="103"/>
      <c r="AD20" s="103"/>
      <c r="AE20" s="103">
        <v>39.200000000000003</v>
      </c>
      <c r="AF20" s="105"/>
      <c r="AG20" s="103"/>
      <c r="AH20" s="103"/>
      <c r="AI20" s="103"/>
      <c r="AJ20" s="103"/>
      <c r="AK20" s="103"/>
      <c r="AL20" s="103" t="s">
        <v>70</v>
      </c>
      <c r="AM20" s="104" t="s">
        <v>6</v>
      </c>
      <c r="AN20" s="104"/>
      <c r="AO20" s="104"/>
      <c r="AP20" s="103" t="s">
        <v>72</v>
      </c>
      <c r="AQ20" s="103" t="s">
        <v>67</v>
      </c>
    </row>
    <row r="21" spans="1:43" x14ac:dyDescent="0.15">
      <c r="A21" s="100">
        <v>957</v>
      </c>
      <c r="B21" s="101">
        <v>41846</v>
      </c>
      <c r="C21" s="102" t="s">
        <v>7</v>
      </c>
      <c r="D21" s="103" t="s">
        <v>8</v>
      </c>
      <c r="E21" s="103"/>
      <c r="F21" s="103" t="s">
        <v>1</v>
      </c>
      <c r="G21" s="101">
        <v>41495</v>
      </c>
      <c r="H21" s="104" t="s">
        <v>5</v>
      </c>
      <c r="I21" s="104" t="s">
        <v>6</v>
      </c>
      <c r="J21" s="104"/>
      <c r="K21" s="103" t="s">
        <v>3</v>
      </c>
      <c r="L21" s="103" t="s">
        <v>147</v>
      </c>
      <c r="M21" s="103">
        <v>89.05</v>
      </c>
      <c r="N21" s="103">
        <v>44.99</v>
      </c>
      <c r="O21" s="103" t="s">
        <v>12</v>
      </c>
      <c r="P21" s="105">
        <v>1000</v>
      </c>
      <c r="Q21" s="103">
        <v>48.84</v>
      </c>
      <c r="R21" s="123">
        <v>1000</v>
      </c>
      <c r="S21" s="124">
        <v>48.84</v>
      </c>
      <c r="T21" s="123">
        <v>1000</v>
      </c>
      <c r="U21" s="124">
        <v>48.84</v>
      </c>
      <c r="V21" s="103"/>
      <c r="W21" s="103"/>
      <c r="X21" s="103"/>
      <c r="Y21" s="103"/>
      <c r="Z21" s="103"/>
      <c r="AA21" s="103"/>
      <c r="AB21" s="103"/>
      <c r="AC21" s="103"/>
      <c r="AD21" s="103"/>
      <c r="AE21" s="103">
        <v>24.74</v>
      </c>
      <c r="AF21" s="105"/>
      <c r="AG21" s="103"/>
      <c r="AH21" s="103"/>
      <c r="AI21" s="103"/>
      <c r="AJ21" s="103"/>
      <c r="AK21" s="103"/>
      <c r="AL21" s="103" t="s">
        <v>70</v>
      </c>
      <c r="AM21" s="104" t="s">
        <v>6</v>
      </c>
      <c r="AN21" s="104"/>
      <c r="AO21" s="104"/>
      <c r="AP21" s="103" t="s">
        <v>296</v>
      </c>
      <c r="AQ21" s="165" t="s">
        <v>67</v>
      </c>
    </row>
    <row r="22" spans="1:43" x14ac:dyDescent="0.15">
      <c r="A22" s="100">
        <v>959</v>
      </c>
      <c r="B22" s="101">
        <v>41846</v>
      </c>
      <c r="C22" s="102" t="s">
        <v>7</v>
      </c>
      <c r="D22" s="103" t="s">
        <v>8</v>
      </c>
      <c r="E22" s="103"/>
      <c r="F22" s="103" t="s">
        <v>1</v>
      </c>
      <c r="G22" s="107">
        <v>41820</v>
      </c>
      <c r="H22" s="104" t="s">
        <v>5</v>
      </c>
      <c r="I22" s="104" t="s">
        <v>6</v>
      </c>
      <c r="J22" s="104"/>
      <c r="K22" s="103" t="s">
        <v>4</v>
      </c>
      <c r="L22" s="103" t="s">
        <v>147</v>
      </c>
      <c r="M22" s="103">
        <v>86.95</v>
      </c>
      <c r="N22" s="103">
        <v>33.26</v>
      </c>
      <c r="O22" s="103" t="s">
        <v>12</v>
      </c>
      <c r="P22" s="105">
        <v>300</v>
      </c>
      <c r="Q22" s="103">
        <v>35.89</v>
      </c>
      <c r="R22" s="105">
        <v>1000</v>
      </c>
      <c r="S22" s="103">
        <v>38.950000000000003</v>
      </c>
      <c r="T22" s="105">
        <v>2500</v>
      </c>
      <c r="U22" s="103">
        <v>39.869999999999997</v>
      </c>
      <c r="V22" s="103"/>
      <c r="W22" s="103"/>
      <c r="X22" s="103"/>
      <c r="Y22" s="103"/>
      <c r="Z22" s="103"/>
      <c r="AA22" s="103"/>
      <c r="AB22" s="103"/>
      <c r="AC22" s="103"/>
      <c r="AD22" s="103"/>
      <c r="AE22" s="103">
        <v>19.95</v>
      </c>
      <c r="AF22" s="105"/>
      <c r="AG22" s="103"/>
      <c r="AH22" s="103"/>
      <c r="AI22" s="103"/>
      <c r="AJ22" s="103"/>
      <c r="AK22" s="103"/>
      <c r="AL22" s="103" t="s">
        <v>70</v>
      </c>
      <c r="AM22" s="104" t="s">
        <v>6</v>
      </c>
      <c r="AN22" s="104"/>
      <c r="AO22" s="104"/>
      <c r="AP22" s="103" t="s">
        <v>286</v>
      </c>
      <c r="AQ22" s="165" t="s">
        <v>67</v>
      </c>
    </row>
    <row r="23" spans="1:43" x14ac:dyDescent="0.15">
      <c r="A23" s="100">
        <v>961</v>
      </c>
      <c r="B23" s="101">
        <v>41846</v>
      </c>
      <c r="C23" s="102" t="s">
        <v>7</v>
      </c>
      <c r="D23" s="103" t="s">
        <v>8</v>
      </c>
      <c r="E23" s="103"/>
      <c r="F23" s="103" t="s">
        <v>1</v>
      </c>
      <c r="G23" s="101">
        <v>41495</v>
      </c>
      <c r="H23" s="104" t="s">
        <v>5</v>
      </c>
      <c r="I23" s="104" t="s">
        <v>6</v>
      </c>
      <c r="J23" s="104"/>
      <c r="K23" s="103" t="s">
        <v>55</v>
      </c>
      <c r="L23" s="103" t="s">
        <v>147</v>
      </c>
      <c r="M23" s="103">
        <v>89.05</v>
      </c>
      <c r="N23" s="103">
        <v>46.92</v>
      </c>
      <c r="O23" s="103" t="s">
        <v>12</v>
      </c>
      <c r="P23" s="105">
        <v>1000</v>
      </c>
      <c r="Q23" s="103">
        <v>50.88</v>
      </c>
      <c r="R23" s="123">
        <v>1000</v>
      </c>
      <c r="S23" s="124">
        <v>50.88</v>
      </c>
      <c r="T23" s="123">
        <v>1000</v>
      </c>
      <c r="U23" s="124">
        <v>50.88</v>
      </c>
      <c r="V23" s="103"/>
      <c r="W23" s="103"/>
      <c r="X23" s="103"/>
      <c r="Y23" s="103"/>
      <c r="Z23" s="103"/>
      <c r="AA23" s="103"/>
      <c r="AB23" s="103"/>
      <c r="AC23" s="103"/>
      <c r="AD23" s="103"/>
      <c r="AE23" s="103">
        <v>25.8</v>
      </c>
      <c r="AF23" s="105"/>
      <c r="AG23" s="103"/>
      <c r="AH23" s="103"/>
      <c r="AI23" s="103"/>
      <c r="AJ23" s="103"/>
      <c r="AK23" s="103"/>
      <c r="AL23" s="103" t="s">
        <v>70</v>
      </c>
      <c r="AM23" s="104" t="s">
        <v>6</v>
      </c>
      <c r="AN23" s="104"/>
      <c r="AO23" s="104"/>
      <c r="AP23" s="103" t="s">
        <v>63</v>
      </c>
      <c r="AQ23" s="165" t="s">
        <v>67</v>
      </c>
    </row>
    <row r="24" spans="1:43" x14ac:dyDescent="0.15">
      <c r="A24" s="100">
        <v>966</v>
      </c>
      <c r="B24" s="101">
        <v>41846</v>
      </c>
      <c r="C24" s="102" t="s">
        <v>7</v>
      </c>
      <c r="D24" s="103" t="s">
        <v>8</v>
      </c>
      <c r="E24" s="103"/>
      <c r="F24" s="103" t="s">
        <v>1</v>
      </c>
      <c r="G24" s="101">
        <v>41467</v>
      </c>
      <c r="H24" s="104" t="s">
        <v>5</v>
      </c>
      <c r="I24" s="104" t="s">
        <v>6</v>
      </c>
      <c r="J24" s="104"/>
      <c r="K24" s="103" t="s">
        <v>56</v>
      </c>
      <c r="L24" s="103" t="s">
        <v>147</v>
      </c>
      <c r="M24" s="103">
        <v>92.3</v>
      </c>
      <c r="N24" s="103">
        <v>43.54</v>
      </c>
      <c r="O24" s="103" t="s">
        <v>12</v>
      </c>
      <c r="P24" s="105">
        <v>1000</v>
      </c>
      <c r="Q24" s="103">
        <v>46.79</v>
      </c>
      <c r="R24" s="123">
        <v>1000</v>
      </c>
      <c r="S24" s="124">
        <v>46.79</v>
      </c>
      <c r="T24" s="123">
        <v>1000</v>
      </c>
      <c r="U24" s="124">
        <v>46.79</v>
      </c>
      <c r="V24" s="103"/>
      <c r="W24" s="103"/>
      <c r="X24" s="105"/>
      <c r="Y24" s="103"/>
      <c r="Z24" s="105"/>
      <c r="AA24" s="103"/>
      <c r="AB24" s="105"/>
      <c r="AC24" s="103"/>
      <c r="AD24" s="103"/>
      <c r="AE24" s="103">
        <v>17.420000000000002</v>
      </c>
      <c r="AF24" s="105"/>
      <c r="AG24" s="103"/>
      <c r="AH24" s="103"/>
      <c r="AI24" s="103"/>
      <c r="AJ24" s="103"/>
      <c r="AK24" s="103"/>
      <c r="AL24" s="103" t="s">
        <v>70</v>
      </c>
      <c r="AM24" s="104" t="s">
        <v>6</v>
      </c>
      <c r="AN24" s="104"/>
      <c r="AO24" s="104"/>
      <c r="AP24" s="103" t="s">
        <v>226</v>
      </c>
      <c r="AQ24" s="165" t="s">
        <v>67</v>
      </c>
    </row>
    <row r="25" spans="1:43" x14ac:dyDescent="0.15">
      <c r="A25" s="100">
        <v>975</v>
      </c>
      <c r="B25" s="101">
        <v>41846</v>
      </c>
      <c r="C25" s="102" t="s">
        <v>7</v>
      </c>
      <c r="D25" s="103" t="s">
        <v>8</v>
      </c>
      <c r="E25" s="103"/>
      <c r="F25" s="103" t="s">
        <v>1</v>
      </c>
      <c r="G25" s="101">
        <v>41844</v>
      </c>
      <c r="H25" s="104" t="s">
        <v>5</v>
      </c>
      <c r="I25" s="104" t="s">
        <v>6</v>
      </c>
      <c r="J25" s="104"/>
      <c r="K25" s="103" t="s">
        <v>57</v>
      </c>
      <c r="L25" s="103" t="s">
        <v>147</v>
      </c>
      <c r="M25" s="103">
        <v>85.85</v>
      </c>
      <c r="N25" s="103">
        <v>40.369999999999997</v>
      </c>
      <c r="O25" s="103" t="s">
        <v>12</v>
      </c>
      <c r="P25" s="105">
        <v>1000</v>
      </c>
      <c r="Q25" s="103">
        <v>43.57</v>
      </c>
      <c r="R25" s="123">
        <v>1000</v>
      </c>
      <c r="S25" s="124">
        <v>43.57</v>
      </c>
      <c r="T25" s="123">
        <v>1000</v>
      </c>
      <c r="U25" s="124">
        <v>43.57</v>
      </c>
      <c r="V25" s="103"/>
      <c r="W25" s="103"/>
      <c r="X25" s="103"/>
      <c r="Y25" s="103"/>
      <c r="Z25" s="103"/>
      <c r="AA25" s="103"/>
      <c r="AB25" s="103"/>
      <c r="AC25" s="103"/>
      <c r="AD25" s="103"/>
      <c r="AE25" s="103">
        <v>20.7</v>
      </c>
      <c r="AF25" s="105"/>
      <c r="AG25" s="103"/>
      <c r="AH25" s="103"/>
      <c r="AI25" s="103"/>
      <c r="AJ25" s="103"/>
      <c r="AK25" s="103"/>
      <c r="AL25" s="103" t="s">
        <v>70</v>
      </c>
      <c r="AM25" s="104" t="s">
        <v>6</v>
      </c>
      <c r="AN25" s="104"/>
      <c r="AO25" s="104"/>
      <c r="AP25" s="103" t="s">
        <v>228</v>
      </c>
      <c r="AQ25" s="165" t="s">
        <v>299</v>
      </c>
    </row>
    <row r="26" spans="1:43" x14ac:dyDescent="0.15">
      <c r="A26" s="100">
        <v>985</v>
      </c>
      <c r="B26" s="101">
        <v>41846</v>
      </c>
      <c r="C26" s="102" t="s">
        <v>7</v>
      </c>
      <c r="D26" s="103" t="s">
        <v>8</v>
      </c>
      <c r="E26" s="103"/>
      <c r="F26" s="103" t="s">
        <v>1</v>
      </c>
      <c r="G26" s="101">
        <v>41820</v>
      </c>
      <c r="H26" s="104" t="s">
        <v>5</v>
      </c>
      <c r="I26" s="104" t="s">
        <v>6</v>
      </c>
      <c r="J26" s="104"/>
      <c r="K26" s="103" t="s">
        <v>58</v>
      </c>
      <c r="L26" s="103" t="s">
        <v>147</v>
      </c>
      <c r="M26" s="103">
        <v>107.01</v>
      </c>
      <c r="N26" s="103">
        <v>38.18</v>
      </c>
      <c r="O26" s="103" t="s">
        <v>12</v>
      </c>
      <c r="P26" s="105">
        <v>600</v>
      </c>
      <c r="Q26" s="103">
        <v>38.18</v>
      </c>
      <c r="R26" s="123">
        <v>600</v>
      </c>
      <c r="S26" s="124">
        <v>38.18</v>
      </c>
      <c r="T26" s="123">
        <v>600</v>
      </c>
      <c r="U26" s="124">
        <v>38.18</v>
      </c>
      <c r="V26" s="103"/>
      <c r="W26" s="103"/>
      <c r="X26" s="103"/>
      <c r="Y26" s="103"/>
      <c r="Z26" s="103"/>
      <c r="AA26" s="103"/>
      <c r="AB26" s="103"/>
      <c r="AC26" s="103"/>
      <c r="AD26" s="103"/>
      <c r="AE26" s="103">
        <v>23.76</v>
      </c>
      <c r="AF26" s="105"/>
      <c r="AG26" s="103"/>
      <c r="AH26" s="103"/>
      <c r="AI26" s="103"/>
      <c r="AJ26" s="103"/>
      <c r="AK26" s="103"/>
      <c r="AL26" s="103" t="s">
        <v>70</v>
      </c>
      <c r="AM26" s="104" t="s">
        <v>6</v>
      </c>
      <c r="AN26" s="104"/>
      <c r="AO26" s="104"/>
      <c r="AP26" s="103" t="s">
        <v>225</v>
      </c>
      <c r="AQ26" s="165" t="s">
        <v>67</v>
      </c>
    </row>
    <row r="27" spans="1:43" x14ac:dyDescent="0.15">
      <c r="A27" s="100">
        <v>2284</v>
      </c>
      <c r="B27" s="101">
        <v>41846</v>
      </c>
      <c r="C27" s="102" t="s">
        <v>7</v>
      </c>
      <c r="D27" s="103" t="s">
        <v>8</v>
      </c>
      <c r="E27" s="103"/>
      <c r="F27" s="103" t="s">
        <v>1</v>
      </c>
      <c r="G27" s="101">
        <v>41820</v>
      </c>
      <c r="H27" s="104" t="s">
        <v>5</v>
      </c>
      <c r="I27" s="104" t="s">
        <v>6</v>
      </c>
      <c r="J27" s="104"/>
      <c r="K27" s="103" t="s">
        <v>59</v>
      </c>
      <c r="L27" s="103" t="s">
        <v>147</v>
      </c>
      <c r="M27" s="103">
        <v>82.12</v>
      </c>
      <c r="N27" s="103">
        <v>36.380000000000003</v>
      </c>
      <c r="O27" s="103" t="s">
        <v>12</v>
      </c>
      <c r="P27" s="105">
        <v>1000</v>
      </c>
      <c r="Q27" s="103">
        <v>38.840000000000003</v>
      </c>
      <c r="R27" s="123">
        <v>1000</v>
      </c>
      <c r="S27" s="124">
        <v>38.840000000000003</v>
      </c>
      <c r="T27" s="123">
        <v>1000</v>
      </c>
      <c r="U27" s="124">
        <v>38.840000000000003</v>
      </c>
      <c r="V27" s="103"/>
      <c r="W27" s="103"/>
      <c r="X27" s="103"/>
      <c r="Y27" s="103"/>
      <c r="Z27" s="105"/>
      <c r="AA27" s="103"/>
      <c r="AB27" s="105"/>
      <c r="AC27" s="103"/>
      <c r="AD27" s="103"/>
      <c r="AE27" s="103">
        <v>19.059999999999999</v>
      </c>
      <c r="AF27" s="105"/>
      <c r="AG27" s="103"/>
      <c r="AH27" s="103"/>
      <c r="AI27" s="103"/>
      <c r="AJ27" s="103"/>
      <c r="AK27" s="103"/>
      <c r="AL27" s="103" t="s">
        <v>70</v>
      </c>
      <c r="AM27" s="104" t="s">
        <v>6</v>
      </c>
      <c r="AN27" s="104"/>
      <c r="AO27" s="104"/>
      <c r="AP27" s="103" t="s">
        <v>223</v>
      </c>
      <c r="AQ27" s="103" t="s">
        <v>67</v>
      </c>
    </row>
    <row r="28" spans="1:43" x14ac:dyDescent="0.15">
      <c r="A28" s="100">
        <v>3782</v>
      </c>
      <c r="B28" s="101">
        <v>41846</v>
      </c>
      <c r="C28" s="102" t="s">
        <v>7</v>
      </c>
      <c r="D28" s="103" t="s">
        <v>8</v>
      </c>
      <c r="E28" s="103"/>
      <c r="F28" s="103" t="s">
        <v>1</v>
      </c>
      <c r="G28" s="101">
        <v>41823</v>
      </c>
      <c r="H28" s="104" t="s">
        <v>5</v>
      </c>
      <c r="I28" s="104" t="s">
        <v>6</v>
      </c>
      <c r="J28" s="104"/>
      <c r="K28" s="103" t="s">
        <v>60</v>
      </c>
      <c r="L28" s="103" t="s">
        <v>147</v>
      </c>
      <c r="M28" s="103">
        <v>83</v>
      </c>
      <c r="N28" s="103">
        <v>37.799999999999997</v>
      </c>
      <c r="O28" s="103"/>
      <c r="P28" s="105"/>
      <c r="Q28" s="103"/>
      <c r="R28" s="105"/>
      <c r="S28" s="103"/>
      <c r="T28" s="105"/>
      <c r="U28" s="103"/>
      <c r="V28" s="103"/>
      <c r="W28" s="103"/>
      <c r="X28" s="103"/>
      <c r="Y28" s="103"/>
      <c r="Z28" s="105"/>
      <c r="AA28" s="103"/>
      <c r="AB28" s="105"/>
      <c r="AC28" s="103"/>
      <c r="AD28" s="103"/>
      <c r="AE28" s="103">
        <v>21.9</v>
      </c>
      <c r="AF28" s="105"/>
      <c r="AG28" s="103"/>
      <c r="AH28" s="103"/>
      <c r="AI28" s="103"/>
      <c r="AJ28" s="103"/>
      <c r="AK28" s="103"/>
      <c r="AL28" s="103" t="s">
        <v>70</v>
      </c>
      <c r="AM28" s="104" t="s">
        <v>6</v>
      </c>
      <c r="AN28" s="104"/>
      <c r="AO28" s="104"/>
      <c r="AP28" s="103" t="s">
        <v>103</v>
      </c>
      <c r="AQ28" s="165" t="s">
        <v>67</v>
      </c>
    </row>
    <row r="29" spans="1:43" x14ac:dyDescent="0.15">
      <c r="A29" s="100">
        <v>1014</v>
      </c>
      <c r="B29" s="101">
        <v>41846</v>
      </c>
      <c r="C29" s="102" t="s">
        <v>7</v>
      </c>
      <c r="D29" s="103" t="s">
        <v>8</v>
      </c>
      <c r="E29" s="103"/>
      <c r="F29" s="103" t="s">
        <v>1</v>
      </c>
      <c r="G29" s="101">
        <v>41479</v>
      </c>
      <c r="H29" s="104" t="s">
        <v>5</v>
      </c>
      <c r="I29" s="104" t="s">
        <v>6</v>
      </c>
      <c r="J29" s="104"/>
      <c r="K29" s="103" t="s">
        <v>61</v>
      </c>
      <c r="L29" s="103" t="s">
        <v>147</v>
      </c>
      <c r="M29" s="103">
        <v>88.85</v>
      </c>
      <c r="N29" s="103">
        <v>40.369999999999997</v>
      </c>
      <c r="O29" s="103" t="s">
        <v>12</v>
      </c>
      <c r="P29" s="105">
        <v>1000</v>
      </c>
      <c r="Q29" s="103">
        <v>43.57</v>
      </c>
      <c r="R29" s="123">
        <v>1000</v>
      </c>
      <c r="S29" s="124">
        <v>43.57</v>
      </c>
      <c r="T29" s="123">
        <v>1000</v>
      </c>
      <c r="U29" s="124">
        <v>43.57</v>
      </c>
      <c r="V29" s="103"/>
      <c r="W29" s="103"/>
      <c r="X29" s="105"/>
      <c r="Y29" s="103"/>
      <c r="Z29" s="105"/>
      <c r="AA29" s="103"/>
      <c r="AB29" s="105"/>
      <c r="AC29" s="103"/>
      <c r="AD29" s="103"/>
      <c r="AE29" s="103">
        <v>20.7</v>
      </c>
      <c r="AF29" s="105"/>
      <c r="AG29" s="103"/>
      <c r="AH29" s="103"/>
      <c r="AI29" s="103"/>
      <c r="AJ29" s="103"/>
      <c r="AK29" s="103"/>
      <c r="AL29" s="103" t="s">
        <v>70</v>
      </c>
      <c r="AM29" s="104" t="s">
        <v>6</v>
      </c>
      <c r="AN29" s="104"/>
      <c r="AO29" s="104"/>
      <c r="AP29" s="103" t="s">
        <v>105</v>
      </c>
      <c r="AQ29" s="165" t="s">
        <v>299</v>
      </c>
    </row>
    <row r="30" spans="1:43" x14ac:dyDescent="0.15">
      <c r="A30" s="100">
        <v>1017</v>
      </c>
      <c r="B30" s="101">
        <v>41846</v>
      </c>
      <c r="C30" s="102" t="s">
        <v>7</v>
      </c>
      <c r="D30" s="103" t="s">
        <v>8</v>
      </c>
      <c r="E30" s="103"/>
      <c r="F30" s="103" t="s">
        <v>1</v>
      </c>
      <c r="G30" s="101">
        <v>41455</v>
      </c>
      <c r="H30" s="104" t="s">
        <v>5</v>
      </c>
      <c r="I30" s="104" t="s">
        <v>6</v>
      </c>
      <c r="J30" s="104"/>
      <c r="K30" s="103" t="s">
        <v>62</v>
      </c>
      <c r="L30" s="103" t="s">
        <v>147</v>
      </c>
      <c r="M30" s="103">
        <v>75.486000000000004</v>
      </c>
      <c r="N30" s="103">
        <v>33.499499999999998</v>
      </c>
      <c r="O30" s="103" t="s">
        <v>12</v>
      </c>
      <c r="P30" s="105">
        <v>300</v>
      </c>
      <c r="Q30" s="103">
        <v>34.131999999999998</v>
      </c>
      <c r="R30" s="105">
        <v>1000</v>
      </c>
      <c r="S30" s="103">
        <v>39.0655</v>
      </c>
      <c r="T30" s="105">
        <v>2500</v>
      </c>
      <c r="U30" s="103">
        <v>42.377499999999998</v>
      </c>
      <c r="V30" s="103"/>
      <c r="W30" s="103"/>
      <c r="X30" s="105"/>
      <c r="Y30" s="103"/>
      <c r="Z30" s="105"/>
      <c r="AA30" s="103"/>
      <c r="AB30" s="103"/>
      <c r="AC30" s="103"/>
      <c r="AD30" s="103"/>
      <c r="AE30" s="103">
        <v>16.203499999999998</v>
      </c>
      <c r="AF30" s="105">
        <v>2000</v>
      </c>
      <c r="AG30" s="103">
        <v>17.491499999999998</v>
      </c>
      <c r="AH30" s="103"/>
      <c r="AI30" s="103"/>
      <c r="AJ30" s="103"/>
      <c r="AK30" s="103"/>
      <c r="AL30" s="103" t="s">
        <v>70</v>
      </c>
      <c r="AM30" s="104" t="s">
        <v>6</v>
      </c>
      <c r="AN30" s="104"/>
      <c r="AO30" s="104"/>
      <c r="AP30" s="103" t="s">
        <v>290</v>
      </c>
      <c r="AQ30" s="165" t="s">
        <v>67</v>
      </c>
    </row>
    <row r="31" spans="1:43" x14ac:dyDescent="0.15">
      <c r="A31" s="100">
        <v>3587</v>
      </c>
      <c r="B31" s="101">
        <v>41846</v>
      </c>
      <c r="C31" s="102" t="s">
        <v>7</v>
      </c>
      <c r="D31" s="103" t="s">
        <v>8</v>
      </c>
      <c r="E31" s="103"/>
      <c r="F31" s="103" t="s">
        <v>1</v>
      </c>
      <c r="G31" s="101">
        <v>41820</v>
      </c>
      <c r="H31" s="104" t="s">
        <v>5</v>
      </c>
      <c r="I31" s="104" t="s">
        <v>6</v>
      </c>
      <c r="J31" s="104"/>
      <c r="K31" s="103" t="s">
        <v>0</v>
      </c>
      <c r="L31" s="103" t="s">
        <v>147</v>
      </c>
      <c r="M31" s="103">
        <v>81.680000000000007</v>
      </c>
      <c r="N31" s="103">
        <v>38.19</v>
      </c>
      <c r="O31" s="103" t="s">
        <v>12</v>
      </c>
      <c r="P31" s="105">
        <v>1000</v>
      </c>
      <c r="Q31" s="103">
        <v>42.83</v>
      </c>
      <c r="R31" s="123">
        <v>1000</v>
      </c>
      <c r="S31" s="124">
        <v>42.83</v>
      </c>
      <c r="T31" s="123">
        <v>1000</v>
      </c>
      <c r="U31" s="124">
        <v>42.83</v>
      </c>
      <c r="V31" s="103"/>
      <c r="W31" s="103"/>
      <c r="X31" s="103"/>
      <c r="Y31" s="103"/>
      <c r="Z31" s="103"/>
      <c r="AA31" s="103"/>
      <c r="AB31" s="103"/>
      <c r="AC31" s="103"/>
      <c r="AD31" s="103"/>
      <c r="AE31" s="103">
        <v>27.69</v>
      </c>
      <c r="AF31" s="105"/>
      <c r="AG31" s="103"/>
      <c r="AH31" s="103"/>
      <c r="AI31" s="103"/>
      <c r="AJ31" s="103"/>
      <c r="AK31" s="103"/>
      <c r="AL31" s="103" t="s">
        <v>70</v>
      </c>
      <c r="AM31" s="104" t="s">
        <v>6</v>
      </c>
      <c r="AN31" s="104"/>
      <c r="AO31" s="104"/>
      <c r="AP31" s="103" t="s">
        <v>101</v>
      </c>
      <c r="AQ31" s="165" t="s">
        <v>67</v>
      </c>
    </row>
    <row r="32" spans="1:43" x14ac:dyDescent="0.15">
      <c r="A32" s="100">
        <v>8421</v>
      </c>
      <c r="B32" s="101">
        <v>41846</v>
      </c>
      <c r="C32" s="102" t="s">
        <v>336</v>
      </c>
      <c r="D32" s="103" t="s">
        <v>337</v>
      </c>
      <c r="E32" s="103"/>
      <c r="F32" s="103" t="s">
        <v>342</v>
      </c>
      <c r="G32" s="101">
        <v>41914</v>
      </c>
      <c r="H32" s="104" t="s">
        <v>339</v>
      </c>
      <c r="I32" s="104" t="s">
        <v>340</v>
      </c>
      <c r="J32" s="104"/>
      <c r="K32" s="103" t="s">
        <v>335</v>
      </c>
      <c r="L32" s="103" t="s">
        <v>147</v>
      </c>
      <c r="M32" s="103">
        <v>90.6</v>
      </c>
      <c r="N32" s="103">
        <v>47.8</v>
      </c>
      <c r="O32" s="103" t="s">
        <v>341</v>
      </c>
      <c r="P32" s="105">
        <v>1000</v>
      </c>
      <c r="Q32" s="103">
        <v>50</v>
      </c>
      <c r="R32" s="164">
        <v>1000</v>
      </c>
      <c r="S32" s="164">
        <v>50</v>
      </c>
      <c r="T32" s="164">
        <v>1000</v>
      </c>
      <c r="U32" s="164">
        <v>50</v>
      </c>
      <c r="V32" s="103"/>
      <c r="W32" s="103"/>
      <c r="X32" s="103"/>
      <c r="Y32" s="103"/>
      <c r="Z32" s="103"/>
      <c r="AA32" s="103"/>
      <c r="AB32" s="103"/>
      <c r="AC32" s="103"/>
      <c r="AD32" s="103"/>
      <c r="AE32" s="103">
        <v>39.200000000000003</v>
      </c>
      <c r="AF32" s="105"/>
      <c r="AG32" s="103"/>
      <c r="AH32" s="103"/>
      <c r="AI32" s="103"/>
      <c r="AJ32" s="103"/>
      <c r="AK32" s="103"/>
      <c r="AL32" s="103" t="s">
        <v>70</v>
      </c>
      <c r="AM32" s="104" t="s">
        <v>6</v>
      </c>
      <c r="AN32" s="103"/>
      <c r="AO32" s="103"/>
      <c r="AP32" s="103"/>
      <c r="AQ32" s="103"/>
    </row>
    <row r="33" spans="1:43" x14ac:dyDescent="0.15">
      <c r="A33" s="100">
        <v>8497</v>
      </c>
      <c r="B33" s="163">
        <v>41839</v>
      </c>
      <c r="C33" s="102" t="s">
        <v>344</v>
      </c>
      <c r="D33" s="103" t="s">
        <v>345</v>
      </c>
      <c r="E33" s="103"/>
      <c r="F33" s="103" t="s">
        <v>346</v>
      </c>
      <c r="G33" s="101">
        <v>41801</v>
      </c>
      <c r="H33" s="104" t="s">
        <v>339</v>
      </c>
      <c r="I33" s="104" t="s">
        <v>340</v>
      </c>
      <c r="J33" s="104"/>
      <c r="K33" s="103" t="s">
        <v>347</v>
      </c>
      <c r="L33" s="103" t="s">
        <v>147</v>
      </c>
      <c r="M33" s="103">
        <v>80</v>
      </c>
      <c r="N33" s="103">
        <v>31.68</v>
      </c>
      <c r="O33" s="166" t="s">
        <v>343</v>
      </c>
      <c r="P33" s="105">
        <v>1000</v>
      </c>
      <c r="Q33" s="103">
        <v>45.517000000000003</v>
      </c>
      <c r="R33" s="164">
        <v>1000</v>
      </c>
      <c r="S33" s="164">
        <v>45.517000000000003</v>
      </c>
      <c r="T33" s="164">
        <v>1000</v>
      </c>
      <c r="U33" s="164">
        <v>45.517000000000003</v>
      </c>
      <c r="V33" s="103"/>
      <c r="W33" s="103"/>
      <c r="X33" s="105"/>
      <c r="Y33" s="103"/>
      <c r="Z33" s="105"/>
      <c r="AA33" s="103"/>
      <c r="AB33" s="105"/>
      <c r="AC33" s="103"/>
      <c r="AD33" s="103"/>
      <c r="AE33" s="103">
        <v>35.384</v>
      </c>
      <c r="AF33" s="105"/>
      <c r="AG33" s="103"/>
      <c r="AH33" s="103"/>
      <c r="AI33" s="103"/>
      <c r="AJ33" s="103"/>
      <c r="AK33" s="103"/>
      <c r="AL33" s="103" t="s">
        <v>348</v>
      </c>
      <c r="AM33" s="104" t="s">
        <v>349</v>
      </c>
      <c r="AN33" s="103"/>
      <c r="AO33" s="103"/>
      <c r="AP33" s="103"/>
      <c r="AQ33" s="104"/>
    </row>
  </sheetData>
  <sheetProtection algorithmName="SHA-512" hashValue="bom5qL3MVBs2kYcEFXZx0UCf4NE3rQgmsyqd01SgI+sH3Dh8CapdvfZz5CxigpLAdwCUBNwrMS849sGGPGWqRg==" saltValue="qH6/EWmz6HlTbBc9b8V3fQ==" spinCount="100000" sheet="1" objects="1" scenarios="1"/>
  <pageMargins left="0.75" right="0.75" top="1" bottom="1" header="0.5" footer="0.5"/>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AQ29"/>
  <sheetViews>
    <sheetView workbookViewId="0">
      <selection activeCell="A2" sqref="A2:AO29"/>
    </sheetView>
  </sheetViews>
  <sheetFormatPr baseColWidth="10" defaultRowHeight="13" x14ac:dyDescent="0.15"/>
  <cols>
    <col min="12" max="12" width="12" customWidth="1"/>
  </cols>
  <sheetData>
    <row r="1" spans="1:43" ht="70" x14ac:dyDescent="0.15">
      <c r="A1" s="108" t="s">
        <v>183</v>
      </c>
      <c r="B1" s="108" t="s">
        <v>184</v>
      </c>
      <c r="C1" s="109" t="s">
        <v>185</v>
      </c>
      <c r="D1" s="110" t="s">
        <v>186</v>
      </c>
      <c r="E1" s="110" t="s">
        <v>187</v>
      </c>
      <c r="F1" s="110" t="s">
        <v>188</v>
      </c>
      <c r="G1" s="108" t="s">
        <v>189</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43" x14ac:dyDescent="0.15">
      <c r="A2" s="100">
        <v>952</v>
      </c>
      <c r="B2" s="151">
        <v>41467</v>
      </c>
      <c r="C2" s="102" t="s">
        <v>40</v>
      </c>
      <c r="D2" s="103" t="s">
        <v>41</v>
      </c>
      <c r="E2" s="103"/>
      <c r="F2" s="103" t="s">
        <v>42</v>
      </c>
      <c r="G2" s="101">
        <v>41457</v>
      </c>
      <c r="H2" s="104" t="s">
        <v>43</v>
      </c>
      <c r="I2" s="104" t="s">
        <v>44</v>
      </c>
      <c r="J2" s="104"/>
      <c r="K2" s="103" t="s">
        <v>45</v>
      </c>
      <c r="L2" s="103" t="s">
        <v>147</v>
      </c>
      <c r="M2" s="103">
        <v>83</v>
      </c>
      <c r="N2" s="103">
        <v>38</v>
      </c>
      <c r="O2" s="103"/>
      <c r="P2" s="105"/>
      <c r="Q2" s="103"/>
      <c r="R2" s="105"/>
      <c r="S2" s="103"/>
      <c r="T2" s="105"/>
      <c r="U2" s="103"/>
      <c r="V2" s="103"/>
      <c r="W2" s="103"/>
      <c r="X2" s="105"/>
      <c r="Y2" s="103"/>
      <c r="Z2" s="103"/>
      <c r="AA2" s="103"/>
      <c r="AB2" s="103"/>
      <c r="AC2" s="103"/>
      <c r="AD2" s="103"/>
      <c r="AE2" s="103"/>
      <c r="AF2" s="105"/>
      <c r="AG2" s="103"/>
      <c r="AH2" s="103"/>
      <c r="AI2" s="103"/>
      <c r="AJ2" s="103"/>
      <c r="AK2" s="103"/>
      <c r="AL2" s="103" t="s">
        <v>68</v>
      </c>
      <c r="AM2" s="104" t="s">
        <v>29</v>
      </c>
      <c r="AN2" s="104"/>
      <c r="AO2" s="104"/>
      <c r="AP2" t="s">
        <v>306</v>
      </c>
      <c r="AQ2" s="106" t="s">
        <v>299</v>
      </c>
    </row>
    <row r="3" spans="1:43" x14ac:dyDescent="0.15">
      <c r="A3" s="100">
        <v>956</v>
      </c>
      <c r="B3" s="151">
        <v>41467</v>
      </c>
      <c r="C3" s="102" t="s">
        <v>46</v>
      </c>
      <c r="D3" s="103" t="s">
        <v>47</v>
      </c>
      <c r="E3" s="103"/>
      <c r="F3" s="103" t="s">
        <v>48</v>
      </c>
      <c r="G3" s="101">
        <v>41449</v>
      </c>
      <c r="H3" s="104" t="s">
        <v>43</v>
      </c>
      <c r="I3" s="104" t="s">
        <v>44</v>
      </c>
      <c r="J3" s="104"/>
      <c r="K3" s="103" t="s">
        <v>307</v>
      </c>
      <c r="L3" s="103" t="s">
        <v>147</v>
      </c>
      <c r="M3" s="103">
        <v>97.18</v>
      </c>
      <c r="N3" s="103">
        <v>39.03</v>
      </c>
      <c r="O3" s="103" t="s">
        <v>12</v>
      </c>
      <c r="P3" s="105">
        <v>300</v>
      </c>
      <c r="Q3" s="103">
        <v>40.619999999999997</v>
      </c>
      <c r="R3" s="105">
        <v>1000</v>
      </c>
      <c r="S3" s="103">
        <v>44.68</v>
      </c>
      <c r="T3" s="105">
        <v>2500</v>
      </c>
      <c r="U3" s="103">
        <v>48.44</v>
      </c>
      <c r="V3" s="103"/>
      <c r="W3" s="103"/>
      <c r="X3" s="103"/>
      <c r="Y3" s="103"/>
      <c r="Z3" s="103"/>
      <c r="AA3" s="103"/>
      <c r="AB3" s="103"/>
      <c r="AC3" s="103"/>
      <c r="AD3" s="103"/>
      <c r="AE3" s="103"/>
      <c r="AF3" s="105"/>
      <c r="AG3" s="103"/>
      <c r="AH3" s="103"/>
      <c r="AI3" s="103"/>
      <c r="AJ3" s="103"/>
      <c r="AK3" s="103"/>
      <c r="AL3" s="103" t="s">
        <v>68</v>
      </c>
      <c r="AM3" s="104" t="s">
        <v>29</v>
      </c>
      <c r="AN3" s="104"/>
      <c r="AO3" s="104"/>
      <c r="AP3" t="s">
        <v>69</v>
      </c>
      <c r="AQ3" s="106" t="s">
        <v>67</v>
      </c>
    </row>
    <row r="4" spans="1:43" x14ac:dyDescent="0.15">
      <c r="A4" s="100">
        <v>2547</v>
      </c>
      <c r="B4" s="151">
        <v>41467</v>
      </c>
      <c r="C4" s="102" t="s">
        <v>49</v>
      </c>
      <c r="D4" s="103" t="s">
        <v>50</v>
      </c>
      <c r="E4" s="103"/>
      <c r="F4" s="103" t="s">
        <v>51</v>
      </c>
      <c r="G4" s="101">
        <v>41455</v>
      </c>
      <c r="H4" s="104" t="s">
        <v>44</v>
      </c>
      <c r="I4" s="104" t="s">
        <v>52</v>
      </c>
      <c r="J4" s="104"/>
      <c r="K4" s="103" t="s">
        <v>53</v>
      </c>
      <c r="L4" s="103" t="s">
        <v>147</v>
      </c>
      <c r="M4" s="103">
        <v>90.6</v>
      </c>
      <c r="N4" s="103">
        <v>47.5</v>
      </c>
      <c r="O4" s="103" t="s">
        <v>12</v>
      </c>
      <c r="P4" s="105">
        <v>1000</v>
      </c>
      <c r="Q4" s="103">
        <v>50</v>
      </c>
      <c r="R4" s="123">
        <v>1000</v>
      </c>
      <c r="S4" s="124">
        <v>50</v>
      </c>
      <c r="T4" s="123">
        <v>1000</v>
      </c>
      <c r="U4" s="124">
        <v>50</v>
      </c>
      <c r="V4" s="103"/>
      <c r="W4" s="103"/>
      <c r="X4" s="103"/>
      <c r="Y4" s="103"/>
      <c r="Z4" s="103"/>
      <c r="AA4" s="103"/>
      <c r="AB4" s="103"/>
      <c r="AC4" s="103"/>
      <c r="AD4" s="103"/>
      <c r="AE4" s="103"/>
      <c r="AF4" s="105"/>
      <c r="AG4" s="103"/>
      <c r="AH4" s="103"/>
      <c r="AI4" s="103"/>
      <c r="AJ4" s="103"/>
      <c r="AK4" s="103"/>
      <c r="AL4" s="103" t="s">
        <v>68</v>
      </c>
      <c r="AM4" s="104" t="s">
        <v>29</v>
      </c>
      <c r="AN4" s="104"/>
      <c r="AO4" s="104"/>
      <c r="AP4" t="s">
        <v>72</v>
      </c>
      <c r="AQ4" t="s">
        <v>67</v>
      </c>
    </row>
    <row r="5" spans="1:43" x14ac:dyDescent="0.15">
      <c r="A5" s="100">
        <v>958</v>
      </c>
      <c r="B5" s="151">
        <v>41464</v>
      </c>
      <c r="C5" s="102" t="s">
        <v>46</v>
      </c>
      <c r="D5" s="103" t="s">
        <v>47</v>
      </c>
      <c r="E5" s="103"/>
      <c r="F5" s="103" t="s">
        <v>48</v>
      </c>
      <c r="G5" s="101">
        <v>41495</v>
      </c>
      <c r="H5" s="104" t="s">
        <v>43</v>
      </c>
      <c r="I5" s="104" t="s">
        <v>44</v>
      </c>
      <c r="J5" s="104"/>
      <c r="K5" s="103" t="s">
        <v>54</v>
      </c>
      <c r="L5" s="103" t="s">
        <v>147</v>
      </c>
      <c r="M5" s="103">
        <v>89.05</v>
      </c>
      <c r="N5" s="103">
        <v>44.99</v>
      </c>
      <c r="O5" s="103" t="s">
        <v>12</v>
      </c>
      <c r="P5" s="105">
        <v>1000</v>
      </c>
      <c r="Q5" s="103">
        <v>48.84</v>
      </c>
      <c r="R5" s="123">
        <v>1000</v>
      </c>
      <c r="S5" s="124">
        <v>48.84</v>
      </c>
      <c r="T5" s="123">
        <v>1000</v>
      </c>
      <c r="U5" s="124">
        <v>48.84</v>
      </c>
      <c r="V5" s="103"/>
      <c r="W5" s="103"/>
      <c r="X5" s="103"/>
      <c r="Y5" s="103"/>
      <c r="Z5" s="103"/>
      <c r="AA5" s="103"/>
      <c r="AB5" s="103"/>
      <c r="AC5" s="103"/>
      <c r="AD5" s="103"/>
      <c r="AE5" s="103"/>
      <c r="AF5" s="105"/>
      <c r="AG5" s="103"/>
      <c r="AH5" s="103"/>
      <c r="AI5" s="103"/>
      <c r="AJ5" s="103"/>
      <c r="AK5" s="103"/>
      <c r="AL5" s="103" t="s">
        <v>68</v>
      </c>
      <c r="AM5" s="104" t="s">
        <v>29</v>
      </c>
      <c r="AN5" s="104"/>
      <c r="AO5" s="104"/>
      <c r="AP5" t="s">
        <v>296</v>
      </c>
      <c r="AQ5" s="106" t="s">
        <v>67</v>
      </c>
    </row>
    <row r="6" spans="1:43" x14ac:dyDescent="0.15">
      <c r="A6" s="100">
        <v>960</v>
      </c>
      <c r="B6" s="151">
        <v>41464</v>
      </c>
      <c r="C6" s="102" t="s">
        <v>300</v>
      </c>
      <c r="D6" s="103" t="s">
        <v>301</v>
      </c>
      <c r="E6" s="103"/>
      <c r="F6" s="103" t="s">
        <v>304</v>
      </c>
      <c r="G6" s="107">
        <v>41455</v>
      </c>
      <c r="H6" s="104" t="s">
        <v>43</v>
      </c>
      <c r="I6" s="104" t="s">
        <v>44</v>
      </c>
      <c r="J6" s="104"/>
      <c r="K6" s="103" t="s">
        <v>297</v>
      </c>
      <c r="L6" s="103" t="s">
        <v>147</v>
      </c>
      <c r="M6" s="103">
        <v>86.95</v>
      </c>
      <c r="N6" s="103">
        <v>33.26</v>
      </c>
      <c r="O6" s="103" t="s">
        <v>12</v>
      </c>
      <c r="P6" s="105">
        <v>300</v>
      </c>
      <c r="Q6" s="103">
        <v>35.89</v>
      </c>
      <c r="R6" s="105">
        <v>1000</v>
      </c>
      <c r="S6" s="103">
        <v>38.950000000000003</v>
      </c>
      <c r="T6" s="105">
        <v>2500</v>
      </c>
      <c r="U6" s="103">
        <v>39.869999999999997</v>
      </c>
      <c r="V6" s="103"/>
      <c r="W6" s="103"/>
      <c r="X6" s="103"/>
      <c r="Y6" s="103"/>
      <c r="Z6" s="103"/>
      <c r="AA6" s="103"/>
      <c r="AB6" s="103"/>
      <c r="AC6" s="103"/>
      <c r="AD6" s="103"/>
      <c r="AE6" s="103"/>
      <c r="AF6" s="105"/>
      <c r="AG6" s="103"/>
      <c r="AH6" s="103"/>
      <c r="AI6" s="103"/>
      <c r="AJ6" s="103"/>
      <c r="AK6" s="103"/>
      <c r="AL6" s="103" t="s">
        <v>68</v>
      </c>
      <c r="AM6" s="104" t="s">
        <v>29</v>
      </c>
      <c r="AN6" s="104"/>
      <c r="AO6" s="104"/>
      <c r="AP6" t="s">
        <v>286</v>
      </c>
      <c r="AQ6" s="106" t="s">
        <v>67</v>
      </c>
    </row>
    <row r="7" spans="1:43" x14ac:dyDescent="0.15">
      <c r="A7" s="100">
        <v>962</v>
      </c>
      <c r="B7" s="151">
        <v>41464</v>
      </c>
      <c r="C7" s="102" t="s">
        <v>300</v>
      </c>
      <c r="D7" s="103" t="s">
        <v>301</v>
      </c>
      <c r="E7" s="103"/>
      <c r="F7" s="103" t="s">
        <v>304</v>
      </c>
      <c r="G7" s="101">
        <v>41495</v>
      </c>
      <c r="H7" s="104" t="s">
        <v>43</v>
      </c>
      <c r="I7" s="104" t="s">
        <v>44</v>
      </c>
      <c r="J7" s="104"/>
      <c r="K7" s="103" t="s">
        <v>55</v>
      </c>
      <c r="L7" s="103" t="s">
        <v>147</v>
      </c>
      <c r="M7" s="103">
        <v>89.05</v>
      </c>
      <c r="N7" s="103">
        <v>46.92</v>
      </c>
      <c r="O7" s="103" t="s">
        <v>12</v>
      </c>
      <c r="P7" s="105">
        <v>1000</v>
      </c>
      <c r="Q7" s="103">
        <v>50.88</v>
      </c>
      <c r="R7" s="123">
        <v>1000</v>
      </c>
      <c r="S7" s="124">
        <v>50.88</v>
      </c>
      <c r="T7" s="123">
        <v>1000</v>
      </c>
      <c r="U7" s="124">
        <v>50.88</v>
      </c>
      <c r="V7" s="103"/>
      <c r="W7" s="103"/>
      <c r="X7" s="103"/>
      <c r="Y7" s="103"/>
      <c r="Z7" s="103"/>
      <c r="AA7" s="103"/>
      <c r="AB7" s="103"/>
      <c r="AC7" s="103"/>
      <c r="AD7" s="103"/>
      <c r="AE7" s="103"/>
      <c r="AF7" s="105"/>
      <c r="AG7" s="103"/>
      <c r="AH7" s="103"/>
      <c r="AI7" s="103"/>
      <c r="AJ7" s="103"/>
      <c r="AK7" s="103"/>
      <c r="AL7" s="103" t="s">
        <v>68</v>
      </c>
      <c r="AM7" s="104" t="s">
        <v>29</v>
      </c>
      <c r="AN7" s="104"/>
      <c r="AO7" s="104"/>
      <c r="AP7" t="s">
        <v>64</v>
      </c>
      <c r="AQ7" s="106" t="s">
        <v>67</v>
      </c>
    </row>
    <row r="8" spans="1:43" x14ac:dyDescent="0.15">
      <c r="A8" s="100">
        <v>972</v>
      </c>
      <c r="B8" s="151">
        <v>41467</v>
      </c>
      <c r="C8" s="102" t="s">
        <v>46</v>
      </c>
      <c r="D8" s="103" t="s">
        <v>47</v>
      </c>
      <c r="E8" s="103"/>
      <c r="F8" s="103" t="s">
        <v>48</v>
      </c>
      <c r="G8" s="101">
        <v>41467</v>
      </c>
      <c r="H8" s="104" t="s">
        <v>43</v>
      </c>
      <c r="I8" s="104" t="s">
        <v>44</v>
      </c>
      <c r="J8" s="104"/>
      <c r="K8" s="103" t="s">
        <v>56</v>
      </c>
      <c r="L8" s="103" t="s">
        <v>147</v>
      </c>
      <c r="M8" s="103">
        <v>92.3</v>
      </c>
      <c r="N8" s="103">
        <v>43.54</v>
      </c>
      <c r="O8" s="103" t="s">
        <v>12</v>
      </c>
      <c r="P8" s="105">
        <v>1000</v>
      </c>
      <c r="Q8" s="103">
        <v>46.79</v>
      </c>
      <c r="R8" s="123">
        <v>1000</v>
      </c>
      <c r="S8" s="124">
        <v>46.79</v>
      </c>
      <c r="T8" s="123">
        <v>1000</v>
      </c>
      <c r="U8" s="124">
        <v>46.79</v>
      </c>
      <c r="V8" s="103"/>
      <c r="W8" s="103"/>
      <c r="X8" s="105"/>
      <c r="Y8" s="103"/>
      <c r="Z8" s="105"/>
      <c r="AA8" s="103"/>
      <c r="AB8" s="105"/>
      <c r="AC8" s="103"/>
      <c r="AD8" s="103"/>
      <c r="AE8" s="103"/>
      <c r="AF8" s="105"/>
      <c r="AG8" s="103"/>
      <c r="AH8" s="103"/>
      <c r="AI8" s="103"/>
      <c r="AJ8" s="103"/>
      <c r="AK8" s="103"/>
      <c r="AL8" s="103" t="s">
        <v>68</v>
      </c>
      <c r="AM8" s="104" t="s">
        <v>29</v>
      </c>
      <c r="AN8" s="104"/>
      <c r="AO8" s="104"/>
      <c r="AP8" t="s">
        <v>226</v>
      </c>
      <c r="AQ8" s="106" t="s">
        <v>67</v>
      </c>
    </row>
    <row r="9" spans="1:43" x14ac:dyDescent="0.15">
      <c r="A9" s="100">
        <v>980</v>
      </c>
      <c r="B9" s="151">
        <v>41467</v>
      </c>
      <c r="C9" s="102" t="s">
        <v>46</v>
      </c>
      <c r="D9" s="103" t="s">
        <v>47</v>
      </c>
      <c r="E9" s="103"/>
      <c r="F9" s="103" t="s">
        <v>48</v>
      </c>
      <c r="G9" s="101">
        <v>41468</v>
      </c>
      <c r="H9" s="104" t="s">
        <v>43</v>
      </c>
      <c r="I9" s="104" t="s">
        <v>44</v>
      </c>
      <c r="J9" s="104"/>
      <c r="K9" s="103" t="s">
        <v>57</v>
      </c>
      <c r="L9" s="103" t="s">
        <v>147</v>
      </c>
      <c r="M9" s="103">
        <v>85.85</v>
      </c>
      <c r="N9" s="103">
        <v>37.700000000000003</v>
      </c>
      <c r="O9" s="103" t="s">
        <v>12</v>
      </c>
      <c r="P9" s="105">
        <v>1000</v>
      </c>
      <c r="Q9" s="103">
        <v>42.1</v>
      </c>
      <c r="R9" s="123">
        <v>1000</v>
      </c>
      <c r="S9" s="124">
        <v>42.1</v>
      </c>
      <c r="T9" s="123">
        <v>1000</v>
      </c>
      <c r="U9" s="124">
        <v>42.1</v>
      </c>
      <c r="V9" s="103"/>
      <c r="W9" s="103"/>
      <c r="X9" s="103"/>
      <c r="Y9" s="103"/>
      <c r="Z9" s="103"/>
      <c r="AA9" s="103"/>
      <c r="AB9" s="103"/>
      <c r="AC9" s="103"/>
      <c r="AD9" s="103"/>
      <c r="AE9" s="103"/>
      <c r="AF9" s="105"/>
      <c r="AG9" s="103"/>
      <c r="AH9" s="103"/>
      <c r="AI9" s="103"/>
      <c r="AJ9" s="103"/>
      <c r="AK9" s="103"/>
      <c r="AL9" s="103" t="s">
        <v>68</v>
      </c>
      <c r="AM9" s="104" t="s">
        <v>29</v>
      </c>
      <c r="AN9" s="104"/>
      <c r="AO9" s="104"/>
      <c r="AP9" t="s">
        <v>228</v>
      </c>
      <c r="AQ9" s="106" t="s">
        <v>299</v>
      </c>
    </row>
    <row r="10" spans="1:43" x14ac:dyDescent="0.15">
      <c r="A10" s="100">
        <v>988</v>
      </c>
      <c r="B10" s="151">
        <v>41464</v>
      </c>
      <c r="C10" s="102" t="s">
        <v>46</v>
      </c>
      <c r="D10" s="103" t="s">
        <v>47</v>
      </c>
      <c r="E10" s="103"/>
      <c r="F10" s="103" t="s">
        <v>48</v>
      </c>
      <c r="G10" s="101">
        <v>41469</v>
      </c>
      <c r="H10" s="104" t="s">
        <v>43</v>
      </c>
      <c r="I10" s="104" t="s">
        <v>44</v>
      </c>
      <c r="J10" s="104"/>
      <c r="K10" s="103" t="s">
        <v>58</v>
      </c>
      <c r="L10" s="103" t="s">
        <v>147</v>
      </c>
      <c r="M10" s="103">
        <v>82.59</v>
      </c>
      <c r="N10" s="103">
        <v>39.46</v>
      </c>
      <c r="O10" s="103" t="s">
        <v>12</v>
      </c>
      <c r="P10" s="105">
        <v>600</v>
      </c>
      <c r="Q10" s="103">
        <v>38.67</v>
      </c>
      <c r="R10" s="123">
        <v>600</v>
      </c>
      <c r="S10" s="124">
        <v>38.67</v>
      </c>
      <c r="T10" s="123">
        <v>600</v>
      </c>
      <c r="U10" s="124">
        <v>38.67</v>
      </c>
      <c r="V10" s="103"/>
      <c r="W10" s="103"/>
      <c r="X10" s="103"/>
      <c r="Y10" s="103"/>
      <c r="Z10" s="103"/>
      <c r="AA10" s="103"/>
      <c r="AB10" s="103"/>
      <c r="AC10" s="103"/>
      <c r="AD10" s="103"/>
      <c r="AE10" s="103"/>
      <c r="AF10" s="105"/>
      <c r="AG10" s="103"/>
      <c r="AH10" s="103"/>
      <c r="AI10" s="103"/>
      <c r="AJ10" s="103"/>
      <c r="AK10" s="103"/>
      <c r="AL10" s="103" t="s">
        <v>68</v>
      </c>
      <c r="AM10" s="104" t="s">
        <v>29</v>
      </c>
      <c r="AN10" s="104"/>
      <c r="AO10" s="104"/>
      <c r="AP10" t="s">
        <v>225</v>
      </c>
      <c r="AQ10" s="106" t="s">
        <v>67</v>
      </c>
    </row>
    <row r="11" spans="1:43" x14ac:dyDescent="0.15">
      <c r="A11" s="100">
        <v>2283</v>
      </c>
      <c r="B11" s="151">
        <v>41465</v>
      </c>
      <c r="C11" s="102" t="s">
        <v>46</v>
      </c>
      <c r="D11" s="103" t="s">
        <v>47</v>
      </c>
      <c r="E11" s="103"/>
      <c r="F11" s="103" t="s">
        <v>48</v>
      </c>
      <c r="G11" s="101">
        <v>41455</v>
      </c>
      <c r="H11" s="104" t="s">
        <v>43</v>
      </c>
      <c r="I11" s="104" t="s">
        <v>44</v>
      </c>
      <c r="J11" s="104"/>
      <c r="K11" s="103" t="s">
        <v>59</v>
      </c>
      <c r="L11" s="103" t="s">
        <v>147</v>
      </c>
      <c r="M11" s="103">
        <v>82.95</v>
      </c>
      <c r="N11" s="103">
        <v>36.75</v>
      </c>
      <c r="O11" s="103" t="s">
        <v>12</v>
      </c>
      <c r="P11" s="105">
        <v>1000</v>
      </c>
      <c r="Q11" s="103">
        <v>39.229999999999997</v>
      </c>
      <c r="R11" s="123">
        <v>1000</v>
      </c>
      <c r="S11" s="124">
        <v>39.229999999999997</v>
      </c>
      <c r="T11" s="123">
        <v>1000</v>
      </c>
      <c r="U11" s="124">
        <v>39.229999999999997</v>
      </c>
      <c r="V11" s="103"/>
      <c r="W11" s="103"/>
      <c r="X11" s="103"/>
      <c r="Y11" s="103"/>
      <c r="Z11" s="105"/>
      <c r="AA11" s="103"/>
      <c r="AB11" s="105"/>
      <c r="AC11" s="103"/>
      <c r="AD11" s="103"/>
      <c r="AE11" s="103"/>
      <c r="AF11" s="105"/>
      <c r="AG11" s="103"/>
      <c r="AH11" s="103"/>
      <c r="AI11" s="103"/>
      <c r="AJ11" s="103"/>
      <c r="AK11" s="103"/>
      <c r="AL11" s="103" t="s">
        <v>68</v>
      </c>
      <c r="AM11" s="104" t="s">
        <v>29</v>
      </c>
      <c r="AN11" s="104"/>
      <c r="AO11" s="104"/>
      <c r="AP11" t="s">
        <v>223</v>
      </c>
      <c r="AQ11" t="s">
        <v>67</v>
      </c>
    </row>
    <row r="12" spans="1:43" x14ac:dyDescent="0.15">
      <c r="A12" s="100">
        <v>3783</v>
      </c>
      <c r="B12" s="151">
        <v>41464</v>
      </c>
      <c r="C12" s="102" t="s">
        <v>46</v>
      </c>
      <c r="D12" s="103" t="s">
        <v>47</v>
      </c>
      <c r="E12" s="103"/>
      <c r="F12" s="103" t="s">
        <v>48</v>
      </c>
      <c r="G12" s="101">
        <v>41455</v>
      </c>
      <c r="H12" s="104" t="s">
        <v>43</v>
      </c>
      <c r="I12" s="104" t="s">
        <v>44</v>
      </c>
      <c r="J12" s="104"/>
      <c r="K12" s="103" t="s">
        <v>60</v>
      </c>
      <c r="L12" s="103" t="s">
        <v>147</v>
      </c>
      <c r="M12" s="103">
        <v>83</v>
      </c>
      <c r="N12" s="103">
        <v>38</v>
      </c>
      <c r="O12" s="103"/>
      <c r="P12" s="105"/>
      <c r="Q12" s="103"/>
      <c r="R12" s="105"/>
      <c r="S12" s="103"/>
      <c r="T12" s="105"/>
      <c r="U12" s="103"/>
      <c r="V12" s="103"/>
      <c r="W12" s="103"/>
      <c r="X12" s="103"/>
      <c r="Y12" s="103"/>
      <c r="Z12" s="105"/>
      <c r="AA12" s="103"/>
      <c r="AB12" s="105"/>
      <c r="AC12" s="103"/>
      <c r="AD12" s="103"/>
      <c r="AE12" s="103"/>
      <c r="AF12" s="105"/>
      <c r="AG12" s="103"/>
      <c r="AH12" s="103"/>
      <c r="AI12" s="103"/>
      <c r="AJ12" s="103"/>
      <c r="AK12" s="103"/>
      <c r="AL12" s="103" t="s">
        <v>68</v>
      </c>
      <c r="AM12" s="104" t="s">
        <v>29</v>
      </c>
      <c r="AN12" s="104"/>
      <c r="AO12" s="104"/>
      <c r="AP12" t="s">
        <v>103</v>
      </c>
      <c r="AQ12" s="106" t="s">
        <v>67</v>
      </c>
    </row>
    <row r="13" spans="1:43" x14ac:dyDescent="0.15">
      <c r="A13" s="100">
        <v>1016</v>
      </c>
      <c r="B13" s="151">
        <v>41464</v>
      </c>
      <c r="C13" s="102" t="s">
        <v>46</v>
      </c>
      <c r="D13" s="103" t="s">
        <v>47</v>
      </c>
      <c r="E13" s="103"/>
      <c r="F13" s="103" t="s">
        <v>48</v>
      </c>
      <c r="G13" s="101">
        <v>41479</v>
      </c>
      <c r="H13" s="104" t="s">
        <v>43</v>
      </c>
      <c r="I13" s="104" t="s">
        <v>44</v>
      </c>
      <c r="J13" s="104"/>
      <c r="K13" s="103" t="s">
        <v>61</v>
      </c>
      <c r="L13" s="103" t="s">
        <v>147</v>
      </c>
      <c r="M13" s="103">
        <v>88.85</v>
      </c>
      <c r="N13" s="103">
        <v>40.369999999999997</v>
      </c>
      <c r="O13" s="103" t="s">
        <v>13</v>
      </c>
      <c r="P13" s="105">
        <v>1000</v>
      </c>
      <c r="Q13" s="103">
        <v>43.57</v>
      </c>
      <c r="R13" s="123">
        <v>1000</v>
      </c>
      <c r="S13" s="124">
        <v>43.57</v>
      </c>
      <c r="T13" s="123">
        <v>1000</v>
      </c>
      <c r="U13" s="124">
        <v>43.57</v>
      </c>
      <c r="V13" s="103"/>
      <c r="W13" s="103"/>
      <c r="X13" s="105"/>
      <c r="Y13" s="103"/>
      <c r="Z13" s="105"/>
      <c r="AA13" s="103"/>
      <c r="AB13" s="105"/>
      <c r="AC13" s="103"/>
      <c r="AD13" s="103"/>
      <c r="AE13" s="103"/>
      <c r="AF13" s="105"/>
      <c r="AG13" s="103"/>
      <c r="AH13" s="103"/>
      <c r="AI13" s="103"/>
      <c r="AJ13" s="103"/>
      <c r="AK13" s="103"/>
      <c r="AL13" s="103" t="s">
        <v>68</v>
      </c>
      <c r="AM13" s="104" t="s">
        <v>29</v>
      </c>
      <c r="AN13" s="104"/>
      <c r="AO13" s="104"/>
      <c r="AP13" t="s">
        <v>105</v>
      </c>
      <c r="AQ13" s="106" t="s">
        <v>299</v>
      </c>
    </row>
    <row r="14" spans="1:43" x14ac:dyDescent="0.15">
      <c r="A14" s="100">
        <v>1018</v>
      </c>
      <c r="B14" s="151">
        <v>41464</v>
      </c>
      <c r="C14" s="102" t="s">
        <v>46</v>
      </c>
      <c r="D14" s="103" t="s">
        <v>47</v>
      </c>
      <c r="E14" s="103"/>
      <c r="F14" s="103" t="s">
        <v>48</v>
      </c>
      <c r="G14" s="101">
        <v>41455</v>
      </c>
      <c r="H14" s="104" t="s">
        <v>43</v>
      </c>
      <c r="I14" s="104" t="s">
        <v>44</v>
      </c>
      <c r="J14" s="104"/>
      <c r="K14" s="103" t="s">
        <v>62</v>
      </c>
      <c r="L14" s="103" t="s">
        <v>147</v>
      </c>
      <c r="M14" s="103">
        <v>75.486000000000004</v>
      </c>
      <c r="N14" s="103">
        <v>33.499499999999998</v>
      </c>
      <c r="O14" s="103" t="s">
        <v>12</v>
      </c>
      <c r="P14" s="105">
        <v>300</v>
      </c>
      <c r="Q14" s="103">
        <v>34.131999999999998</v>
      </c>
      <c r="R14" s="105">
        <v>1000</v>
      </c>
      <c r="S14" s="103">
        <v>39.0655</v>
      </c>
      <c r="T14" s="105">
        <v>2500</v>
      </c>
      <c r="U14" s="103">
        <v>42.377499999999998</v>
      </c>
      <c r="V14" s="103"/>
      <c r="W14" s="103"/>
      <c r="X14" s="103"/>
      <c r="Y14" s="103"/>
      <c r="Z14" s="103"/>
      <c r="AA14" s="103"/>
      <c r="AB14" s="103"/>
      <c r="AC14" s="103"/>
      <c r="AD14" s="103"/>
      <c r="AE14" s="103"/>
      <c r="AF14" s="105"/>
      <c r="AG14" s="103"/>
      <c r="AH14" s="103"/>
      <c r="AI14" s="103"/>
      <c r="AJ14" s="103"/>
      <c r="AK14" s="103"/>
      <c r="AL14" s="103" t="s">
        <v>68</v>
      </c>
      <c r="AM14" s="104" t="s">
        <v>29</v>
      </c>
      <c r="AN14" s="104"/>
      <c r="AO14" s="104"/>
      <c r="AP14" t="s">
        <v>290</v>
      </c>
      <c r="AQ14" s="106" t="s">
        <v>67</v>
      </c>
    </row>
    <row r="15" spans="1:43" x14ac:dyDescent="0.15">
      <c r="A15" s="100">
        <v>3588</v>
      </c>
      <c r="B15" s="151">
        <v>41464</v>
      </c>
      <c r="C15" s="102" t="s">
        <v>46</v>
      </c>
      <c r="D15" s="103" t="s">
        <v>47</v>
      </c>
      <c r="E15" s="103"/>
      <c r="F15" s="103" t="s">
        <v>48</v>
      </c>
      <c r="G15" s="101">
        <v>41459</v>
      </c>
      <c r="H15" s="104" t="s">
        <v>43</v>
      </c>
      <c r="I15" s="104" t="s">
        <v>44</v>
      </c>
      <c r="J15" s="104"/>
      <c r="K15" s="103" t="s">
        <v>0</v>
      </c>
      <c r="L15" s="103" t="s">
        <v>147</v>
      </c>
      <c r="M15" s="103">
        <v>63.65</v>
      </c>
      <c r="N15" s="103">
        <v>32.44</v>
      </c>
      <c r="O15" s="103" t="s">
        <v>12</v>
      </c>
      <c r="P15" s="105">
        <v>1000</v>
      </c>
      <c r="Q15" s="103">
        <v>36.380000000000003</v>
      </c>
      <c r="R15" s="123">
        <v>1000</v>
      </c>
      <c r="S15" s="124">
        <v>36.380000000000003</v>
      </c>
      <c r="T15" s="123">
        <v>1000</v>
      </c>
      <c r="U15" s="124">
        <v>36.380000000000003</v>
      </c>
      <c r="V15" s="103"/>
      <c r="W15" s="103"/>
      <c r="X15" s="103"/>
      <c r="Y15" s="103"/>
      <c r="Z15" s="103"/>
      <c r="AA15" s="103"/>
      <c r="AB15" s="103"/>
      <c r="AC15" s="103"/>
      <c r="AD15" s="103"/>
      <c r="AE15" s="103"/>
      <c r="AF15" s="103"/>
      <c r="AG15" s="103"/>
      <c r="AH15" s="103"/>
      <c r="AI15" s="103"/>
      <c r="AJ15" s="103"/>
      <c r="AK15" s="103"/>
      <c r="AL15" s="103" t="s">
        <v>68</v>
      </c>
      <c r="AM15" s="104" t="s">
        <v>29</v>
      </c>
      <c r="AN15" s="104"/>
      <c r="AO15" s="104"/>
      <c r="AP15" t="s">
        <v>101</v>
      </c>
      <c r="AQ15" s="106" t="s">
        <v>67</v>
      </c>
    </row>
    <row r="16" spans="1:43" x14ac:dyDescent="0.15">
      <c r="A16" s="100">
        <v>948</v>
      </c>
      <c r="B16" s="151">
        <v>41467</v>
      </c>
      <c r="C16" s="102" t="s">
        <v>300</v>
      </c>
      <c r="D16" s="103" t="s">
        <v>301</v>
      </c>
      <c r="E16" s="103"/>
      <c r="F16" s="103" t="s">
        <v>302</v>
      </c>
      <c r="G16" s="101">
        <v>41457</v>
      </c>
      <c r="H16" s="104" t="s">
        <v>43</v>
      </c>
      <c r="I16" s="104" t="s">
        <v>44</v>
      </c>
      <c r="J16" s="104"/>
      <c r="K16" s="103" t="s">
        <v>45</v>
      </c>
      <c r="L16" s="103" t="s">
        <v>147</v>
      </c>
      <c r="M16" s="103">
        <v>83</v>
      </c>
      <c r="N16" s="103">
        <v>38</v>
      </c>
      <c r="O16" s="103"/>
      <c r="P16" s="105"/>
      <c r="Q16" s="103"/>
      <c r="R16" s="105"/>
      <c r="S16" s="103"/>
      <c r="T16" s="105"/>
      <c r="U16" s="103"/>
      <c r="V16" s="103"/>
      <c r="W16" s="103"/>
      <c r="X16" s="103"/>
      <c r="Y16" s="103"/>
      <c r="Z16" s="103"/>
      <c r="AA16" s="103"/>
      <c r="AB16" s="103"/>
      <c r="AC16" s="103"/>
      <c r="AD16" s="103"/>
      <c r="AE16" s="103">
        <v>22</v>
      </c>
      <c r="AF16" s="105"/>
      <c r="AG16" s="103"/>
      <c r="AH16" s="103"/>
      <c r="AI16" s="103"/>
      <c r="AJ16" s="103"/>
      <c r="AK16" s="103"/>
      <c r="AL16" s="103" t="s">
        <v>312</v>
      </c>
      <c r="AM16" s="104" t="s">
        <v>29</v>
      </c>
      <c r="AN16" s="104"/>
      <c r="AO16" s="104"/>
      <c r="AP16" t="s">
        <v>298</v>
      </c>
      <c r="AQ16" s="106" t="s">
        <v>299</v>
      </c>
    </row>
    <row r="17" spans="1:43" x14ac:dyDescent="0.15">
      <c r="A17" s="100">
        <v>955</v>
      </c>
      <c r="B17" s="151">
        <v>41467</v>
      </c>
      <c r="C17" s="102" t="s">
        <v>46</v>
      </c>
      <c r="D17" s="103" t="s">
        <v>47</v>
      </c>
      <c r="E17" s="103"/>
      <c r="F17" s="103" t="s">
        <v>1</v>
      </c>
      <c r="G17" s="101">
        <v>41449</v>
      </c>
      <c r="H17" s="104" t="s">
        <v>43</v>
      </c>
      <c r="I17" s="104" t="s">
        <v>44</v>
      </c>
      <c r="J17" s="104"/>
      <c r="K17" s="103" t="s">
        <v>2</v>
      </c>
      <c r="L17" s="103" t="s">
        <v>147</v>
      </c>
      <c r="M17" s="103">
        <v>97.18</v>
      </c>
      <c r="N17" s="103">
        <v>39.03</v>
      </c>
      <c r="O17" s="103" t="s">
        <v>12</v>
      </c>
      <c r="P17" s="105">
        <v>300</v>
      </c>
      <c r="Q17" s="103">
        <v>40.619999999999997</v>
      </c>
      <c r="R17" s="105">
        <v>1000</v>
      </c>
      <c r="S17" s="103">
        <v>44.68</v>
      </c>
      <c r="T17" s="105">
        <v>2500</v>
      </c>
      <c r="U17" s="103">
        <v>48.44</v>
      </c>
      <c r="V17" s="103"/>
      <c r="W17" s="103"/>
      <c r="X17" s="103"/>
      <c r="Y17" s="103"/>
      <c r="Z17" s="103"/>
      <c r="AA17" s="103"/>
      <c r="AB17" s="103"/>
      <c r="AC17" s="103"/>
      <c r="AD17" s="103"/>
      <c r="AE17" s="103">
        <v>22.03</v>
      </c>
      <c r="AF17" s="105">
        <v>2000</v>
      </c>
      <c r="AG17" s="103">
        <v>22.46</v>
      </c>
      <c r="AH17" s="103"/>
      <c r="AI17" s="103"/>
      <c r="AJ17" s="103"/>
      <c r="AK17" s="103"/>
      <c r="AL17" s="103" t="s">
        <v>312</v>
      </c>
      <c r="AM17" s="104" t="s">
        <v>29</v>
      </c>
      <c r="AN17" s="104"/>
      <c r="AO17" s="104"/>
      <c r="AP17" t="s">
        <v>66</v>
      </c>
      <c r="AQ17" s="106" t="s">
        <v>67</v>
      </c>
    </row>
    <row r="18" spans="1:43" x14ac:dyDescent="0.15">
      <c r="A18" s="100">
        <v>2548</v>
      </c>
      <c r="B18" s="151">
        <v>41467</v>
      </c>
      <c r="C18" s="102" t="s">
        <v>46</v>
      </c>
      <c r="D18" s="103" t="s">
        <v>47</v>
      </c>
      <c r="E18" s="103"/>
      <c r="F18" s="103" t="s">
        <v>1</v>
      </c>
      <c r="G18" s="101">
        <v>41455</v>
      </c>
      <c r="H18" s="104" t="s">
        <v>44</v>
      </c>
      <c r="I18" s="104" t="s">
        <v>52</v>
      </c>
      <c r="J18" s="104"/>
      <c r="K18" s="103" t="s">
        <v>53</v>
      </c>
      <c r="L18" s="103" t="s">
        <v>147</v>
      </c>
      <c r="M18" s="103">
        <v>90.6</v>
      </c>
      <c r="N18" s="103">
        <v>47.5</v>
      </c>
      <c r="O18" s="103" t="s">
        <v>12</v>
      </c>
      <c r="P18" s="105">
        <v>1000</v>
      </c>
      <c r="Q18" s="103">
        <v>50</v>
      </c>
      <c r="R18" s="123">
        <v>1000</v>
      </c>
      <c r="S18" s="124">
        <v>50</v>
      </c>
      <c r="T18" s="123">
        <v>1000</v>
      </c>
      <c r="U18" s="124">
        <v>50</v>
      </c>
      <c r="V18" s="103"/>
      <c r="W18" s="103"/>
      <c r="X18" s="103"/>
      <c r="Y18" s="103"/>
      <c r="Z18" s="103"/>
      <c r="AA18" s="103"/>
      <c r="AB18" s="103"/>
      <c r="AC18" s="103"/>
      <c r="AD18" s="103"/>
      <c r="AE18" s="103">
        <v>39.200000000000003</v>
      </c>
      <c r="AF18" s="105"/>
      <c r="AG18" s="103"/>
      <c r="AH18" s="103"/>
      <c r="AI18" s="103"/>
      <c r="AJ18" s="103"/>
      <c r="AK18" s="103"/>
      <c r="AL18" s="103" t="s">
        <v>312</v>
      </c>
      <c r="AM18" s="104" t="s">
        <v>29</v>
      </c>
      <c r="AN18" s="104"/>
      <c r="AO18" s="104"/>
      <c r="AP18" t="s">
        <v>72</v>
      </c>
      <c r="AQ18" t="s">
        <v>67</v>
      </c>
    </row>
    <row r="19" spans="1:43" x14ac:dyDescent="0.15">
      <c r="A19" s="100">
        <v>957</v>
      </c>
      <c r="B19" s="151">
        <v>41464</v>
      </c>
      <c r="C19" s="102" t="s">
        <v>46</v>
      </c>
      <c r="D19" s="103" t="s">
        <v>47</v>
      </c>
      <c r="E19" s="103"/>
      <c r="F19" s="103" t="s">
        <v>1</v>
      </c>
      <c r="G19" s="101">
        <v>41495</v>
      </c>
      <c r="H19" s="104" t="s">
        <v>43</v>
      </c>
      <c r="I19" s="104" t="s">
        <v>44</v>
      </c>
      <c r="J19" s="104"/>
      <c r="K19" s="103" t="s">
        <v>3</v>
      </c>
      <c r="L19" s="103" t="s">
        <v>147</v>
      </c>
      <c r="M19" s="103">
        <v>89.05</v>
      </c>
      <c r="N19" s="103">
        <v>44.99</v>
      </c>
      <c r="O19" s="103" t="s">
        <v>12</v>
      </c>
      <c r="P19" s="105">
        <v>1000</v>
      </c>
      <c r="Q19" s="103">
        <v>48.84</v>
      </c>
      <c r="R19" s="123">
        <v>1000</v>
      </c>
      <c r="S19" s="124">
        <v>48.84</v>
      </c>
      <c r="T19" s="123">
        <v>1000</v>
      </c>
      <c r="U19" s="124">
        <v>48.84</v>
      </c>
      <c r="V19" s="103"/>
      <c r="W19" s="103"/>
      <c r="X19" s="103"/>
      <c r="Y19" s="103"/>
      <c r="Z19" s="103"/>
      <c r="AA19" s="103"/>
      <c r="AB19" s="103"/>
      <c r="AC19" s="103"/>
      <c r="AD19" s="103"/>
      <c r="AE19" s="103">
        <v>24.74</v>
      </c>
      <c r="AF19" s="105"/>
      <c r="AG19" s="103"/>
      <c r="AH19" s="103"/>
      <c r="AI19" s="103"/>
      <c r="AJ19" s="103"/>
      <c r="AK19" s="103"/>
      <c r="AL19" s="103" t="s">
        <v>70</v>
      </c>
      <c r="AM19" s="104" t="s">
        <v>29</v>
      </c>
      <c r="AN19" s="104"/>
      <c r="AO19" s="104"/>
      <c r="AP19" t="s">
        <v>296</v>
      </c>
      <c r="AQ19" s="106" t="s">
        <v>67</v>
      </c>
    </row>
    <row r="20" spans="1:43" x14ac:dyDescent="0.15">
      <c r="A20" s="100">
        <v>959</v>
      </c>
      <c r="B20" s="151">
        <v>41464</v>
      </c>
      <c r="C20" s="102" t="s">
        <v>46</v>
      </c>
      <c r="D20" s="103" t="s">
        <v>47</v>
      </c>
      <c r="E20" s="103"/>
      <c r="F20" s="103" t="s">
        <v>1</v>
      </c>
      <c r="G20" s="107">
        <v>41455</v>
      </c>
      <c r="H20" s="104" t="s">
        <v>43</v>
      </c>
      <c r="I20" s="104" t="s">
        <v>44</v>
      </c>
      <c r="J20" s="104"/>
      <c r="K20" s="103" t="s">
        <v>4</v>
      </c>
      <c r="L20" s="103" t="s">
        <v>147</v>
      </c>
      <c r="M20" s="103">
        <v>86.95</v>
      </c>
      <c r="N20" s="103">
        <v>33.26</v>
      </c>
      <c r="O20" s="103" t="s">
        <v>12</v>
      </c>
      <c r="P20" s="105">
        <v>300</v>
      </c>
      <c r="Q20" s="103">
        <v>35.89</v>
      </c>
      <c r="R20" s="105">
        <v>1000</v>
      </c>
      <c r="S20" s="103">
        <v>38.950000000000003</v>
      </c>
      <c r="T20" s="105">
        <v>2500</v>
      </c>
      <c r="U20" s="103">
        <v>39.869999999999997</v>
      </c>
      <c r="V20" s="103"/>
      <c r="W20" s="103"/>
      <c r="X20" s="103"/>
      <c r="Y20" s="103"/>
      <c r="Z20" s="103"/>
      <c r="AA20" s="103"/>
      <c r="AB20" s="103"/>
      <c r="AC20" s="103"/>
      <c r="AD20" s="103"/>
      <c r="AE20" s="103">
        <v>19.95</v>
      </c>
      <c r="AF20" s="105"/>
      <c r="AG20" s="103"/>
      <c r="AH20" s="103"/>
      <c r="AI20" s="103"/>
      <c r="AJ20" s="103"/>
      <c r="AK20" s="103"/>
      <c r="AL20" s="103" t="s">
        <v>70</v>
      </c>
      <c r="AM20" s="104" t="s">
        <v>29</v>
      </c>
      <c r="AN20" s="104"/>
      <c r="AO20" s="104"/>
      <c r="AP20" t="s">
        <v>286</v>
      </c>
      <c r="AQ20" s="106" t="s">
        <v>67</v>
      </c>
    </row>
    <row r="21" spans="1:43" x14ac:dyDescent="0.15">
      <c r="A21" s="100">
        <v>961</v>
      </c>
      <c r="B21" s="151">
        <v>41464</v>
      </c>
      <c r="C21" s="102" t="s">
        <v>46</v>
      </c>
      <c r="D21" s="103" t="s">
        <v>47</v>
      </c>
      <c r="E21" s="103"/>
      <c r="F21" s="103" t="s">
        <v>1</v>
      </c>
      <c r="G21" s="101">
        <v>41495</v>
      </c>
      <c r="H21" s="104" t="s">
        <v>43</v>
      </c>
      <c r="I21" s="104" t="s">
        <v>44</v>
      </c>
      <c r="J21" s="104"/>
      <c r="K21" s="103" t="s">
        <v>55</v>
      </c>
      <c r="L21" s="103" t="s">
        <v>147</v>
      </c>
      <c r="M21" s="103">
        <v>89.05</v>
      </c>
      <c r="N21" s="103">
        <v>46.92</v>
      </c>
      <c r="O21" s="103" t="s">
        <v>12</v>
      </c>
      <c r="P21" s="105">
        <v>1000</v>
      </c>
      <c r="Q21" s="103">
        <v>50.88</v>
      </c>
      <c r="R21" s="123">
        <v>1000</v>
      </c>
      <c r="S21" s="124">
        <v>50.88</v>
      </c>
      <c r="T21" s="123">
        <v>1000</v>
      </c>
      <c r="U21" s="124">
        <v>50.88</v>
      </c>
      <c r="V21" s="103"/>
      <c r="W21" s="103"/>
      <c r="X21" s="103"/>
      <c r="Y21" s="103"/>
      <c r="Z21" s="103"/>
      <c r="AA21" s="103"/>
      <c r="AB21" s="103"/>
      <c r="AC21" s="103"/>
      <c r="AD21" s="103"/>
      <c r="AE21" s="103">
        <v>28.8</v>
      </c>
      <c r="AF21" s="105"/>
      <c r="AG21" s="103"/>
      <c r="AH21" s="103"/>
      <c r="AI21" s="103"/>
      <c r="AJ21" s="103"/>
      <c r="AK21" s="103"/>
      <c r="AL21" s="103" t="s">
        <v>70</v>
      </c>
      <c r="AM21" s="104" t="s">
        <v>29</v>
      </c>
      <c r="AN21" s="104"/>
      <c r="AO21" s="104"/>
      <c r="AP21" t="s">
        <v>63</v>
      </c>
      <c r="AQ21" s="106" t="s">
        <v>67</v>
      </c>
    </row>
    <row r="22" spans="1:43" x14ac:dyDescent="0.15">
      <c r="A22" s="100">
        <v>966</v>
      </c>
      <c r="B22" s="151">
        <v>41467</v>
      </c>
      <c r="C22" s="102" t="s">
        <v>46</v>
      </c>
      <c r="D22" s="103" t="s">
        <v>47</v>
      </c>
      <c r="E22" s="103"/>
      <c r="F22" s="103" t="s">
        <v>1</v>
      </c>
      <c r="G22" s="101">
        <v>41467</v>
      </c>
      <c r="H22" s="104" t="s">
        <v>43</v>
      </c>
      <c r="I22" s="104" t="s">
        <v>44</v>
      </c>
      <c r="J22" s="104"/>
      <c r="K22" s="103" t="s">
        <v>56</v>
      </c>
      <c r="L22" s="103" t="s">
        <v>147</v>
      </c>
      <c r="M22" s="103">
        <v>92.3</v>
      </c>
      <c r="N22" s="103">
        <v>43.54</v>
      </c>
      <c r="O22" s="103" t="s">
        <v>12</v>
      </c>
      <c r="P22" s="105">
        <v>1000</v>
      </c>
      <c r="Q22" s="103">
        <v>46.79</v>
      </c>
      <c r="R22" s="123">
        <v>1000</v>
      </c>
      <c r="S22" s="124">
        <v>46.79</v>
      </c>
      <c r="T22" s="123">
        <v>1000</v>
      </c>
      <c r="U22" s="124">
        <v>46.79</v>
      </c>
      <c r="V22" s="103"/>
      <c r="W22" s="103"/>
      <c r="X22" s="105"/>
      <c r="Y22" s="103"/>
      <c r="Z22" s="105"/>
      <c r="AA22" s="103"/>
      <c r="AB22" s="105"/>
      <c r="AC22" s="103"/>
      <c r="AD22" s="103"/>
      <c r="AE22" s="103">
        <v>17.420000000000002</v>
      </c>
      <c r="AF22" s="105"/>
      <c r="AG22" s="103"/>
      <c r="AH22" s="103"/>
      <c r="AI22" s="103"/>
      <c r="AJ22" s="103"/>
      <c r="AK22" s="103"/>
      <c r="AL22" s="103" t="s">
        <v>70</v>
      </c>
      <c r="AM22" s="104" t="s">
        <v>29</v>
      </c>
      <c r="AN22" s="104"/>
      <c r="AO22" s="104"/>
      <c r="AP22" t="s">
        <v>226</v>
      </c>
      <c r="AQ22" s="106" t="s">
        <v>67</v>
      </c>
    </row>
    <row r="23" spans="1:43" x14ac:dyDescent="0.15">
      <c r="A23" s="100">
        <v>975</v>
      </c>
      <c r="B23" s="151">
        <v>41467</v>
      </c>
      <c r="C23" s="102" t="s">
        <v>46</v>
      </c>
      <c r="D23" s="103" t="s">
        <v>47</v>
      </c>
      <c r="E23" s="103"/>
      <c r="F23" s="103" t="s">
        <v>1</v>
      </c>
      <c r="G23" s="101">
        <v>41468</v>
      </c>
      <c r="H23" s="104" t="s">
        <v>43</v>
      </c>
      <c r="I23" s="104" t="s">
        <v>44</v>
      </c>
      <c r="J23" s="104"/>
      <c r="K23" s="103" t="s">
        <v>57</v>
      </c>
      <c r="L23" s="103" t="s">
        <v>147</v>
      </c>
      <c r="M23" s="103">
        <v>85.85</v>
      </c>
      <c r="N23" s="103">
        <v>37.700000000000003</v>
      </c>
      <c r="O23" s="103" t="s">
        <v>12</v>
      </c>
      <c r="P23" s="105">
        <v>1000</v>
      </c>
      <c r="Q23" s="103">
        <v>42.1</v>
      </c>
      <c r="R23" s="123">
        <v>1000</v>
      </c>
      <c r="S23" s="124">
        <v>42.1</v>
      </c>
      <c r="T23" s="123">
        <v>1000</v>
      </c>
      <c r="U23" s="124">
        <v>42.1</v>
      </c>
      <c r="V23" s="103"/>
      <c r="W23" s="103"/>
      <c r="X23" s="103"/>
      <c r="Y23" s="103"/>
      <c r="Z23" s="103"/>
      <c r="AA23" s="103"/>
      <c r="AB23" s="103"/>
      <c r="AC23" s="103"/>
      <c r="AD23" s="103"/>
      <c r="AE23" s="103">
        <v>19.399999999999999</v>
      </c>
      <c r="AF23" s="105"/>
      <c r="AG23" s="103"/>
      <c r="AH23" s="103"/>
      <c r="AI23" s="103"/>
      <c r="AJ23" s="103"/>
      <c r="AK23" s="103"/>
      <c r="AL23" s="103" t="s">
        <v>70</v>
      </c>
      <c r="AM23" s="104" t="s">
        <v>29</v>
      </c>
      <c r="AN23" s="104"/>
      <c r="AO23" s="104"/>
      <c r="AP23" t="s">
        <v>228</v>
      </c>
      <c r="AQ23" s="106" t="s">
        <v>299</v>
      </c>
    </row>
    <row r="24" spans="1:43" x14ac:dyDescent="0.15">
      <c r="A24" s="100">
        <v>985</v>
      </c>
      <c r="B24" s="151">
        <v>41464</v>
      </c>
      <c r="C24" s="102" t="s">
        <v>46</v>
      </c>
      <c r="D24" s="103" t="s">
        <v>47</v>
      </c>
      <c r="E24" s="103"/>
      <c r="F24" s="103" t="s">
        <v>1</v>
      </c>
      <c r="G24" s="101">
        <v>41469</v>
      </c>
      <c r="H24" s="104" t="s">
        <v>43</v>
      </c>
      <c r="I24" s="104" t="s">
        <v>44</v>
      </c>
      <c r="J24" s="104"/>
      <c r="K24" s="103" t="s">
        <v>58</v>
      </c>
      <c r="L24" s="103" t="s">
        <v>147</v>
      </c>
      <c r="M24" s="103">
        <v>82.59</v>
      </c>
      <c r="N24" s="103">
        <v>41.63</v>
      </c>
      <c r="O24" s="103" t="s">
        <v>12</v>
      </c>
      <c r="P24" s="105">
        <v>600</v>
      </c>
      <c r="Q24" s="103">
        <v>40.53</v>
      </c>
      <c r="R24" s="123">
        <v>600</v>
      </c>
      <c r="S24" s="124">
        <v>40.53</v>
      </c>
      <c r="T24" s="123">
        <v>600</v>
      </c>
      <c r="U24" s="124">
        <v>40.53</v>
      </c>
      <c r="V24" s="103"/>
      <c r="W24" s="103"/>
      <c r="X24" s="103"/>
      <c r="Y24" s="103"/>
      <c r="Z24" s="103"/>
      <c r="AA24" s="103"/>
      <c r="AB24" s="103"/>
      <c r="AC24" s="103"/>
      <c r="AD24" s="103"/>
      <c r="AE24" s="103">
        <v>21.89</v>
      </c>
      <c r="AF24" s="105"/>
      <c r="AG24" s="103"/>
      <c r="AH24" s="103"/>
      <c r="AI24" s="103"/>
      <c r="AJ24" s="103"/>
      <c r="AK24" s="103"/>
      <c r="AL24" s="103" t="s">
        <v>70</v>
      </c>
      <c r="AM24" s="104" t="s">
        <v>29</v>
      </c>
      <c r="AN24" s="104"/>
      <c r="AO24" s="104"/>
      <c r="AP24" t="s">
        <v>225</v>
      </c>
      <c r="AQ24" s="106" t="s">
        <v>67</v>
      </c>
    </row>
    <row r="25" spans="1:43" x14ac:dyDescent="0.15">
      <c r="A25" s="100">
        <v>2284</v>
      </c>
      <c r="B25" s="151">
        <v>41465</v>
      </c>
      <c r="C25" s="102" t="s">
        <v>46</v>
      </c>
      <c r="D25" s="103" t="s">
        <v>47</v>
      </c>
      <c r="E25" s="103"/>
      <c r="F25" s="103" t="s">
        <v>1</v>
      </c>
      <c r="G25" s="101">
        <v>41455</v>
      </c>
      <c r="H25" s="104" t="s">
        <v>43</v>
      </c>
      <c r="I25" s="104" t="s">
        <v>44</v>
      </c>
      <c r="J25" s="104"/>
      <c r="K25" s="103" t="s">
        <v>59</v>
      </c>
      <c r="L25" s="103" t="s">
        <v>147</v>
      </c>
      <c r="M25" s="103">
        <v>82.95</v>
      </c>
      <c r="N25" s="103">
        <v>36.75</v>
      </c>
      <c r="O25" s="103" t="s">
        <v>12</v>
      </c>
      <c r="P25" s="105">
        <v>1000</v>
      </c>
      <c r="Q25" s="103">
        <v>39.229999999999997</v>
      </c>
      <c r="R25" s="123">
        <v>1000</v>
      </c>
      <c r="S25" s="124">
        <v>39.229999999999997</v>
      </c>
      <c r="T25" s="123">
        <v>1000</v>
      </c>
      <c r="U25" s="124">
        <v>39.229999999999997</v>
      </c>
      <c r="V25" s="103"/>
      <c r="W25" s="103"/>
      <c r="X25" s="103"/>
      <c r="Y25" s="103"/>
      <c r="Z25" s="105"/>
      <c r="AA25" s="103"/>
      <c r="AB25" s="105"/>
      <c r="AC25" s="103"/>
      <c r="AD25" s="103"/>
      <c r="AE25" s="103">
        <v>19.25</v>
      </c>
      <c r="AF25" s="105"/>
      <c r="AG25" s="103"/>
      <c r="AH25" s="103"/>
      <c r="AI25" s="103"/>
      <c r="AJ25" s="103"/>
      <c r="AK25" s="103"/>
      <c r="AL25" s="103" t="s">
        <v>70</v>
      </c>
      <c r="AM25" s="104" t="s">
        <v>29</v>
      </c>
      <c r="AN25" s="104"/>
      <c r="AO25" s="104"/>
      <c r="AP25" t="s">
        <v>223</v>
      </c>
      <c r="AQ25" t="s">
        <v>67</v>
      </c>
    </row>
    <row r="26" spans="1:43" x14ac:dyDescent="0.15">
      <c r="A26" s="100">
        <v>3782</v>
      </c>
      <c r="B26" s="151">
        <v>41464</v>
      </c>
      <c r="C26" s="102" t="s">
        <v>46</v>
      </c>
      <c r="D26" s="103" t="s">
        <v>47</v>
      </c>
      <c r="E26" s="103"/>
      <c r="F26" s="103" t="s">
        <v>1</v>
      </c>
      <c r="G26" s="101">
        <v>41455</v>
      </c>
      <c r="H26" s="104" t="s">
        <v>5</v>
      </c>
      <c r="I26" s="104" t="s">
        <v>6</v>
      </c>
      <c r="J26" s="104"/>
      <c r="K26" s="103" t="s">
        <v>60</v>
      </c>
      <c r="L26" s="103" t="s">
        <v>147</v>
      </c>
      <c r="M26" s="103">
        <v>83</v>
      </c>
      <c r="N26" s="103">
        <v>38</v>
      </c>
      <c r="O26" s="103"/>
      <c r="P26" s="105"/>
      <c r="Q26" s="103"/>
      <c r="R26" s="105"/>
      <c r="S26" s="103"/>
      <c r="T26" s="105"/>
      <c r="U26" s="103"/>
      <c r="V26" s="103"/>
      <c r="W26" s="103"/>
      <c r="X26" s="103"/>
      <c r="Y26" s="103"/>
      <c r="Z26" s="105"/>
      <c r="AA26" s="103"/>
      <c r="AB26" s="105"/>
      <c r="AC26" s="103"/>
      <c r="AD26" s="103"/>
      <c r="AE26" s="103">
        <v>28</v>
      </c>
      <c r="AF26" s="105"/>
      <c r="AG26" s="103"/>
      <c r="AH26" s="103"/>
      <c r="AI26" s="103"/>
      <c r="AJ26" s="103"/>
      <c r="AK26" s="103"/>
      <c r="AL26" s="103" t="s">
        <v>70</v>
      </c>
      <c r="AM26" s="104" t="s">
        <v>29</v>
      </c>
      <c r="AN26" s="104"/>
      <c r="AO26" s="104"/>
      <c r="AP26" t="s">
        <v>103</v>
      </c>
      <c r="AQ26" s="106" t="s">
        <v>67</v>
      </c>
    </row>
    <row r="27" spans="1:43" x14ac:dyDescent="0.15">
      <c r="A27" s="100">
        <v>1014</v>
      </c>
      <c r="B27" s="151">
        <v>41464</v>
      </c>
      <c r="C27" s="102" t="s">
        <v>46</v>
      </c>
      <c r="D27" s="103" t="s">
        <v>47</v>
      </c>
      <c r="E27" s="103"/>
      <c r="F27" s="103" t="s">
        <v>1</v>
      </c>
      <c r="G27" s="101">
        <v>41479</v>
      </c>
      <c r="H27" s="104" t="s">
        <v>5</v>
      </c>
      <c r="I27" s="104" t="s">
        <v>6</v>
      </c>
      <c r="J27" s="104"/>
      <c r="K27" s="103" t="s">
        <v>61</v>
      </c>
      <c r="L27" s="103" t="s">
        <v>147</v>
      </c>
      <c r="M27" s="103">
        <v>88.85</v>
      </c>
      <c r="N27" s="103">
        <v>40.369999999999997</v>
      </c>
      <c r="O27" s="103" t="s">
        <v>13</v>
      </c>
      <c r="P27" s="105">
        <v>1000</v>
      </c>
      <c r="Q27" s="103">
        <v>43.57</v>
      </c>
      <c r="R27" s="123">
        <v>1000</v>
      </c>
      <c r="S27" s="124">
        <v>43.57</v>
      </c>
      <c r="T27" s="123">
        <v>1000</v>
      </c>
      <c r="U27" s="124">
        <v>43.57</v>
      </c>
      <c r="V27" s="103"/>
      <c r="W27" s="103"/>
      <c r="X27" s="105"/>
      <c r="Y27" s="103"/>
      <c r="Z27" s="105"/>
      <c r="AA27" s="103"/>
      <c r="AB27" s="105"/>
      <c r="AC27" s="103"/>
      <c r="AD27" s="103"/>
      <c r="AE27" s="103">
        <v>20.7</v>
      </c>
      <c r="AF27" s="105"/>
      <c r="AG27" s="103"/>
      <c r="AH27" s="103"/>
      <c r="AI27" s="103"/>
      <c r="AJ27" s="103"/>
      <c r="AK27" s="103"/>
      <c r="AL27" s="103" t="s">
        <v>70</v>
      </c>
      <c r="AM27" s="104" t="s">
        <v>29</v>
      </c>
      <c r="AN27" s="104"/>
      <c r="AO27" s="104"/>
      <c r="AP27" t="s">
        <v>105</v>
      </c>
      <c r="AQ27" s="106" t="s">
        <v>299</v>
      </c>
    </row>
    <row r="28" spans="1:43" x14ac:dyDescent="0.15">
      <c r="A28" s="100">
        <v>1017</v>
      </c>
      <c r="B28" s="151">
        <v>41464</v>
      </c>
      <c r="C28" s="102" t="s">
        <v>46</v>
      </c>
      <c r="D28" s="103" t="s">
        <v>47</v>
      </c>
      <c r="E28" s="103"/>
      <c r="F28" s="103" t="s">
        <v>1</v>
      </c>
      <c r="G28" s="101">
        <v>41455</v>
      </c>
      <c r="H28" s="104" t="s">
        <v>5</v>
      </c>
      <c r="I28" s="104" t="s">
        <v>6</v>
      </c>
      <c r="J28" s="104"/>
      <c r="K28" s="103" t="s">
        <v>62</v>
      </c>
      <c r="L28" s="103" t="s">
        <v>147</v>
      </c>
      <c r="M28" s="103">
        <v>75.486000000000004</v>
      </c>
      <c r="N28" s="103">
        <v>33.499499999999998</v>
      </c>
      <c r="O28" s="103" t="s">
        <v>14</v>
      </c>
      <c r="P28" s="105">
        <v>300</v>
      </c>
      <c r="Q28" s="103">
        <v>34.131999999999998</v>
      </c>
      <c r="R28" s="105">
        <v>1000</v>
      </c>
      <c r="S28" s="103">
        <v>39.0655</v>
      </c>
      <c r="T28" s="105">
        <v>2500</v>
      </c>
      <c r="U28" s="103">
        <v>42.377499999999998</v>
      </c>
      <c r="V28" s="103"/>
      <c r="W28" s="103"/>
      <c r="X28" s="105"/>
      <c r="Y28" s="103"/>
      <c r="Z28" s="105"/>
      <c r="AA28" s="103"/>
      <c r="AB28" s="103"/>
      <c r="AC28" s="103"/>
      <c r="AD28" s="103"/>
      <c r="AE28" s="103">
        <v>16.203499999999998</v>
      </c>
      <c r="AF28" s="105">
        <v>2000</v>
      </c>
      <c r="AG28" s="103">
        <v>17.491499999999998</v>
      </c>
      <c r="AH28" s="103"/>
      <c r="AI28" s="103"/>
      <c r="AJ28" s="103"/>
      <c r="AK28" s="103"/>
      <c r="AL28" s="103" t="s">
        <v>70</v>
      </c>
      <c r="AM28" s="104" t="s">
        <v>29</v>
      </c>
      <c r="AN28" s="104"/>
      <c r="AO28" s="104"/>
      <c r="AP28" t="s">
        <v>290</v>
      </c>
      <c r="AQ28" s="106" t="s">
        <v>67</v>
      </c>
    </row>
    <row r="29" spans="1:43" x14ac:dyDescent="0.15">
      <c r="A29" s="100">
        <v>3587</v>
      </c>
      <c r="B29" s="151">
        <v>41464</v>
      </c>
      <c r="C29" s="102" t="s">
        <v>7</v>
      </c>
      <c r="D29" s="103" t="s">
        <v>8</v>
      </c>
      <c r="E29" s="103"/>
      <c r="F29" s="103" t="s">
        <v>9</v>
      </c>
      <c r="G29" s="101">
        <v>41459</v>
      </c>
      <c r="H29" s="104" t="s">
        <v>10</v>
      </c>
      <c r="I29" s="104" t="s">
        <v>11</v>
      </c>
      <c r="J29" s="104"/>
      <c r="K29" s="103" t="s">
        <v>0</v>
      </c>
      <c r="L29" s="103" t="s">
        <v>147</v>
      </c>
      <c r="M29" s="103">
        <v>63.65</v>
      </c>
      <c r="N29" s="103">
        <v>32.44</v>
      </c>
      <c r="O29" s="103" t="s">
        <v>14</v>
      </c>
      <c r="P29" s="105">
        <v>1000</v>
      </c>
      <c r="Q29" s="103">
        <v>36.380000000000003</v>
      </c>
      <c r="R29" s="123">
        <v>1000</v>
      </c>
      <c r="S29" s="124">
        <v>36.380000000000003</v>
      </c>
      <c r="T29" s="123">
        <v>1000</v>
      </c>
      <c r="U29" s="124">
        <v>36.380000000000003</v>
      </c>
      <c r="V29" s="103"/>
      <c r="W29" s="103"/>
      <c r="X29" s="103"/>
      <c r="Y29" s="103"/>
      <c r="Z29" s="103"/>
      <c r="AA29" s="103"/>
      <c r="AB29" s="103"/>
      <c r="AC29" s="103"/>
      <c r="AD29" s="103"/>
      <c r="AE29" s="103">
        <v>20.72</v>
      </c>
      <c r="AF29" s="105"/>
      <c r="AG29" s="103"/>
      <c r="AH29" s="103"/>
      <c r="AI29" s="103"/>
      <c r="AJ29" s="103"/>
      <c r="AK29" s="103"/>
      <c r="AL29" t="s">
        <v>70</v>
      </c>
      <c r="AM29" s="104" t="s">
        <v>29</v>
      </c>
      <c r="AN29" s="104"/>
      <c r="AO29" s="104"/>
      <c r="AP29" t="s">
        <v>101</v>
      </c>
      <c r="AQ29" s="106" t="s">
        <v>67</v>
      </c>
    </row>
  </sheetData>
  <sheetProtection algorithmName="SHA-512" hashValue="fds3FJGTs2tOeRkzVxprvsmTDtWs4isz36r/xq2tuwpxQCZXkraj+/n5QPvq4AfVkupCCDQGgeOzNcZTH+1DPg==" saltValue="hecC/E5kHZ0RsXEIeZ6pqQ==" spinCount="100000" sheet="1" objects="1" scenarios="1"/>
  <phoneticPr fontId="10"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AQ31"/>
  <sheetViews>
    <sheetView workbookViewId="0">
      <selection activeCell="A2" sqref="A2:AO31"/>
    </sheetView>
  </sheetViews>
  <sheetFormatPr baseColWidth="10" defaultRowHeight="13" x14ac:dyDescent="0.15"/>
  <cols>
    <col min="12" max="12" width="12" customWidth="1"/>
  </cols>
  <sheetData>
    <row r="1" spans="1:43" ht="70" x14ac:dyDescent="0.15">
      <c r="A1" s="108" t="s">
        <v>183</v>
      </c>
      <c r="B1" s="108" t="s">
        <v>184</v>
      </c>
      <c r="C1" s="109" t="s">
        <v>185</v>
      </c>
      <c r="D1" s="110" t="s">
        <v>186</v>
      </c>
      <c r="E1" s="110" t="s">
        <v>187</v>
      </c>
      <c r="F1" s="110" t="s">
        <v>188</v>
      </c>
      <c r="G1" s="108" t="s">
        <v>189</v>
      </c>
      <c r="H1" s="111" t="s">
        <v>190</v>
      </c>
      <c r="I1" s="111" t="s">
        <v>191</v>
      </c>
      <c r="J1" s="111" t="s">
        <v>192</v>
      </c>
      <c r="K1" s="110" t="s">
        <v>193</v>
      </c>
      <c r="L1" s="112" t="s">
        <v>194</v>
      </c>
      <c r="M1" s="113" t="s">
        <v>195</v>
      </c>
      <c r="N1" s="114" t="s">
        <v>266</v>
      </c>
      <c r="O1" s="114" t="s">
        <v>267</v>
      </c>
      <c r="P1" s="114" t="s">
        <v>260</v>
      </c>
      <c r="Q1" s="114" t="s">
        <v>250</v>
      </c>
      <c r="R1" s="114" t="s">
        <v>170</v>
      </c>
      <c r="S1" s="114" t="s">
        <v>171</v>
      </c>
      <c r="T1" s="114" t="s">
        <v>166</v>
      </c>
      <c r="U1" s="114" t="s">
        <v>167</v>
      </c>
      <c r="V1" s="115" t="s">
        <v>168</v>
      </c>
      <c r="W1" s="116" t="s">
        <v>169</v>
      </c>
      <c r="X1" s="116" t="s">
        <v>174</v>
      </c>
      <c r="Y1" s="116" t="s">
        <v>175</v>
      </c>
      <c r="Z1" s="116" t="s">
        <v>176</v>
      </c>
      <c r="AA1" s="116" t="s">
        <v>177</v>
      </c>
      <c r="AB1" s="116" t="s">
        <v>149</v>
      </c>
      <c r="AC1" s="116" t="s">
        <v>150</v>
      </c>
      <c r="AD1" s="116" t="s">
        <v>261</v>
      </c>
      <c r="AE1" s="117" t="s">
        <v>262</v>
      </c>
      <c r="AF1" s="118" t="s">
        <v>263</v>
      </c>
      <c r="AG1" s="118" t="s">
        <v>264</v>
      </c>
      <c r="AH1" s="119" t="s">
        <v>172</v>
      </c>
      <c r="AI1" s="119" t="s">
        <v>173</v>
      </c>
      <c r="AJ1" s="119" t="s">
        <v>254</v>
      </c>
      <c r="AK1" s="119" t="s">
        <v>255</v>
      </c>
      <c r="AL1" s="120" t="s">
        <v>256</v>
      </c>
      <c r="AM1" s="121" t="s">
        <v>178</v>
      </c>
      <c r="AN1" s="121" t="s">
        <v>179</v>
      </c>
      <c r="AO1" s="122" t="s">
        <v>180</v>
      </c>
      <c r="AP1" s="111" t="s">
        <v>145</v>
      </c>
      <c r="AQ1" s="108" t="s">
        <v>146</v>
      </c>
    </row>
    <row r="2" spans="1:43" x14ac:dyDescent="0.15">
      <c r="A2" s="100">
        <v>952</v>
      </c>
      <c r="B2" s="101">
        <v>41089</v>
      </c>
      <c r="C2" s="102" t="s">
        <v>300</v>
      </c>
      <c r="D2" s="103" t="s">
        <v>301</v>
      </c>
      <c r="E2" s="103"/>
      <c r="F2" s="103" t="s">
        <v>304</v>
      </c>
      <c r="G2" s="101">
        <v>41090</v>
      </c>
      <c r="H2" s="104" t="s">
        <v>35</v>
      </c>
      <c r="I2" s="104" t="s">
        <v>74</v>
      </c>
      <c r="J2" s="104"/>
      <c r="K2" s="103" t="s">
        <v>30</v>
      </c>
      <c r="L2" s="103" t="s">
        <v>147</v>
      </c>
      <c r="M2" s="103">
        <v>70.900000000000006</v>
      </c>
      <c r="N2" s="103">
        <v>33.270000000000003</v>
      </c>
      <c r="O2" s="103" t="s">
        <v>31</v>
      </c>
      <c r="P2" s="105">
        <v>1000</v>
      </c>
      <c r="Q2" s="103">
        <v>37.950000000000003</v>
      </c>
      <c r="R2" s="123">
        <v>1000</v>
      </c>
      <c r="S2" s="124">
        <v>37.950000000000003</v>
      </c>
      <c r="T2" s="123">
        <v>1000</v>
      </c>
      <c r="U2" s="124">
        <v>37.950000000000003</v>
      </c>
      <c r="V2" s="103"/>
      <c r="W2" s="103">
        <v>30.75</v>
      </c>
      <c r="X2" s="105">
        <v>1000</v>
      </c>
      <c r="Y2" s="103">
        <v>34.49</v>
      </c>
      <c r="Z2" s="123">
        <v>1000</v>
      </c>
      <c r="AA2" s="124">
        <v>34.49</v>
      </c>
      <c r="AB2" s="123">
        <v>1000</v>
      </c>
      <c r="AC2" s="124">
        <v>34.49</v>
      </c>
      <c r="AD2" s="103"/>
      <c r="AE2" s="103"/>
      <c r="AF2" s="105"/>
      <c r="AG2" s="103"/>
      <c r="AH2" s="103"/>
      <c r="AI2" s="103"/>
      <c r="AJ2" s="103"/>
      <c r="AK2" s="103"/>
      <c r="AL2" s="103" t="s">
        <v>305</v>
      </c>
      <c r="AM2" s="104" t="s">
        <v>33</v>
      </c>
      <c r="AN2" s="104" t="s">
        <v>34</v>
      </c>
      <c r="AO2" s="104">
        <v>3</v>
      </c>
      <c r="AP2" t="s">
        <v>306</v>
      </c>
      <c r="AQ2" s="106" t="s">
        <v>299</v>
      </c>
    </row>
    <row r="3" spans="1:43" x14ac:dyDescent="0.15">
      <c r="A3" s="100">
        <v>956</v>
      </c>
      <c r="B3" s="101">
        <v>41100</v>
      </c>
      <c r="C3" s="102" t="s">
        <v>300</v>
      </c>
      <c r="D3" s="103" t="s">
        <v>301</v>
      </c>
      <c r="E3" s="103"/>
      <c r="F3" s="103" t="s">
        <v>304</v>
      </c>
      <c r="G3" s="101">
        <v>41111</v>
      </c>
      <c r="H3" s="104" t="s">
        <v>35</v>
      </c>
      <c r="I3" s="104" t="s">
        <v>74</v>
      </c>
      <c r="J3" s="104"/>
      <c r="K3" s="103" t="s">
        <v>307</v>
      </c>
      <c r="L3" s="103" t="s">
        <v>147</v>
      </c>
      <c r="M3" s="103">
        <v>79.08</v>
      </c>
      <c r="N3" s="103">
        <v>31.76</v>
      </c>
      <c r="O3" s="103" t="s">
        <v>99</v>
      </c>
      <c r="P3" s="105">
        <v>300</v>
      </c>
      <c r="Q3" s="103">
        <v>33.049999999999997</v>
      </c>
      <c r="R3" s="105">
        <v>1000</v>
      </c>
      <c r="S3" s="103">
        <v>36.36</v>
      </c>
      <c r="T3" s="105">
        <v>2500</v>
      </c>
      <c r="U3" s="103">
        <v>39.42</v>
      </c>
      <c r="V3" s="103"/>
      <c r="W3" s="103"/>
      <c r="X3" s="103"/>
      <c r="Y3" s="103"/>
      <c r="Z3" s="103"/>
      <c r="AA3" s="103"/>
      <c r="AB3" s="103"/>
      <c r="AC3" s="103"/>
      <c r="AD3" s="103"/>
      <c r="AE3" s="103"/>
      <c r="AF3" s="105"/>
      <c r="AG3" s="103"/>
      <c r="AH3" s="103"/>
      <c r="AI3" s="103"/>
      <c r="AJ3" s="103"/>
      <c r="AK3" s="103"/>
      <c r="AL3" s="103" t="s">
        <v>68</v>
      </c>
      <c r="AM3" s="104" t="s">
        <v>35</v>
      </c>
      <c r="AN3" s="104"/>
      <c r="AO3" s="104"/>
      <c r="AP3" t="s">
        <v>69</v>
      </c>
      <c r="AQ3" s="106" t="s">
        <v>67</v>
      </c>
    </row>
    <row r="4" spans="1:43" x14ac:dyDescent="0.15">
      <c r="A4" s="100">
        <v>2547</v>
      </c>
      <c r="B4" s="101">
        <v>41089</v>
      </c>
      <c r="C4" s="102" t="s">
        <v>300</v>
      </c>
      <c r="D4" s="103" t="s">
        <v>301</v>
      </c>
      <c r="E4" s="103"/>
      <c r="F4" s="103" t="s">
        <v>304</v>
      </c>
      <c r="G4" s="101">
        <v>41090</v>
      </c>
      <c r="H4" s="104" t="s">
        <v>35</v>
      </c>
      <c r="I4" s="104" t="s">
        <v>74</v>
      </c>
      <c r="J4" s="104"/>
      <c r="K4" s="103" t="s">
        <v>71</v>
      </c>
      <c r="L4" s="103" t="s">
        <v>147</v>
      </c>
      <c r="M4" s="103">
        <v>87</v>
      </c>
      <c r="N4" s="103">
        <v>35.299999999999997</v>
      </c>
      <c r="O4" s="103" t="s">
        <v>31</v>
      </c>
      <c r="P4" s="105">
        <v>1000</v>
      </c>
      <c r="Q4" s="103">
        <v>38</v>
      </c>
      <c r="R4" s="123">
        <v>1000</v>
      </c>
      <c r="S4" s="124">
        <v>38</v>
      </c>
      <c r="T4" s="123">
        <v>1000</v>
      </c>
      <c r="U4" s="124">
        <v>38</v>
      </c>
      <c r="V4" s="103"/>
      <c r="W4" s="103"/>
      <c r="X4" s="103"/>
      <c r="Y4" s="103"/>
      <c r="Z4" s="103"/>
      <c r="AA4" s="103"/>
      <c r="AB4" s="103"/>
      <c r="AC4" s="103"/>
      <c r="AD4" s="103"/>
      <c r="AE4" s="103"/>
      <c r="AF4" s="105"/>
      <c r="AG4" s="103"/>
      <c r="AH4" s="103"/>
      <c r="AI4" s="103"/>
      <c r="AJ4" s="103"/>
      <c r="AK4" s="103"/>
      <c r="AL4" s="103" t="s">
        <v>68</v>
      </c>
      <c r="AM4" s="104" t="s">
        <v>35</v>
      </c>
      <c r="AN4" s="104"/>
      <c r="AO4" s="104"/>
      <c r="AP4" t="s">
        <v>72</v>
      </c>
      <c r="AQ4" t="s">
        <v>67</v>
      </c>
    </row>
    <row r="5" spans="1:43" x14ac:dyDescent="0.15">
      <c r="A5" s="100">
        <v>958</v>
      </c>
      <c r="B5" s="101">
        <v>41144</v>
      </c>
      <c r="C5" s="102" t="s">
        <v>300</v>
      </c>
      <c r="D5" s="103" t="s">
        <v>301</v>
      </c>
      <c r="E5" s="103"/>
      <c r="F5" s="103" t="s">
        <v>304</v>
      </c>
      <c r="G5" s="107">
        <v>41152</v>
      </c>
      <c r="H5" s="104" t="s">
        <v>33</v>
      </c>
      <c r="I5" s="104" t="s">
        <v>35</v>
      </c>
      <c r="J5" s="104"/>
      <c r="K5" s="103" t="s">
        <v>229</v>
      </c>
      <c r="L5" s="103" t="s">
        <v>147</v>
      </c>
      <c r="M5" s="103">
        <v>70.55</v>
      </c>
      <c r="N5" s="103">
        <v>31.95</v>
      </c>
      <c r="O5" s="103" t="s">
        <v>31</v>
      </c>
      <c r="P5" s="105">
        <v>300</v>
      </c>
      <c r="Q5" s="103">
        <v>31.95</v>
      </c>
      <c r="R5" s="105">
        <v>1000</v>
      </c>
      <c r="S5" s="103">
        <v>37.450000000000003</v>
      </c>
      <c r="T5" s="105">
        <v>2500</v>
      </c>
      <c r="U5" s="103">
        <v>37.450000000000003</v>
      </c>
      <c r="V5" s="103"/>
      <c r="W5" s="103"/>
      <c r="X5" s="103"/>
      <c r="Y5" s="103"/>
      <c r="Z5" s="103"/>
      <c r="AA5" s="103"/>
      <c r="AB5" s="103"/>
      <c r="AC5" s="103"/>
      <c r="AD5" s="103"/>
      <c r="AE5" s="103"/>
      <c r="AF5" s="105"/>
      <c r="AG5" s="103"/>
      <c r="AH5" s="103"/>
      <c r="AI5" s="103"/>
      <c r="AJ5" s="103"/>
      <c r="AK5" s="103"/>
      <c r="AL5" s="103" t="s">
        <v>68</v>
      </c>
      <c r="AM5" s="104" t="s">
        <v>35</v>
      </c>
      <c r="AN5" s="104"/>
      <c r="AO5" s="104"/>
      <c r="AP5" t="s">
        <v>296</v>
      </c>
      <c r="AQ5" s="106" t="s">
        <v>67</v>
      </c>
    </row>
    <row r="6" spans="1:43" x14ac:dyDescent="0.15">
      <c r="A6" s="100">
        <v>960</v>
      </c>
      <c r="B6" s="101">
        <v>41144</v>
      </c>
      <c r="C6" s="102" t="s">
        <v>300</v>
      </c>
      <c r="D6" s="103" t="s">
        <v>301</v>
      </c>
      <c r="E6" s="103"/>
      <c r="F6" s="103" t="s">
        <v>304</v>
      </c>
      <c r="G6" s="101">
        <v>41121</v>
      </c>
      <c r="H6" s="104" t="s">
        <v>33</v>
      </c>
      <c r="I6" s="104" t="s">
        <v>35</v>
      </c>
      <c r="J6" s="104"/>
      <c r="K6" s="103" t="s">
        <v>297</v>
      </c>
      <c r="L6" s="103" t="s">
        <v>147</v>
      </c>
      <c r="M6" s="103">
        <v>78.45</v>
      </c>
      <c r="N6" s="103">
        <v>29.81</v>
      </c>
      <c r="O6" s="103" t="s">
        <v>31</v>
      </c>
      <c r="P6" s="105">
        <v>300</v>
      </c>
      <c r="Q6" s="103">
        <v>31.95</v>
      </c>
      <c r="R6" s="123">
        <v>1000</v>
      </c>
      <c r="S6" s="124">
        <v>34.979999999999997</v>
      </c>
      <c r="T6" s="123">
        <v>2500</v>
      </c>
      <c r="U6" s="124">
        <v>36.979999999999997</v>
      </c>
      <c r="V6" s="103"/>
      <c r="W6" s="103"/>
      <c r="X6" s="103"/>
      <c r="Y6" s="103"/>
      <c r="Z6" s="103"/>
      <c r="AA6" s="103"/>
      <c r="AB6" s="103"/>
      <c r="AC6" s="103"/>
      <c r="AD6" s="103"/>
      <c r="AE6" s="103"/>
      <c r="AF6" s="105"/>
      <c r="AG6" s="103"/>
      <c r="AH6" s="103"/>
      <c r="AI6" s="103"/>
      <c r="AJ6" s="103"/>
      <c r="AK6" s="103"/>
      <c r="AL6" s="103" t="s">
        <v>68</v>
      </c>
      <c r="AM6" s="104" t="s">
        <v>35</v>
      </c>
      <c r="AN6" s="104"/>
      <c r="AO6" s="104"/>
      <c r="AP6" t="s">
        <v>286</v>
      </c>
      <c r="AQ6" s="106" t="s">
        <v>67</v>
      </c>
    </row>
    <row r="7" spans="1:43" x14ac:dyDescent="0.15">
      <c r="A7" s="100">
        <v>962</v>
      </c>
      <c r="B7" s="101">
        <v>41144</v>
      </c>
      <c r="C7" s="102" t="s">
        <v>300</v>
      </c>
      <c r="D7" s="103" t="s">
        <v>301</v>
      </c>
      <c r="E7" s="103"/>
      <c r="F7" s="103" t="s">
        <v>304</v>
      </c>
      <c r="G7" s="107">
        <v>41055</v>
      </c>
      <c r="H7" s="104" t="s">
        <v>33</v>
      </c>
      <c r="I7" s="104" t="s">
        <v>35</v>
      </c>
      <c r="J7" s="104"/>
      <c r="K7" s="103" t="s">
        <v>215</v>
      </c>
      <c r="L7" s="103" t="s">
        <v>147</v>
      </c>
      <c r="M7" s="103">
        <v>70.55</v>
      </c>
      <c r="N7" s="103">
        <v>33.5</v>
      </c>
      <c r="O7" s="103" t="s">
        <v>31</v>
      </c>
      <c r="P7" s="105">
        <v>300</v>
      </c>
      <c r="Q7" s="103">
        <v>33.5</v>
      </c>
      <c r="R7" s="105">
        <v>1000</v>
      </c>
      <c r="S7" s="103">
        <v>38.75</v>
      </c>
      <c r="T7" s="105">
        <v>2500</v>
      </c>
      <c r="U7" s="103">
        <v>38.75</v>
      </c>
      <c r="V7" s="103"/>
      <c r="W7" s="103"/>
      <c r="X7" s="103"/>
      <c r="Y7" s="103"/>
      <c r="Z7" s="103"/>
      <c r="AA7" s="103"/>
      <c r="AB7" s="103"/>
      <c r="AC7" s="103"/>
      <c r="AD7" s="103"/>
      <c r="AE7" s="103"/>
      <c r="AF7" s="105"/>
      <c r="AG7" s="103"/>
      <c r="AH7" s="103"/>
      <c r="AI7" s="103"/>
      <c r="AJ7" s="103"/>
      <c r="AK7" s="103"/>
      <c r="AL7" s="103" t="s">
        <v>68</v>
      </c>
      <c r="AM7" s="104" t="s">
        <v>35</v>
      </c>
      <c r="AN7" s="104"/>
      <c r="AO7" s="104"/>
      <c r="AP7" t="s">
        <v>64</v>
      </c>
      <c r="AQ7" s="106" t="s">
        <v>67</v>
      </c>
    </row>
    <row r="8" spans="1:43" x14ac:dyDescent="0.15">
      <c r="A8" s="100">
        <v>972</v>
      </c>
      <c r="B8" s="101">
        <v>41090</v>
      </c>
      <c r="C8" s="102" t="s">
        <v>300</v>
      </c>
      <c r="D8" s="103" t="s">
        <v>301</v>
      </c>
      <c r="E8" s="103"/>
      <c r="F8" s="103" t="s">
        <v>304</v>
      </c>
      <c r="G8" s="101">
        <v>40724</v>
      </c>
      <c r="H8" s="104" t="s">
        <v>33</v>
      </c>
      <c r="I8" s="104" t="s">
        <v>35</v>
      </c>
      <c r="J8" s="104"/>
      <c r="K8" s="103" t="s">
        <v>65</v>
      </c>
      <c r="L8" s="103" t="s">
        <v>147</v>
      </c>
      <c r="M8" s="103">
        <v>82.287000000000006</v>
      </c>
      <c r="N8" s="103">
        <v>34.995699999999999</v>
      </c>
      <c r="O8" s="103" t="s">
        <v>31</v>
      </c>
      <c r="P8" s="105">
        <v>1000</v>
      </c>
      <c r="Q8" s="103">
        <v>40.348399999999998</v>
      </c>
      <c r="R8" s="105">
        <v>2500</v>
      </c>
      <c r="S8" s="103">
        <v>39.655000000000001</v>
      </c>
      <c r="T8" s="123">
        <v>2500</v>
      </c>
      <c r="U8" s="124">
        <v>39.655000000000001</v>
      </c>
      <c r="V8" s="103"/>
      <c r="W8" s="103"/>
      <c r="X8" s="105"/>
      <c r="Y8" s="103"/>
      <c r="Z8" s="105"/>
      <c r="AA8" s="103"/>
      <c r="AB8" s="105"/>
      <c r="AC8" s="103"/>
      <c r="AD8" s="103"/>
      <c r="AE8" s="103"/>
      <c r="AF8" s="105"/>
      <c r="AG8" s="103"/>
      <c r="AH8" s="103"/>
      <c r="AI8" s="103"/>
      <c r="AJ8" s="103"/>
      <c r="AK8" s="103"/>
      <c r="AL8" s="103" t="s">
        <v>68</v>
      </c>
      <c r="AM8" s="104" t="s">
        <v>35</v>
      </c>
      <c r="AN8" s="104"/>
      <c r="AO8" s="104"/>
      <c r="AP8" t="s">
        <v>226</v>
      </c>
      <c r="AQ8" s="106" t="s">
        <v>67</v>
      </c>
    </row>
    <row r="9" spans="1:43" x14ac:dyDescent="0.15">
      <c r="A9" s="100">
        <v>980</v>
      </c>
      <c r="B9" s="101">
        <v>41090</v>
      </c>
      <c r="C9" s="102" t="s">
        <v>300</v>
      </c>
      <c r="D9" s="103" t="s">
        <v>301</v>
      </c>
      <c r="E9" s="103"/>
      <c r="F9" s="103" t="s">
        <v>304</v>
      </c>
      <c r="G9" s="101">
        <v>40724</v>
      </c>
      <c r="H9" s="104" t="s">
        <v>33</v>
      </c>
      <c r="I9" s="104" t="s">
        <v>35</v>
      </c>
      <c r="J9" s="104"/>
      <c r="K9" s="103" t="s">
        <v>227</v>
      </c>
      <c r="L9" s="103" t="s">
        <v>147</v>
      </c>
      <c r="M9" s="103">
        <v>81.16</v>
      </c>
      <c r="N9" s="103">
        <v>31.59</v>
      </c>
      <c r="O9" s="103" t="s">
        <v>31</v>
      </c>
      <c r="P9" s="105">
        <v>1000</v>
      </c>
      <c r="Q9" s="103">
        <v>36.79</v>
      </c>
      <c r="R9" s="123">
        <v>1000</v>
      </c>
      <c r="S9" s="124">
        <v>36.78</v>
      </c>
      <c r="T9" s="123">
        <v>1000</v>
      </c>
      <c r="U9" s="124">
        <v>36.78</v>
      </c>
      <c r="V9" s="103"/>
      <c r="W9" s="103"/>
      <c r="X9" s="103"/>
      <c r="Y9" s="103"/>
      <c r="Z9" s="103"/>
      <c r="AA9" s="103"/>
      <c r="AB9" s="103"/>
      <c r="AC9" s="103"/>
      <c r="AD9" s="103"/>
      <c r="AE9" s="103"/>
      <c r="AF9" s="105"/>
      <c r="AG9" s="103"/>
      <c r="AH9" s="103"/>
      <c r="AI9" s="103"/>
      <c r="AJ9" s="103"/>
      <c r="AK9" s="103"/>
      <c r="AL9" s="103" t="s">
        <v>68</v>
      </c>
      <c r="AM9" s="104" t="s">
        <v>35</v>
      </c>
      <c r="AN9" s="104"/>
      <c r="AO9" s="104"/>
      <c r="AP9" t="s">
        <v>228</v>
      </c>
      <c r="AQ9" s="106" t="s">
        <v>299</v>
      </c>
    </row>
    <row r="10" spans="1:43" x14ac:dyDescent="0.15">
      <c r="A10" s="100">
        <v>988</v>
      </c>
      <c r="B10" s="101">
        <v>41144</v>
      </c>
      <c r="C10" s="102" t="s">
        <v>300</v>
      </c>
      <c r="D10" s="103" t="s">
        <v>301</v>
      </c>
      <c r="E10" s="103"/>
      <c r="F10" s="103" t="s">
        <v>304</v>
      </c>
      <c r="G10" s="101">
        <v>40947</v>
      </c>
      <c r="H10" s="104" t="s">
        <v>33</v>
      </c>
      <c r="I10" s="104" t="s">
        <v>35</v>
      </c>
      <c r="J10" s="104"/>
      <c r="K10" s="103" t="s">
        <v>224</v>
      </c>
      <c r="L10" s="103" t="s">
        <v>147</v>
      </c>
      <c r="M10" s="103">
        <v>73.209999999999994</v>
      </c>
      <c r="N10" s="103">
        <v>36.119999999999997</v>
      </c>
      <c r="O10" s="103" t="s">
        <v>31</v>
      </c>
      <c r="P10" s="105">
        <v>600</v>
      </c>
      <c r="Q10" s="103">
        <v>34.81</v>
      </c>
      <c r="R10" s="123">
        <v>600</v>
      </c>
      <c r="S10" s="124">
        <v>34.81</v>
      </c>
      <c r="T10" s="123">
        <v>600</v>
      </c>
      <c r="U10" s="124">
        <v>34.81</v>
      </c>
      <c r="V10" s="103"/>
      <c r="W10" s="103"/>
      <c r="X10" s="103"/>
      <c r="Y10" s="103"/>
      <c r="Z10" s="103"/>
      <c r="AA10" s="103"/>
      <c r="AB10" s="103"/>
      <c r="AC10" s="103"/>
      <c r="AD10" s="103"/>
      <c r="AE10" s="103"/>
      <c r="AF10" s="105"/>
      <c r="AG10" s="103"/>
      <c r="AH10" s="103"/>
      <c r="AI10" s="103"/>
      <c r="AJ10" s="103"/>
      <c r="AK10" s="103"/>
      <c r="AL10" s="103" t="s">
        <v>68</v>
      </c>
      <c r="AM10" s="104" t="s">
        <v>35</v>
      </c>
      <c r="AN10" s="104"/>
      <c r="AO10" s="104"/>
      <c r="AP10" t="s">
        <v>225</v>
      </c>
      <c r="AQ10" s="106" t="s">
        <v>67</v>
      </c>
    </row>
    <row r="11" spans="1:43" x14ac:dyDescent="0.15">
      <c r="A11" s="100">
        <v>2283</v>
      </c>
      <c r="B11" s="101">
        <v>41089</v>
      </c>
      <c r="C11" s="102" t="s">
        <v>300</v>
      </c>
      <c r="D11" s="103" t="s">
        <v>301</v>
      </c>
      <c r="E11" s="103"/>
      <c r="F11" s="103" t="s">
        <v>304</v>
      </c>
      <c r="G11" s="101">
        <v>41090</v>
      </c>
      <c r="H11" s="104" t="s">
        <v>33</v>
      </c>
      <c r="I11" s="104" t="s">
        <v>35</v>
      </c>
      <c r="J11" s="104"/>
      <c r="K11" s="103" t="s">
        <v>292</v>
      </c>
      <c r="L11" s="103" t="s">
        <v>147</v>
      </c>
      <c r="M11" s="103">
        <v>70.61</v>
      </c>
      <c r="N11" s="103">
        <v>31.32</v>
      </c>
      <c r="O11" s="103" t="s">
        <v>31</v>
      </c>
      <c r="P11" s="105">
        <v>1000</v>
      </c>
      <c r="Q11" s="103">
        <v>35.71</v>
      </c>
      <c r="R11" s="123">
        <v>1000</v>
      </c>
      <c r="S11" s="124">
        <v>35.71</v>
      </c>
      <c r="T11" s="123">
        <v>1000</v>
      </c>
      <c r="U11" s="124">
        <v>35.71</v>
      </c>
      <c r="V11" s="103"/>
      <c r="W11" s="103"/>
      <c r="X11" s="103"/>
      <c r="Y11" s="103"/>
      <c r="Z11" s="105"/>
      <c r="AA11" s="103"/>
      <c r="AB11" s="105"/>
      <c r="AC11" s="103"/>
      <c r="AD11" s="103"/>
      <c r="AE11" s="103"/>
      <c r="AF11" s="105"/>
      <c r="AG11" s="103"/>
      <c r="AH11" s="103"/>
      <c r="AI11" s="103"/>
      <c r="AJ11" s="103"/>
      <c r="AK11" s="103"/>
      <c r="AL11" s="103" t="s">
        <v>68</v>
      </c>
      <c r="AM11" s="104" t="s">
        <v>35</v>
      </c>
      <c r="AN11" s="104"/>
      <c r="AO11" s="104"/>
      <c r="AP11" t="s">
        <v>223</v>
      </c>
      <c r="AQ11" t="s">
        <v>67</v>
      </c>
    </row>
    <row r="12" spans="1:43" x14ac:dyDescent="0.15">
      <c r="A12" s="100">
        <v>1012</v>
      </c>
      <c r="B12" s="101">
        <v>41144</v>
      </c>
      <c r="C12" s="102" t="s">
        <v>300</v>
      </c>
      <c r="D12" s="103" t="s">
        <v>301</v>
      </c>
      <c r="E12" s="103"/>
      <c r="F12" s="103" t="s">
        <v>304</v>
      </c>
      <c r="G12" s="101">
        <v>41121</v>
      </c>
      <c r="H12" s="104" t="s">
        <v>35</v>
      </c>
      <c r="I12" s="104" t="s">
        <v>74</v>
      </c>
      <c r="J12" s="104"/>
      <c r="K12" s="103" t="s">
        <v>102</v>
      </c>
      <c r="L12" s="103" t="s">
        <v>147</v>
      </c>
      <c r="M12" s="103">
        <v>76.33</v>
      </c>
      <c r="N12" s="103">
        <v>31.16</v>
      </c>
      <c r="O12" s="103" t="s">
        <v>31</v>
      </c>
      <c r="P12" s="105">
        <v>1000</v>
      </c>
      <c r="Q12" s="103">
        <v>33.229999999999997</v>
      </c>
      <c r="R12" s="123">
        <v>1000</v>
      </c>
      <c r="S12" s="124">
        <v>33.229999999999997</v>
      </c>
      <c r="T12" s="123">
        <v>1000</v>
      </c>
      <c r="U12" s="124">
        <v>33.229999999999997</v>
      </c>
      <c r="V12" s="103"/>
      <c r="W12" s="103"/>
      <c r="X12" s="103"/>
      <c r="Y12" s="103"/>
      <c r="Z12" s="105"/>
      <c r="AA12" s="103"/>
      <c r="AB12" s="105"/>
      <c r="AC12" s="103"/>
      <c r="AD12" s="103"/>
      <c r="AE12" s="103"/>
      <c r="AF12" s="105"/>
      <c r="AG12" s="103"/>
      <c r="AH12" s="103"/>
      <c r="AI12" s="103"/>
      <c r="AJ12" s="103"/>
      <c r="AK12" s="103"/>
      <c r="AL12" s="103" t="s">
        <v>68</v>
      </c>
      <c r="AM12" s="104" t="s">
        <v>35</v>
      </c>
      <c r="AN12" s="104"/>
      <c r="AO12" s="104"/>
      <c r="AP12" t="s">
        <v>103</v>
      </c>
      <c r="AQ12" s="106" t="s">
        <v>67</v>
      </c>
    </row>
    <row r="13" spans="1:43" x14ac:dyDescent="0.15">
      <c r="A13" s="100">
        <v>1015</v>
      </c>
      <c r="B13" s="101">
        <v>41144</v>
      </c>
      <c r="C13" s="102" t="s">
        <v>300</v>
      </c>
      <c r="D13" s="103" t="s">
        <v>301</v>
      </c>
      <c r="E13" s="103"/>
      <c r="F13" s="103" t="s">
        <v>304</v>
      </c>
      <c r="G13" s="107">
        <v>41090</v>
      </c>
      <c r="H13" s="104" t="s">
        <v>35</v>
      </c>
      <c r="I13" s="104" t="s">
        <v>74</v>
      </c>
      <c r="J13" s="104"/>
      <c r="K13" s="103" t="s">
        <v>104</v>
      </c>
      <c r="L13" s="103" t="s">
        <v>147</v>
      </c>
      <c r="M13" s="103">
        <v>81.16</v>
      </c>
      <c r="N13" s="103">
        <v>31.59</v>
      </c>
      <c r="O13" s="103" t="s">
        <v>31</v>
      </c>
      <c r="P13" s="105">
        <v>1000</v>
      </c>
      <c r="Q13" s="103">
        <v>36.78</v>
      </c>
      <c r="R13" s="123">
        <v>1000</v>
      </c>
      <c r="S13" s="124">
        <v>36.78</v>
      </c>
      <c r="T13" s="123">
        <v>1000</v>
      </c>
      <c r="U13" s="124">
        <v>36.78</v>
      </c>
      <c r="V13" s="103"/>
      <c r="W13" s="103"/>
      <c r="X13" s="105"/>
      <c r="Y13" s="103"/>
      <c r="Z13" s="105"/>
      <c r="AA13" s="103"/>
      <c r="AB13" s="105"/>
      <c r="AC13" s="103"/>
      <c r="AD13" s="103"/>
      <c r="AE13" s="103"/>
      <c r="AF13" s="105"/>
      <c r="AG13" s="103"/>
      <c r="AH13" s="103"/>
      <c r="AI13" s="103"/>
      <c r="AJ13" s="103"/>
      <c r="AK13" s="103"/>
      <c r="AL13" s="103" t="s">
        <v>68</v>
      </c>
      <c r="AM13" s="104" t="s">
        <v>35</v>
      </c>
      <c r="AN13" s="104"/>
      <c r="AO13" s="104"/>
      <c r="AP13" t="s">
        <v>105</v>
      </c>
      <c r="AQ13" s="106" t="s">
        <v>299</v>
      </c>
    </row>
    <row r="14" spans="1:43" x14ac:dyDescent="0.15">
      <c r="A14" s="100">
        <v>1018</v>
      </c>
      <c r="B14" s="101">
        <v>41144</v>
      </c>
      <c r="C14" s="102" t="s">
        <v>300</v>
      </c>
      <c r="D14" s="103" t="s">
        <v>301</v>
      </c>
      <c r="E14" s="103"/>
      <c r="F14" s="103" t="s">
        <v>304</v>
      </c>
      <c r="G14" s="101">
        <v>40543</v>
      </c>
      <c r="H14" s="104" t="s">
        <v>33</v>
      </c>
      <c r="I14" s="104" t="s">
        <v>35</v>
      </c>
      <c r="J14" s="104"/>
      <c r="K14" s="103" t="s">
        <v>106</v>
      </c>
      <c r="L14" s="103" t="s">
        <v>147</v>
      </c>
      <c r="M14" s="103">
        <v>65.64</v>
      </c>
      <c r="N14" s="103">
        <v>29.13</v>
      </c>
      <c r="O14" s="103" t="s">
        <v>31</v>
      </c>
      <c r="P14" s="105">
        <v>300</v>
      </c>
      <c r="Q14" s="103">
        <v>29.68</v>
      </c>
      <c r="R14" s="105">
        <v>1000</v>
      </c>
      <c r="S14" s="103">
        <v>33.97</v>
      </c>
      <c r="T14" s="105">
        <v>2500</v>
      </c>
      <c r="U14" s="103">
        <v>36.85</v>
      </c>
      <c r="V14" s="103"/>
      <c r="W14" s="103"/>
      <c r="X14" s="103"/>
      <c r="Y14" s="103"/>
      <c r="Z14" s="103"/>
      <c r="AA14" s="103"/>
      <c r="AB14" s="103"/>
      <c r="AC14" s="103"/>
      <c r="AD14" s="103"/>
      <c r="AE14" s="103"/>
      <c r="AF14" s="105"/>
      <c r="AG14" s="103"/>
      <c r="AH14" s="103"/>
      <c r="AI14" s="103"/>
      <c r="AJ14" s="103"/>
      <c r="AK14" s="103"/>
      <c r="AL14" s="103" t="s">
        <v>68</v>
      </c>
      <c r="AM14" s="104" t="s">
        <v>35</v>
      </c>
      <c r="AN14" s="104"/>
      <c r="AO14" s="104"/>
      <c r="AP14" t="s">
        <v>290</v>
      </c>
      <c r="AQ14" s="106" t="s">
        <v>67</v>
      </c>
    </row>
    <row r="15" spans="1:43" x14ac:dyDescent="0.15">
      <c r="A15" s="100">
        <v>1027</v>
      </c>
      <c r="B15" s="101">
        <v>41144</v>
      </c>
      <c r="C15" s="102" t="s">
        <v>300</v>
      </c>
      <c r="D15" s="103" t="s">
        <v>301</v>
      </c>
      <c r="E15" s="103"/>
      <c r="F15" s="103" t="s">
        <v>304</v>
      </c>
      <c r="G15" s="101">
        <v>41094</v>
      </c>
      <c r="H15" s="104" t="s">
        <v>35</v>
      </c>
      <c r="I15" s="104" t="s">
        <v>74</v>
      </c>
      <c r="J15" s="104"/>
      <c r="K15" s="103" t="s">
        <v>291</v>
      </c>
      <c r="L15" s="103" t="s">
        <v>147</v>
      </c>
      <c r="M15" s="103">
        <v>72.459999999999994</v>
      </c>
      <c r="N15" s="103">
        <v>27.48</v>
      </c>
      <c r="O15" s="103" t="s">
        <v>31</v>
      </c>
      <c r="P15" s="105">
        <v>300</v>
      </c>
      <c r="Q15" s="103">
        <v>27.98</v>
      </c>
      <c r="R15" s="123">
        <v>1000</v>
      </c>
      <c r="S15" s="124">
        <v>32.43</v>
      </c>
      <c r="T15" s="123">
        <v>2500</v>
      </c>
      <c r="U15" s="124">
        <v>35.44</v>
      </c>
      <c r="V15" s="103"/>
      <c r="W15" s="103"/>
      <c r="X15" s="103"/>
      <c r="Y15" s="103"/>
      <c r="Z15" s="103"/>
      <c r="AA15" s="103"/>
      <c r="AB15" s="103"/>
      <c r="AC15" s="103"/>
      <c r="AD15" s="103"/>
      <c r="AE15" s="103"/>
      <c r="AF15" s="103"/>
      <c r="AG15" s="103"/>
      <c r="AH15" s="103"/>
      <c r="AI15" s="103"/>
      <c r="AJ15" s="103"/>
      <c r="AK15" s="103"/>
      <c r="AL15" s="103" t="s">
        <v>68</v>
      </c>
      <c r="AM15" s="104" t="s">
        <v>35</v>
      </c>
      <c r="AN15" s="104"/>
      <c r="AO15" s="104"/>
      <c r="AP15" t="s">
        <v>101</v>
      </c>
      <c r="AQ15" s="106" t="s">
        <v>67</v>
      </c>
    </row>
    <row r="16" spans="1:43" x14ac:dyDescent="0.15">
      <c r="A16" s="100">
        <v>2539</v>
      </c>
      <c r="B16" s="101">
        <v>41090</v>
      </c>
      <c r="C16" s="102" t="s">
        <v>300</v>
      </c>
      <c r="D16" s="103" t="s">
        <v>301</v>
      </c>
      <c r="E16" s="103"/>
      <c r="F16" s="103" t="s">
        <v>304</v>
      </c>
      <c r="G16" s="101">
        <v>41090</v>
      </c>
      <c r="H16" s="104" t="s">
        <v>33</v>
      </c>
      <c r="I16" s="104" t="s">
        <v>35</v>
      </c>
      <c r="J16" s="104"/>
      <c r="K16" s="103" t="s">
        <v>181</v>
      </c>
      <c r="L16" s="103" t="s">
        <v>147</v>
      </c>
      <c r="M16" s="103">
        <v>70.61</v>
      </c>
      <c r="N16" s="103">
        <v>31.3</v>
      </c>
      <c r="O16" s="103" t="s">
        <v>31</v>
      </c>
      <c r="P16" s="105">
        <v>1000</v>
      </c>
      <c r="Q16" s="103">
        <v>35.299999999999997</v>
      </c>
      <c r="R16" s="123">
        <v>1000</v>
      </c>
      <c r="S16" s="124">
        <v>35.299999999999997</v>
      </c>
      <c r="T16" s="123">
        <v>1000</v>
      </c>
      <c r="U16" s="124">
        <v>35.299999999999997</v>
      </c>
      <c r="V16" s="103"/>
      <c r="W16" s="103"/>
      <c r="X16" s="103"/>
      <c r="Y16" s="103"/>
      <c r="Z16" s="103"/>
      <c r="AA16" s="103"/>
      <c r="AB16" s="103"/>
      <c r="AC16" s="103"/>
      <c r="AD16" s="103"/>
      <c r="AE16" s="103"/>
      <c r="AF16" s="105"/>
      <c r="AG16" s="103"/>
      <c r="AH16" s="103"/>
      <c r="AI16" s="103"/>
      <c r="AJ16" s="103"/>
      <c r="AK16" s="103"/>
      <c r="AL16" s="103" t="s">
        <v>68</v>
      </c>
      <c r="AM16" s="104" t="s">
        <v>35</v>
      </c>
      <c r="AN16" s="104"/>
      <c r="AO16" s="104"/>
      <c r="AP16" t="s">
        <v>182</v>
      </c>
      <c r="AQ16" t="s">
        <v>67</v>
      </c>
    </row>
    <row r="17" spans="1:43" x14ac:dyDescent="0.15">
      <c r="A17" s="100">
        <v>948</v>
      </c>
      <c r="B17" s="101">
        <v>41089</v>
      </c>
      <c r="C17" s="102" t="s">
        <v>26</v>
      </c>
      <c r="D17" s="103" t="s">
        <v>27</v>
      </c>
      <c r="E17" s="103"/>
      <c r="F17" s="103" t="s">
        <v>28</v>
      </c>
      <c r="G17" s="101">
        <v>41090</v>
      </c>
      <c r="H17" s="104" t="s">
        <v>29</v>
      </c>
      <c r="I17" s="104" t="s">
        <v>74</v>
      </c>
      <c r="J17" s="104"/>
      <c r="K17" s="103" t="s">
        <v>30</v>
      </c>
      <c r="L17" s="103" t="s">
        <v>147</v>
      </c>
      <c r="M17" s="103">
        <v>70.900000000000006</v>
      </c>
      <c r="N17" s="103">
        <v>33.270000000000003</v>
      </c>
      <c r="O17" s="103" t="s">
        <v>31</v>
      </c>
      <c r="P17" s="105">
        <v>1000</v>
      </c>
      <c r="Q17" s="103">
        <v>37.950000000000003</v>
      </c>
      <c r="R17" s="123">
        <v>1000</v>
      </c>
      <c r="S17" s="124">
        <v>37.950000000000003</v>
      </c>
      <c r="T17" s="123">
        <v>1000</v>
      </c>
      <c r="U17" s="124">
        <v>37.950000000000003</v>
      </c>
      <c r="V17" s="103"/>
      <c r="W17" s="103">
        <v>30.75</v>
      </c>
      <c r="X17" s="105">
        <v>1000</v>
      </c>
      <c r="Y17" s="103">
        <v>34.49</v>
      </c>
      <c r="Z17" s="123">
        <v>1000</v>
      </c>
      <c r="AA17" s="124">
        <v>34.49</v>
      </c>
      <c r="AB17" s="123">
        <v>1000</v>
      </c>
      <c r="AC17" s="124">
        <v>34.49</v>
      </c>
      <c r="AD17" s="103"/>
      <c r="AE17" s="103">
        <v>15.35</v>
      </c>
      <c r="AF17" s="105"/>
      <c r="AG17" s="103"/>
      <c r="AH17" s="103"/>
      <c r="AI17" s="103"/>
      <c r="AJ17" s="103"/>
      <c r="AK17" s="103"/>
      <c r="AL17" s="103" t="s">
        <v>32</v>
      </c>
      <c r="AM17" s="104" t="s">
        <v>33</v>
      </c>
      <c r="AN17" s="104" t="s">
        <v>34</v>
      </c>
      <c r="AO17" s="104">
        <v>3</v>
      </c>
      <c r="AP17" t="s">
        <v>298</v>
      </c>
      <c r="AQ17" s="106" t="s">
        <v>299</v>
      </c>
    </row>
    <row r="18" spans="1:43" x14ac:dyDescent="0.15">
      <c r="A18" s="100">
        <v>955</v>
      </c>
      <c r="B18" s="101">
        <v>41100</v>
      </c>
      <c r="C18" s="102" t="s">
        <v>300</v>
      </c>
      <c r="D18" s="103" t="s">
        <v>301</v>
      </c>
      <c r="E18" s="103"/>
      <c r="F18" s="103" t="s">
        <v>302</v>
      </c>
      <c r="G18" s="101">
        <v>41111</v>
      </c>
      <c r="H18" s="104" t="s">
        <v>35</v>
      </c>
      <c r="I18" s="104" t="s">
        <v>74</v>
      </c>
      <c r="J18" s="104"/>
      <c r="K18" s="103" t="s">
        <v>307</v>
      </c>
      <c r="L18" s="103" t="s">
        <v>147</v>
      </c>
      <c r="M18" s="103">
        <v>79.08</v>
      </c>
      <c r="N18" s="103">
        <v>31.76</v>
      </c>
      <c r="O18" s="103" t="s">
        <v>31</v>
      </c>
      <c r="P18" s="105">
        <v>300</v>
      </c>
      <c r="Q18" s="103">
        <v>33.049999999999997</v>
      </c>
      <c r="R18" s="105">
        <v>1000</v>
      </c>
      <c r="S18" s="103">
        <v>36.36</v>
      </c>
      <c r="T18" s="105">
        <v>2500</v>
      </c>
      <c r="U18" s="103">
        <v>39.42</v>
      </c>
      <c r="V18" s="103"/>
      <c r="W18" s="103"/>
      <c r="X18" s="103"/>
      <c r="Y18" s="103"/>
      <c r="Z18" s="103"/>
      <c r="AA18" s="103"/>
      <c r="AB18" s="103"/>
      <c r="AC18" s="103"/>
      <c r="AD18" s="103"/>
      <c r="AE18" s="103">
        <v>17.93</v>
      </c>
      <c r="AF18" s="105">
        <v>2000</v>
      </c>
      <c r="AG18" s="103">
        <v>18.28</v>
      </c>
      <c r="AH18" s="103"/>
      <c r="AI18" s="103"/>
      <c r="AJ18" s="103"/>
      <c r="AK18" s="103"/>
      <c r="AL18" s="103" t="s">
        <v>312</v>
      </c>
      <c r="AM18" s="104" t="s">
        <v>35</v>
      </c>
      <c r="AN18" s="104"/>
      <c r="AO18" s="104"/>
      <c r="AP18" t="s">
        <v>66</v>
      </c>
      <c r="AQ18" s="106" t="s">
        <v>67</v>
      </c>
    </row>
    <row r="19" spans="1:43" x14ac:dyDescent="0.15">
      <c r="A19" s="100">
        <v>2548</v>
      </c>
      <c r="B19" s="101">
        <v>41089</v>
      </c>
      <c r="C19" s="102" t="s">
        <v>300</v>
      </c>
      <c r="D19" s="103" t="s">
        <v>301</v>
      </c>
      <c r="E19" s="103"/>
      <c r="F19" s="103" t="s">
        <v>302</v>
      </c>
      <c r="G19" s="101">
        <v>41090</v>
      </c>
      <c r="H19" s="104" t="s">
        <v>35</v>
      </c>
      <c r="I19" s="104" t="s">
        <v>303</v>
      </c>
      <c r="J19" s="104"/>
      <c r="K19" s="103" t="s">
        <v>73</v>
      </c>
      <c r="L19" s="103" t="s">
        <v>147</v>
      </c>
      <c r="M19" s="103">
        <v>87</v>
      </c>
      <c r="N19" s="103">
        <v>35.299999999999997</v>
      </c>
      <c r="O19" s="103" t="s">
        <v>31</v>
      </c>
      <c r="P19" s="105">
        <v>1000</v>
      </c>
      <c r="Q19" s="103">
        <v>38</v>
      </c>
      <c r="R19" s="123">
        <v>1000</v>
      </c>
      <c r="S19" s="124">
        <v>38</v>
      </c>
      <c r="T19" s="123">
        <v>1000</v>
      </c>
      <c r="U19" s="124">
        <v>38</v>
      </c>
      <c r="V19" s="103"/>
      <c r="W19" s="103"/>
      <c r="X19" s="103"/>
      <c r="Y19" s="103"/>
      <c r="Z19" s="103"/>
      <c r="AA19" s="103"/>
      <c r="AB19" s="103"/>
      <c r="AC19" s="103"/>
      <c r="AD19" s="103"/>
      <c r="AE19" s="103">
        <v>25.6</v>
      </c>
      <c r="AF19" s="105"/>
      <c r="AG19" s="103"/>
      <c r="AH19" s="103"/>
      <c r="AI19" s="103"/>
      <c r="AJ19" s="103"/>
      <c r="AK19" s="103"/>
      <c r="AL19" s="103" t="s">
        <v>312</v>
      </c>
      <c r="AM19" s="104" t="s">
        <v>35</v>
      </c>
      <c r="AN19" s="104"/>
      <c r="AO19" s="104"/>
      <c r="AP19" t="s">
        <v>72</v>
      </c>
      <c r="AQ19" t="s">
        <v>67</v>
      </c>
    </row>
    <row r="20" spans="1:43" x14ac:dyDescent="0.15">
      <c r="A20" s="100">
        <v>957</v>
      </c>
      <c r="B20" s="101">
        <v>41144</v>
      </c>
      <c r="C20" s="102" t="s">
        <v>300</v>
      </c>
      <c r="D20" s="103" t="s">
        <v>301</v>
      </c>
      <c r="E20" s="103"/>
      <c r="F20" s="103" t="s">
        <v>302</v>
      </c>
      <c r="G20" s="107">
        <v>41152</v>
      </c>
      <c r="H20" s="104" t="s">
        <v>33</v>
      </c>
      <c r="I20" s="104" t="s">
        <v>35</v>
      </c>
      <c r="J20" s="104"/>
      <c r="K20" s="103" t="s">
        <v>229</v>
      </c>
      <c r="L20" s="103" t="s">
        <v>147</v>
      </c>
      <c r="M20" s="103">
        <v>70.55</v>
      </c>
      <c r="N20" s="103">
        <v>31.95</v>
      </c>
      <c r="O20" s="103" t="s">
        <v>31</v>
      </c>
      <c r="P20" s="105">
        <v>300</v>
      </c>
      <c r="Q20" s="103">
        <v>31.95</v>
      </c>
      <c r="R20" s="105">
        <v>1000</v>
      </c>
      <c r="S20" s="103">
        <v>37.450000000000003</v>
      </c>
      <c r="T20" s="105">
        <v>2500</v>
      </c>
      <c r="U20" s="103">
        <v>37.450000000000003</v>
      </c>
      <c r="V20" s="103"/>
      <c r="W20" s="103"/>
      <c r="X20" s="103"/>
      <c r="Y20" s="103"/>
      <c r="Z20" s="103"/>
      <c r="AA20" s="103"/>
      <c r="AB20" s="103"/>
      <c r="AC20" s="103"/>
      <c r="AD20" s="103"/>
      <c r="AE20" s="103">
        <v>16.100000000000001</v>
      </c>
      <c r="AF20" s="105"/>
      <c r="AG20" s="103"/>
      <c r="AH20" s="103"/>
      <c r="AI20" s="103"/>
      <c r="AJ20" s="103"/>
      <c r="AK20" s="103"/>
      <c r="AL20" s="103" t="s">
        <v>70</v>
      </c>
      <c r="AM20" s="104" t="s">
        <v>35</v>
      </c>
      <c r="AN20" s="104"/>
      <c r="AO20" s="104"/>
      <c r="AP20" t="s">
        <v>296</v>
      </c>
      <c r="AQ20" s="106" t="s">
        <v>67</v>
      </c>
    </row>
    <row r="21" spans="1:43" x14ac:dyDescent="0.15">
      <c r="A21" s="100">
        <v>959</v>
      </c>
      <c r="B21" s="101">
        <v>41144</v>
      </c>
      <c r="C21" s="102" t="s">
        <v>300</v>
      </c>
      <c r="D21" s="103" t="s">
        <v>301</v>
      </c>
      <c r="E21" s="103"/>
      <c r="F21" s="103" t="s">
        <v>302</v>
      </c>
      <c r="G21" s="101">
        <v>41121</v>
      </c>
      <c r="H21" s="104" t="s">
        <v>33</v>
      </c>
      <c r="I21" s="104" t="s">
        <v>35</v>
      </c>
      <c r="J21" s="104"/>
      <c r="K21" s="103" t="s">
        <v>297</v>
      </c>
      <c r="L21" s="103" t="s">
        <v>147</v>
      </c>
      <c r="M21" s="103">
        <v>78.45</v>
      </c>
      <c r="N21" s="103">
        <v>29.81</v>
      </c>
      <c r="O21" s="103" t="s">
        <v>100</v>
      </c>
      <c r="P21" s="105">
        <v>300</v>
      </c>
      <c r="Q21" s="103">
        <v>31.95</v>
      </c>
      <c r="R21" s="123">
        <v>1000</v>
      </c>
      <c r="S21" s="124">
        <v>34.979999999999997</v>
      </c>
      <c r="T21" s="123">
        <v>2500</v>
      </c>
      <c r="U21" s="124">
        <v>36.979999999999997</v>
      </c>
      <c r="V21" s="103"/>
      <c r="W21" s="103"/>
      <c r="X21" s="103"/>
      <c r="Y21" s="103"/>
      <c r="Z21" s="103"/>
      <c r="AA21" s="103"/>
      <c r="AB21" s="103"/>
      <c r="AC21" s="103"/>
      <c r="AD21" s="103"/>
      <c r="AE21" s="103">
        <v>15.99</v>
      </c>
      <c r="AF21" s="105"/>
      <c r="AG21" s="103"/>
      <c r="AH21" s="103"/>
      <c r="AI21" s="103"/>
      <c r="AJ21" s="103"/>
      <c r="AK21" s="103"/>
      <c r="AL21" s="103" t="s">
        <v>70</v>
      </c>
      <c r="AM21" s="104" t="s">
        <v>35</v>
      </c>
      <c r="AN21" s="104"/>
      <c r="AO21" s="104"/>
      <c r="AP21" t="s">
        <v>286</v>
      </c>
      <c r="AQ21" s="106" t="s">
        <v>67</v>
      </c>
    </row>
    <row r="22" spans="1:43" x14ac:dyDescent="0.15">
      <c r="A22" s="100">
        <v>961</v>
      </c>
      <c r="B22" s="101">
        <v>41144</v>
      </c>
      <c r="C22" s="102" t="s">
        <v>300</v>
      </c>
      <c r="D22" s="103" t="s">
        <v>301</v>
      </c>
      <c r="E22" s="103"/>
      <c r="F22" s="103" t="s">
        <v>302</v>
      </c>
      <c r="G22" s="107">
        <v>41055</v>
      </c>
      <c r="H22" s="104" t="s">
        <v>33</v>
      </c>
      <c r="I22" s="104" t="s">
        <v>35</v>
      </c>
      <c r="J22" s="104"/>
      <c r="K22" s="103" t="s">
        <v>215</v>
      </c>
      <c r="L22" s="103" t="s">
        <v>147</v>
      </c>
      <c r="M22" s="103">
        <v>70.55</v>
      </c>
      <c r="N22" s="103">
        <v>33.5</v>
      </c>
      <c r="O22" s="103" t="s">
        <v>31</v>
      </c>
      <c r="P22" s="105">
        <v>300</v>
      </c>
      <c r="Q22" s="103">
        <v>33.5</v>
      </c>
      <c r="R22" s="105">
        <v>1000</v>
      </c>
      <c r="S22" s="103">
        <v>38.75</v>
      </c>
      <c r="T22" s="105">
        <v>2500</v>
      </c>
      <c r="U22" s="103">
        <v>38.75</v>
      </c>
      <c r="V22" s="103"/>
      <c r="W22" s="103"/>
      <c r="X22" s="103"/>
      <c r="Y22" s="103"/>
      <c r="Z22" s="103"/>
      <c r="AA22" s="103"/>
      <c r="AB22" s="103"/>
      <c r="AC22" s="103"/>
      <c r="AD22" s="103"/>
      <c r="AE22" s="103">
        <v>16.2</v>
      </c>
      <c r="AF22" s="105"/>
      <c r="AG22" s="103"/>
      <c r="AH22" s="103"/>
      <c r="AI22" s="103"/>
      <c r="AJ22" s="103"/>
      <c r="AK22" s="103"/>
      <c r="AL22" s="103" t="s">
        <v>70</v>
      </c>
      <c r="AM22" s="104" t="s">
        <v>35</v>
      </c>
      <c r="AN22" s="104"/>
      <c r="AO22" s="104"/>
      <c r="AP22" t="s">
        <v>63</v>
      </c>
      <c r="AQ22" s="106" t="s">
        <v>67</v>
      </c>
    </row>
    <row r="23" spans="1:43" x14ac:dyDescent="0.15">
      <c r="A23" s="100">
        <v>966</v>
      </c>
      <c r="B23" s="101">
        <v>41090</v>
      </c>
      <c r="C23" s="102" t="s">
        <v>300</v>
      </c>
      <c r="D23" s="103" t="s">
        <v>301</v>
      </c>
      <c r="E23" s="103"/>
      <c r="F23" s="103" t="s">
        <v>302</v>
      </c>
      <c r="G23" s="101">
        <v>41090</v>
      </c>
      <c r="H23" s="104" t="s">
        <v>33</v>
      </c>
      <c r="I23" s="104" t="s">
        <v>35</v>
      </c>
      <c r="J23" s="104"/>
      <c r="K23" s="103" t="s">
        <v>65</v>
      </c>
      <c r="L23" s="103" t="s">
        <v>147</v>
      </c>
      <c r="M23" s="103">
        <v>82.287000000000006</v>
      </c>
      <c r="N23" s="103">
        <v>34.995699999999999</v>
      </c>
      <c r="O23" s="103" t="s">
        <v>31</v>
      </c>
      <c r="P23" s="105">
        <v>1000</v>
      </c>
      <c r="Q23" s="103">
        <v>40.348399999999998</v>
      </c>
      <c r="R23" s="105">
        <v>2500</v>
      </c>
      <c r="S23" s="103">
        <v>39.655000000000001</v>
      </c>
      <c r="T23" s="123">
        <v>2500</v>
      </c>
      <c r="U23" s="124">
        <v>39.655000000000001</v>
      </c>
      <c r="V23" s="103"/>
      <c r="W23" s="103"/>
      <c r="X23" s="105"/>
      <c r="Y23" s="103"/>
      <c r="Z23" s="105"/>
      <c r="AA23" s="103"/>
      <c r="AB23" s="105"/>
      <c r="AC23" s="103"/>
      <c r="AD23" s="103"/>
      <c r="AE23" s="103">
        <v>14.9215</v>
      </c>
      <c r="AF23" s="105"/>
      <c r="AG23" s="103"/>
      <c r="AH23" s="103"/>
      <c r="AI23" s="103"/>
      <c r="AJ23" s="103"/>
      <c r="AK23" s="103"/>
      <c r="AL23" s="103" t="s">
        <v>70</v>
      </c>
      <c r="AM23" s="104" t="s">
        <v>35</v>
      </c>
      <c r="AN23" s="104"/>
      <c r="AO23" s="104"/>
      <c r="AP23" t="s">
        <v>226</v>
      </c>
      <c r="AQ23" s="106" t="s">
        <v>67</v>
      </c>
    </row>
    <row r="24" spans="1:43" x14ac:dyDescent="0.15">
      <c r="A24" s="100">
        <v>975</v>
      </c>
      <c r="B24" s="101">
        <v>41090</v>
      </c>
      <c r="C24" s="102" t="s">
        <v>300</v>
      </c>
      <c r="D24" s="103" t="s">
        <v>301</v>
      </c>
      <c r="E24" s="103"/>
      <c r="F24" s="103" t="s">
        <v>302</v>
      </c>
      <c r="G24" s="101">
        <v>41090</v>
      </c>
      <c r="H24" s="104" t="s">
        <v>33</v>
      </c>
      <c r="I24" s="104" t="s">
        <v>35</v>
      </c>
      <c r="J24" s="104"/>
      <c r="K24" s="103" t="s">
        <v>227</v>
      </c>
      <c r="L24" s="103" t="s">
        <v>147</v>
      </c>
      <c r="M24" s="103">
        <v>81.16</v>
      </c>
      <c r="N24" s="103">
        <v>31.59</v>
      </c>
      <c r="O24" s="103" t="s">
        <v>31</v>
      </c>
      <c r="P24" s="105">
        <v>1000</v>
      </c>
      <c r="Q24" s="103">
        <v>36.78</v>
      </c>
      <c r="R24" s="123">
        <v>1000</v>
      </c>
      <c r="S24" s="124">
        <v>36.78</v>
      </c>
      <c r="T24" s="123">
        <v>1000</v>
      </c>
      <c r="U24" s="124">
        <v>36.78</v>
      </c>
      <c r="V24" s="103"/>
      <c r="W24" s="103"/>
      <c r="X24" s="103"/>
      <c r="Y24" s="103"/>
      <c r="Z24" s="103"/>
      <c r="AA24" s="103"/>
      <c r="AB24" s="103"/>
      <c r="AC24" s="103"/>
      <c r="AD24" s="103"/>
      <c r="AE24" s="103">
        <v>15.71</v>
      </c>
      <c r="AF24" s="105"/>
      <c r="AG24" s="103"/>
      <c r="AH24" s="103"/>
      <c r="AI24" s="103"/>
      <c r="AJ24" s="103"/>
      <c r="AK24" s="103"/>
      <c r="AL24" s="103" t="s">
        <v>70</v>
      </c>
      <c r="AM24" s="104" t="s">
        <v>35</v>
      </c>
      <c r="AN24" s="104"/>
      <c r="AO24" s="104"/>
      <c r="AP24" t="s">
        <v>228</v>
      </c>
      <c r="AQ24" s="106" t="s">
        <v>299</v>
      </c>
    </row>
    <row r="25" spans="1:43" x14ac:dyDescent="0.15">
      <c r="A25" s="100">
        <v>985</v>
      </c>
      <c r="B25" s="101">
        <v>41144</v>
      </c>
      <c r="C25" s="102" t="s">
        <v>300</v>
      </c>
      <c r="D25" s="103" t="s">
        <v>301</v>
      </c>
      <c r="E25" s="103"/>
      <c r="F25" s="103" t="s">
        <v>302</v>
      </c>
      <c r="G25" s="101">
        <v>40947</v>
      </c>
      <c r="H25" s="104" t="s">
        <v>33</v>
      </c>
      <c r="I25" s="104" t="s">
        <v>35</v>
      </c>
      <c r="J25" s="104"/>
      <c r="K25" s="103" t="s">
        <v>224</v>
      </c>
      <c r="L25" s="103" t="s">
        <v>147</v>
      </c>
      <c r="M25" s="103">
        <v>73.209999999999994</v>
      </c>
      <c r="N25" s="103">
        <v>36.119999999999997</v>
      </c>
      <c r="O25" s="103" t="s">
        <v>31</v>
      </c>
      <c r="P25" s="105">
        <v>600</v>
      </c>
      <c r="Q25" s="103">
        <v>34.81</v>
      </c>
      <c r="R25" s="123">
        <v>600</v>
      </c>
      <c r="S25" s="124">
        <v>34.81</v>
      </c>
      <c r="T25" s="123">
        <v>600</v>
      </c>
      <c r="U25" s="124">
        <v>34.81</v>
      </c>
      <c r="V25" s="103"/>
      <c r="W25" s="103"/>
      <c r="X25" s="103"/>
      <c r="Y25" s="103"/>
      <c r="Z25" s="103"/>
      <c r="AA25" s="103"/>
      <c r="AB25" s="103"/>
      <c r="AC25" s="103"/>
      <c r="AD25" s="103"/>
      <c r="AE25" s="103">
        <v>24.79</v>
      </c>
      <c r="AF25" s="105"/>
      <c r="AG25" s="103"/>
      <c r="AH25" s="103"/>
      <c r="AI25" s="103"/>
      <c r="AJ25" s="103"/>
      <c r="AK25" s="103"/>
      <c r="AL25" s="103" t="s">
        <v>70</v>
      </c>
      <c r="AM25" s="104" t="s">
        <v>35</v>
      </c>
      <c r="AN25" s="104"/>
      <c r="AO25" s="104"/>
      <c r="AP25" t="s">
        <v>225</v>
      </c>
      <c r="AQ25" s="106" t="s">
        <v>67</v>
      </c>
    </row>
    <row r="26" spans="1:43" x14ac:dyDescent="0.15">
      <c r="A26" s="100">
        <v>2284</v>
      </c>
      <c r="B26" s="101">
        <v>41089</v>
      </c>
      <c r="C26" s="102" t="s">
        <v>300</v>
      </c>
      <c r="D26" s="103" t="s">
        <v>301</v>
      </c>
      <c r="E26" s="103"/>
      <c r="F26" s="103" t="s">
        <v>302</v>
      </c>
      <c r="G26" s="101">
        <v>41090</v>
      </c>
      <c r="H26" s="104" t="s">
        <v>33</v>
      </c>
      <c r="I26" s="104" t="s">
        <v>35</v>
      </c>
      <c r="J26" s="104"/>
      <c r="K26" s="103" t="s">
        <v>292</v>
      </c>
      <c r="L26" s="103" t="s">
        <v>147</v>
      </c>
      <c r="M26" s="103">
        <v>70.61</v>
      </c>
      <c r="N26" s="103">
        <v>31.32</v>
      </c>
      <c r="O26" s="103" t="s">
        <v>31</v>
      </c>
      <c r="P26" s="105">
        <v>1000</v>
      </c>
      <c r="Q26" s="103">
        <v>35.71</v>
      </c>
      <c r="R26" s="123">
        <v>1000</v>
      </c>
      <c r="S26" s="124">
        <v>35.71</v>
      </c>
      <c r="T26" s="123">
        <v>1000</v>
      </c>
      <c r="U26" s="124">
        <v>35.71</v>
      </c>
      <c r="V26" s="103"/>
      <c r="W26" s="103"/>
      <c r="X26" s="103"/>
      <c r="Y26" s="103"/>
      <c r="Z26" s="105"/>
      <c r="AA26" s="103"/>
      <c r="AB26" s="105"/>
      <c r="AC26" s="103"/>
      <c r="AD26" s="103"/>
      <c r="AE26" s="103">
        <v>15.2</v>
      </c>
      <c r="AF26" s="105"/>
      <c r="AG26" s="103"/>
      <c r="AH26" s="103"/>
      <c r="AI26" s="103"/>
      <c r="AJ26" s="103"/>
      <c r="AK26" s="103"/>
      <c r="AL26" s="103" t="s">
        <v>70</v>
      </c>
      <c r="AM26" s="104" t="s">
        <v>35</v>
      </c>
      <c r="AN26" s="104"/>
      <c r="AO26" s="104"/>
      <c r="AP26" t="s">
        <v>223</v>
      </c>
      <c r="AQ26" t="s">
        <v>67</v>
      </c>
    </row>
    <row r="27" spans="1:43" x14ac:dyDescent="0.15">
      <c r="A27" s="100">
        <v>1009</v>
      </c>
      <c r="B27" s="101">
        <v>41144</v>
      </c>
      <c r="C27" s="102" t="s">
        <v>300</v>
      </c>
      <c r="D27" s="103" t="s">
        <v>301</v>
      </c>
      <c r="E27" s="103"/>
      <c r="F27" s="103" t="s">
        <v>302</v>
      </c>
      <c r="G27" s="101">
        <v>41121</v>
      </c>
      <c r="H27" s="104" t="s">
        <v>35</v>
      </c>
      <c r="I27" s="104" t="s">
        <v>74</v>
      </c>
      <c r="J27" s="104"/>
      <c r="K27" s="103" t="s">
        <v>102</v>
      </c>
      <c r="L27" s="103" t="s">
        <v>147</v>
      </c>
      <c r="M27" s="103">
        <v>76.33</v>
      </c>
      <c r="N27" s="103">
        <v>31.16</v>
      </c>
      <c r="O27" s="103" t="s">
        <v>31</v>
      </c>
      <c r="P27" s="105">
        <v>1000</v>
      </c>
      <c r="Q27" s="103">
        <v>33.229999999999997</v>
      </c>
      <c r="R27" s="123">
        <v>1000</v>
      </c>
      <c r="S27" s="124">
        <v>33.229999999999997</v>
      </c>
      <c r="T27" s="123">
        <v>1000</v>
      </c>
      <c r="U27" s="124">
        <v>33.229999999999997</v>
      </c>
      <c r="V27" s="103"/>
      <c r="W27" s="103"/>
      <c r="X27" s="103"/>
      <c r="Y27" s="103"/>
      <c r="Z27" s="105"/>
      <c r="AA27" s="103"/>
      <c r="AB27" s="105"/>
      <c r="AC27" s="103"/>
      <c r="AD27" s="103"/>
      <c r="AE27" s="103">
        <v>16.5</v>
      </c>
      <c r="AF27" s="105"/>
      <c r="AG27" s="103"/>
      <c r="AH27" s="103"/>
      <c r="AI27" s="103"/>
      <c r="AJ27" s="103"/>
      <c r="AK27" s="103"/>
      <c r="AL27" s="103" t="s">
        <v>70</v>
      </c>
      <c r="AM27" s="104" t="s">
        <v>35</v>
      </c>
      <c r="AN27" s="104"/>
      <c r="AO27" s="104"/>
      <c r="AP27" t="s">
        <v>103</v>
      </c>
      <c r="AQ27" s="106" t="s">
        <v>67</v>
      </c>
    </row>
    <row r="28" spans="1:43" x14ac:dyDescent="0.15">
      <c r="A28" s="100">
        <v>1013</v>
      </c>
      <c r="B28" s="101">
        <v>41144</v>
      </c>
      <c r="C28" s="102" t="s">
        <v>300</v>
      </c>
      <c r="D28" s="103" t="s">
        <v>301</v>
      </c>
      <c r="E28" s="103"/>
      <c r="F28" s="103" t="s">
        <v>302</v>
      </c>
      <c r="G28" s="107">
        <v>41090</v>
      </c>
      <c r="H28" s="104" t="s">
        <v>35</v>
      </c>
      <c r="I28" s="104" t="s">
        <v>74</v>
      </c>
      <c r="J28" s="104"/>
      <c r="K28" s="103" t="s">
        <v>104</v>
      </c>
      <c r="L28" s="103" t="s">
        <v>147</v>
      </c>
      <c r="M28" s="103">
        <v>81.16</v>
      </c>
      <c r="N28" s="103">
        <v>31.59</v>
      </c>
      <c r="O28" s="103" t="s">
        <v>31</v>
      </c>
      <c r="P28" s="105">
        <v>1000</v>
      </c>
      <c r="Q28" s="103">
        <v>36.78</v>
      </c>
      <c r="R28" s="123">
        <v>1000</v>
      </c>
      <c r="S28" s="124">
        <v>36.78</v>
      </c>
      <c r="T28" s="123">
        <v>1000</v>
      </c>
      <c r="U28" s="124">
        <v>36.78</v>
      </c>
      <c r="V28" s="103"/>
      <c r="W28" s="103"/>
      <c r="X28" s="105"/>
      <c r="Y28" s="103"/>
      <c r="Z28" s="105"/>
      <c r="AA28" s="103"/>
      <c r="AB28" s="105"/>
      <c r="AC28" s="103"/>
      <c r="AD28" s="103"/>
      <c r="AE28" s="103">
        <v>15.71</v>
      </c>
      <c r="AF28" s="105"/>
      <c r="AG28" s="103"/>
      <c r="AH28" s="103"/>
      <c r="AI28" s="103"/>
      <c r="AJ28" s="103"/>
      <c r="AK28" s="103"/>
      <c r="AL28" s="103" t="s">
        <v>70</v>
      </c>
      <c r="AM28" s="104" t="s">
        <v>35</v>
      </c>
      <c r="AN28" s="104"/>
      <c r="AO28" s="104"/>
      <c r="AP28" t="s">
        <v>105</v>
      </c>
      <c r="AQ28" s="106" t="s">
        <v>299</v>
      </c>
    </row>
    <row r="29" spans="1:43" x14ac:dyDescent="0.15">
      <c r="A29" s="100">
        <v>1017</v>
      </c>
      <c r="B29" s="101">
        <v>41144</v>
      </c>
      <c r="C29" s="102" t="s">
        <v>300</v>
      </c>
      <c r="D29" s="103" t="s">
        <v>301</v>
      </c>
      <c r="E29" s="103"/>
      <c r="F29" s="103" t="s">
        <v>302</v>
      </c>
      <c r="G29" s="101">
        <v>40543</v>
      </c>
      <c r="H29" s="104" t="s">
        <v>33</v>
      </c>
      <c r="I29" s="104" t="s">
        <v>35</v>
      </c>
      <c r="J29" s="104"/>
      <c r="K29" s="103" t="s">
        <v>106</v>
      </c>
      <c r="L29" s="103" t="s">
        <v>147</v>
      </c>
      <c r="M29" s="103">
        <v>65.64</v>
      </c>
      <c r="N29" s="103">
        <v>29.13</v>
      </c>
      <c r="O29" s="103" t="s">
        <v>31</v>
      </c>
      <c r="P29" s="105">
        <v>300</v>
      </c>
      <c r="Q29" s="103">
        <v>29.68</v>
      </c>
      <c r="R29" s="105">
        <v>1000</v>
      </c>
      <c r="S29" s="103">
        <v>33.97</v>
      </c>
      <c r="T29" s="105">
        <v>2500</v>
      </c>
      <c r="U29" s="103">
        <v>36.85</v>
      </c>
      <c r="V29" s="103"/>
      <c r="W29" s="103"/>
      <c r="X29" s="105"/>
      <c r="Y29" s="103"/>
      <c r="Z29" s="105"/>
      <c r="AA29" s="103"/>
      <c r="AB29" s="103"/>
      <c r="AC29" s="103"/>
      <c r="AD29" s="103"/>
      <c r="AE29" s="103">
        <v>14.09</v>
      </c>
      <c r="AF29" s="105">
        <v>2000</v>
      </c>
      <c r="AG29" s="103">
        <v>15.21</v>
      </c>
      <c r="AH29" s="103"/>
      <c r="AI29" s="103"/>
      <c r="AJ29" s="103"/>
      <c r="AK29" s="103"/>
      <c r="AL29" s="103" t="s">
        <v>70</v>
      </c>
      <c r="AM29" s="104" t="s">
        <v>35</v>
      </c>
      <c r="AN29" s="104"/>
      <c r="AO29" s="104"/>
      <c r="AP29" t="s">
        <v>290</v>
      </c>
      <c r="AQ29" s="106" t="s">
        <v>67</v>
      </c>
    </row>
    <row r="30" spans="1:43" x14ac:dyDescent="0.15">
      <c r="A30" s="100">
        <v>1022</v>
      </c>
      <c r="B30" s="101">
        <v>41145</v>
      </c>
      <c r="C30" s="102" t="s">
        <v>300</v>
      </c>
      <c r="D30" s="103" t="s">
        <v>301</v>
      </c>
      <c r="E30" s="103"/>
      <c r="F30" s="103" t="s">
        <v>302</v>
      </c>
      <c r="G30" s="101">
        <v>41094</v>
      </c>
      <c r="H30" s="104" t="s">
        <v>35</v>
      </c>
      <c r="I30" s="104" t="s">
        <v>74</v>
      </c>
      <c r="J30" s="104"/>
      <c r="K30" s="103" t="s">
        <v>291</v>
      </c>
      <c r="L30" s="103" t="s">
        <v>147</v>
      </c>
      <c r="M30" s="103">
        <v>72.459999999999994</v>
      </c>
      <c r="N30" s="103">
        <v>27.48</v>
      </c>
      <c r="O30" s="103" t="s">
        <v>31</v>
      </c>
      <c r="P30" s="105">
        <v>300</v>
      </c>
      <c r="Q30" s="103">
        <v>27.98</v>
      </c>
      <c r="R30" s="123">
        <v>1000</v>
      </c>
      <c r="S30" s="124">
        <v>32.43</v>
      </c>
      <c r="T30" s="123">
        <v>2500</v>
      </c>
      <c r="U30" s="124">
        <v>35.44</v>
      </c>
      <c r="V30" s="103"/>
      <c r="W30" s="103"/>
      <c r="X30" s="103"/>
      <c r="Y30" s="103"/>
      <c r="Z30" s="103"/>
      <c r="AA30" s="103"/>
      <c r="AB30" s="103"/>
      <c r="AC30" s="103"/>
      <c r="AD30" s="103"/>
      <c r="AE30" s="103">
        <v>13.41</v>
      </c>
      <c r="AF30" s="105"/>
      <c r="AG30" s="103"/>
      <c r="AH30" s="103"/>
      <c r="AI30" s="103"/>
      <c r="AJ30" s="103"/>
      <c r="AK30" s="103"/>
      <c r="AL30" t="s">
        <v>70</v>
      </c>
      <c r="AM30" s="104" t="s">
        <v>35</v>
      </c>
      <c r="AN30" s="104"/>
      <c r="AO30" s="104"/>
      <c r="AP30" t="s">
        <v>101</v>
      </c>
      <c r="AQ30" s="106" t="s">
        <v>67</v>
      </c>
    </row>
    <row r="31" spans="1:43" x14ac:dyDescent="0.15">
      <c r="A31" s="100">
        <v>2540</v>
      </c>
      <c r="B31" s="101">
        <v>41090</v>
      </c>
      <c r="C31" s="102" t="s">
        <v>300</v>
      </c>
      <c r="D31" s="103" t="s">
        <v>301</v>
      </c>
      <c r="E31" s="103"/>
      <c r="F31" s="103" t="s">
        <v>302</v>
      </c>
      <c r="G31" s="101">
        <v>41090</v>
      </c>
      <c r="H31" s="104" t="s">
        <v>33</v>
      </c>
      <c r="I31" s="104" t="s">
        <v>35</v>
      </c>
      <c r="J31" s="104"/>
      <c r="K31" s="103" t="s">
        <v>181</v>
      </c>
      <c r="L31" s="103" t="s">
        <v>147</v>
      </c>
      <c r="M31" s="103">
        <v>70.61</v>
      </c>
      <c r="N31" s="103">
        <v>31.3</v>
      </c>
      <c r="O31" s="103" t="s">
        <v>31</v>
      </c>
      <c r="P31" s="105">
        <v>1000</v>
      </c>
      <c r="Q31" s="103">
        <v>35.299999999999997</v>
      </c>
      <c r="R31" s="123">
        <v>1000</v>
      </c>
      <c r="S31" s="124">
        <v>35.299999999999997</v>
      </c>
      <c r="T31" s="123">
        <v>1000</v>
      </c>
      <c r="U31" s="124">
        <v>35.299999999999997</v>
      </c>
      <c r="V31" s="103"/>
      <c r="W31" s="103"/>
      <c r="X31" s="103"/>
      <c r="Y31" s="103"/>
      <c r="Z31" s="103"/>
      <c r="AA31" s="103"/>
      <c r="AB31" s="103"/>
      <c r="AC31" s="103"/>
      <c r="AD31" s="103"/>
      <c r="AE31" s="103">
        <v>15.2</v>
      </c>
      <c r="AF31" s="105"/>
      <c r="AG31" s="103"/>
      <c r="AH31" s="103"/>
      <c r="AI31" s="103"/>
      <c r="AJ31" s="103"/>
      <c r="AK31" s="103"/>
      <c r="AL31" s="103" t="s">
        <v>70</v>
      </c>
      <c r="AM31" s="104" t="s">
        <v>35</v>
      </c>
      <c r="AN31" s="104"/>
      <c r="AO31" s="104"/>
      <c r="AP31" t="s">
        <v>182</v>
      </c>
      <c r="AQ31" t="s">
        <v>67</v>
      </c>
    </row>
  </sheetData>
  <sheetProtection algorithmName="SHA-512" hashValue="gXUioglNJqI0nEN+rb/DORRhiwrQshTM01IQDAY+HelK84rTk4FiNx44EnNWOPC/o4kKswdys9GWqOULmCJi9g==" saltValue="HaRUlwQXL7Z9+Df5BE351w==" spinCount="100000" sheet="1" objects="1" scenarios="1"/>
  <sortState xmlns:xlrd2="http://schemas.microsoft.com/office/spreadsheetml/2017/richdata2" ref="A1:XFD1048576">
    <sortCondition descending="1" ref="F2:F1048576"/>
    <sortCondition ref="K2:K1048576"/>
  </sortState>
  <phoneticPr fontId="10" type="noConversion"/>
  <pageMargins left="0.75" right="0.75" top="1" bottom="1" header="0.5" footer="0.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Z52"/>
  <sheetViews>
    <sheetView workbookViewId="0">
      <selection activeCell="R19" sqref="R19"/>
    </sheetView>
  </sheetViews>
  <sheetFormatPr baseColWidth="10" defaultColWidth="11" defaultRowHeight="13" x14ac:dyDescent="0.15"/>
  <cols>
    <col min="1" max="1" width="11.5" customWidth="1"/>
    <col min="2" max="2" width="15.5" customWidth="1"/>
    <col min="3" max="3" width="7.5" customWidth="1"/>
    <col min="4" max="4" width="1.6640625" customWidth="1"/>
    <col min="5" max="13" width="10" customWidth="1"/>
  </cols>
  <sheetData>
    <row r="1" spans="1:26" x14ac:dyDescent="0.15">
      <c r="A1" s="2" t="s">
        <v>18</v>
      </c>
    </row>
    <row r="2" spans="1:26" x14ac:dyDescent="0.15">
      <c r="A2" s="87"/>
      <c r="B2" s="87"/>
      <c r="C2" s="87"/>
      <c r="D2" s="87"/>
      <c r="E2" s="87"/>
      <c r="F2" s="87"/>
      <c r="G2" s="87"/>
      <c r="H2" s="87"/>
      <c r="I2" s="87"/>
      <c r="J2" s="87"/>
      <c r="K2" s="87"/>
      <c r="L2" s="87"/>
      <c r="M2" s="87"/>
      <c r="N2" s="87"/>
      <c r="O2" s="87"/>
    </row>
    <row r="3" spans="1:26" x14ac:dyDescent="0.15">
      <c r="A3" s="8" t="s">
        <v>230</v>
      </c>
      <c r="B3" s="9"/>
      <c r="C3" s="9"/>
      <c r="D3" s="10"/>
      <c r="E3" s="9"/>
      <c r="F3" s="9"/>
      <c r="G3" s="9"/>
      <c r="H3" s="9"/>
      <c r="I3" s="9"/>
      <c r="J3" s="9"/>
      <c r="K3" s="9"/>
      <c r="L3" s="9"/>
      <c r="M3" s="9"/>
    </row>
    <row r="4" spans="1:26" x14ac:dyDescent="0.15">
      <c r="D4" s="4"/>
      <c r="E4" s="3" t="s">
        <v>36</v>
      </c>
      <c r="T4" s="92"/>
      <c r="V4" s="92"/>
      <c r="Z4" s="92"/>
    </row>
    <row r="5" spans="1:26" x14ac:dyDescent="0.15">
      <c r="D5" s="4"/>
    </row>
    <row r="6" spans="1:26" x14ac:dyDescent="0.15">
      <c r="A6" s="5" t="s">
        <v>90</v>
      </c>
      <c r="C6" t="s">
        <v>202</v>
      </c>
      <c r="D6" s="4"/>
      <c r="E6" s="40" t="s">
        <v>128</v>
      </c>
      <c r="F6" s="6" t="s">
        <v>91</v>
      </c>
      <c r="G6" s="6" t="s">
        <v>97</v>
      </c>
      <c r="H6" s="40" t="s">
        <v>98</v>
      </c>
      <c r="I6" s="6" t="s">
        <v>75</v>
      </c>
      <c r="J6" s="6" t="s">
        <v>151</v>
      </c>
      <c r="K6" s="6" t="s">
        <v>77</v>
      </c>
      <c r="L6" s="6" t="s">
        <v>78</v>
      </c>
      <c r="M6" s="6" t="s">
        <v>79</v>
      </c>
      <c r="N6" s="6" t="s">
        <v>80</v>
      </c>
      <c r="O6" s="6" t="s">
        <v>81</v>
      </c>
      <c r="P6" s="6" t="s">
        <v>154</v>
      </c>
      <c r="Q6" s="6" t="s">
        <v>152</v>
      </c>
      <c r="R6" s="6" t="s">
        <v>76</v>
      </c>
    </row>
    <row r="7" spans="1:26" x14ac:dyDescent="0.15">
      <c r="A7" s="2" t="s">
        <v>315</v>
      </c>
      <c r="D7" s="4"/>
      <c r="E7" s="22">
        <v>0.25</v>
      </c>
      <c r="F7" s="22">
        <v>0.25</v>
      </c>
      <c r="G7" s="22">
        <v>0.25</v>
      </c>
      <c r="H7" s="22">
        <v>0.25</v>
      </c>
      <c r="I7" s="22">
        <v>0.25</v>
      </c>
      <c r="J7" s="22">
        <v>0.25</v>
      </c>
      <c r="K7" s="22">
        <v>0.25</v>
      </c>
      <c r="L7" s="22">
        <v>0.25</v>
      </c>
      <c r="M7" s="22">
        <v>0.25</v>
      </c>
      <c r="N7" s="22">
        <v>0.25</v>
      </c>
      <c r="O7" s="22">
        <v>0.25</v>
      </c>
      <c r="P7" s="22">
        <v>0.25</v>
      </c>
      <c r="Q7" s="22">
        <v>0.25</v>
      </c>
      <c r="R7" s="22">
        <v>0.25</v>
      </c>
    </row>
    <row r="8" spans="1:26" x14ac:dyDescent="0.15">
      <c r="A8" s="2" t="s">
        <v>314</v>
      </c>
      <c r="D8" s="4"/>
      <c r="E8" s="2">
        <v>1</v>
      </c>
      <c r="F8" s="2">
        <v>1</v>
      </c>
      <c r="G8" s="2">
        <v>1</v>
      </c>
      <c r="H8" s="2">
        <v>1</v>
      </c>
      <c r="I8" s="2">
        <v>1</v>
      </c>
      <c r="J8" s="2">
        <v>1</v>
      </c>
      <c r="K8" s="2">
        <v>1</v>
      </c>
      <c r="L8" s="2">
        <v>1</v>
      </c>
      <c r="M8" s="2">
        <v>1</v>
      </c>
      <c r="N8" s="2">
        <v>1</v>
      </c>
      <c r="O8" s="2">
        <v>1</v>
      </c>
      <c r="P8" s="2">
        <v>1</v>
      </c>
      <c r="Q8" s="2">
        <v>1</v>
      </c>
      <c r="R8" s="2">
        <v>1</v>
      </c>
    </row>
    <row r="9" spans="1:26" x14ac:dyDescent="0.15">
      <c r="A9" s="2" t="s">
        <v>313</v>
      </c>
      <c r="D9" s="4"/>
      <c r="E9" s="22">
        <v>0.75</v>
      </c>
      <c r="F9" s="22">
        <v>0.75</v>
      </c>
      <c r="G9" s="22">
        <v>0.75</v>
      </c>
      <c r="H9" s="22">
        <v>0.75</v>
      </c>
      <c r="I9" s="22">
        <v>0.75</v>
      </c>
      <c r="J9" s="22">
        <v>0.75</v>
      </c>
      <c r="K9" s="22">
        <v>0.75</v>
      </c>
      <c r="L9" s="22">
        <v>0.75</v>
      </c>
      <c r="M9" s="22">
        <v>0.75</v>
      </c>
      <c r="N9" s="22">
        <v>0.75</v>
      </c>
      <c r="O9" s="22">
        <v>0.75</v>
      </c>
      <c r="P9" s="22">
        <v>0.75</v>
      </c>
      <c r="Q9" s="22">
        <v>0.75</v>
      </c>
      <c r="R9" s="22">
        <v>0.75</v>
      </c>
    </row>
    <row r="10" spans="1:26" x14ac:dyDescent="0.15">
      <c r="A10" s="2" t="s">
        <v>252</v>
      </c>
      <c r="D10" s="4"/>
      <c r="E10" s="2">
        <v>3</v>
      </c>
      <c r="F10" s="2">
        <v>3</v>
      </c>
      <c r="G10" s="2">
        <v>3</v>
      </c>
      <c r="H10" s="2">
        <v>3</v>
      </c>
      <c r="I10" s="2">
        <v>3</v>
      </c>
      <c r="J10" s="2">
        <v>3</v>
      </c>
      <c r="K10" s="2">
        <v>3</v>
      </c>
      <c r="L10" s="2">
        <v>3</v>
      </c>
      <c r="M10" s="2">
        <v>3</v>
      </c>
      <c r="N10" s="2">
        <v>3</v>
      </c>
      <c r="O10" s="2">
        <v>3</v>
      </c>
      <c r="P10" s="2">
        <v>3</v>
      </c>
      <c r="Q10" s="2">
        <v>3</v>
      </c>
      <c r="R10" s="2">
        <v>3</v>
      </c>
    </row>
    <row r="11" spans="1:26" x14ac:dyDescent="0.15">
      <c r="A11" t="s">
        <v>213</v>
      </c>
      <c r="D11" s="4"/>
      <c r="E11" s="2">
        <v>1000</v>
      </c>
      <c r="F11" s="2">
        <v>1000</v>
      </c>
      <c r="G11" s="2">
        <v>1000</v>
      </c>
      <c r="H11" s="2">
        <v>300</v>
      </c>
      <c r="I11" s="2">
        <v>300</v>
      </c>
      <c r="J11" s="2">
        <v>300</v>
      </c>
      <c r="K11" s="2">
        <v>1000</v>
      </c>
      <c r="L11" s="2">
        <v>300</v>
      </c>
      <c r="M11" s="2">
        <v>1000</v>
      </c>
      <c r="N11" s="2">
        <v>600</v>
      </c>
      <c r="O11" s="2">
        <v>1000</v>
      </c>
      <c r="P11" s="2">
        <v>1000</v>
      </c>
      <c r="Q11" s="2">
        <v>300</v>
      </c>
      <c r="R11" s="2">
        <v>1000</v>
      </c>
    </row>
    <row r="12" spans="1:26" x14ac:dyDescent="0.15">
      <c r="A12" t="s">
        <v>214</v>
      </c>
      <c r="D12" s="4"/>
      <c r="E12" s="2">
        <v>1000</v>
      </c>
      <c r="F12" s="2">
        <v>1000</v>
      </c>
      <c r="G12" s="2">
        <v>2500</v>
      </c>
      <c r="H12" s="2">
        <v>1000</v>
      </c>
      <c r="I12" s="2">
        <v>1000</v>
      </c>
      <c r="J12" s="2">
        <v>1000</v>
      </c>
      <c r="K12" s="2">
        <v>1000</v>
      </c>
      <c r="L12" s="2">
        <v>1000</v>
      </c>
      <c r="M12" s="2">
        <v>1000</v>
      </c>
      <c r="N12" s="2">
        <v>600</v>
      </c>
      <c r="O12" s="2">
        <v>1000</v>
      </c>
      <c r="P12" s="2">
        <v>1000</v>
      </c>
      <c r="Q12" s="2">
        <v>1000</v>
      </c>
      <c r="R12" s="2">
        <v>1000</v>
      </c>
    </row>
    <row r="13" spans="1:26" x14ac:dyDescent="0.15">
      <c r="A13" t="s">
        <v>285</v>
      </c>
      <c r="D13" s="4"/>
      <c r="E13" s="2">
        <v>1000</v>
      </c>
      <c r="F13" s="2">
        <v>1000</v>
      </c>
      <c r="G13" s="2">
        <v>5000</v>
      </c>
      <c r="H13" s="2">
        <v>2500</v>
      </c>
      <c r="I13" s="2">
        <v>2500</v>
      </c>
      <c r="J13" s="2">
        <v>2500</v>
      </c>
      <c r="K13" s="2">
        <v>1000</v>
      </c>
      <c r="L13" s="2">
        <v>1000</v>
      </c>
      <c r="M13" s="2">
        <v>1000</v>
      </c>
      <c r="N13" s="2">
        <v>600</v>
      </c>
      <c r="O13" s="2">
        <v>1000</v>
      </c>
      <c r="P13" s="2">
        <v>1000</v>
      </c>
      <c r="Q13" s="2">
        <v>1000</v>
      </c>
      <c r="R13" s="2">
        <v>1000</v>
      </c>
    </row>
    <row r="14" spans="1:26" x14ac:dyDescent="0.15">
      <c r="A14" s="11" t="s">
        <v>244</v>
      </c>
      <c r="B14" s="11"/>
      <c r="C14" s="11"/>
      <c r="D14" s="4"/>
      <c r="E14" s="94">
        <v>1000</v>
      </c>
      <c r="F14" s="94">
        <v>1000</v>
      </c>
      <c r="G14" s="2">
        <v>5000</v>
      </c>
      <c r="H14" s="94">
        <v>2500</v>
      </c>
      <c r="I14" s="94">
        <v>2500</v>
      </c>
      <c r="J14" s="94">
        <v>2500</v>
      </c>
      <c r="K14" s="94">
        <v>1000</v>
      </c>
      <c r="L14" s="94">
        <v>1000</v>
      </c>
      <c r="M14" s="94">
        <v>1000</v>
      </c>
      <c r="N14" s="94">
        <v>600</v>
      </c>
      <c r="O14" s="94">
        <v>1000</v>
      </c>
      <c r="P14" s="94">
        <v>1000</v>
      </c>
      <c r="Q14" s="94">
        <v>1000</v>
      </c>
      <c r="R14" s="94">
        <v>1000</v>
      </c>
    </row>
    <row r="15" spans="1:26" x14ac:dyDescent="0.15">
      <c r="A15" t="s">
        <v>93</v>
      </c>
      <c r="D15" s="4"/>
      <c r="E15" s="31">
        <v>29.2</v>
      </c>
      <c r="F15" s="2">
        <v>28.8</v>
      </c>
      <c r="G15" s="9">
        <v>30.168700000000001</v>
      </c>
      <c r="H15">
        <v>27.48</v>
      </c>
      <c r="I15" s="2">
        <v>27.4</v>
      </c>
      <c r="J15" s="2">
        <v>29.35</v>
      </c>
      <c r="K15" s="2">
        <v>28.08</v>
      </c>
      <c r="L15" s="2">
        <v>30.8</v>
      </c>
      <c r="M15" s="2">
        <v>29.5</v>
      </c>
      <c r="N15" s="2">
        <v>30.23</v>
      </c>
      <c r="O15" s="2">
        <v>32.79</v>
      </c>
      <c r="P15" s="2">
        <v>31.4</v>
      </c>
      <c r="Q15" s="2">
        <v>27.4</v>
      </c>
      <c r="R15" s="2">
        <v>26.539000000000001</v>
      </c>
    </row>
    <row r="16" spans="1:26" x14ac:dyDescent="0.15">
      <c r="A16" t="s">
        <v>94</v>
      </c>
      <c r="D16" s="4"/>
      <c r="E16" s="31">
        <v>0</v>
      </c>
      <c r="F16" s="2">
        <v>0</v>
      </c>
      <c r="G16">
        <v>34.783099999999997</v>
      </c>
      <c r="H16">
        <v>27.98</v>
      </c>
      <c r="I16" s="2">
        <v>28.52</v>
      </c>
      <c r="J16" s="2">
        <v>29.92</v>
      </c>
      <c r="K16" s="2">
        <v>0</v>
      </c>
      <c r="L16" s="2">
        <v>32.299999999999997</v>
      </c>
      <c r="M16" s="2">
        <v>0</v>
      </c>
      <c r="N16" s="2">
        <v>0</v>
      </c>
      <c r="O16" s="2">
        <v>0</v>
      </c>
      <c r="P16" s="2">
        <v>0</v>
      </c>
      <c r="Q16" s="2">
        <v>30.7</v>
      </c>
      <c r="R16" s="2">
        <v>0</v>
      </c>
    </row>
    <row r="17" spans="1:18" x14ac:dyDescent="0.15">
      <c r="A17" t="s">
        <v>239</v>
      </c>
      <c r="D17" s="4"/>
      <c r="E17" s="31">
        <v>0</v>
      </c>
      <c r="F17" s="2">
        <v>0</v>
      </c>
      <c r="G17" s="2">
        <v>0</v>
      </c>
      <c r="H17">
        <v>32.43</v>
      </c>
      <c r="I17" s="2">
        <v>31.37</v>
      </c>
      <c r="J17" s="2">
        <v>34.61</v>
      </c>
      <c r="K17" s="2">
        <v>0</v>
      </c>
      <c r="L17" s="2">
        <v>0</v>
      </c>
      <c r="M17" s="2">
        <v>0</v>
      </c>
      <c r="N17" s="2">
        <v>0</v>
      </c>
      <c r="O17" s="2">
        <v>0</v>
      </c>
      <c r="P17" s="2">
        <v>0</v>
      </c>
      <c r="Q17" s="2">
        <v>0</v>
      </c>
      <c r="R17" s="2">
        <v>0</v>
      </c>
    </row>
    <row r="18" spans="1:18" x14ac:dyDescent="0.15">
      <c r="A18" t="s">
        <v>122</v>
      </c>
      <c r="D18" s="4"/>
      <c r="E18" s="31">
        <v>0</v>
      </c>
      <c r="F18" s="2">
        <v>0</v>
      </c>
      <c r="G18" s="2">
        <v>0</v>
      </c>
      <c r="H18">
        <v>0</v>
      </c>
      <c r="I18" s="2">
        <v>0</v>
      </c>
      <c r="J18" s="2">
        <v>0</v>
      </c>
      <c r="K18" s="2">
        <v>0</v>
      </c>
      <c r="L18" s="2">
        <v>0</v>
      </c>
      <c r="M18" s="2">
        <v>0</v>
      </c>
      <c r="N18" s="2">
        <v>0</v>
      </c>
      <c r="O18" s="2">
        <v>0</v>
      </c>
      <c r="P18" s="2">
        <v>0</v>
      </c>
      <c r="Q18" s="2">
        <v>0</v>
      </c>
      <c r="R18" s="2">
        <v>0</v>
      </c>
    </row>
    <row r="19" spans="1:18" x14ac:dyDescent="0.15">
      <c r="A19" t="s">
        <v>161</v>
      </c>
      <c r="D19" s="4"/>
      <c r="E19" s="31">
        <v>34.06</v>
      </c>
      <c r="F19" s="2">
        <v>33.39</v>
      </c>
      <c r="G19">
        <v>34.814</v>
      </c>
      <c r="H19">
        <v>35.44</v>
      </c>
      <c r="I19" s="2">
        <v>34.01</v>
      </c>
      <c r="J19" s="2">
        <v>35.44</v>
      </c>
      <c r="K19" s="2">
        <v>28.74</v>
      </c>
      <c r="L19" s="2">
        <v>37.1</v>
      </c>
      <c r="M19" s="2">
        <v>37.1</v>
      </c>
      <c r="N19" s="2">
        <v>29.29</v>
      </c>
      <c r="O19" s="2">
        <v>37.89</v>
      </c>
      <c r="P19" s="2">
        <v>37.950000000000003</v>
      </c>
      <c r="Q19" s="2">
        <v>34.950000000000003</v>
      </c>
      <c r="R19" s="2">
        <v>30.332999999999998</v>
      </c>
    </row>
    <row r="20" spans="1:18" x14ac:dyDescent="0.15">
      <c r="A20" t="s">
        <v>258</v>
      </c>
      <c r="D20" s="4"/>
      <c r="E20" s="31">
        <v>26.84</v>
      </c>
      <c r="F20" s="2">
        <v>28.8</v>
      </c>
      <c r="G20">
        <v>30.168700000000001</v>
      </c>
      <c r="H20">
        <v>27.48</v>
      </c>
      <c r="I20" s="2">
        <v>27.4</v>
      </c>
      <c r="J20" s="2">
        <v>29.35</v>
      </c>
      <c r="K20" s="2">
        <v>28.08</v>
      </c>
      <c r="L20" s="2">
        <v>27.8</v>
      </c>
      <c r="M20" s="2">
        <v>29.5</v>
      </c>
      <c r="N20" s="2">
        <v>30.23</v>
      </c>
      <c r="O20" s="2">
        <v>32.79</v>
      </c>
      <c r="P20" s="2">
        <v>31.4</v>
      </c>
      <c r="Q20" s="2">
        <v>27.4</v>
      </c>
      <c r="R20" s="2">
        <v>26.539000000000001</v>
      </c>
    </row>
    <row r="21" spans="1:18" x14ac:dyDescent="0.15">
      <c r="A21" t="s">
        <v>259</v>
      </c>
      <c r="D21" s="4"/>
      <c r="E21" s="31">
        <v>0</v>
      </c>
      <c r="F21" s="2">
        <v>0</v>
      </c>
      <c r="G21">
        <v>34.783099999999997</v>
      </c>
      <c r="H21">
        <v>27.98</v>
      </c>
      <c r="I21" s="2">
        <v>28.52</v>
      </c>
      <c r="J21" s="2">
        <v>29.92</v>
      </c>
      <c r="K21" s="2">
        <v>0</v>
      </c>
      <c r="L21" s="2">
        <v>28.8</v>
      </c>
      <c r="M21" s="2">
        <v>0</v>
      </c>
      <c r="N21" s="2">
        <v>0</v>
      </c>
      <c r="O21" s="2">
        <v>0</v>
      </c>
      <c r="P21" s="2">
        <v>0</v>
      </c>
      <c r="Q21" s="2">
        <v>30.7</v>
      </c>
      <c r="R21" s="2">
        <v>0</v>
      </c>
    </row>
    <row r="22" spans="1:18" x14ac:dyDescent="0.15">
      <c r="A22" t="s">
        <v>111</v>
      </c>
      <c r="D22" s="4"/>
      <c r="E22" s="31">
        <v>0</v>
      </c>
      <c r="F22" s="2">
        <v>0</v>
      </c>
      <c r="G22" s="2">
        <v>0</v>
      </c>
      <c r="H22">
        <v>32.43</v>
      </c>
      <c r="I22" s="2">
        <v>31.37</v>
      </c>
      <c r="J22" s="2">
        <v>34.61</v>
      </c>
      <c r="K22" s="2">
        <v>0</v>
      </c>
      <c r="L22" s="2">
        <v>0</v>
      </c>
      <c r="M22" s="2">
        <v>0</v>
      </c>
      <c r="N22" s="2">
        <v>0</v>
      </c>
      <c r="O22" s="2">
        <v>0</v>
      </c>
      <c r="P22" s="2">
        <v>0</v>
      </c>
      <c r="Q22" s="2">
        <v>0</v>
      </c>
      <c r="R22" s="2">
        <v>0</v>
      </c>
    </row>
    <row r="23" spans="1:18" x14ac:dyDescent="0.15">
      <c r="A23" t="s">
        <v>249</v>
      </c>
      <c r="D23" s="4"/>
      <c r="E23" s="31">
        <v>0</v>
      </c>
      <c r="F23" s="2">
        <v>0</v>
      </c>
      <c r="G23" s="2">
        <v>0</v>
      </c>
      <c r="H23">
        <v>0</v>
      </c>
      <c r="I23" s="2">
        <v>0</v>
      </c>
      <c r="J23" s="2">
        <v>0</v>
      </c>
      <c r="K23" s="2">
        <v>0</v>
      </c>
      <c r="L23" s="2">
        <v>0</v>
      </c>
      <c r="M23" s="2">
        <v>0</v>
      </c>
      <c r="N23" s="2">
        <v>0</v>
      </c>
      <c r="O23" s="2">
        <v>0</v>
      </c>
      <c r="P23" s="2">
        <v>0</v>
      </c>
      <c r="Q23" s="2">
        <v>0</v>
      </c>
      <c r="R23" s="2">
        <v>0</v>
      </c>
    </row>
    <row r="24" spans="1:18" x14ac:dyDescent="0.15">
      <c r="A24" t="s">
        <v>206</v>
      </c>
      <c r="D24" s="4"/>
      <c r="E24" s="31">
        <v>30.83</v>
      </c>
      <c r="F24" s="2">
        <v>33.39</v>
      </c>
      <c r="G24">
        <v>34.814</v>
      </c>
      <c r="H24">
        <v>35.44</v>
      </c>
      <c r="I24" s="2">
        <v>34.01</v>
      </c>
      <c r="J24" s="2">
        <v>35.44</v>
      </c>
      <c r="K24" s="2">
        <v>28.74</v>
      </c>
      <c r="L24" s="2">
        <v>31.6</v>
      </c>
      <c r="M24" s="2">
        <v>37.1</v>
      </c>
      <c r="N24" s="2">
        <v>29.29</v>
      </c>
      <c r="O24" s="2">
        <v>37.89</v>
      </c>
      <c r="P24" s="2">
        <v>37.950000000000003</v>
      </c>
      <c r="Q24" s="2">
        <v>34.950000000000003</v>
      </c>
      <c r="R24" s="2">
        <v>30.332999999999998</v>
      </c>
    </row>
    <row r="25" spans="1:18" x14ac:dyDescent="0.15">
      <c r="A25" t="s">
        <v>241</v>
      </c>
      <c r="D25" s="4"/>
      <c r="E25" s="31">
        <v>63.79</v>
      </c>
      <c r="F25" s="2">
        <v>70.33</v>
      </c>
      <c r="G25">
        <v>71.584999999999994</v>
      </c>
      <c r="H25">
        <v>72.459999999999994</v>
      </c>
      <c r="I25" s="2">
        <v>68.23</v>
      </c>
      <c r="J25" s="2">
        <v>81.650000000000006</v>
      </c>
      <c r="K25" s="2">
        <v>68.680000000000007</v>
      </c>
      <c r="L25" s="2">
        <v>71.7</v>
      </c>
      <c r="M25" s="2">
        <v>68.599999999999994</v>
      </c>
      <c r="N25" s="2">
        <v>73.400000000000006</v>
      </c>
      <c r="O25" s="2">
        <v>75.44</v>
      </c>
      <c r="P25" s="2">
        <v>69</v>
      </c>
      <c r="Q25" s="2">
        <v>67.8</v>
      </c>
      <c r="R25" s="2">
        <v>78.122</v>
      </c>
    </row>
    <row r="26" spans="1:18" x14ac:dyDescent="0.15">
      <c r="D26" s="4"/>
      <c r="E26" s="2"/>
      <c r="J26" s="2"/>
    </row>
    <row r="27" spans="1:18" x14ac:dyDescent="0.15">
      <c r="D27" s="4"/>
      <c r="E27" s="2"/>
      <c r="J27" s="2"/>
    </row>
    <row r="28" spans="1:18" x14ac:dyDescent="0.15">
      <c r="A28" s="5" t="s">
        <v>231</v>
      </c>
      <c r="C28" t="s">
        <v>202</v>
      </c>
      <c r="D28" s="4"/>
      <c r="E28" s="6" t="s">
        <v>96</v>
      </c>
      <c r="F28" s="6" t="s">
        <v>91</v>
      </c>
      <c r="G28" s="6" t="s">
        <v>97</v>
      </c>
      <c r="H28" s="40" t="s">
        <v>98</v>
      </c>
      <c r="I28" s="6" t="s">
        <v>75</v>
      </c>
      <c r="J28" s="6" t="s">
        <v>151</v>
      </c>
      <c r="K28" s="6" t="s">
        <v>77</v>
      </c>
      <c r="L28" s="6" t="s">
        <v>78</v>
      </c>
      <c r="M28" s="6" t="s">
        <v>79</v>
      </c>
      <c r="N28" s="6" t="s">
        <v>80</v>
      </c>
      <c r="O28" s="6" t="s">
        <v>81</v>
      </c>
      <c r="P28" s="6" t="s">
        <v>154</v>
      </c>
      <c r="Q28" s="6" t="s">
        <v>153</v>
      </c>
      <c r="R28" s="6" t="s">
        <v>76</v>
      </c>
    </row>
    <row r="29" spans="1:18" x14ac:dyDescent="0.15">
      <c r="A29" s="2" t="s">
        <v>315</v>
      </c>
      <c r="D29" s="4"/>
      <c r="E29" s="22">
        <v>0.25</v>
      </c>
      <c r="F29" s="22">
        <v>0.25</v>
      </c>
      <c r="G29" s="22">
        <v>0.25</v>
      </c>
      <c r="H29" s="22">
        <v>0.25</v>
      </c>
      <c r="I29" s="22">
        <v>0.25</v>
      </c>
      <c r="J29" s="22">
        <v>0.25</v>
      </c>
      <c r="K29" s="22">
        <v>0.25</v>
      </c>
      <c r="L29" s="22">
        <v>0.25</v>
      </c>
      <c r="M29" s="22">
        <v>0.25</v>
      </c>
      <c r="N29" s="22">
        <v>0.25</v>
      </c>
      <c r="O29" s="22">
        <v>0.25</v>
      </c>
      <c r="P29" s="22">
        <v>0.25</v>
      </c>
      <c r="Q29" s="22">
        <v>0.25</v>
      </c>
      <c r="R29" s="22">
        <v>0.25</v>
      </c>
    </row>
    <row r="30" spans="1:18" x14ac:dyDescent="0.15">
      <c r="A30" s="2" t="s">
        <v>314</v>
      </c>
      <c r="D30" s="4"/>
      <c r="E30" s="2">
        <v>1</v>
      </c>
      <c r="F30" s="2">
        <v>1</v>
      </c>
      <c r="G30" s="2">
        <v>1</v>
      </c>
      <c r="H30" s="2">
        <v>1</v>
      </c>
      <c r="I30" s="2">
        <v>1</v>
      </c>
      <c r="J30" s="2">
        <v>1</v>
      </c>
      <c r="K30" s="2">
        <v>1</v>
      </c>
      <c r="L30" s="2">
        <v>1</v>
      </c>
      <c r="M30" s="2">
        <v>1</v>
      </c>
      <c r="N30" s="2">
        <v>1</v>
      </c>
      <c r="O30" s="2">
        <v>1</v>
      </c>
      <c r="P30" s="2">
        <v>1</v>
      </c>
      <c r="Q30" s="2">
        <v>1</v>
      </c>
      <c r="R30" s="2">
        <v>1</v>
      </c>
    </row>
    <row r="31" spans="1:18" x14ac:dyDescent="0.15">
      <c r="A31" s="2" t="s">
        <v>313</v>
      </c>
      <c r="D31" s="4"/>
      <c r="E31" s="22">
        <v>0.75</v>
      </c>
      <c r="F31" s="22">
        <v>0.75</v>
      </c>
      <c r="G31" s="22">
        <v>0.75</v>
      </c>
      <c r="H31" s="22">
        <v>0.75</v>
      </c>
      <c r="I31" s="22">
        <v>0.75</v>
      </c>
      <c r="J31" s="22">
        <v>0.75</v>
      </c>
      <c r="K31" s="22">
        <v>0.75</v>
      </c>
      <c r="L31" s="22">
        <v>0.75</v>
      </c>
      <c r="M31" s="22">
        <v>0.75</v>
      </c>
      <c r="N31" s="22">
        <v>0.75</v>
      </c>
      <c r="O31" s="22">
        <v>0.75</v>
      </c>
      <c r="P31" s="22">
        <v>0.75</v>
      </c>
      <c r="Q31" s="22">
        <v>0.75</v>
      </c>
      <c r="R31" s="22">
        <v>0.75</v>
      </c>
    </row>
    <row r="32" spans="1:18" x14ac:dyDescent="0.15">
      <c r="A32" s="2" t="s">
        <v>252</v>
      </c>
      <c r="D32" s="4"/>
      <c r="E32" s="2">
        <v>3</v>
      </c>
      <c r="F32" s="2">
        <v>3</v>
      </c>
      <c r="G32" s="2">
        <v>3</v>
      </c>
      <c r="H32" s="2">
        <v>3</v>
      </c>
      <c r="I32" s="2">
        <v>3</v>
      </c>
      <c r="J32" s="2">
        <v>3</v>
      </c>
      <c r="K32" s="2">
        <v>3</v>
      </c>
      <c r="L32" s="2">
        <v>3</v>
      </c>
      <c r="M32" s="2">
        <v>3</v>
      </c>
      <c r="N32" s="2">
        <v>3</v>
      </c>
      <c r="O32" s="2">
        <v>3</v>
      </c>
      <c r="P32" s="2">
        <v>3</v>
      </c>
      <c r="Q32" s="2">
        <v>3</v>
      </c>
      <c r="R32" s="2">
        <v>3</v>
      </c>
    </row>
    <row r="33" spans="1:18" x14ac:dyDescent="0.15">
      <c r="A33" t="s">
        <v>213</v>
      </c>
      <c r="D33" s="4"/>
      <c r="E33" s="2">
        <v>1000</v>
      </c>
      <c r="F33" s="2">
        <v>1000</v>
      </c>
      <c r="G33" s="2">
        <v>1000</v>
      </c>
      <c r="H33" s="2">
        <v>300</v>
      </c>
      <c r="I33" s="2">
        <v>300</v>
      </c>
      <c r="J33" s="2">
        <v>300</v>
      </c>
      <c r="K33" s="2">
        <v>1000</v>
      </c>
      <c r="L33" s="2">
        <v>300</v>
      </c>
      <c r="M33" s="2">
        <v>1000</v>
      </c>
      <c r="N33" s="2">
        <v>600</v>
      </c>
      <c r="O33" s="2">
        <v>1000</v>
      </c>
      <c r="P33" s="2">
        <v>1000</v>
      </c>
      <c r="Q33" s="2">
        <v>300</v>
      </c>
      <c r="R33" s="2">
        <v>1000</v>
      </c>
    </row>
    <row r="34" spans="1:18" x14ac:dyDescent="0.15">
      <c r="A34" t="s">
        <v>214</v>
      </c>
      <c r="D34" s="4"/>
      <c r="E34" s="2">
        <v>1000</v>
      </c>
      <c r="F34" s="2">
        <v>1000</v>
      </c>
      <c r="G34" s="2">
        <v>2500</v>
      </c>
      <c r="H34" s="2">
        <v>1000</v>
      </c>
      <c r="I34" s="2">
        <v>1000</v>
      </c>
      <c r="J34" s="2">
        <v>1000</v>
      </c>
      <c r="K34" s="2">
        <v>1000</v>
      </c>
      <c r="L34" s="2">
        <v>1000</v>
      </c>
      <c r="M34" s="2">
        <v>1000</v>
      </c>
      <c r="N34" s="2">
        <v>600</v>
      </c>
      <c r="O34" s="2">
        <v>1000</v>
      </c>
      <c r="P34" s="2">
        <v>1000</v>
      </c>
      <c r="Q34" s="2">
        <v>1000</v>
      </c>
      <c r="R34" s="2">
        <v>1000</v>
      </c>
    </row>
    <row r="35" spans="1:18" x14ac:dyDescent="0.15">
      <c r="A35" t="s">
        <v>285</v>
      </c>
      <c r="D35" s="4"/>
      <c r="E35" s="2">
        <v>1000</v>
      </c>
      <c r="F35" s="2">
        <v>1000</v>
      </c>
      <c r="G35" s="2">
        <v>5000</v>
      </c>
      <c r="H35" s="2">
        <v>2500</v>
      </c>
      <c r="I35" s="2">
        <v>2500</v>
      </c>
      <c r="J35" s="2">
        <v>2500</v>
      </c>
      <c r="K35" s="2">
        <v>1000</v>
      </c>
      <c r="L35" s="2">
        <v>1000</v>
      </c>
      <c r="M35" s="2">
        <v>1000</v>
      </c>
      <c r="N35" s="2">
        <v>600</v>
      </c>
      <c r="O35" s="2">
        <v>1000</v>
      </c>
      <c r="P35" s="2">
        <v>1000</v>
      </c>
      <c r="Q35" s="2">
        <v>1000</v>
      </c>
      <c r="R35" s="2">
        <v>1000</v>
      </c>
    </row>
    <row r="36" spans="1:18" x14ac:dyDescent="0.15">
      <c r="A36" t="s">
        <v>244</v>
      </c>
      <c r="D36" s="4"/>
      <c r="E36" s="94">
        <v>1000</v>
      </c>
      <c r="F36" s="94">
        <v>1000</v>
      </c>
      <c r="G36" s="94">
        <v>5000</v>
      </c>
      <c r="H36" s="94">
        <v>2500</v>
      </c>
      <c r="I36" s="94">
        <v>2500</v>
      </c>
      <c r="J36" s="94">
        <v>2500</v>
      </c>
      <c r="K36" s="94">
        <v>1000</v>
      </c>
      <c r="L36" s="2">
        <v>1000</v>
      </c>
      <c r="M36" s="94">
        <v>1000</v>
      </c>
      <c r="N36" s="94">
        <v>600</v>
      </c>
      <c r="O36" s="94">
        <v>1000</v>
      </c>
      <c r="P36" s="94">
        <v>1000</v>
      </c>
      <c r="Q36" s="94">
        <v>1000</v>
      </c>
      <c r="R36" s="94">
        <v>1000</v>
      </c>
    </row>
    <row r="37" spans="1:18" x14ac:dyDescent="0.15">
      <c r="A37" s="91" t="s">
        <v>278</v>
      </c>
      <c r="B37" s="91"/>
      <c r="C37" s="91"/>
      <c r="D37" s="10"/>
      <c r="E37" s="95">
        <v>2000</v>
      </c>
      <c r="F37" s="95">
        <v>2000</v>
      </c>
      <c r="G37" s="96">
        <v>2000</v>
      </c>
      <c r="H37" s="97">
        <v>2000</v>
      </c>
      <c r="I37" s="95">
        <v>2000</v>
      </c>
      <c r="J37" s="95">
        <v>2000</v>
      </c>
      <c r="K37" s="97">
        <v>2000</v>
      </c>
      <c r="L37" s="95">
        <v>2000</v>
      </c>
      <c r="M37" s="97">
        <v>2000</v>
      </c>
      <c r="N37" s="97">
        <v>2000</v>
      </c>
      <c r="O37" s="97">
        <v>2000</v>
      </c>
      <c r="P37" s="97">
        <v>2000</v>
      </c>
      <c r="Q37" s="97">
        <v>2000</v>
      </c>
      <c r="R37" s="95">
        <v>2000</v>
      </c>
    </row>
    <row r="38" spans="1:18" x14ac:dyDescent="0.15">
      <c r="A38" t="s">
        <v>93</v>
      </c>
      <c r="D38" s="4"/>
      <c r="E38" s="31">
        <v>29.2</v>
      </c>
      <c r="F38" s="2">
        <v>28.8</v>
      </c>
      <c r="G38" s="9">
        <v>30.168700000000001</v>
      </c>
      <c r="H38">
        <v>27.48</v>
      </c>
      <c r="I38" s="2">
        <v>27.4</v>
      </c>
      <c r="J38" s="2">
        <v>29.35</v>
      </c>
      <c r="K38" s="2">
        <v>28.08</v>
      </c>
      <c r="L38" s="2">
        <v>30.8</v>
      </c>
      <c r="M38" s="2">
        <v>29.5</v>
      </c>
      <c r="N38" s="2">
        <v>30.23</v>
      </c>
      <c r="O38" s="2">
        <v>32.79</v>
      </c>
      <c r="P38" s="2">
        <v>31.4</v>
      </c>
      <c r="Q38" s="2">
        <v>27.4</v>
      </c>
      <c r="R38" s="2">
        <v>26.539000000000001</v>
      </c>
    </row>
    <row r="39" spans="1:18" x14ac:dyDescent="0.15">
      <c r="A39" t="s">
        <v>94</v>
      </c>
      <c r="D39" s="4"/>
      <c r="E39" s="31">
        <v>0</v>
      </c>
      <c r="F39" s="2">
        <v>0</v>
      </c>
      <c r="G39">
        <v>34.783099999999997</v>
      </c>
      <c r="H39">
        <v>27.98</v>
      </c>
      <c r="I39" s="2">
        <v>28.52</v>
      </c>
      <c r="J39" s="2">
        <v>29.92</v>
      </c>
      <c r="K39" s="2">
        <v>0</v>
      </c>
      <c r="L39" s="2">
        <v>32.299999999999997</v>
      </c>
      <c r="M39" s="2">
        <v>0</v>
      </c>
      <c r="N39" s="2">
        <v>0</v>
      </c>
      <c r="O39" s="2">
        <v>0</v>
      </c>
      <c r="P39" s="2">
        <v>0</v>
      </c>
      <c r="Q39" s="2">
        <v>30.7</v>
      </c>
      <c r="R39" s="2">
        <v>0</v>
      </c>
    </row>
    <row r="40" spans="1:18" x14ac:dyDescent="0.15">
      <c r="A40" t="s">
        <v>239</v>
      </c>
      <c r="D40" s="4"/>
      <c r="E40" s="31">
        <v>0</v>
      </c>
      <c r="F40" s="2">
        <v>0</v>
      </c>
      <c r="G40" s="2">
        <v>0</v>
      </c>
      <c r="H40">
        <v>32.43</v>
      </c>
      <c r="I40" s="2">
        <v>31.37</v>
      </c>
      <c r="J40" s="2">
        <v>34.61</v>
      </c>
      <c r="K40" s="2">
        <v>0</v>
      </c>
      <c r="L40" s="2">
        <v>0</v>
      </c>
      <c r="M40" s="2">
        <v>0</v>
      </c>
      <c r="N40" s="2">
        <v>0</v>
      </c>
      <c r="O40" s="2">
        <v>0</v>
      </c>
      <c r="P40" s="2">
        <v>0</v>
      </c>
      <c r="Q40" s="2">
        <v>0</v>
      </c>
      <c r="R40" s="2">
        <v>0</v>
      </c>
    </row>
    <row r="41" spans="1:18" x14ac:dyDescent="0.15">
      <c r="A41" t="s">
        <v>122</v>
      </c>
      <c r="D41" s="4"/>
      <c r="E41" s="31">
        <v>0</v>
      </c>
      <c r="F41" s="2">
        <v>0</v>
      </c>
      <c r="G41" s="2">
        <v>0</v>
      </c>
      <c r="H41">
        <v>0</v>
      </c>
      <c r="I41" s="2">
        <v>0</v>
      </c>
      <c r="J41" s="2">
        <v>0</v>
      </c>
      <c r="K41" s="2">
        <v>0</v>
      </c>
      <c r="L41" s="2">
        <v>0</v>
      </c>
      <c r="M41" s="2">
        <v>0</v>
      </c>
      <c r="N41" s="2">
        <v>0</v>
      </c>
      <c r="O41" s="2">
        <v>0</v>
      </c>
      <c r="P41" s="2">
        <v>0</v>
      </c>
      <c r="Q41" s="2">
        <v>0</v>
      </c>
      <c r="R41" s="2">
        <v>0</v>
      </c>
    </row>
    <row r="42" spans="1:18" x14ac:dyDescent="0.15">
      <c r="A42" t="s">
        <v>161</v>
      </c>
      <c r="D42" s="4"/>
      <c r="E42" s="31">
        <v>34.06</v>
      </c>
      <c r="F42" s="2">
        <v>33.39</v>
      </c>
      <c r="G42">
        <v>34.814</v>
      </c>
      <c r="H42">
        <v>35.44</v>
      </c>
      <c r="I42" s="2">
        <v>34.01</v>
      </c>
      <c r="J42" s="2">
        <v>35.44</v>
      </c>
      <c r="K42" s="2">
        <v>28.74</v>
      </c>
      <c r="L42" s="2">
        <v>37.1</v>
      </c>
      <c r="M42" s="2">
        <v>37.1</v>
      </c>
      <c r="N42" s="2">
        <v>29.29</v>
      </c>
      <c r="O42" s="2">
        <v>37.89</v>
      </c>
      <c r="P42" s="2">
        <v>37.950000000000003</v>
      </c>
      <c r="Q42" s="2">
        <v>34.950000000000003</v>
      </c>
      <c r="R42" s="2">
        <v>30.332999999999998</v>
      </c>
    </row>
    <row r="43" spans="1:18" x14ac:dyDescent="0.15">
      <c r="A43" t="s">
        <v>258</v>
      </c>
      <c r="D43" s="4"/>
      <c r="E43" s="31">
        <v>26.84</v>
      </c>
      <c r="F43" s="2">
        <v>28.8</v>
      </c>
      <c r="G43">
        <v>30.168700000000001</v>
      </c>
      <c r="H43">
        <v>27.48</v>
      </c>
      <c r="I43" s="2">
        <v>27.4</v>
      </c>
      <c r="J43" s="2">
        <v>29.35</v>
      </c>
      <c r="K43" s="2">
        <v>28.08</v>
      </c>
      <c r="L43" s="2">
        <v>27.8</v>
      </c>
      <c r="M43" s="2">
        <v>29.5</v>
      </c>
      <c r="N43" s="2">
        <v>30.23</v>
      </c>
      <c r="O43" s="2">
        <v>32.79</v>
      </c>
      <c r="P43" s="2">
        <v>31.4</v>
      </c>
      <c r="Q43" s="2">
        <v>27.4</v>
      </c>
      <c r="R43" s="2">
        <v>26.539000000000001</v>
      </c>
    </row>
    <row r="44" spans="1:18" x14ac:dyDescent="0.15">
      <c r="A44" t="s">
        <v>259</v>
      </c>
      <c r="D44" s="4"/>
      <c r="E44" s="31">
        <v>0</v>
      </c>
      <c r="F44" s="2">
        <v>0</v>
      </c>
      <c r="G44">
        <v>34.783099999999997</v>
      </c>
      <c r="H44">
        <v>27.98</v>
      </c>
      <c r="I44" s="2">
        <v>28.52</v>
      </c>
      <c r="J44" s="2">
        <v>29.92</v>
      </c>
      <c r="K44" s="2">
        <v>0</v>
      </c>
      <c r="L44" s="2">
        <v>28.8</v>
      </c>
      <c r="M44" s="2">
        <v>0</v>
      </c>
      <c r="N44" s="2">
        <v>0</v>
      </c>
      <c r="O44" s="2">
        <v>0</v>
      </c>
      <c r="P44" s="2">
        <v>0</v>
      </c>
      <c r="Q44" s="2">
        <v>30.7</v>
      </c>
      <c r="R44" s="2">
        <v>0</v>
      </c>
    </row>
    <row r="45" spans="1:18" x14ac:dyDescent="0.15">
      <c r="A45" t="s">
        <v>111</v>
      </c>
      <c r="D45" s="4"/>
      <c r="E45" s="31">
        <v>0</v>
      </c>
      <c r="F45" s="2">
        <v>0</v>
      </c>
      <c r="G45" s="2">
        <v>0</v>
      </c>
      <c r="H45">
        <v>32.43</v>
      </c>
      <c r="I45" s="2">
        <v>31.37</v>
      </c>
      <c r="J45" s="2">
        <v>34.61</v>
      </c>
      <c r="K45" s="2">
        <v>0</v>
      </c>
      <c r="L45" s="2">
        <v>0</v>
      </c>
      <c r="M45" s="2">
        <v>0</v>
      </c>
      <c r="N45" s="2">
        <v>0</v>
      </c>
      <c r="O45" s="2">
        <v>0</v>
      </c>
      <c r="P45" s="2">
        <v>0</v>
      </c>
      <c r="Q45" s="2">
        <v>0</v>
      </c>
      <c r="R45" s="2">
        <v>0</v>
      </c>
    </row>
    <row r="46" spans="1:18" x14ac:dyDescent="0.15">
      <c r="A46" t="s">
        <v>249</v>
      </c>
      <c r="D46" s="4"/>
      <c r="E46" s="31">
        <v>0</v>
      </c>
      <c r="F46" s="2">
        <v>0</v>
      </c>
      <c r="G46" s="2">
        <v>0</v>
      </c>
      <c r="H46">
        <v>0</v>
      </c>
      <c r="I46" s="2">
        <v>0</v>
      </c>
      <c r="J46" s="2">
        <v>0</v>
      </c>
      <c r="K46" s="2">
        <v>0</v>
      </c>
      <c r="L46" s="2">
        <v>0</v>
      </c>
      <c r="M46" s="2">
        <v>0</v>
      </c>
      <c r="N46" s="2">
        <v>0</v>
      </c>
      <c r="O46" s="2">
        <v>0</v>
      </c>
      <c r="P46" s="2">
        <v>0</v>
      </c>
      <c r="Q46" s="2">
        <v>0</v>
      </c>
      <c r="R46" s="2">
        <v>0</v>
      </c>
    </row>
    <row r="47" spans="1:18" x14ac:dyDescent="0.15">
      <c r="A47" t="s">
        <v>206</v>
      </c>
      <c r="D47" s="4"/>
      <c r="E47" s="31">
        <v>30.83</v>
      </c>
      <c r="F47" s="2">
        <v>33.39</v>
      </c>
      <c r="G47">
        <v>34.814</v>
      </c>
      <c r="H47">
        <v>35.44</v>
      </c>
      <c r="I47" s="2">
        <v>34.01</v>
      </c>
      <c r="J47" s="2">
        <v>35.44</v>
      </c>
      <c r="K47" s="2">
        <v>28.74</v>
      </c>
      <c r="L47" s="2">
        <v>31.6</v>
      </c>
      <c r="M47" s="2">
        <v>37.1</v>
      </c>
      <c r="N47" s="2">
        <v>29.29</v>
      </c>
      <c r="O47" s="2">
        <v>37.89</v>
      </c>
      <c r="P47" s="2">
        <v>37.950000000000003</v>
      </c>
      <c r="Q47" s="2">
        <v>34.950000000000003</v>
      </c>
      <c r="R47" s="2">
        <v>30.332999999999998</v>
      </c>
    </row>
    <row r="48" spans="1:18" x14ac:dyDescent="0.15">
      <c r="A48" t="s">
        <v>283</v>
      </c>
      <c r="D48" s="4"/>
      <c r="E48" s="31">
        <v>13.31</v>
      </c>
      <c r="F48" s="2">
        <v>14.23</v>
      </c>
      <c r="G48">
        <v>14.389099999999999</v>
      </c>
      <c r="H48">
        <v>13.41</v>
      </c>
      <c r="I48" s="2">
        <v>14.23</v>
      </c>
      <c r="J48" s="2">
        <v>12.86</v>
      </c>
      <c r="K48" s="2">
        <v>14.31</v>
      </c>
      <c r="L48" s="2">
        <v>15.2</v>
      </c>
      <c r="M48" s="2">
        <v>13.7</v>
      </c>
      <c r="N48" s="2">
        <v>19.079999999999998</v>
      </c>
      <c r="O48">
        <v>17.41</v>
      </c>
      <c r="P48" s="2">
        <v>14.25</v>
      </c>
      <c r="Q48" s="2">
        <v>11.95</v>
      </c>
      <c r="R48" s="2">
        <v>12.481999999999999</v>
      </c>
    </row>
    <row r="49" spans="1:18" x14ac:dyDescent="0.15">
      <c r="A49" t="s">
        <v>284</v>
      </c>
      <c r="D49" s="4"/>
      <c r="E49" s="31">
        <v>13.31</v>
      </c>
      <c r="F49" s="2">
        <v>14.23</v>
      </c>
      <c r="G49">
        <v>14.389099999999999</v>
      </c>
      <c r="H49">
        <v>13.41</v>
      </c>
      <c r="I49" s="2">
        <v>15.31</v>
      </c>
      <c r="J49" s="2">
        <v>12.86</v>
      </c>
      <c r="K49" s="2">
        <v>14.31</v>
      </c>
      <c r="L49" s="2">
        <v>15.2</v>
      </c>
      <c r="M49" s="2">
        <v>13.7</v>
      </c>
      <c r="N49" s="2">
        <v>19.079999999999998</v>
      </c>
      <c r="O49">
        <v>17.41</v>
      </c>
      <c r="P49" s="2">
        <v>14.25</v>
      </c>
      <c r="Q49" s="2">
        <v>12.4</v>
      </c>
      <c r="R49" s="2">
        <v>12.193</v>
      </c>
    </row>
    <row r="50" spans="1:18" x14ac:dyDescent="0.15">
      <c r="A50" t="s">
        <v>241</v>
      </c>
      <c r="D50" s="4"/>
      <c r="E50" s="31">
        <v>63.79</v>
      </c>
      <c r="F50" s="2">
        <v>70.33</v>
      </c>
      <c r="G50">
        <v>71.584999999999994</v>
      </c>
      <c r="H50">
        <v>72.459999999999994</v>
      </c>
      <c r="I50" s="2">
        <v>68.23</v>
      </c>
      <c r="J50" s="2">
        <v>81.650000000000006</v>
      </c>
      <c r="K50" s="2">
        <v>68.680000000000007</v>
      </c>
      <c r="L50" s="2">
        <v>71.7</v>
      </c>
      <c r="M50" s="2">
        <v>68.599999999999994</v>
      </c>
      <c r="N50" s="2">
        <v>73.400000000000006</v>
      </c>
      <c r="O50" s="2">
        <v>75.44</v>
      </c>
      <c r="P50" s="2">
        <v>69</v>
      </c>
      <c r="Q50" s="2">
        <v>67.8</v>
      </c>
      <c r="R50" s="2">
        <v>78.122</v>
      </c>
    </row>
    <row r="51" spans="1:18" x14ac:dyDescent="0.15">
      <c r="D51" s="4"/>
    </row>
    <row r="52" spans="1:18" x14ac:dyDescent="0.15">
      <c r="A52" s="88"/>
      <c r="B52" s="88"/>
      <c r="C52" s="88"/>
      <c r="D52" s="88"/>
      <c r="E52" s="88"/>
      <c r="F52" s="88"/>
      <c r="G52" s="88"/>
      <c r="H52" s="88"/>
      <c r="I52" s="88"/>
      <c r="J52" s="88"/>
      <c r="K52" s="88"/>
      <c r="L52" s="88"/>
      <c r="M52" s="88"/>
      <c r="N52" s="88"/>
      <c r="O52" s="88"/>
      <c r="P52" s="88"/>
      <c r="Q52" s="88"/>
      <c r="R52" s="88"/>
    </row>
  </sheetData>
  <sheetProtection algorithmName="SHA-512" hashValue="0FG4J31TQwm0/SUEyyh4Q++HNXqBe+9mFwtgbz1SIwCC9QN7TDgaBkJA5/a2lmiKxCZ9Q+DF3XqPjV4pN4ADYg==" saltValue="L/hPveDNKkaO5voCRzdR1g==" spinCount="100000" sheet="1" objects="1" scenarios="1"/>
  <phoneticPr fontId="10" type="noConversion"/>
  <pageMargins left="0.75" right="0.75" top="1" bottom="1" header="0.5" footer="0.5"/>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52"/>
  <sheetViews>
    <sheetView workbookViewId="0">
      <selection activeCell="F49" sqref="F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83"/>
      <c r="B2" s="83"/>
      <c r="C2" s="83"/>
      <c r="D2" s="83"/>
      <c r="E2" s="83"/>
      <c r="F2" s="83"/>
      <c r="G2" s="83"/>
      <c r="H2" s="83"/>
      <c r="I2" s="83"/>
      <c r="J2" s="83"/>
      <c r="K2" s="83"/>
      <c r="L2" s="83"/>
      <c r="M2" s="83"/>
      <c r="N2" s="83"/>
      <c r="O2" s="83"/>
    </row>
    <row r="3" spans="1:15" x14ac:dyDescent="0.15">
      <c r="A3" s="8" t="s">
        <v>123</v>
      </c>
      <c r="B3" s="9"/>
      <c r="C3" s="9"/>
      <c r="D3" s="10"/>
      <c r="E3" s="9"/>
      <c r="F3" s="9"/>
      <c r="G3" s="9"/>
      <c r="H3" s="9"/>
      <c r="I3" s="9"/>
      <c r="J3" s="9"/>
      <c r="K3" s="9"/>
      <c r="L3" s="9"/>
      <c r="M3" s="9"/>
      <c r="N3" s="9"/>
      <c r="O3" s="9"/>
    </row>
    <row r="4" spans="1:15" x14ac:dyDescent="0.15">
      <c r="D4" s="4"/>
      <c r="E4" s="3" t="s">
        <v>212</v>
      </c>
    </row>
    <row r="5" spans="1:15" x14ac:dyDescent="0.15">
      <c r="D5" s="4"/>
    </row>
    <row r="6" spans="1:15" x14ac:dyDescent="0.15">
      <c r="A6" s="5" t="s">
        <v>90</v>
      </c>
      <c r="C6" t="s">
        <v>202</v>
      </c>
      <c r="D6" s="4"/>
      <c r="E6" s="40" t="s">
        <v>128</v>
      </c>
      <c r="F6" s="40" t="s">
        <v>310</v>
      </c>
      <c r="G6" s="6"/>
    </row>
    <row r="7" spans="1:15" x14ac:dyDescent="0.15">
      <c r="A7" s="2" t="s">
        <v>315</v>
      </c>
      <c r="D7" s="4"/>
      <c r="E7" s="22">
        <v>0.25</v>
      </c>
      <c r="F7" s="22">
        <v>0.25</v>
      </c>
      <c r="G7" s="6"/>
    </row>
    <row r="8" spans="1:15" x14ac:dyDescent="0.15">
      <c r="A8" s="2" t="s">
        <v>314</v>
      </c>
      <c r="D8" s="4"/>
      <c r="E8" s="2">
        <v>1</v>
      </c>
      <c r="F8" s="2">
        <v>1</v>
      </c>
    </row>
    <row r="9" spans="1:15" x14ac:dyDescent="0.15">
      <c r="A9" s="2" t="s">
        <v>313</v>
      </c>
      <c r="D9" s="4"/>
      <c r="E9" s="22">
        <v>0.75</v>
      </c>
      <c r="F9" s="22">
        <v>0.75</v>
      </c>
      <c r="G9" s="6"/>
    </row>
    <row r="10" spans="1:15" x14ac:dyDescent="0.15">
      <c r="A10" s="2" t="s">
        <v>252</v>
      </c>
      <c r="D10" s="4"/>
      <c r="E10" s="2">
        <v>3</v>
      </c>
      <c r="F10" s="2">
        <v>3</v>
      </c>
      <c r="G10" s="6"/>
    </row>
    <row r="11" spans="1:15" x14ac:dyDescent="0.15">
      <c r="A11" t="s">
        <v>213</v>
      </c>
      <c r="D11" s="4"/>
      <c r="E11">
        <v>300</v>
      </c>
      <c r="F11">
        <v>300</v>
      </c>
    </row>
    <row r="12" spans="1:15" x14ac:dyDescent="0.15">
      <c r="A12" t="s">
        <v>214</v>
      </c>
      <c r="D12" s="4"/>
      <c r="E12">
        <v>1000</v>
      </c>
      <c r="F12">
        <v>1000</v>
      </c>
    </row>
    <row r="13" spans="1:15" x14ac:dyDescent="0.15">
      <c r="A13" t="s">
        <v>285</v>
      </c>
      <c r="D13" s="4"/>
      <c r="E13">
        <v>2500</v>
      </c>
      <c r="F13">
        <v>2500</v>
      </c>
    </row>
    <row r="14" spans="1:15" x14ac:dyDescent="0.15">
      <c r="A14" s="11" t="s">
        <v>244</v>
      </c>
      <c r="B14" s="11"/>
      <c r="C14" s="11"/>
      <c r="D14" s="4"/>
      <c r="E14" s="11">
        <v>5000</v>
      </c>
      <c r="F14" s="11">
        <v>5000</v>
      </c>
    </row>
    <row r="15" spans="1:15" x14ac:dyDescent="0.15">
      <c r="A15" t="s">
        <v>93</v>
      </c>
      <c r="D15" s="4"/>
      <c r="E15" s="31">
        <v>35.573999999999998</v>
      </c>
      <c r="F15">
        <v>33.033000000000001</v>
      </c>
    </row>
    <row r="16" spans="1:15" x14ac:dyDescent="0.15">
      <c r="A16" t="s">
        <v>94</v>
      </c>
      <c r="D16" s="4"/>
      <c r="E16" s="31">
        <v>38.621000000000002</v>
      </c>
      <c r="F16">
        <v>35.838000000000001</v>
      </c>
    </row>
    <row r="17" spans="1:6" x14ac:dyDescent="0.15">
      <c r="A17" t="s">
        <v>239</v>
      </c>
      <c r="D17" s="4"/>
      <c r="E17" s="31">
        <v>44.604999999999997</v>
      </c>
      <c r="F17">
        <v>41.679000000000002</v>
      </c>
    </row>
    <row r="18" spans="1:6" x14ac:dyDescent="0.15">
      <c r="A18" t="s">
        <v>122</v>
      </c>
      <c r="D18" s="4"/>
      <c r="E18" s="31">
        <v>44.604999999999997</v>
      </c>
      <c r="F18">
        <v>40.930999999999997</v>
      </c>
    </row>
    <row r="19" spans="1:6" x14ac:dyDescent="0.15">
      <c r="A19" t="s">
        <v>161</v>
      </c>
      <c r="D19" s="4"/>
      <c r="E19" s="31">
        <v>44.604999999999997</v>
      </c>
      <c r="F19">
        <v>40.930999999999997</v>
      </c>
    </row>
    <row r="20" spans="1:6" x14ac:dyDescent="0.15">
      <c r="A20" t="s">
        <v>258</v>
      </c>
      <c r="D20" s="4"/>
      <c r="E20" s="31">
        <v>33.835999999999999</v>
      </c>
      <c r="F20">
        <v>31.437999999999999</v>
      </c>
    </row>
    <row r="21" spans="1:6" x14ac:dyDescent="0.15">
      <c r="A21" t="s">
        <v>259</v>
      </c>
      <c r="D21" s="4"/>
      <c r="E21" s="31">
        <v>34.451999999999998</v>
      </c>
      <c r="F21">
        <v>31.998999999999999</v>
      </c>
    </row>
    <row r="22" spans="1:6" x14ac:dyDescent="0.15">
      <c r="A22" t="s">
        <v>111</v>
      </c>
      <c r="D22" s="4"/>
      <c r="E22" s="31">
        <v>40.381</v>
      </c>
      <c r="F22">
        <v>37.807000000000002</v>
      </c>
    </row>
    <row r="23" spans="1:6" x14ac:dyDescent="0.15">
      <c r="A23" t="s">
        <v>249</v>
      </c>
      <c r="D23" s="4"/>
      <c r="E23" s="31">
        <v>40.381</v>
      </c>
      <c r="F23">
        <v>37.07</v>
      </c>
    </row>
    <row r="24" spans="1:6" x14ac:dyDescent="0.15">
      <c r="A24" t="s">
        <v>206</v>
      </c>
      <c r="D24" s="4"/>
      <c r="E24" s="31">
        <v>40.381</v>
      </c>
      <c r="F24">
        <v>37.07</v>
      </c>
    </row>
    <row r="25" spans="1:6" x14ac:dyDescent="0.15">
      <c r="A25" t="s">
        <v>241</v>
      </c>
      <c r="D25" s="4"/>
      <c r="E25" s="31">
        <v>70.168999999999997</v>
      </c>
      <c r="F25">
        <v>65.747</v>
      </c>
    </row>
    <row r="26" spans="1:6" x14ac:dyDescent="0.15">
      <c r="D26" s="4"/>
    </row>
    <row r="27" spans="1:6" x14ac:dyDescent="0.15">
      <c r="D27" s="4"/>
    </row>
    <row r="28" spans="1:6" x14ac:dyDescent="0.15">
      <c r="A28" s="5" t="s">
        <v>231</v>
      </c>
      <c r="C28" t="s">
        <v>202</v>
      </c>
      <c r="D28" s="4"/>
      <c r="E28" s="40" t="s">
        <v>128</v>
      </c>
      <c r="F28" s="40" t="s">
        <v>310</v>
      </c>
    </row>
    <row r="29" spans="1:6" x14ac:dyDescent="0.15">
      <c r="A29" s="2" t="s">
        <v>315</v>
      </c>
      <c r="D29" s="4"/>
      <c r="E29" s="22">
        <v>0.25</v>
      </c>
      <c r="F29" s="22">
        <v>0.25</v>
      </c>
    </row>
    <row r="30" spans="1:6" x14ac:dyDescent="0.15">
      <c r="A30" s="2" t="s">
        <v>314</v>
      </c>
      <c r="D30" s="4"/>
      <c r="E30" s="2">
        <v>1</v>
      </c>
      <c r="F30" s="2">
        <v>1</v>
      </c>
    </row>
    <row r="31" spans="1:6" x14ac:dyDescent="0.15">
      <c r="A31" s="2" t="s">
        <v>313</v>
      </c>
      <c r="D31" s="4"/>
      <c r="E31" s="22">
        <v>0.75</v>
      </c>
      <c r="F31" s="22">
        <v>0.75</v>
      </c>
    </row>
    <row r="32" spans="1:6" x14ac:dyDescent="0.15">
      <c r="A32" s="2" t="s">
        <v>252</v>
      </c>
      <c r="D32" s="4"/>
      <c r="E32" s="2">
        <v>3</v>
      </c>
      <c r="F32" s="2">
        <v>3</v>
      </c>
    </row>
    <row r="33" spans="1:6" x14ac:dyDescent="0.15">
      <c r="A33" t="s">
        <v>213</v>
      </c>
      <c r="D33" s="4"/>
      <c r="E33">
        <v>300</v>
      </c>
      <c r="F33">
        <v>300</v>
      </c>
    </row>
    <row r="34" spans="1:6" x14ac:dyDescent="0.15">
      <c r="A34" t="s">
        <v>214</v>
      </c>
      <c r="D34" s="4"/>
      <c r="E34">
        <v>1000</v>
      </c>
      <c r="F34">
        <v>1000</v>
      </c>
    </row>
    <row r="35" spans="1:6" x14ac:dyDescent="0.15">
      <c r="A35" t="s">
        <v>285</v>
      </c>
      <c r="D35" s="4"/>
      <c r="E35">
        <v>2500</v>
      </c>
      <c r="F35">
        <v>2500</v>
      </c>
    </row>
    <row r="36" spans="1:6" x14ac:dyDescent="0.15">
      <c r="A36" t="s">
        <v>244</v>
      </c>
      <c r="D36" s="4"/>
      <c r="E36">
        <v>5000</v>
      </c>
      <c r="F36">
        <v>5000</v>
      </c>
    </row>
    <row r="37" spans="1:6" x14ac:dyDescent="0.15">
      <c r="A37" s="11" t="s">
        <v>278</v>
      </c>
      <c r="B37" s="11"/>
      <c r="C37" s="11"/>
      <c r="D37" s="4"/>
      <c r="E37" s="11">
        <v>2000</v>
      </c>
      <c r="F37" s="11">
        <v>2000</v>
      </c>
    </row>
    <row r="38" spans="1:6" x14ac:dyDescent="0.15">
      <c r="A38" t="s">
        <v>93</v>
      </c>
      <c r="D38" s="4"/>
      <c r="E38" s="31">
        <v>35.573999999999998</v>
      </c>
      <c r="F38">
        <v>33.033000000000001</v>
      </c>
    </row>
    <row r="39" spans="1:6" x14ac:dyDescent="0.15">
      <c r="A39" t="s">
        <v>94</v>
      </c>
      <c r="D39" s="4"/>
      <c r="E39" s="31">
        <v>38.621000000000002</v>
      </c>
      <c r="F39">
        <v>35.838000000000001</v>
      </c>
    </row>
    <row r="40" spans="1:6" x14ac:dyDescent="0.15">
      <c r="A40" t="s">
        <v>239</v>
      </c>
      <c r="D40" s="4"/>
      <c r="E40" s="31">
        <v>44.604999999999997</v>
      </c>
      <c r="F40">
        <v>41.679000000000002</v>
      </c>
    </row>
    <row r="41" spans="1:6" x14ac:dyDescent="0.15">
      <c r="A41" t="s">
        <v>122</v>
      </c>
      <c r="D41" s="4"/>
      <c r="E41" s="31">
        <v>44.604999999999997</v>
      </c>
      <c r="F41">
        <v>40.930999999999997</v>
      </c>
    </row>
    <row r="42" spans="1:6" x14ac:dyDescent="0.15">
      <c r="A42" t="s">
        <v>161</v>
      </c>
      <c r="D42" s="4"/>
      <c r="E42" s="31">
        <v>44.604999999999997</v>
      </c>
      <c r="F42">
        <v>40.930999999999997</v>
      </c>
    </row>
    <row r="43" spans="1:6" x14ac:dyDescent="0.15">
      <c r="A43" t="s">
        <v>258</v>
      </c>
      <c r="D43" s="4"/>
      <c r="E43" s="31">
        <v>33.835999999999999</v>
      </c>
      <c r="F43">
        <v>31.437999999999999</v>
      </c>
    </row>
    <row r="44" spans="1:6" x14ac:dyDescent="0.15">
      <c r="A44" t="s">
        <v>259</v>
      </c>
      <c r="D44" s="4"/>
      <c r="E44" s="31">
        <v>34.451999999999998</v>
      </c>
      <c r="F44">
        <v>31.998999999999999</v>
      </c>
    </row>
    <row r="45" spans="1:6" x14ac:dyDescent="0.15">
      <c r="A45" t="s">
        <v>111</v>
      </c>
      <c r="D45" s="4"/>
      <c r="E45" s="31">
        <v>40.381</v>
      </c>
      <c r="F45">
        <v>37.807000000000002</v>
      </c>
    </row>
    <row r="46" spans="1:6" x14ac:dyDescent="0.15">
      <c r="A46" t="s">
        <v>249</v>
      </c>
      <c r="D46" s="4"/>
      <c r="E46" s="31">
        <v>40.381</v>
      </c>
      <c r="F46">
        <v>37.07</v>
      </c>
    </row>
    <row r="47" spans="1:6" x14ac:dyDescent="0.15">
      <c r="A47" t="s">
        <v>206</v>
      </c>
      <c r="D47" s="4"/>
      <c r="E47" s="31">
        <v>40.381</v>
      </c>
      <c r="F47">
        <v>37.07</v>
      </c>
    </row>
    <row r="48" spans="1:6" x14ac:dyDescent="0.15">
      <c r="A48" t="s">
        <v>283</v>
      </c>
      <c r="D48" s="4"/>
      <c r="E48" s="31">
        <v>16.687000000000001</v>
      </c>
      <c r="F48">
        <v>15.323</v>
      </c>
    </row>
    <row r="49" spans="1:15" x14ac:dyDescent="0.15">
      <c r="A49" t="s">
        <v>284</v>
      </c>
      <c r="D49" s="4"/>
      <c r="E49" s="31">
        <v>16.687000000000001</v>
      </c>
      <c r="F49">
        <v>14.949</v>
      </c>
    </row>
    <row r="50" spans="1:15" x14ac:dyDescent="0.15">
      <c r="A50" t="s">
        <v>241</v>
      </c>
      <c r="D50" s="4"/>
      <c r="E50" s="31">
        <v>70.168999999999997</v>
      </c>
      <c r="F50">
        <v>65.747</v>
      </c>
    </row>
    <row r="51" spans="1:15" x14ac:dyDescent="0.15">
      <c r="D51" s="4"/>
    </row>
    <row r="52" spans="1:15" x14ac:dyDescent="0.15">
      <c r="A52" s="84"/>
      <c r="B52" s="84"/>
      <c r="C52" s="84"/>
      <c r="D52" s="84"/>
      <c r="E52" s="84"/>
      <c r="F52" s="84"/>
      <c r="G52" s="84"/>
      <c r="H52" s="84"/>
      <c r="I52" s="84"/>
      <c r="J52" s="84"/>
      <c r="K52" s="84"/>
      <c r="L52" s="84"/>
      <c r="M52" s="84"/>
      <c r="N52" s="84"/>
      <c r="O52" s="84"/>
    </row>
  </sheetData>
  <sheetProtection algorithmName="SHA-512" hashValue="mree2GWh70U7nB/HTqwemP3zzAhdiHGqqyzNowB2Iy57pxwKMnrFW/cvy89jgxCP7rZfC3/fKyj1g80LLF34xg==" saltValue="E3Yyir004QvjUUYb6ZvJDg==" spinCount="100000" sheet="1" objects="1" scenarios="1"/>
  <phoneticPr fontId="10" type="noConversion"/>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AE70-72E7-874E-A8B7-F6A863747222}">
  <sheetPr codeName="Sheet34"/>
  <dimension ref="A1:PN11731"/>
  <sheetViews>
    <sheetView zoomScale="180" zoomScaleNormal="180" workbookViewId="0">
      <selection activeCell="H34" sqref="H34:H50"/>
    </sheetView>
  </sheetViews>
  <sheetFormatPr baseColWidth="10" defaultRowHeight="13" x14ac:dyDescent="0.15"/>
  <cols>
    <col min="1" max="1" width="20.33203125" style="201" customWidth="1"/>
    <col min="2" max="2" width="14.5" style="201" customWidth="1"/>
    <col min="3" max="12" width="12.83203125" style="201" customWidth="1"/>
    <col min="431" max="16384" width="10.83203125" style="201"/>
  </cols>
  <sheetData>
    <row r="1" spans="1:43" customFormat="1" x14ac:dyDescent="0.15">
      <c r="A1" s="246" t="s">
        <v>216</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row>
    <row r="2" spans="1:43" customFormat="1" x14ac:dyDescent="0.15">
      <c r="A2" s="246" t="s">
        <v>287</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row>
    <row r="3" spans="1:43" customFormat="1" ht="14" thickBot="1" x14ac:dyDescent="0.2">
      <c r="A3" s="246"/>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row>
    <row r="4" spans="1:43" ht="14" x14ac:dyDescent="0.15">
      <c r="A4" s="128" t="s">
        <v>217</v>
      </c>
      <c r="B4" s="129"/>
      <c r="C4" s="129"/>
      <c r="D4" s="129"/>
      <c r="E4" s="129"/>
      <c r="F4" s="129"/>
      <c r="G4" s="129"/>
      <c r="H4" s="129"/>
      <c r="I4" s="129"/>
      <c r="J4" s="129"/>
      <c r="K4" s="129"/>
      <c r="L4" s="130"/>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row>
    <row r="5" spans="1:43" ht="14" x14ac:dyDescent="0.15">
      <c r="A5" s="131" t="s">
        <v>131</v>
      </c>
      <c r="B5" s="82"/>
      <c r="C5" s="149">
        <v>1500</v>
      </c>
      <c r="D5" s="82"/>
      <c r="E5" s="82"/>
      <c r="F5" s="82"/>
      <c r="G5" s="82"/>
      <c r="H5" s="82"/>
      <c r="I5" s="82"/>
      <c r="J5" s="82"/>
      <c r="K5" s="82"/>
      <c r="L5" s="132"/>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row>
    <row r="6" spans="1:43" ht="14" x14ac:dyDescent="0.15">
      <c r="A6" s="131"/>
      <c r="B6" s="82"/>
      <c r="C6" s="82"/>
      <c r="D6" s="82"/>
      <c r="E6" s="82"/>
      <c r="F6" s="82"/>
      <c r="G6" s="82"/>
      <c r="H6" s="82"/>
      <c r="I6" s="82"/>
      <c r="J6" s="82"/>
      <c r="K6" s="82"/>
      <c r="L6" s="132"/>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row>
    <row r="7" spans="1:43" ht="30" x14ac:dyDescent="0.15">
      <c r="A7" s="228" t="s">
        <v>193</v>
      </c>
      <c r="B7" s="229" t="s">
        <v>142</v>
      </c>
      <c r="C7" s="230" t="s">
        <v>148</v>
      </c>
      <c r="D7" s="230" t="s">
        <v>132</v>
      </c>
      <c r="E7" s="231" t="s">
        <v>133</v>
      </c>
      <c r="F7" s="231" t="s">
        <v>134</v>
      </c>
      <c r="G7" s="231" t="s">
        <v>135</v>
      </c>
      <c r="H7" s="231" t="s">
        <v>218</v>
      </c>
      <c r="I7" s="231" t="s">
        <v>139</v>
      </c>
      <c r="J7" s="231" t="s">
        <v>444</v>
      </c>
      <c r="K7" s="232" t="s">
        <v>143</v>
      </c>
      <c r="L7" s="233" t="s">
        <v>144</v>
      </c>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row>
    <row r="8" spans="1:43" x14ac:dyDescent="0.15">
      <c r="A8" s="133" t="str">
        <f>'Tariff Jul 2022'!K2</f>
        <v>AGL</v>
      </c>
      <c r="B8" s="134">
        <f>'Tariff Jul 2022'!G2</f>
        <v>43284</v>
      </c>
      <c r="C8" s="135">
        <f>91*'Tariff Jul 2022'!M2/100</f>
        <v>85.705454545454543</v>
      </c>
      <c r="D8" s="135">
        <f>$C$5*'Tariff Jul 2022'!N2/100</f>
        <v>498.2727272727272</v>
      </c>
      <c r="E8" s="135">
        <v>0</v>
      </c>
      <c r="F8" s="136">
        <v>0</v>
      </c>
      <c r="G8" s="135">
        <v>0</v>
      </c>
      <c r="H8" s="135">
        <v>0</v>
      </c>
      <c r="I8" s="135">
        <v>0</v>
      </c>
      <c r="J8" s="135">
        <f>SUM(C8:I8)</f>
        <v>583.97818181818172</v>
      </c>
      <c r="K8" s="137">
        <f>J8*4</f>
        <v>2335.9127272727269</v>
      </c>
      <c r="L8" s="238">
        <f>K8*1.1</f>
        <v>2569.5039999999999</v>
      </c>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row>
    <row r="9" spans="1:43" x14ac:dyDescent="0.15">
      <c r="A9" s="133" t="str">
        <f>'Tariff Jul 2022'!K3</f>
        <v>Alinta Energy</v>
      </c>
      <c r="B9" s="134">
        <f>'Tariff Jul 2022'!G3</f>
        <v>43281</v>
      </c>
      <c r="C9" s="135">
        <f>91*'Tariff Jul 2022'!M3/100</f>
        <v>84.208090909090899</v>
      </c>
      <c r="D9" s="135">
        <f>$C$5*'Tariff Jul 2022'!N3/100</f>
        <v>500.04545454545456</v>
      </c>
      <c r="E9" s="135">
        <v>0</v>
      </c>
      <c r="F9" s="136">
        <v>0</v>
      </c>
      <c r="G9" s="135">
        <v>0</v>
      </c>
      <c r="H9" s="135">
        <v>0</v>
      </c>
      <c r="I9" s="135">
        <v>0</v>
      </c>
      <c r="J9" s="135">
        <f t="shared" ref="J9:J17" si="0">SUM(C9:I9)</f>
        <v>584.25354545454547</v>
      </c>
      <c r="K9" s="137">
        <f t="shared" ref="K9:K21" si="1">J9*4</f>
        <v>2337.0141818181819</v>
      </c>
      <c r="L9" s="238">
        <f t="shared" ref="L9:L21" si="2">K9*1.1</f>
        <v>2570.7156000000004</v>
      </c>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row>
    <row r="10" spans="1:43" x14ac:dyDescent="0.15">
      <c r="A10" s="133" t="str">
        <f>'Tariff Jul 2022'!K4</f>
        <v>Diamond Energy</v>
      </c>
      <c r="B10" s="134">
        <f>'Tariff Jul 2022'!G4</f>
        <v>43281</v>
      </c>
      <c r="C10" s="135">
        <f>91*'Tariff Jul 2022'!M4/100</f>
        <v>72.8</v>
      </c>
      <c r="D10" s="135">
        <f>IF($C$5&gt;='Tariff Jul 2022'!P4,('Tariff Jul 2022'!P4*'Tariff Jul 2022'!N4/100),($C$5*'Tariff Jul 2022'!N4/100))</f>
        <v>98.999999999999986</v>
      </c>
      <c r="E10" s="135">
        <f>IF($C$5&lt;'Tariff Jul 2022'!P4,0,IF(($C$5-'Tariff Jul 2022'!P4)&lt;='Tariff Jul 2022'!R4,(($C$5-'Tariff Jul 2022'!P4)*'Tariff Jul 2022'!Q4/100),(('Tariff Jul 2022'!R4-'Tariff Jul 2022'!P4)*'Tariff Jul 2022'!Q4/100)))</f>
        <v>246.08181818181819</v>
      </c>
      <c r="F10" s="136">
        <f>IF($C$5&lt;'Tariff Jul 2022'!R4,0,IF(($C$5-'Tariff Jul 2022'!R4)&lt;='Tariff Jul 2022'!T4,(($C$5-'Tariff Jul 2022'!R4)*'Tariff Jul 2022'!S4/100),(('Tariff Jul 2022'!T4-'Tariff Jul 2022'!R4)*'Tariff Jul 2022'!S4/100)))</f>
        <v>200</v>
      </c>
      <c r="G10" s="135">
        <v>0</v>
      </c>
      <c r="H10" s="135">
        <v>0</v>
      </c>
      <c r="I10" s="135">
        <f>IF(($C$5&lt;'Tariff Jul 2022'!T4),(0),($C$5-'Tariff Jul 2022'!T4)*'Tariff Jul 2022'!U4/100)</f>
        <v>0</v>
      </c>
      <c r="J10" s="135">
        <f t="shared" si="0"/>
        <v>617.88181818181818</v>
      </c>
      <c r="K10" s="137">
        <f t="shared" si="1"/>
        <v>2471.5272727272727</v>
      </c>
      <c r="L10" s="238">
        <f t="shared" si="2"/>
        <v>2718.6800000000003</v>
      </c>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row>
    <row r="11" spans="1:43" x14ac:dyDescent="0.15">
      <c r="A11" s="133" t="str">
        <f>'Tariff Jul 2022'!K5</f>
        <v>Dodo Power &amp; Gas</v>
      </c>
      <c r="B11" s="134">
        <f>'Tariff Jul 2022'!G5</f>
        <v>43281</v>
      </c>
      <c r="C11" s="135">
        <f>91*'Tariff Jul 2022'!M5/100</f>
        <v>110.54845454545453</v>
      </c>
      <c r="D11" s="135">
        <f>$C$5*'Tariff Jul 2022'!N5/100</f>
        <v>450.81818181818181</v>
      </c>
      <c r="E11" s="135">
        <v>0</v>
      </c>
      <c r="F11" s="136">
        <v>0</v>
      </c>
      <c r="G11" s="135">
        <v>0</v>
      </c>
      <c r="H11" s="135">
        <v>0</v>
      </c>
      <c r="I11" s="135">
        <v>0</v>
      </c>
      <c r="J11" s="135">
        <f t="shared" si="0"/>
        <v>561.3666363636363</v>
      </c>
      <c r="K11" s="137">
        <f t="shared" si="1"/>
        <v>2245.4665454545452</v>
      </c>
      <c r="L11" s="238">
        <f t="shared" si="2"/>
        <v>2470.0131999999999</v>
      </c>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row>
    <row r="12" spans="1:43" x14ac:dyDescent="0.15">
      <c r="A12" s="133" t="str">
        <f>'Tariff Jul 2022'!K6</f>
        <v>EnergyAustralia</v>
      </c>
      <c r="B12" s="134">
        <f>'Tariff Jul 2022'!G6</f>
        <v>43281</v>
      </c>
      <c r="C12" s="135">
        <f>91*'Tariff Jul 2022'!M6/100</f>
        <v>76.894999999999996</v>
      </c>
      <c r="D12" s="135">
        <f>$C$5*'Tariff Jul 2022'!N6/100</f>
        <v>511.63636363636368</v>
      </c>
      <c r="E12" s="135">
        <v>0</v>
      </c>
      <c r="F12" s="136">
        <v>0</v>
      </c>
      <c r="G12" s="135">
        <v>0</v>
      </c>
      <c r="H12" s="135">
        <v>0</v>
      </c>
      <c r="I12" s="135">
        <v>0</v>
      </c>
      <c r="J12" s="135">
        <f t="shared" si="0"/>
        <v>588.53136363636372</v>
      </c>
      <c r="K12" s="137">
        <f t="shared" si="1"/>
        <v>2354.1254545454549</v>
      </c>
      <c r="L12" s="238">
        <f t="shared" si="2"/>
        <v>2589.5380000000005</v>
      </c>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row>
    <row r="13" spans="1:43" x14ac:dyDescent="0.15">
      <c r="A13" s="133" t="str">
        <f>'Tariff Jul 2022'!K7</f>
        <v>Lumo Energy</v>
      </c>
      <c r="B13" s="134">
        <f>'Tariff Jul 2022'!G7</f>
        <v>43281</v>
      </c>
      <c r="C13" s="135">
        <f>91*'Tariff Jul 2022'!M7/100</f>
        <v>77.349999999999994</v>
      </c>
      <c r="D13" s="135">
        <f>$C$5*'Tariff Jul 2022'!N7/100</f>
        <v>506.31818181818181</v>
      </c>
      <c r="E13" s="135">
        <v>0</v>
      </c>
      <c r="F13" s="136">
        <v>0</v>
      </c>
      <c r="G13" s="135">
        <v>0</v>
      </c>
      <c r="H13" s="135">
        <v>0</v>
      </c>
      <c r="I13" s="135">
        <v>0</v>
      </c>
      <c r="J13" s="135">
        <f t="shared" si="0"/>
        <v>583.66818181818178</v>
      </c>
      <c r="K13" s="137">
        <f t="shared" si="1"/>
        <v>2334.6727272727271</v>
      </c>
      <c r="L13" s="238">
        <f t="shared" si="2"/>
        <v>2568.14</v>
      </c>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row>
    <row r="14" spans="1:43" x14ac:dyDescent="0.15">
      <c r="A14" s="133" t="str">
        <f>'Tariff Jul 2022'!K8</f>
        <v>Momentum Energy</v>
      </c>
      <c r="B14" s="134">
        <f>'Tariff Jul 2022'!G8</f>
        <v>43281</v>
      </c>
      <c r="C14" s="135">
        <f>91*'Tariff Jul 2022'!M8/100</f>
        <v>95.144636363636366</v>
      </c>
      <c r="D14" s="135">
        <f>$C$5*'Tariff Jul 2022'!N8/100</f>
        <v>483.40909090909088</v>
      </c>
      <c r="E14" s="135">
        <v>0</v>
      </c>
      <c r="F14" s="136">
        <v>0</v>
      </c>
      <c r="G14" s="135">
        <v>0</v>
      </c>
      <c r="H14" s="135">
        <v>0</v>
      </c>
      <c r="I14" s="135">
        <v>0</v>
      </c>
      <c r="J14" s="135">
        <f t="shared" si="0"/>
        <v>578.5537272727272</v>
      </c>
      <c r="K14" s="137">
        <f t="shared" si="1"/>
        <v>2314.2149090909088</v>
      </c>
      <c r="L14" s="238">
        <f t="shared" si="2"/>
        <v>2545.6363999999999</v>
      </c>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row>
    <row r="15" spans="1:43" x14ac:dyDescent="0.15">
      <c r="A15" s="133" t="str">
        <f>'Tariff Jul 2022'!K9</f>
        <v>Origin Energy</v>
      </c>
      <c r="B15" s="134">
        <f>'Tariff Jul 2022'!G9</f>
        <v>43281</v>
      </c>
      <c r="C15" s="135">
        <f>91*'Tariff Jul 2022'!M9/100</f>
        <v>79.888899999999992</v>
      </c>
      <c r="D15" s="135">
        <f>IF($C$5&gt;='Tariff Jul 2022'!P9,('Tariff Jul 2022'!P9*'Tariff Jul 2022'!N9/100),($C$5*'Tariff Jul 2022'!N9/100))</f>
        <v>337.89999999999992</v>
      </c>
      <c r="E15" s="135">
        <v>0</v>
      </c>
      <c r="F15" s="136">
        <v>0</v>
      </c>
      <c r="G15" s="135">
        <v>0</v>
      </c>
      <c r="H15" s="135">
        <v>0</v>
      </c>
      <c r="I15" s="135">
        <f>IF(($C$5&lt;'Tariff Jul 2022'!T9),(0),($C$5-'Tariff Jul 2022'!T9)*'Tariff Jul 2022'!U9/100)</f>
        <v>182.64999999999998</v>
      </c>
      <c r="J15" s="135">
        <f t="shared" si="0"/>
        <v>600.43889999999988</v>
      </c>
      <c r="K15" s="137">
        <f t="shared" si="1"/>
        <v>2401.7555999999995</v>
      </c>
      <c r="L15" s="238">
        <f t="shared" si="2"/>
        <v>2641.9311599999996</v>
      </c>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row>
    <row r="16" spans="1:43" x14ac:dyDescent="0.15">
      <c r="A16" s="133" t="str">
        <f>'Tariff Jul 2022'!K10</f>
        <v>Powerdirect</v>
      </c>
      <c r="B16" s="134">
        <f>'Tariff Jul 2022'!G10</f>
        <v>43284</v>
      </c>
      <c r="C16" s="135">
        <f>91*'Tariff Jul 2022'!M10/100</f>
        <v>85.705454545454543</v>
      </c>
      <c r="D16" s="135">
        <f>$C$5*'Tariff Jul 2022'!N10/100</f>
        <v>498.2727272727272</v>
      </c>
      <c r="E16" s="135">
        <v>0</v>
      </c>
      <c r="F16" s="136">
        <v>0</v>
      </c>
      <c r="G16" s="135">
        <v>0</v>
      </c>
      <c r="H16" s="135">
        <v>0</v>
      </c>
      <c r="I16" s="135">
        <v>0</v>
      </c>
      <c r="J16" s="135">
        <f t="shared" si="0"/>
        <v>583.97818181818172</v>
      </c>
      <c r="K16" s="137">
        <f t="shared" si="1"/>
        <v>2335.9127272727269</v>
      </c>
      <c r="L16" s="238">
        <f t="shared" si="2"/>
        <v>2569.5039999999999</v>
      </c>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row>
    <row r="17" spans="1:43" x14ac:dyDescent="0.15">
      <c r="A17" s="133" t="str">
        <f>'Tariff Jul 2022'!K11</f>
        <v>Red Energy</v>
      </c>
      <c r="B17" s="134">
        <f>'Tariff Jul 2022'!G11</f>
        <v>43281</v>
      </c>
      <c r="C17" s="135">
        <f>91*'Tariff Jul 2022'!M11/100</f>
        <v>77.349999999999994</v>
      </c>
      <c r="D17" s="135">
        <f>$C$5*'Tariff Jul 2022'!N11/100</f>
        <v>506.31818181818181</v>
      </c>
      <c r="E17" s="135">
        <v>0</v>
      </c>
      <c r="F17" s="136">
        <v>0</v>
      </c>
      <c r="G17" s="135">
        <v>0</v>
      </c>
      <c r="H17" s="135">
        <v>0</v>
      </c>
      <c r="I17" s="135">
        <v>0</v>
      </c>
      <c r="J17" s="135">
        <f t="shared" si="0"/>
        <v>583.66818181818178</v>
      </c>
      <c r="K17" s="137">
        <f t="shared" si="1"/>
        <v>2334.6727272727271</v>
      </c>
      <c r="L17" s="238">
        <f t="shared" si="2"/>
        <v>2568.14</v>
      </c>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row>
    <row r="18" spans="1:43" x14ac:dyDescent="0.15">
      <c r="A18" s="133" t="str">
        <f>'Tariff Jul 2022'!K12</f>
        <v>Simply Energy</v>
      </c>
      <c r="B18" s="134">
        <f>'Tariff Jul 2022'!G12</f>
        <v>43281</v>
      </c>
      <c r="C18" s="135">
        <f>91*'Tariff Jul 2022'!M12/100</f>
        <v>90.826272727272737</v>
      </c>
      <c r="D18" s="135">
        <f>IF($C$5&gt;='Tariff Jul 2022'!P12,('Tariff Jul 2022'!P12*'Tariff Jul 2022'!N12/100),($C$5*'Tariff Jul 2022'!N12/100))</f>
        <v>327.09090909090907</v>
      </c>
      <c r="E18" s="135">
        <v>0</v>
      </c>
      <c r="F18" s="136">
        <v>0</v>
      </c>
      <c r="G18" s="135">
        <v>0</v>
      </c>
      <c r="H18" s="135">
        <v>0</v>
      </c>
      <c r="I18" s="135">
        <f>IF(($C$5&lt;'Tariff Jul 2022'!T12),(0),($C$5-'Tariff Jul 2022'!T12)*'Tariff Jul 2022'!U12/100)</f>
        <v>171.04545454545456</v>
      </c>
      <c r="J18" s="135">
        <f>SUM(C18:I18)</f>
        <v>588.96263636363642</v>
      </c>
      <c r="K18" s="137">
        <f t="shared" si="1"/>
        <v>2355.8505454545457</v>
      </c>
      <c r="L18" s="238">
        <f t="shared" si="2"/>
        <v>2591.4356000000002</v>
      </c>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row>
    <row r="19" spans="1:43" x14ac:dyDescent="0.15">
      <c r="A19" s="133" t="str">
        <f>'Tariff Jul 2022'!K13</f>
        <v>Powershop</v>
      </c>
      <c r="B19" s="134">
        <f>'Tariff Jul 2022'!G13</f>
        <v>43281</v>
      </c>
      <c r="C19" s="135">
        <f>91*'Tariff Jul 2022'!M13/100</f>
        <v>101.45672727272728</v>
      </c>
      <c r="D19" s="135">
        <f>$C$5*'Tariff Jul 2022'!N13/100</f>
        <v>474.40909090909088</v>
      </c>
      <c r="E19" s="135">
        <v>0</v>
      </c>
      <c r="F19" s="136">
        <v>0</v>
      </c>
      <c r="G19" s="135">
        <v>0</v>
      </c>
      <c r="H19" s="135">
        <v>0</v>
      </c>
      <c r="I19" s="135">
        <v>0</v>
      </c>
      <c r="J19" s="135">
        <f t="shared" ref="J19:J21" si="3">SUM(C19:I19)</f>
        <v>575.86581818181821</v>
      </c>
      <c r="K19" s="137">
        <f t="shared" si="1"/>
        <v>2303.4632727272729</v>
      </c>
      <c r="L19" s="238">
        <f t="shared" si="2"/>
        <v>2533.8096000000005</v>
      </c>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row>
    <row r="20" spans="1:43" x14ac:dyDescent="0.15">
      <c r="A20" s="133" t="str">
        <f>'Tariff Jul 2022'!K14</f>
        <v>GloBird Energy</v>
      </c>
      <c r="B20" s="134">
        <f>'Tariff Jul 2022'!G14</f>
        <v>43280</v>
      </c>
      <c r="C20" s="135">
        <f>91*'Tariff Jul 2022'!M14/100</f>
        <v>88.27</v>
      </c>
      <c r="D20" s="135">
        <f>IF($C$5&gt;='Tariff Jul 2022'!P14,('Tariff Jul 2022'!P14*'Tariff Jul 2022'!N14/100),($C$5*'Tariff Jul 2022'!N14/100))</f>
        <v>450.07199999999995</v>
      </c>
      <c r="E20" s="135">
        <v>0</v>
      </c>
      <c r="F20" s="136">
        <v>0</v>
      </c>
      <c r="G20" s="135">
        <v>0</v>
      </c>
      <c r="H20" s="135">
        <v>0</v>
      </c>
      <c r="I20" s="135">
        <f>IF(($C$5&lt;'Tariff Jul 2022'!T14),(0),($C$5-'Tariff Jul 2022'!T14)*'Tariff Jul 2022'!U14/100)</f>
        <v>86.1</v>
      </c>
      <c r="J20" s="135">
        <f t="shared" si="3"/>
        <v>624.44200000000001</v>
      </c>
      <c r="K20" s="137">
        <f t="shared" si="1"/>
        <v>2497.768</v>
      </c>
      <c r="L20" s="238">
        <f t="shared" si="2"/>
        <v>2747.5448000000001</v>
      </c>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row>
    <row r="21" spans="1:43" x14ac:dyDescent="0.15">
      <c r="A21" s="133" t="str">
        <f>'Tariff Jul 2022'!K15</f>
        <v>OVO Energy</v>
      </c>
      <c r="B21" s="134">
        <f>'Tariff Jul 2022'!G15</f>
        <v>43281</v>
      </c>
      <c r="C21" s="135">
        <f>91*'Tariff Jul 2022'!M15/100</f>
        <v>86.449999999999989</v>
      </c>
      <c r="D21" s="135">
        <f>$C$5*'Tariff Jul 2022'!N15/100</f>
        <v>496.49999999999994</v>
      </c>
      <c r="E21" s="135">
        <v>0</v>
      </c>
      <c r="F21" s="136">
        <v>0</v>
      </c>
      <c r="G21" s="135">
        <v>0</v>
      </c>
      <c r="H21" s="135">
        <v>0</v>
      </c>
      <c r="I21" s="135">
        <v>0</v>
      </c>
      <c r="J21" s="135">
        <f t="shared" si="3"/>
        <v>582.94999999999993</v>
      </c>
      <c r="K21" s="137">
        <f t="shared" si="1"/>
        <v>2331.7999999999997</v>
      </c>
      <c r="L21" s="238">
        <f t="shared" si="2"/>
        <v>2564.98</v>
      </c>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row>
    <row r="22" spans="1:43" x14ac:dyDescent="0.15">
      <c r="A22" s="133" t="str">
        <f>'Tariff Jul 2022'!K16</f>
        <v>1st Energy</v>
      </c>
      <c r="B22" s="134">
        <f>'Tariff Jul 2022'!G16</f>
        <v>43281</v>
      </c>
      <c r="C22" s="135">
        <f>91*'Tariff Jul 2022'!M16/100</f>
        <v>80.989999999999995</v>
      </c>
      <c r="D22" s="135">
        <f>IF($C$5&gt;='Tariff Jul 2022'!P16,('Tariff Jul 2022'!P16*'Tariff Jul 2022'!N16/100),($C$5*'Tariff Jul 2022'!N16/100))</f>
        <v>336</v>
      </c>
      <c r="E22" s="135">
        <v>0</v>
      </c>
      <c r="F22" s="136">
        <v>0</v>
      </c>
      <c r="G22" s="135">
        <v>0</v>
      </c>
      <c r="H22" s="135">
        <v>0</v>
      </c>
      <c r="I22" s="135">
        <f>IF(($C$5&lt;'Tariff Jul 2022'!T16),(0),($C$5-'Tariff Jul 2022'!T16)*'Tariff Jul 2022'!U16/100)</f>
        <v>180.49999999999997</v>
      </c>
      <c r="J22" s="135">
        <f t="shared" ref="J22:J25" si="4">SUM(C22:I22)</f>
        <v>597.49</v>
      </c>
      <c r="K22" s="137">
        <f t="shared" ref="K22:K25" si="5">J22*4</f>
        <v>2389.96</v>
      </c>
      <c r="L22" s="238">
        <f t="shared" ref="L22:L25" si="6">K22*1.1</f>
        <v>2628.9560000000001</v>
      </c>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row>
    <row r="23" spans="1:43" x14ac:dyDescent="0.15">
      <c r="A23" s="133" t="str">
        <f>'Tariff Jul 2022'!K17</f>
        <v>Tango Energy</v>
      </c>
      <c r="B23" s="134">
        <f>'Tariff Jul 2022'!G17</f>
        <v>43281</v>
      </c>
      <c r="C23" s="41">
        <f>91*'Tariff Jul 2022'!M17/100</f>
        <v>81.899999999999991</v>
      </c>
      <c r="D23" s="41">
        <f>$C$5*'Tariff Jul 2022'!N17/100</f>
        <v>504</v>
      </c>
      <c r="E23" s="41">
        <v>0</v>
      </c>
      <c r="F23" s="41">
        <v>0</v>
      </c>
      <c r="G23" s="41">
        <v>0</v>
      </c>
      <c r="H23" s="41">
        <v>0</v>
      </c>
      <c r="I23" s="41">
        <v>0</v>
      </c>
      <c r="J23" s="135">
        <f t="shared" si="4"/>
        <v>585.9</v>
      </c>
      <c r="K23" s="137">
        <f t="shared" si="5"/>
        <v>2343.6</v>
      </c>
      <c r="L23" s="238">
        <f t="shared" si="6"/>
        <v>2577.96</v>
      </c>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row>
    <row r="24" spans="1:43" x14ac:dyDescent="0.15">
      <c r="A24" s="133" t="str">
        <f>'Tariff Jul 2022'!K18</f>
        <v>Nectr</v>
      </c>
      <c r="B24" s="134">
        <f>'Tariff Jul 2022'!G18</f>
        <v>43281</v>
      </c>
      <c r="C24" s="41">
        <f>91*'Tariff Jul 2022'!M18/100</f>
        <v>95.549999999999983</v>
      </c>
      <c r="D24" s="41">
        <f>$C$5*'Tariff Jul 2022'!N18/100</f>
        <v>483.20454545454544</v>
      </c>
      <c r="E24" s="41">
        <v>0</v>
      </c>
      <c r="F24" s="41">
        <v>0</v>
      </c>
      <c r="G24" s="41">
        <v>0</v>
      </c>
      <c r="H24" s="41">
        <v>0</v>
      </c>
      <c r="I24" s="41">
        <v>0</v>
      </c>
      <c r="J24" s="135">
        <f t="shared" si="4"/>
        <v>578.75454545454545</v>
      </c>
      <c r="K24" s="137">
        <f t="shared" si="5"/>
        <v>2315.0181818181818</v>
      </c>
      <c r="L24" s="238">
        <f t="shared" si="6"/>
        <v>2546.52</v>
      </c>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row>
    <row r="25" spans="1:43" ht="14" thickBot="1" x14ac:dyDescent="0.2">
      <c r="A25" s="138" t="str">
        <f>'Tariff Jul 2022'!K19</f>
        <v>Covau</v>
      </c>
      <c r="B25" s="139">
        <f>'Tariff Jul 2022'!G19</f>
        <v>43281</v>
      </c>
      <c r="C25" s="148">
        <f>91*'Tariff Jul 2022'!M19/100</f>
        <v>62.905818181818177</v>
      </c>
      <c r="D25" s="148">
        <f>$C$5*'Tariff Jul 2022'!N19/100</f>
        <v>532.49999999999989</v>
      </c>
      <c r="E25" s="148">
        <v>0</v>
      </c>
      <c r="F25" s="148">
        <v>0</v>
      </c>
      <c r="G25" s="148">
        <v>0</v>
      </c>
      <c r="H25" s="148">
        <v>0</v>
      </c>
      <c r="I25" s="148">
        <v>0</v>
      </c>
      <c r="J25" s="140">
        <f t="shared" si="4"/>
        <v>595.40581818181806</v>
      </c>
      <c r="K25" s="142">
        <f t="shared" si="5"/>
        <v>2381.6232727272723</v>
      </c>
      <c r="L25" s="239">
        <f t="shared" si="6"/>
        <v>2619.7855999999997</v>
      </c>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row>
    <row r="26" spans="1:43" customFormat="1" x14ac:dyDescent="0.15">
      <c r="A26" s="245"/>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row>
    <row r="27" spans="1:43" customFormat="1" ht="14" thickBot="1" x14ac:dyDescent="0.2">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row>
    <row r="28" spans="1:43" ht="14" x14ac:dyDescent="0.15">
      <c r="A28" s="128" t="s">
        <v>231</v>
      </c>
      <c r="B28" s="129"/>
      <c r="C28" s="129"/>
      <c r="D28" s="144"/>
      <c r="E28" s="144"/>
      <c r="F28" s="144"/>
      <c r="G28" s="145"/>
      <c r="H28" s="145"/>
      <c r="I28" s="129"/>
      <c r="J28" s="129"/>
      <c r="K28" s="129"/>
      <c r="L28" s="130"/>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row>
    <row r="29" spans="1:43" ht="14" x14ac:dyDescent="0.15">
      <c r="A29" s="131" t="s">
        <v>220</v>
      </c>
      <c r="B29" s="82"/>
      <c r="C29" s="149">
        <v>1875</v>
      </c>
      <c r="D29" s="146"/>
      <c r="E29" s="146"/>
      <c r="F29" s="146"/>
      <c r="G29" s="147"/>
      <c r="H29" s="147"/>
      <c r="I29" s="82"/>
      <c r="J29" s="82"/>
      <c r="K29" s="82"/>
      <c r="L29" s="132"/>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row>
    <row r="30" spans="1:43" ht="14" x14ac:dyDescent="0.15">
      <c r="A30" s="131" t="s">
        <v>221</v>
      </c>
      <c r="B30" s="82"/>
      <c r="C30" s="150">
        <v>0.8</v>
      </c>
      <c r="D30" s="146"/>
      <c r="E30" s="146"/>
      <c r="F30" s="146"/>
      <c r="G30" s="147"/>
      <c r="H30" s="147"/>
      <c r="I30" s="82"/>
      <c r="J30" s="82"/>
      <c r="K30" s="82"/>
      <c r="L30" s="132"/>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row>
    <row r="31" spans="1:43" ht="14" x14ac:dyDescent="0.15">
      <c r="A31" s="131" t="s">
        <v>222</v>
      </c>
      <c r="B31" s="82"/>
      <c r="C31" s="150">
        <v>0.2</v>
      </c>
      <c r="D31" s="146"/>
      <c r="E31" s="146"/>
      <c r="F31" s="146"/>
      <c r="G31" s="147"/>
      <c r="H31" s="147"/>
      <c r="I31" s="82"/>
      <c r="J31" s="82"/>
      <c r="K31" s="82"/>
      <c r="L31" s="132"/>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row>
    <row r="32" spans="1:43" ht="14" x14ac:dyDescent="0.15">
      <c r="A32" s="131"/>
      <c r="B32" s="82"/>
      <c r="C32" s="146"/>
      <c r="D32" s="146"/>
      <c r="E32" s="146"/>
      <c r="F32" s="146"/>
      <c r="G32" s="147"/>
      <c r="H32" s="147"/>
      <c r="I32" s="82"/>
      <c r="J32" s="82"/>
      <c r="K32" s="82"/>
      <c r="L32" s="132"/>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row>
    <row r="33" spans="1:43" ht="45" x14ac:dyDescent="0.15">
      <c r="A33" s="228" t="s">
        <v>193</v>
      </c>
      <c r="B33" s="229" t="s">
        <v>142</v>
      </c>
      <c r="C33" s="230" t="s">
        <v>148</v>
      </c>
      <c r="D33" s="230" t="s">
        <v>132</v>
      </c>
      <c r="E33" s="231" t="s">
        <v>133</v>
      </c>
      <c r="F33" s="231" t="s">
        <v>134</v>
      </c>
      <c r="G33" s="231" t="s">
        <v>139</v>
      </c>
      <c r="H33" s="231" t="s">
        <v>140</v>
      </c>
      <c r="I33" s="231" t="s">
        <v>141</v>
      </c>
      <c r="J33" s="231" t="s">
        <v>444</v>
      </c>
      <c r="K33" s="232" t="s">
        <v>143</v>
      </c>
      <c r="L33" s="233" t="s">
        <v>144</v>
      </c>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row>
    <row r="34" spans="1:43" x14ac:dyDescent="0.15">
      <c r="A34" s="133" t="str">
        <f>'Tariff Jul 2022'!K20</f>
        <v>AGL</v>
      </c>
      <c r="B34" s="134">
        <f>'Tariff Jul 2022'!G20</f>
        <v>43284</v>
      </c>
      <c r="C34" s="41">
        <f>91*'Tariff Jul 2022'!M20/100</f>
        <v>85.705454545454543</v>
      </c>
      <c r="D34" s="41">
        <f>($C$29*$C$30)*'Tariff Jul 2022'!N20/100</f>
        <v>498.2727272727272</v>
      </c>
      <c r="E34" s="41">
        <v>0</v>
      </c>
      <c r="F34" s="41">
        <v>0</v>
      </c>
      <c r="G34" s="41">
        <v>0</v>
      </c>
      <c r="H34" s="41">
        <f>($C$29*$C$31)*'Tariff Jul 2022'!AE20/100</f>
        <v>68.52272727272728</v>
      </c>
      <c r="I34" s="41">
        <v>0</v>
      </c>
      <c r="J34" s="135">
        <f>SUM(C34:I34)</f>
        <v>652.50090909090898</v>
      </c>
      <c r="K34" s="137">
        <f>J34*4</f>
        <v>2610.0036363636359</v>
      </c>
      <c r="L34" s="238">
        <f>K34*1.1</f>
        <v>2871.0039999999999</v>
      </c>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row>
    <row r="35" spans="1:43" x14ac:dyDescent="0.15">
      <c r="A35" s="133" t="str">
        <f>'Tariff Jul 2022'!K21</f>
        <v>Alinta Energy</v>
      </c>
      <c r="B35" s="134">
        <f>'Tariff Jul 2022'!G21</f>
        <v>43281</v>
      </c>
      <c r="C35" s="41">
        <f>91*'Tariff Jul 2022'!M21/100</f>
        <v>84.208090909090899</v>
      </c>
      <c r="D35" s="41">
        <f>($C$29*$C$30)*'Tariff Jul 2022'!N21/100</f>
        <v>500.04545454545456</v>
      </c>
      <c r="E35" s="41">
        <v>0</v>
      </c>
      <c r="F35" s="41">
        <v>0</v>
      </c>
      <c r="G35" s="41">
        <v>0</v>
      </c>
      <c r="H35" s="41">
        <f>($C$29*$C$31)*'Tariff Jul 2022'!AE21/100</f>
        <v>68.48863636363636</v>
      </c>
      <c r="I35" s="41">
        <v>0</v>
      </c>
      <c r="J35" s="135">
        <f t="shared" ref="J35:J45" si="7">SUM(C35:I35)</f>
        <v>652.74218181818185</v>
      </c>
      <c r="K35" s="137">
        <f t="shared" ref="K35:K45" si="8">J35*4</f>
        <v>2610.9687272727274</v>
      </c>
      <c r="L35" s="238">
        <f t="shared" ref="L35:L45" si="9">K35*1.1</f>
        <v>2872.0656000000004</v>
      </c>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row>
    <row r="36" spans="1:43" x14ac:dyDescent="0.15">
      <c r="A36" s="133" t="str">
        <f>'Tariff Jul 2022'!K22</f>
        <v>Diamond Energy</v>
      </c>
      <c r="B36" s="134">
        <f>'Tariff Jul 2022'!G22</f>
        <v>43281</v>
      </c>
      <c r="C36" s="41">
        <f>91*'Tariff Jul 2022'!M22/100</f>
        <v>72.8</v>
      </c>
      <c r="D36" s="41">
        <f>IF($C$29*$C$30&gt;='Tariff Jul 2022'!P22,('Tariff Jul 2022'!P22*'Tariff Jul 2022'!N22/100),(($C$29*$C$30)*'Tariff Jul 2022'!N22/100))</f>
        <v>98.999999999999986</v>
      </c>
      <c r="E36" s="41">
        <f>IF($C$29*$C$30&lt;'Tariff Jul 2022'!P22,0,IF(($C$29*$C$30-'Tariff Jul 2022'!P22)&lt;='Tariff Jul 2022'!R22,(($C$29*$C$30-'Tariff Jul 2022'!P22)*'Tariff Jul 2022'!Q22/100),(('Tariff Jul 2022'!R22-'Tariff Jul 2022'!P22)*'Tariff Jul 2022'!Q22/100)))</f>
        <v>246.08181818181819</v>
      </c>
      <c r="F36" s="41">
        <f>IF($C$29*$C$30&lt;'Tariff Jul 2022'!R22,0,IF(($C$29*$C$30-'Tariff Jul 2022'!R22)&lt;='Tariff Jul 2022'!T22,(($C$29*$C$30-'Tariff Jul 2022'!R22)*'Tariff Jul 2022'!S22/100),(('Tariff Jul 2022'!T22-'Tariff Jul 2022'!R22)*'Tariff Jul 2022'!S22/100)))</f>
        <v>200</v>
      </c>
      <c r="G36" s="41">
        <f>IF(($C$29*$C$30&lt;'Tariff Jul 2022'!T22),(0),($C$29*$C$30-'Tariff Jul 2022'!T22)*'Tariff Jul 2022'!U22/100)</f>
        <v>0</v>
      </c>
      <c r="H36" s="41">
        <f>($C$29*$C$31)*'Tariff Jul 2022'!AE22/100</f>
        <v>65.761363636363626</v>
      </c>
      <c r="I36" s="41">
        <v>0</v>
      </c>
      <c r="J36" s="135">
        <f t="shared" si="7"/>
        <v>683.6431818181818</v>
      </c>
      <c r="K36" s="137">
        <f t="shared" si="8"/>
        <v>2734.5727272727272</v>
      </c>
      <c r="L36" s="238">
        <f t="shared" si="9"/>
        <v>3008.03</v>
      </c>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row>
    <row r="37" spans="1:43" x14ac:dyDescent="0.15">
      <c r="A37" s="133" t="str">
        <f>'Tariff Jul 2022'!K23</f>
        <v>Dodo Power &amp; Gas</v>
      </c>
      <c r="B37" s="134">
        <f>'Tariff Jul 2022'!G23</f>
        <v>43281</v>
      </c>
      <c r="C37" s="41">
        <f>91*'Tariff Jul 2022'!M23/100</f>
        <v>110.54845454545453</v>
      </c>
      <c r="D37" s="41">
        <f>($C$29*$C$30)*'Tariff Jul 2022'!N23/100</f>
        <v>450.81818181818181</v>
      </c>
      <c r="E37" s="41">
        <v>0</v>
      </c>
      <c r="F37" s="41">
        <v>0</v>
      </c>
      <c r="G37" s="41">
        <v>0</v>
      </c>
      <c r="H37" s="41">
        <f>($C$29*$C$31)*'Tariff Jul 2022'!AE23/100</f>
        <v>87.306818181818159</v>
      </c>
      <c r="I37" s="41">
        <v>0</v>
      </c>
      <c r="J37" s="135">
        <f t="shared" si="7"/>
        <v>648.67345454545443</v>
      </c>
      <c r="K37" s="137">
        <f t="shared" si="8"/>
        <v>2594.6938181818177</v>
      </c>
      <c r="L37" s="238">
        <f t="shared" si="9"/>
        <v>2854.1632</v>
      </c>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row>
    <row r="38" spans="1:43" x14ac:dyDescent="0.15">
      <c r="A38" s="133" t="str">
        <f>'Tariff Jul 2022'!K24</f>
        <v>EnergyAustralia</v>
      </c>
      <c r="B38" s="134">
        <f>'Tariff Jul 2022'!G24</f>
        <v>43281</v>
      </c>
      <c r="C38" s="41">
        <f>91*'Tariff Jul 2022'!M24/100</f>
        <v>76.894999999999996</v>
      </c>
      <c r="D38" s="41">
        <f>($C$29*$C$30)*'Tariff Jul 2022'!N24/100</f>
        <v>511.63636363636368</v>
      </c>
      <c r="E38" s="41">
        <v>0</v>
      </c>
      <c r="F38" s="41">
        <v>0</v>
      </c>
      <c r="G38" s="41">
        <v>0</v>
      </c>
      <c r="H38" s="41">
        <f>($C$29*$C$31)*'Tariff Jul 2022'!AE24/100</f>
        <v>68.181818181818173</v>
      </c>
      <c r="I38" s="41">
        <v>0</v>
      </c>
      <c r="J38" s="135">
        <f t="shared" si="7"/>
        <v>656.71318181818185</v>
      </c>
      <c r="K38" s="137">
        <f t="shared" si="8"/>
        <v>2626.8527272727274</v>
      </c>
      <c r="L38" s="238">
        <f t="shared" si="9"/>
        <v>2889.5380000000005</v>
      </c>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row>
    <row r="39" spans="1:43" x14ac:dyDescent="0.15">
      <c r="A39" s="133" t="str">
        <f>'Tariff Jul 2022'!K25</f>
        <v>Lumo Energy</v>
      </c>
      <c r="B39" s="134">
        <f>'Tariff Jul 2022'!G25</f>
        <v>43281</v>
      </c>
      <c r="C39" s="41">
        <f>91*'Tariff Jul 2022'!M25/100</f>
        <v>77.349999999999994</v>
      </c>
      <c r="D39" s="41">
        <f>($C$29*$C$30)*'Tariff Jul 2022'!N25/100</f>
        <v>506.31818181818181</v>
      </c>
      <c r="E39" s="41">
        <v>0</v>
      </c>
      <c r="F39" s="41">
        <v>0</v>
      </c>
      <c r="G39" s="41">
        <v>0</v>
      </c>
      <c r="H39" s="41">
        <f>($C$29*$C$31)*'Tariff Jul 2022'!AE25/100</f>
        <v>67.5</v>
      </c>
      <c r="I39" s="41">
        <v>0</v>
      </c>
      <c r="J39" s="135">
        <f t="shared" si="7"/>
        <v>651.16818181818178</v>
      </c>
      <c r="K39" s="137">
        <f t="shared" si="8"/>
        <v>2604.6727272727271</v>
      </c>
      <c r="L39" s="238">
        <f t="shared" si="9"/>
        <v>2865.14</v>
      </c>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row>
    <row r="40" spans="1:43" x14ac:dyDescent="0.15">
      <c r="A40" s="133" t="str">
        <f>'Tariff Jul 2022'!K26</f>
        <v>Momentum Energy</v>
      </c>
      <c r="B40" s="134">
        <f>'Tariff Jul 2022'!G26</f>
        <v>43281</v>
      </c>
      <c r="C40" s="41">
        <f>91*'Tariff Jul 2022'!M26/100</f>
        <v>101.75454545454544</v>
      </c>
      <c r="D40" s="41">
        <f>($C$29*$C$30)*'Tariff Jul 2022'!N26/100</f>
        <v>489.40909090909088</v>
      </c>
      <c r="E40" s="41">
        <v>0</v>
      </c>
      <c r="F40" s="41">
        <v>0</v>
      </c>
      <c r="G40" s="41">
        <v>0</v>
      </c>
      <c r="H40" s="41">
        <f>($C$29*$C$31)*'Tariff Jul 2022'!AE26/100</f>
        <v>59.965909090909093</v>
      </c>
      <c r="I40" s="41">
        <v>0</v>
      </c>
      <c r="J40" s="135">
        <f t="shared" si="7"/>
        <v>651.12954545454545</v>
      </c>
      <c r="K40" s="137">
        <f t="shared" si="8"/>
        <v>2604.5181818181818</v>
      </c>
      <c r="L40" s="238">
        <f t="shared" si="9"/>
        <v>2864.9700000000003</v>
      </c>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row>
    <row r="41" spans="1:43" x14ac:dyDescent="0.15">
      <c r="A41" s="133" t="str">
        <f>'Tariff Jul 2022'!K27</f>
        <v>Origin Energy</v>
      </c>
      <c r="B41" s="134">
        <f>'Tariff Jul 2022'!G27</f>
        <v>43281</v>
      </c>
      <c r="C41" s="41">
        <f>91*'Tariff Jul 2022'!M27/100</f>
        <v>79.888899999999992</v>
      </c>
      <c r="D41" s="41">
        <f>IF($C$29*$C$30&gt;='Tariff Jul 2022'!P27,('Tariff Jul 2022'!P27*'Tariff Jul 2022'!N27/100),(($C$29*$C$30)*'Tariff Jul 2022'!N27/100))</f>
        <v>337.89999999999992</v>
      </c>
      <c r="E41" s="41">
        <v>0</v>
      </c>
      <c r="F41" s="41">
        <v>0</v>
      </c>
      <c r="G41" s="41">
        <f>IF(($C$29*$C$30&lt;'Tariff Jul 2022'!T27),(0),($C$29*$C$30-'Tariff Jul 2022'!T27)*'Tariff Jul 2022'!U27/100)</f>
        <v>182.64999999999998</v>
      </c>
      <c r="H41" s="41">
        <f>($C$29*$C$31)*'Tariff Jul 2022'!AE27/100</f>
        <v>67.087499999999991</v>
      </c>
      <c r="I41" s="41">
        <v>0</v>
      </c>
      <c r="J41" s="135">
        <f t="shared" si="7"/>
        <v>667.52639999999985</v>
      </c>
      <c r="K41" s="137">
        <f t="shared" si="8"/>
        <v>2670.1055999999994</v>
      </c>
      <c r="L41" s="238">
        <f t="shared" si="9"/>
        <v>2937.1161599999996</v>
      </c>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row>
    <row r="42" spans="1:43" x14ac:dyDescent="0.15">
      <c r="A42" s="133" t="str">
        <f>'Tariff Jul 2022'!K28</f>
        <v>Powerdirect</v>
      </c>
      <c r="B42" s="134">
        <f>'Tariff Jul 2022'!G28</f>
        <v>43284</v>
      </c>
      <c r="C42" s="41">
        <f>91*'Tariff Jul 2022'!M28/100</f>
        <v>85.705454545454543</v>
      </c>
      <c r="D42" s="41">
        <f>($C$29*$C$30)*'Tariff Jul 2022'!N28/100</f>
        <v>498.2727272727272</v>
      </c>
      <c r="E42" s="41">
        <v>0</v>
      </c>
      <c r="F42" s="41">
        <v>0</v>
      </c>
      <c r="G42" s="41">
        <v>0</v>
      </c>
      <c r="H42" s="41">
        <f>($C$29*$C$31)*'Tariff Jul 2022'!AE28/100</f>
        <v>68.52272727272728</v>
      </c>
      <c r="I42" s="41">
        <v>0</v>
      </c>
      <c r="J42" s="135">
        <f t="shared" si="7"/>
        <v>652.50090909090898</v>
      </c>
      <c r="K42" s="137">
        <f t="shared" si="8"/>
        <v>2610.0036363636359</v>
      </c>
      <c r="L42" s="238">
        <f t="shared" si="9"/>
        <v>2871.0039999999999</v>
      </c>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row>
    <row r="43" spans="1:43" x14ac:dyDescent="0.15">
      <c r="A43" s="133" t="str">
        <f>'Tariff Jul 2022'!K29</f>
        <v>Red Energy</v>
      </c>
      <c r="B43" s="134">
        <f>'Tariff Jul 2022'!G29</f>
        <v>43281</v>
      </c>
      <c r="C43" s="41">
        <f>91*'Tariff Jul 2022'!M29/100</f>
        <v>77.349999999999994</v>
      </c>
      <c r="D43" s="41">
        <f>($C$29*$C$30)*'Tariff Jul 2022'!N29/100</f>
        <v>506.31818181818181</v>
      </c>
      <c r="E43" s="41">
        <v>0</v>
      </c>
      <c r="F43" s="41">
        <v>0</v>
      </c>
      <c r="G43" s="41">
        <v>0</v>
      </c>
      <c r="H43" s="41">
        <f>($C$29*$C$31)*'Tariff Jul 2022'!AE29/100</f>
        <v>67.5</v>
      </c>
      <c r="I43" s="41">
        <v>0</v>
      </c>
      <c r="J43" s="135">
        <f t="shared" si="7"/>
        <v>651.16818181818178</v>
      </c>
      <c r="K43" s="137">
        <f t="shared" si="8"/>
        <v>2604.6727272727271</v>
      </c>
      <c r="L43" s="238">
        <f t="shared" si="9"/>
        <v>2865.14</v>
      </c>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row>
    <row r="44" spans="1:43" x14ac:dyDescent="0.15">
      <c r="A44" s="133" t="str">
        <f>'Tariff Jul 2022'!K30</f>
        <v>Simply Energy</v>
      </c>
      <c r="B44" s="134">
        <f>'Tariff Jul 2022'!G30</f>
        <v>43281</v>
      </c>
      <c r="C44" s="41">
        <f>91*'Tariff Jul 2022'!M30/100</f>
        <v>90.826272727272737</v>
      </c>
      <c r="D44" s="41">
        <f>IF($C$29*$C$30&gt;='Tariff Jul 2022'!P30,('Tariff Jul 2022'!P30*'Tariff Jul 2022'!N30/100),(($C$29*$C$30)*'Tariff Jul 2022'!N30/100))</f>
        <v>327.09090909090907</v>
      </c>
      <c r="E44" s="41">
        <v>0</v>
      </c>
      <c r="F44" s="41">
        <v>0</v>
      </c>
      <c r="G44" s="41">
        <f>IF(($C$29*$C$30&lt;'Tariff Jul 2022'!T30),(0),($C$29*$C$30-'Tariff Jul 2022'!T30)*'Tariff Jul 2022'!U30/100)</f>
        <v>171.04545454545456</v>
      </c>
      <c r="H44" s="41">
        <f>($C$29*$C$31)*'Tariff Jul 2022'!AE30/100</f>
        <v>68.181818181818173</v>
      </c>
      <c r="I44" s="41">
        <v>0</v>
      </c>
      <c r="J44" s="135">
        <f t="shared" si="7"/>
        <v>657.14445454545455</v>
      </c>
      <c r="K44" s="137">
        <f t="shared" si="8"/>
        <v>2628.5778181818182</v>
      </c>
      <c r="L44" s="238">
        <f t="shared" si="9"/>
        <v>2891.4356000000002</v>
      </c>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row>
    <row r="45" spans="1:43" x14ac:dyDescent="0.15">
      <c r="A45" s="133" t="str">
        <f>'Tariff Jul 2022'!K31</f>
        <v>Powershop</v>
      </c>
      <c r="B45" s="134">
        <f>'Tariff Jul 2022'!G31</f>
        <v>43281</v>
      </c>
      <c r="C45" s="41">
        <f>91*'Tariff Jul 2022'!M31/100</f>
        <v>101.45672727272728</v>
      </c>
      <c r="D45" s="41">
        <f>($C$29*$C$30)*'Tariff Jul 2022'!N31/100</f>
        <v>474.40909090909088</v>
      </c>
      <c r="E45" s="41">
        <v>0</v>
      </c>
      <c r="F45" s="41">
        <v>0</v>
      </c>
      <c r="G45" s="41">
        <v>0</v>
      </c>
      <c r="H45" s="41">
        <f>($C$29*$C$31)*'Tariff Jul 2022'!AE31/100</f>
        <v>69.204545454545453</v>
      </c>
      <c r="I45" s="41">
        <v>0</v>
      </c>
      <c r="J45" s="135">
        <f t="shared" si="7"/>
        <v>645.07036363636371</v>
      </c>
      <c r="K45" s="137">
        <f t="shared" si="8"/>
        <v>2580.2814545454548</v>
      </c>
      <c r="L45" s="238">
        <f t="shared" si="9"/>
        <v>2838.3096000000005</v>
      </c>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row>
    <row r="46" spans="1:43" x14ac:dyDescent="0.15">
      <c r="A46" s="133" t="str">
        <f>'Tariff Jul 2022'!K32</f>
        <v>OVO Energy</v>
      </c>
      <c r="B46" s="134">
        <f>'Tariff Jul 2022'!G32</f>
        <v>43281</v>
      </c>
      <c r="C46" s="41">
        <f>91*'Tariff Jul 2022'!M32/100</f>
        <v>86.449999999999989</v>
      </c>
      <c r="D46" s="41">
        <f>($C$29*$C$30)*'Tariff Jul 2022'!N32/100</f>
        <v>496.49999999999994</v>
      </c>
      <c r="E46" s="41">
        <v>0</v>
      </c>
      <c r="F46" s="41">
        <v>0</v>
      </c>
      <c r="G46" s="41">
        <v>0</v>
      </c>
      <c r="H46" s="41">
        <f>($C$29*$C$31)*'Tariff Jul 2022'!AE32/100</f>
        <v>68.999999999999986</v>
      </c>
      <c r="I46" s="41">
        <v>1</v>
      </c>
      <c r="J46" s="135">
        <f t="shared" ref="J46:J50" si="10">SUM(C46:I46)</f>
        <v>652.94999999999993</v>
      </c>
      <c r="K46" s="137">
        <f t="shared" ref="K46:K50" si="11">J46*4</f>
        <v>2611.7999999999997</v>
      </c>
      <c r="L46" s="238">
        <f t="shared" ref="L46:L50" si="12">K46*1.1</f>
        <v>2872.98</v>
      </c>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row>
    <row r="47" spans="1:43" x14ac:dyDescent="0.15">
      <c r="A47" s="133" t="str">
        <f>'Tariff Jul 2022'!K33</f>
        <v>1st Energy</v>
      </c>
      <c r="B47" s="134">
        <f>'Tariff Jul 2022'!G33</f>
        <v>43281</v>
      </c>
      <c r="C47" s="41">
        <f>91*'Tariff Jul 2022'!M33/100</f>
        <v>80.989999999999995</v>
      </c>
      <c r="D47" s="41">
        <f>IF($C$29*$C$30&gt;='Tariff Jul 2022'!P33,('Tariff Jul 2022'!P33*'Tariff Jul 2022'!N33/100),(($C$29*$C$30)*'Tariff Jul 2022'!N33/100))</f>
        <v>336</v>
      </c>
      <c r="E47" s="41">
        <v>0</v>
      </c>
      <c r="F47" s="41">
        <v>0</v>
      </c>
      <c r="G47" s="41">
        <f>IF(($C$29*$C$30&lt;'Tariff Jul 2022'!T33),(0),($C$29*$C$30-'Tariff Jul 2022'!T33)*'Tariff Jul 2022'!U33/100)</f>
        <v>180.49999999999997</v>
      </c>
      <c r="H47" s="41">
        <f>($C$29*$C$31)*'Tariff Jul 2022'!AE33/100</f>
        <v>67.124999999999986</v>
      </c>
      <c r="I47" s="41">
        <v>2</v>
      </c>
      <c r="J47" s="135">
        <f t="shared" si="10"/>
        <v>666.61500000000001</v>
      </c>
      <c r="K47" s="137">
        <f t="shared" si="11"/>
        <v>2666.46</v>
      </c>
      <c r="L47" s="238">
        <f t="shared" si="12"/>
        <v>2933.1060000000002</v>
      </c>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row>
    <row r="48" spans="1:43" x14ac:dyDescent="0.15">
      <c r="A48" s="133" t="str">
        <f>'Tariff Jul 2022'!K34</f>
        <v>Tango Energy</v>
      </c>
      <c r="B48" s="134">
        <f>'Tariff Jul 2022'!G34</f>
        <v>43281</v>
      </c>
      <c r="C48" s="41">
        <f>91*'Tariff Jul 2022'!M34/100</f>
        <v>81.899999999999991</v>
      </c>
      <c r="D48" s="41">
        <f>($C$29*$C$30)*'Tariff Jul 2022'!N34/100</f>
        <v>504</v>
      </c>
      <c r="E48" s="41">
        <v>0</v>
      </c>
      <c r="F48" s="41">
        <v>0</v>
      </c>
      <c r="G48" s="41">
        <v>0</v>
      </c>
      <c r="H48" s="41">
        <f>($C$29*$C$31)*'Tariff Jul 2022'!AE34/100</f>
        <v>68.386363636363626</v>
      </c>
      <c r="I48" s="41">
        <v>3</v>
      </c>
      <c r="J48" s="135">
        <f t="shared" si="10"/>
        <v>657.2863636363636</v>
      </c>
      <c r="K48" s="137">
        <f t="shared" si="11"/>
        <v>2629.1454545454544</v>
      </c>
      <c r="L48" s="238">
        <f t="shared" si="12"/>
        <v>2892.06</v>
      </c>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row>
    <row r="49" spans="1:43" x14ac:dyDescent="0.15">
      <c r="A49" s="133" t="str">
        <f>'Tariff Jul 2022'!K35</f>
        <v>Nectr</v>
      </c>
      <c r="B49" s="134">
        <f>'Tariff Jul 2022'!G35</f>
        <v>43281</v>
      </c>
      <c r="C49" s="41">
        <f>91*'Tariff Jul 2022'!M35/100</f>
        <v>95.549999999999983</v>
      </c>
      <c r="D49" s="41">
        <f>($C$29*$C$30)*'Tariff Jul 2022'!N35/100</f>
        <v>483.20454545454544</v>
      </c>
      <c r="E49" s="41">
        <v>0</v>
      </c>
      <c r="F49" s="41">
        <v>0</v>
      </c>
      <c r="G49" s="41">
        <v>0</v>
      </c>
      <c r="H49" s="41">
        <f>($C$29*$C$31)*'Tariff Jul 2022'!AE35/100</f>
        <v>68.999999999999986</v>
      </c>
      <c r="I49" s="41">
        <v>4</v>
      </c>
      <c r="J49" s="135">
        <f t="shared" si="10"/>
        <v>651.75454545454545</v>
      </c>
      <c r="K49" s="137">
        <f t="shared" si="11"/>
        <v>2607.0181818181818</v>
      </c>
      <c r="L49" s="238">
        <f t="shared" si="12"/>
        <v>2867.7200000000003</v>
      </c>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row>
    <row r="50" spans="1:43" ht="14" thickBot="1" x14ac:dyDescent="0.2">
      <c r="A50" s="138" t="str">
        <f>'Tariff Jul 2022'!K36</f>
        <v>Covau</v>
      </c>
      <c r="B50" s="139">
        <f>'Tariff Jul 2022'!G36</f>
        <v>43281</v>
      </c>
      <c r="C50" s="148">
        <f>91*'Tariff Jul 2022'!M36/100</f>
        <v>62.905818181818177</v>
      </c>
      <c r="D50" s="148">
        <f>($C$29*$C$30)*'Tariff Jul 2022'!N36/100</f>
        <v>532.49999999999989</v>
      </c>
      <c r="E50" s="148">
        <v>0</v>
      </c>
      <c r="F50" s="148">
        <v>0</v>
      </c>
      <c r="G50" s="148">
        <v>0</v>
      </c>
      <c r="H50" s="148">
        <f>($C$29*$C$31)*'Tariff Jul 2022'!AE36/100</f>
        <v>67.636363636363626</v>
      </c>
      <c r="I50" s="148">
        <v>5</v>
      </c>
      <c r="J50" s="140">
        <f t="shared" si="10"/>
        <v>668.04218181818169</v>
      </c>
      <c r="K50" s="142">
        <f t="shared" si="11"/>
        <v>2672.1687272727268</v>
      </c>
      <c r="L50" s="239">
        <f t="shared" si="12"/>
        <v>2939.3855999999996</v>
      </c>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row>
    <row r="51" spans="1:43" customFormat="1" x14ac:dyDescent="0.15">
      <c r="A51" s="245"/>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row>
    <row r="52" spans="1:43" customFormat="1" x14ac:dyDescent="0.15">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row>
    <row r="53" spans="1:43" customFormat="1" x14ac:dyDescent="0.15">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row>
    <row r="54" spans="1:43" customFormat="1" x14ac:dyDescent="0.15">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row>
    <row r="55" spans="1:43" customFormat="1" x14ac:dyDescent="0.15">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row>
    <row r="56" spans="1:43" customFormat="1" x14ac:dyDescent="0.15">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row>
    <row r="57" spans="1:43" customFormat="1" x14ac:dyDescent="0.15">
      <c r="A57" s="245"/>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row>
    <row r="58" spans="1:43" customFormat="1" x14ac:dyDescent="0.15">
      <c r="A58" s="245"/>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row>
    <row r="59" spans="1:43" customFormat="1" x14ac:dyDescent="0.15">
      <c r="A59" s="245"/>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row>
    <row r="60" spans="1:43" customFormat="1" x14ac:dyDescent="0.15">
      <c r="A60" s="245"/>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row>
    <row r="61" spans="1:43" customFormat="1" x14ac:dyDescent="0.15">
      <c r="A61" s="24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row>
    <row r="62" spans="1:43" customFormat="1" x14ac:dyDescent="0.15">
      <c r="A62" s="245"/>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row>
    <row r="63" spans="1:43" customFormat="1" x14ac:dyDescent="0.15">
      <c r="A63" s="24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row>
    <row r="64" spans="1:43" customFormat="1" x14ac:dyDescent="0.15">
      <c r="A64" s="24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row>
    <row r="65" spans="1:43" customFormat="1" x14ac:dyDescent="0.15">
      <c r="A65" s="245"/>
      <c r="B65" s="24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245"/>
      <c r="AP65" s="245"/>
      <c r="AQ65" s="245"/>
    </row>
    <row r="66" spans="1:43" customFormat="1" x14ac:dyDescent="0.15">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245"/>
      <c r="AP66" s="245"/>
      <c r="AQ66" s="245"/>
    </row>
    <row r="67" spans="1:43" customFormat="1" x14ac:dyDescent="0.15">
      <c r="A67" s="245"/>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row>
    <row r="68" spans="1:43" customFormat="1" x14ac:dyDescent="0.15">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row>
    <row r="69" spans="1:43" customFormat="1" x14ac:dyDescent="0.15">
      <c r="A69" s="245"/>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row>
    <row r="70" spans="1:43" customFormat="1" x14ac:dyDescent="0.15">
      <c r="A70" s="245"/>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row>
    <row r="71" spans="1:43" customFormat="1" x14ac:dyDescent="0.15">
      <c r="A71" s="245"/>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row>
    <row r="72" spans="1:43" customFormat="1" x14ac:dyDescent="0.15">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row>
    <row r="73" spans="1:43" customFormat="1" x14ac:dyDescent="0.15">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row>
    <row r="74" spans="1:43" customFormat="1" x14ac:dyDescent="0.15">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row>
    <row r="75" spans="1:43" customFormat="1" x14ac:dyDescent="0.15">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row>
    <row r="76" spans="1:43" customFormat="1" x14ac:dyDescent="0.15">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row>
    <row r="77" spans="1:43" customFormat="1" x14ac:dyDescent="0.15">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row>
    <row r="78" spans="1:43" customFormat="1" x14ac:dyDescent="0.15">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row>
    <row r="79" spans="1:43" customFormat="1" x14ac:dyDescent="0.15">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row>
    <row r="80" spans="1:43" customFormat="1" x14ac:dyDescent="0.15">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row>
    <row r="81" spans="1:43" customFormat="1" x14ac:dyDescent="0.15">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row>
    <row r="82" spans="1:43" customFormat="1" x14ac:dyDescent="0.15">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row>
    <row r="83" spans="1:43" customFormat="1" x14ac:dyDescent="0.15">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row>
    <row r="84" spans="1:43" customFormat="1" x14ac:dyDescent="0.15">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row>
    <row r="85" spans="1:43" customFormat="1" x14ac:dyDescent="0.15">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row>
    <row r="86" spans="1:43" customFormat="1" x14ac:dyDescent="0.15">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row>
    <row r="87" spans="1:43" customFormat="1" x14ac:dyDescent="0.15">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row>
    <row r="88" spans="1:43" customFormat="1" x14ac:dyDescent="0.15">
      <c r="A88" s="245"/>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row>
    <row r="89" spans="1:43" customFormat="1" x14ac:dyDescent="0.15">
      <c r="A89" s="245"/>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row>
    <row r="90" spans="1:43" customFormat="1" x14ac:dyDescent="0.15">
      <c r="A90" s="245"/>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row>
    <row r="91" spans="1:43" customFormat="1" x14ac:dyDescent="0.15">
      <c r="A91" s="245"/>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row>
    <row r="92" spans="1:43" customFormat="1" x14ac:dyDescent="0.15">
      <c r="A92" s="245"/>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row>
    <row r="93" spans="1:43" customFormat="1" x14ac:dyDescent="0.15">
      <c r="A93" s="245"/>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row>
    <row r="94" spans="1:43" customFormat="1" x14ac:dyDescent="0.15">
      <c r="A94" s="245"/>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row>
    <row r="95" spans="1:43" customFormat="1" x14ac:dyDescent="0.15">
      <c r="A95" s="245"/>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row>
    <row r="96" spans="1:43" customFormat="1" x14ac:dyDescent="0.15">
      <c r="A96" s="245"/>
      <c r="B96" s="24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row>
    <row r="97" spans="1:43" customFormat="1" x14ac:dyDescent="0.15">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row>
    <row r="98" spans="1:43" customFormat="1" x14ac:dyDescent="0.15">
      <c r="A98" s="245"/>
      <c r="B98" s="245"/>
      <c r="C98" s="245"/>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row>
    <row r="99" spans="1:43" customFormat="1" x14ac:dyDescent="0.15">
      <c r="A99" s="245"/>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row>
    <row r="100" spans="1:43" customFormat="1" x14ac:dyDescent="0.15">
      <c r="A100" s="245"/>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row>
    <row r="101" spans="1:43" customFormat="1" x14ac:dyDescent="0.15">
      <c r="A101" s="245"/>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row>
    <row r="102" spans="1:43" customFormat="1" x14ac:dyDescent="0.15">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row>
    <row r="103" spans="1:43" customFormat="1" x14ac:dyDescent="0.15">
      <c r="A103" s="245"/>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row>
    <row r="104" spans="1:43" customFormat="1" x14ac:dyDescent="0.15">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row>
    <row r="105" spans="1:43" customFormat="1" x14ac:dyDescent="0.15">
      <c r="A105" s="245"/>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row>
    <row r="106" spans="1:43" customFormat="1" x14ac:dyDescent="0.15">
      <c r="A106" s="245"/>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row>
    <row r="107" spans="1:43" customFormat="1" x14ac:dyDescent="0.15">
      <c r="A107" s="245"/>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row>
    <row r="108" spans="1:43" customFormat="1" x14ac:dyDescent="0.15">
      <c r="A108" s="245"/>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row>
    <row r="109" spans="1:43" customFormat="1" x14ac:dyDescent="0.15">
      <c r="A109" s="245"/>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row>
    <row r="110" spans="1:43" customFormat="1" x14ac:dyDescent="0.15">
      <c r="A110" s="245"/>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row>
    <row r="111" spans="1:43" customFormat="1" x14ac:dyDescent="0.15">
      <c r="A111" s="245"/>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row>
    <row r="112" spans="1:43" customFormat="1" x14ac:dyDescent="0.15">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row>
    <row r="113" spans="1:43" customFormat="1" x14ac:dyDescent="0.15">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row>
    <row r="114" spans="1:43" customFormat="1" x14ac:dyDescent="0.15">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row>
    <row r="115" spans="1:43" customFormat="1" x14ac:dyDescent="0.15">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row>
    <row r="116" spans="1:43" customFormat="1" x14ac:dyDescent="0.15">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row>
    <row r="117" spans="1:43" customFormat="1" x14ac:dyDescent="0.15">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row>
    <row r="118" spans="1:43" customFormat="1" x14ac:dyDescent="0.15">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row>
    <row r="119" spans="1:43" customFormat="1" x14ac:dyDescent="0.15">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row>
    <row r="120" spans="1:43" customFormat="1" x14ac:dyDescent="0.15">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row>
    <row r="121" spans="1:43" customFormat="1" x14ac:dyDescent="0.15">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row>
    <row r="122" spans="1:43" customFormat="1" x14ac:dyDescent="0.15">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row>
    <row r="123" spans="1:43" customFormat="1" x14ac:dyDescent="0.15">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row>
    <row r="124" spans="1:43" customFormat="1" x14ac:dyDescent="0.15">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row>
    <row r="125" spans="1:43" customFormat="1" x14ac:dyDescent="0.15">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row>
    <row r="126" spans="1:43" customFormat="1" x14ac:dyDescent="0.15">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row>
    <row r="127" spans="1:43" customFormat="1" x14ac:dyDescent="0.15">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row>
    <row r="128" spans="1:43" customFormat="1" x14ac:dyDescent="0.15">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row>
    <row r="129" spans="1:43" customFormat="1" x14ac:dyDescent="0.15">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row>
    <row r="130" spans="1:43" customFormat="1" x14ac:dyDescent="0.15">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row>
    <row r="131" spans="1:43" customFormat="1" x14ac:dyDescent="0.15">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row>
    <row r="132" spans="1:43" customFormat="1" x14ac:dyDescent="0.15">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row>
    <row r="133" spans="1:43" customFormat="1" x14ac:dyDescent="0.1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row>
    <row r="134" spans="1:43" customFormat="1" x14ac:dyDescent="0.15">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row>
    <row r="135" spans="1:43" customFormat="1" x14ac:dyDescent="0.15">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row>
    <row r="136" spans="1:43" customFormat="1" x14ac:dyDescent="0.15">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row>
    <row r="137" spans="1:43" customFormat="1" x14ac:dyDescent="0.15">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row>
    <row r="138" spans="1:43" customFormat="1" x14ac:dyDescent="0.15">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row>
    <row r="139" spans="1:43" customFormat="1" x14ac:dyDescent="0.15">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row>
    <row r="140" spans="1:43" customFormat="1" x14ac:dyDescent="0.15">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row>
    <row r="141" spans="1:43" customFormat="1" x14ac:dyDescent="0.15">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row>
    <row r="142" spans="1:43" customFormat="1" x14ac:dyDescent="0.15">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row>
    <row r="143" spans="1:43" customFormat="1" x14ac:dyDescent="0.15">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row>
    <row r="144" spans="1:43" customFormat="1" x14ac:dyDescent="0.1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row>
    <row r="145" spans="1:43" customFormat="1" x14ac:dyDescent="0.1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row>
    <row r="146" spans="1:43" customFormat="1" x14ac:dyDescent="0.15">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row>
    <row r="147" spans="1:43" customFormat="1" x14ac:dyDescent="0.15">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row>
    <row r="148" spans="1:43" customFormat="1" x14ac:dyDescent="0.15">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row>
    <row r="149" spans="1:43" customFormat="1" x14ac:dyDescent="0.15">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row>
    <row r="150" spans="1:43" customFormat="1" x14ac:dyDescent="0.15">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row>
    <row r="151" spans="1:43" customFormat="1" x14ac:dyDescent="0.15">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row>
    <row r="152" spans="1:43" customFormat="1" x14ac:dyDescent="0.15">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row>
    <row r="153" spans="1:43" customFormat="1" x14ac:dyDescent="0.15">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row>
    <row r="154" spans="1:43" customFormat="1" x14ac:dyDescent="0.15">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row>
    <row r="155" spans="1:43" customFormat="1" x14ac:dyDescent="0.15">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row>
    <row r="156" spans="1:43" customFormat="1" x14ac:dyDescent="0.15">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row>
    <row r="157" spans="1:43" customFormat="1" x14ac:dyDescent="0.15">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row>
    <row r="158" spans="1:43" customFormat="1" x14ac:dyDescent="0.15">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row>
    <row r="159" spans="1:43" customFormat="1" x14ac:dyDescent="0.15">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row>
    <row r="160" spans="1:43" customFormat="1" x14ac:dyDescent="0.15">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row>
    <row r="161" spans="1:43" customFormat="1" x14ac:dyDescent="0.15">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row>
    <row r="162" spans="1:43" customFormat="1" x14ac:dyDescent="0.15">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row>
    <row r="163" spans="1:43" customFormat="1" x14ac:dyDescent="0.1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row>
    <row r="164" spans="1:43" customFormat="1" x14ac:dyDescent="0.15">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row>
    <row r="165" spans="1:43" customFormat="1" x14ac:dyDescent="0.15">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row>
    <row r="166" spans="1:43" customFormat="1" x14ac:dyDescent="0.1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row>
    <row r="167" spans="1:43" customFormat="1" x14ac:dyDescent="0.15">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row>
    <row r="168" spans="1:43" customFormat="1" x14ac:dyDescent="0.15">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row>
    <row r="169" spans="1:43" customFormat="1" x14ac:dyDescent="0.1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row>
    <row r="170" spans="1:43" customFormat="1" x14ac:dyDescent="0.15">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row>
    <row r="171" spans="1:43" customFormat="1" x14ac:dyDescent="0.15">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row>
    <row r="172" spans="1:43" customFormat="1" x14ac:dyDescent="0.15">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row>
    <row r="173" spans="1:43" customFormat="1" x14ac:dyDescent="0.15">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row>
    <row r="174" spans="1:43" customFormat="1" x14ac:dyDescent="0.1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row>
    <row r="175" spans="1:43" customFormat="1" x14ac:dyDescent="0.15"/>
    <row r="176" spans="1:43" customFormat="1" x14ac:dyDescent="0.15"/>
    <row r="177" customFormat="1" x14ac:dyDescent="0.15"/>
    <row r="178" customFormat="1" x14ac:dyDescent="0.15"/>
    <row r="179" customFormat="1" x14ac:dyDescent="0.15"/>
    <row r="180" customFormat="1" x14ac:dyDescent="0.15"/>
    <row r="181" customFormat="1" x14ac:dyDescent="0.15"/>
    <row r="182" customFormat="1" x14ac:dyDescent="0.15"/>
    <row r="183" customFormat="1" x14ac:dyDescent="0.15"/>
    <row r="184" customFormat="1" x14ac:dyDescent="0.15"/>
    <row r="185" customFormat="1" x14ac:dyDescent="0.15"/>
    <row r="186" customFormat="1" x14ac:dyDescent="0.15"/>
    <row r="187" customFormat="1" x14ac:dyDescent="0.15"/>
    <row r="188" customFormat="1" x14ac:dyDescent="0.15"/>
    <row r="189" customFormat="1" x14ac:dyDescent="0.15"/>
    <row r="190" customFormat="1" x14ac:dyDescent="0.15"/>
    <row r="191" customFormat="1" x14ac:dyDescent="0.15"/>
    <row r="192" customFormat="1" x14ac:dyDescent="0.15"/>
    <row r="193" customFormat="1" x14ac:dyDescent="0.15"/>
    <row r="194" customFormat="1" x14ac:dyDescent="0.15"/>
    <row r="195" customFormat="1" x14ac:dyDescent="0.15"/>
    <row r="196" customFormat="1" x14ac:dyDescent="0.15"/>
    <row r="197" customFormat="1" x14ac:dyDescent="0.15"/>
    <row r="198" customFormat="1" x14ac:dyDescent="0.15"/>
    <row r="199" customFormat="1" x14ac:dyDescent="0.15"/>
    <row r="200" customFormat="1" x14ac:dyDescent="0.15"/>
    <row r="201" customFormat="1" x14ac:dyDescent="0.15"/>
    <row r="202" customFormat="1" x14ac:dyDescent="0.15"/>
    <row r="203" customFormat="1" x14ac:dyDescent="0.15"/>
    <row r="204" customFormat="1" x14ac:dyDescent="0.15"/>
    <row r="205" customFormat="1" x14ac:dyDescent="0.15"/>
    <row r="206" customFormat="1" x14ac:dyDescent="0.15"/>
    <row r="207" customFormat="1" x14ac:dyDescent="0.15"/>
    <row r="208" customFormat="1" x14ac:dyDescent="0.15"/>
    <row r="209" customFormat="1" x14ac:dyDescent="0.15"/>
    <row r="210" customFormat="1" x14ac:dyDescent="0.15"/>
    <row r="211" customFormat="1" x14ac:dyDescent="0.15"/>
    <row r="212" customFormat="1" x14ac:dyDescent="0.15"/>
    <row r="213" customFormat="1" x14ac:dyDescent="0.15"/>
    <row r="214" customFormat="1" x14ac:dyDescent="0.15"/>
    <row r="215" customFormat="1" x14ac:dyDescent="0.15"/>
    <row r="216" customFormat="1" x14ac:dyDescent="0.15"/>
    <row r="217" customFormat="1" x14ac:dyDescent="0.15"/>
    <row r="218" customFormat="1" x14ac:dyDescent="0.15"/>
    <row r="219" customFormat="1" x14ac:dyDescent="0.15"/>
    <row r="220" customFormat="1" x14ac:dyDescent="0.15"/>
    <row r="221" customFormat="1" x14ac:dyDescent="0.15"/>
    <row r="222" customFormat="1" x14ac:dyDescent="0.15"/>
    <row r="223" customFormat="1" x14ac:dyDescent="0.15"/>
    <row r="224" customFormat="1" x14ac:dyDescent="0.15"/>
    <row r="225" customFormat="1" x14ac:dyDescent="0.15"/>
    <row r="226" customFormat="1" x14ac:dyDescent="0.15"/>
    <row r="227" customFormat="1" x14ac:dyDescent="0.15"/>
    <row r="228" customFormat="1" x14ac:dyDescent="0.15"/>
    <row r="229" customFormat="1" x14ac:dyDescent="0.15"/>
    <row r="230" customFormat="1" x14ac:dyDescent="0.15"/>
    <row r="231" customFormat="1" x14ac:dyDescent="0.15"/>
    <row r="232" customFormat="1" x14ac:dyDescent="0.15"/>
    <row r="233" customFormat="1" x14ac:dyDescent="0.15"/>
    <row r="234" customFormat="1" x14ac:dyDescent="0.15"/>
    <row r="235" customFormat="1" x14ac:dyDescent="0.15"/>
    <row r="236" customFormat="1" x14ac:dyDescent="0.15"/>
    <row r="237" customFormat="1" x14ac:dyDescent="0.15"/>
    <row r="238" customFormat="1" x14ac:dyDescent="0.15"/>
    <row r="239" customFormat="1" x14ac:dyDescent="0.15"/>
    <row r="240" customFormat="1" x14ac:dyDescent="0.15"/>
    <row r="241" customFormat="1" x14ac:dyDescent="0.15"/>
    <row r="242" customFormat="1" x14ac:dyDescent="0.15"/>
    <row r="243" customFormat="1" x14ac:dyDescent="0.15"/>
    <row r="244" customFormat="1" x14ac:dyDescent="0.15"/>
    <row r="245" customFormat="1" x14ac:dyDescent="0.15"/>
    <row r="246" customFormat="1" x14ac:dyDescent="0.15"/>
    <row r="247" customFormat="1" x14ac:dyDescent="0.15"/>
    <row r="248" customFormat="1" x14ac:dyDescent="0.15"/>
    <row r="249" customFormat="1" x14ac:dyDescent="0.15"/>
    <row r="250" customFormat="1" x14ac:dyDescent="0.15"/>
    <row r="251" customFormat="1" x14ac:dyDescent="0.15"/>
    <row r="252" customFormat="1" x14ac:dyDescent="0.15"/>
    <row r="253" customFormat="1" x14ac:dyDescent="0.15"/>
    <row r="254" customFormat="1" x14ac:dyDescent="0.15"/>
    <row r="255" customFormat="1" x14ac:dyDescent="0.15"/>
    <row r="256" customFormat="1" x14ac:dyDescent="0.15"/>
    <row r="257" customFormat="1" x14ac:dyDescent="0.15"/>
    <row r="258" customFormat="1" x14ac:dyDescent="0.15"/>
    <row r="259" customFormat="1" x14ac:dyDescent="0.15"/>
    <row r="260" customFormat="1" x14ac:dyDescent="0.15"/>
    <row r="261" customFormat="1" x14ac:dyDescent="0.15"/>
    <row r="262" customFormat="1" x14ac:dyDescent="0.15"/>
    <row r="263" customFormat="1" x14ac:dyDescent="0.15"/>
    <row r="264" customFormat="1" x14ac:dyDescent="0.15"/>
    <row r="265" customFormat="1" x14ac:dyDescent="0.15"/>
    <row r="266" customFormat="1" x14ac:dyDescent="0.15"/>
    <row r="267" customFormat="1" x14ac:dyDescent="0.15"/>
    <row r="268" customFormat="1" x14ac:dyDescent="0.15"/>
    <row r="269" customFormat="1" x14ac:dyDescent="0.15"/>
    <row r="270" customFormat="1" x14ac:dyDescent="0.15"/>
    <row r="271" customFormat="1" x14ac:dyDescent="0.15"/>
    <row r="272" customFormat="1" x14ac:dyDescent="0.15"/>
    <row r="273" customFormat="1" x14ac:dyDescent="0.15"/>
    <row r="274" customFormat="1" x14ac:dyDescent="0.15"/>
    <row r="275" customFormat="1" x14ac:dyDescent="0.15"/>
    <row r="276" customFormat="1" x14ac:dyDescent="0.15"/>
    <row r="277" customFormat="1" x14ac:dyDescent="0.15"/>
    <row r="278" customFormat="1" x14ac:dyDescent="0.15"/>
    <row r="279" customFormat="1" x14ac:dyDescent="0.15"/>
    <row r="280" customFormat="1" x14ac:dyDescent="0.15"/>
    <row r="281" customFormat="1" x14ac:dyDescent="0.15"/>
    <row r="282" customFormat="1" x14ac:dyDescent="0.15"/>
    <row r="283" customFormat="1" x14ac:dyDescent="0.15"/>
    <row r="284" customFormat="1" x14ac:dyDescent="0.15"/>
    <row r="285" customFormat="1" x14ac:dyDescent="0.15"/>
    <row r="286" customFormat="1" x14ac:dyDescent="0.15"/>
    <row r="287" customFormat="1" x14ac:dyDescent="0.15"/>
    <row r="288" customFormat="1" x14ac:dyDescent="0.15"/>
    <row r="289" customFormat="1" x14ac:dyDescent="0.15"/>
    <row r="290" customFormat="1" x14ac:dyDescent="0.15"/>
    <row r="291" customFormat="1" x14ac:dyDescent="0.15"/>
    <row r="292" customFormat="1" x14ac:dyDescent="0.15"/>
    <row r="293" customFormat="1" x14ac:dyDescent="0.15"/>
    <row r="294" customFormat="1" x14ac:dyDescent="0.15"/>
    <row r="295" customFormat="1" x14ac:dyDescent="0.15"/>
    <row r="296" customFormat="1" x14ac:dyDescent="0.15"/>
    <row r="297" customFormat="1" x14ac:dyDescent="0.15"/>
    <row r="298" customFormat="1" x14ac:dyDescent="0.15"/>
    <row r="299" customFormat="1" x14ac:dyDescent="0.15"/>
    <row r="300" customFormat="1" x14ac:dyDescent="0.15"/>
    <row r="301" customFormat="1" x14ac:dyDescent="0.15"/>
    <row r="302" customFormat="1" x14ac:dyDescent="0.15"/>
    <row r="303" customFormat="1" x14ac:dyDescent="0.15"/>
    <row r="304" customFormat="1" x14ac:dyDescent="0.15"/>
    <row r="305" customFormat="1" x14ac:dyDescent="0.15"/>
    <row r="306" customFormat="1" x14ac:dyDescent="0.15"/>
    <row r="307" customFormat="1" x14ac:dyDescent="0.15"/>
    <row r="308" customFormat="1" x14ac:dyDescent="0.15"/>
    <row r="309" customFormat="1" x14ac:dyDescent="0.15"/>
    <row r="310" customFormat="1" x14ac:dyDescent="0.15"/>
    <row r="311" customFormat="1" x14ac:dyDescent="0.15"/>
    <row r="312" customFormat="1" x14ac:dyDescent="0.15"/>
    <row r="313" customFormat="1" x14ac:dyDescent="0.15"/>
    <row r="314" customFormat="1" x14ac:dyDescent="0.15"/>
    <row r="315" customFormat="1" x14ac:dyDescent="0.15"/>
    <row r="316" customFormat="1" x14ac:dyDescent="0.15"/>
    <row r="317" customFormat="1" x14ac:dyDescent="0.15"/>
    <row r="318" customFormat="1" x14ac:dyDescent="0.15"/>
    <row r="319" customFormat="1" x14ac:dyDescent="0.15"/>
    <row r="320" customFormat="1" x14ac:dyDescent="0.15"/>
    <row r="321" customFormat="1" x14ac:dyDescent="0.15"/>
    <row r="322" customFormat="1" x14ac:dyDescent="0.15"/>
    <row r="323" customFormat="1" x14ac:dyDescent="0.15"/>
    <row r="324" customFormat="1" x14ac:dyDescent="0.15"/>
    <row r="325" customFormat="1" x14ac:dyDescent="0.15"/>
    <row r="326" customFormat="1" x14ac:dyDescent="0.15"/>
    <row r="327" customFormat="1" x14ac:dyDescent="0.15"/>
    <row r="328" customFormat="1" x14ac:dyDescent="0.15"/>
    <row r="329" customFormat="1" x14ac:dyDescent="0.15"/>
    <row r="330" customFormat="1" x14ac:dyDescent="0.15"/>
    <row r="331" customFormat="1" x14ac:dyDescent="0.15"/>
    <row r="332" customFormat="1" x14ac:dyDescent="0.15"/>
    <row r="333" customFormat="1" x14ac:dyDescent="0.15"/>
    <row r="334" customFormat="1" x14ac:dyDescent="0.15"/>
    <row r="335" customFormat="1" x14ac:dyDescent="0.15"/>
    <row r="336" customFormat="1" x14ac:dyDescent="0.15"/>
    <row r="337" customFormat="1" x14ac:dyDescent="0.15"/>
    <row r="338" customFormat="1" x14ac:dyDescent="0.15"/>
    <row r="339" customFormat="1" x14ac:dyDescent="0.15"/>
    <row r="340" customFormat="1" x14ac:dyDescent="0.15"/>
    <row r="341" customFormat="1" x14ac:dyDescent="0.15"/>
    <row r="342" customFormat="1" x14ac:dyDescent="0.15"/>
    <row r="343" customFormat="1" x14ac:dyDescent="0.15"/>
    <row r="344" customFormat="1" x14ac:dyDescent="0.15"/>
    <row r="345" customFormat="1" x14ac:dyDescent="0.15"/>
    <row r="346" customFormat="1" x14ac:dyDescent="0.15"/>
    <row r="347" customFormat="1" x14ac:dyDescent="0.15"/>
    <row r="348" customFormat="1" x14ac:dyDescent="0.15"/>
    <row r="349" customFormat="1" x14ac:dyDescent="0.15"/>
    <row r="350" customFormat="1" x14ac:dyDescent="0.15"/>
    <row r="351" customFormat="1" x14ac:dyDescent="0.15"/>
    <row r="352" customFormat="1" x14ac:dyDescent="0.15"/>
    <row r="353" customFormat="1" x14ac:dyDescent="0.15"/>
    <row r="354" customFormat="1" x14ac:dyDescent="0.15"/>
    <row r="355" customFormat="1" x14ac:dyDescent="0.15"/>
    <row r="356" customFormat="1" x14ac:dyDescent="0.15"/>
    <row r="357" customFormat="1" x14ac:dyDescent="0.15"/>
    <row r="358" customFormat="1" x14ac:dyDescent="0.15"/>
    <row r="359" customFormat="1" x14ac:dyDescent="0.15"/>
    <row r="360" customFormat="1" x14ac:dyDescent="0.15"/>
    <row r="361" customFormat="1" x14ac:dyDescent="0.15"/>
    <row r="362" customFormat="1" x14ac:dyDescent="0.15"/>
    <row r="363" customFormat="1" x14ac:dyDescent="0.15"/>
    <row r="364" customFormat="1" x14ac:dyDescent="0.15"/>
    <row r="365" customFormat="1" x14ac:dyDescent="0.15"/>
    <row r="366" customFormat="1" x14ac:dyDescent="0.15"/>
    <row r="367" customFormat="1" x14ac:dyDescent="0.15"/>
    <row r="368" customFormat="1" x14ac:dyDescent="0.15"/>
    <row r="369" customFormat="1" x14ac:dyDescent="0.15"/>
    <row r="370" customFormat="1" x14ac:dyDescent="0.15"/>
    <row r="371" customFormat="1" x14ac:dyDescent="0.15"/>
    <row r="372" customFormat="1" x14ac:dyDescent="0.15"/>
    <row r="373" customFormat="1" x14ac:dyDescent="0.15"/>
    <row r="374" customFormat="1" x14ac:dyDescent="0.15"/>
    <row r="375" customFormat="1" x14ac:dyDescent="0.15"/>
    <row r="376" customFormat="1" x14ac:dyDescent="0.15"/>
    <row r="377" customFormat="1" x14ac:dyDescent="0.15"/>
    <row r="378" customFormat="1" x14ac:dyDescent="0.15"/>
    <row r="379" customFormat="1" x14ac:dyDescent="0.15"/>
    <row r="380" customFormat="1" x14ac:dyDescent="0.15"/>
    <row r="381" customFormat="1" x14ac:dyDescent="0.15"/>
    <row r="382" customFormat="1" x14ac:dyDescent="0.15"/>
    <row r="383" customFormat="1" x14ac:dyDescent="0.15"/>
    <row r="384" customFormat="1" x14ac:dyDescent="0.15"/>
    <row r="385" customFormat="1" x14ac:dyDescent="0.15"/>
    <row r="386" customFormat="1" x14ac:dyDescent="0.15"/>
    <row r="387" customFormat="1" x14ac:dyDescent="0.15"/>
    <row r="388" customFormat="1" x14ac:dyDescent="0.15"/>
    <row r="389" customFormat="1" x14ac:dyDescent="0.15"/>
    <row r="390" customFormat="1" x14ac:dyDescent="0.15"/>
    <row r="391" customFormat="1" x14ac:dyDescent="0.15"/>
    <row r="392" customFormat="1" x14ac:dyDescent="0.15"/>
    <row r="393" customFormat="1" x14ac:dyDescent="0.15"/>
    <row r="394" customFormat="1" x14ac:dyDescent="0.15"/>
    <row r="395" customFormat="1" x14ac:dyDescent="0.15"/>
    <row r="396" customFormat="1" x14ac:dyDescent="0.15"/>
    <row r="397" customFormat="1" x14ac:dyDescent="0.15"/>
    <row r="398" customFormat="1" x14ac:dyDescent="0.15"/>
    <row r="399" customFormat="1" x14ac:dyDescent="0.15"/>
    <row r="400" customFormat="1" x14ac:dyDescent="0.15"/>
    <row r="401" customFormat="1" x14ac:dyDescent="0.15"/>
    <row r="402" customFormat="1" x14ac:dyDescent="0.15"/>
    <row r="403" customFormat="1" x14ac:dyDescent="0.15"/>
    <row r="404" customFormat="1" x14ac:dyDescent="0.15"/>
    <row r="405" customFormat="1" x14ac:dyDescent="0.15"/>
    <row r="406" customFormat="1" x14ac:dyDescent="0.15"/>
    <row r="407" customFormat="1" x14ac:dyDescent="0.15"/>
    <row r="408" customFormat="1" x14ac:dyDescent="0.15"/>
    <row r="409" customFormat="1" x14ac:dyDescent="0.15"/>
    <row r="410" customFormat="1" x14ac:dyDescent="0.15"/>
    <row r="411" customFormat="1" x14ac:dyDescent="0.15"/>
    <row r="412" customFormat="1" x14ac:dyDescent="0.15"/>
    <row r="413" customFormat="1" x14ac:dyDescent="0.15"/>
    <row r="414" customFormat="1" x14ac:dyDescent="0.15"/>
    <row r="415" customFormat="1" x14ac:dyDescent="0.15"/>
    <row r="416" customFormat="1" x14ac:dyDescent="0.15"/>
    <row r="417" customFormat="1" x14ac:dyDescent="0.15"/>
    <row r="418" customFormat="1" x14ac:dyDescent="0.15"/>
    <row r="419" customFormat="1" x14ac:dyDescent="0.15"/>
    <row r="420" customFormat="1" x14ac:dyDescent="0.15"/>
    <row r="421" customFormat="1" x14ac:dyDescent="0.15"/>
    <row r="422" customFormat="1" x14ac:dyDescent="0.15"/>
    <row r="423" customFormat="1" x14ac:dyDescent="0.15"/>
    <row r="424" customFormat="1" x14ac:dyDescent="0.15"/>
    <row r="425" customFormat="1" x14ac:dyDescent="0.15"/>
    <row r="426" customFormat="1" x14ac:dyDescent="0.15"/>
    <row r="427" customFormat="1" x14ac:dyDescent="0.15"/>
    <row r="428" customFormat="1" x14ac:dyDescent="0.15"/>
    <row r="429" customFormat="1" x14ac:dyDescent="0.15"/>
    <row r="430" customFormat="1" x14ac:dyDescent="0.15"/>
    <row r="431" customFormat="1" x14ac:dyDescent="0.15"/>
    <row r="432" customFormat="1" x14ac:dyDescent="0.15"/>
    <row r="433" customFormat="1" x14ac:dyDescent="0.15"/>
    <row r="434" customFormat="1" x14ac:dyDescent="0.15"/>
    <row r="435" customFormat="1" x14ac:dyDescent="0.15"/>
    <row r="436" customFormat="1" x14ac:dyDescent="0.15"/>
    <row r="437" customFormat="1" x14ac:dyDescent="0.15"/>
    <row r="438" customFormat="1" x14ac:dyDescent="0.15"/>
    <row r="439" customFormat="1" x14ac:dyDescent="0.15"/>
    <row r="440" customFormat="1" x14ac:dyDescent="0.15"/>
    <row r="441" customFormat="1" x14ac:dyDescent="0.15"/>
    <row r="442" customFormat="1" x14ac:dyDescent="0.15"/>
    <row r="443" customFormat="1" x14ac:dyDescent="0.15"/>
    <row r="444" customFormat="1" x14ac:dyDescent="0.15"/>
    <row r="445" customFormat="1" x14ac:dyDescent="0.15"/>
    <row r="446" customFormat="1" x14ac:dyDescent="0.15"/>
    <row r="447" customFormat="1" x14ac:dyDescent="0.15"/>
    <row r="448" customFormat="1" x14ac:dyDescent="0.15"/>
    <row r="449" customFormat="1" x14ac:dyDescent="0.15"/>
    <row r="450" customFormat="1" x14ac:dyDescent="0.15"/>
    <row r="451" customFormat="1" x14ac:dyDescent="0.15"/>
    <row r="452" customFormat="1" x14ac:dyDescent="0.15"/>
    <row r="453" customFormat="1" x14ac:dyDescent="0.15"/>
    <row r="454" customFormat="1" x14ac:dyDescent="0.15"/>
    <row r="455" customFormat="1" x14ac:dyDescent="0.15"/>
    <row r="456" customFormat="1" x14ac:dyDescent="0.15"/>
    <row r="457" customFormat="1" x14ac:dyDescent="0.15"/>
    <row r="458" customFormat="1" x14ac:dyDescent="0.15"/>
    <row r="459" customFormat="1" x14ac:dyDescent="0.15"/>
    <row r="460" customFormat="1" x14ac:dyDescent="0.15"/>
    <row r="461" customFormat="1" x14ac:dyDescent="0.15"/>
    <row r="462" customFormat="1" x14ac:dyDescent="0.15"/>
    <row r="463" customFormat="1" x14ac:dyDescent="0.15"/>
    <row r="464" customFormat="1" x14ac:dyDescent="0.15"/>
    <row r="465" customFormat="1" x14ac:dyDescent="0.15"/>
    <row r="466" customFormat="1" x14ac:dyDescent="0.15"/>
    <row r="467" customFormat="1" x14ac:dyDescent="0.15"/>
    <row r="468" customFormat="1" x14ac:dyDescent="0.15"/>
    <row r="469" customFormat="1" x14ac:dyDescent="0.15"/>
    <row r="470" customFormat="1" x14ac:dyDescent="0.15"/>
    <row r="471" customFormat="1" x14ac:dyDescent="0.15"/>
    <row r="472" customFormat="1" x14ac:dyDescent="0.15"/>
    <row r="473" customFormat="1" x14ac:dyDescent="0.15"/>
    <row r="474" customFormat="1" x14ac:dyDescent="0.15"/>
    <row r="475" customFormat="1" x14ac:dyDescent="0.15"/>
    <row r="476" customFormat="1" x14ac:dyDescent="0.15"/>
    <row r="477" customFormat="1" x14ac:dyDescent="0.15"/>
    <row r="478" customFormat="1" x14ac:dyDescent="0.15"/>
    <row r="479" customFormat="1" x14ac:dyDescent="0.15"/>
    <row r="480" customFormat="1" x14ac:dyDescent="0.15"/>
    <row r="481" customFormat="1" x14ac:dyDescent="0.15"/>
    <row r="482" customFormat="1" x14ac:dyDescent="0.15"/>
    <row r="483" customFormat="1" x14ac:dyDescent="0.15"/>
    <row r="484" customFormat="1" x14ac:dyDescent="0.15"/>
    <row r="485" customFormat="1" x14ac:dyDescent="0.15"/>
    <row r="486" customFormat="1" x14ac:dyDescent="0.15"/>
    <row r="487" customFormat="1" x14ac:dyDescent="0.15"/>
    <row r="488" customFormat="1" x14ac:dyDescent="0.15"/>
    <row r="489" customFormat="1" x14ac:dyDescent="0.15"/>
    <row r="490" customFormat="1" x14ac:dyDescent="0.15"/>
    <row r="491" customFormat="1" x14ac:dyDescent="0.15"/>
    <row r="492" customFormat="1" x14ac:dyDescent="0.15"/>
    <row r="493" customFormat="1" x14ac:dyDescent="0.15"/>
    <row r="494" customFormat="1" x14ac:dyDescent="0.15"/>
    <row r="495" customFormat="1" x14ac:dyDescent="0.15"/>
    <row r="496" customFormat="1" x14ac:dyDescent="0.15"/>
    <row r="497" customFormat="1" x14ac:dyDescent="0.15"/>
    <row r="498" customFormat="1" x14ac:dyDescent="0.15"/>
    <row r="499" customFormat="1" x14ac:dyDescent="0.15"/>
    <row r="500" customFormat="1" x14ac:dyDescent="0.15"/>
    <row r="501" customFormat="1" x14ac:dyDescent="0.15"/>
    <row r="502" customFormat="1" x14ac:dyDescent="0.15"/>
    <row r="503" customFormat="1" x14ac:dyDescent="0.15"/>
    <row r="504" customFormat="1" x14ac:dyDescent="0.15"/>
    <row r="505" customFormat="1" x14ac:dyDescent="0.15"/>
    <row r="506" customFormat="1" x14ac:dyDescent="0.15"/>
    <row r="507" customFormat="1" x14ac:dyDescent="0.15"/>
    <row r="508" customFormat="1" x14ac:dyDescent="0.15"/>
    <row r="509" customFormat="1" x14ac:dyDescent="0.15"/>
    <row r="510" customFormat="1" x14ac:dyDescent="0.15"/>
    <row r="511" customFormat="1" x14ac:dyDescent="0.15"/>
    <row r="512" customFormat="1" x14ac:dyDescent="0.15"/>
    <row r="513" customFormat="1" x14ac:dyDescent="0.15"/>
    <row r="514" customFormat="1" x14ac:dyDescent="0.15"/>
    <row r="515" customFormat="1" x14ac:dyDescent="0.15"/>
    <row r="516" customFormat="1" x14ac:dyDescent="0.15"/>
    <row r="517" customFormat="1" x14ac:dyDescent="0.15"/>
    <row r="518" customFormat="1" x14ac:dyDescent="0.15"/>
    <row r="519" customFormat="1" x14ac:dyDescent="0.15"/>
    <row r="520" customFormat="1" x14ac:dyDescent="0.15"/>
    <row r="521" customFormat="1" x14ac:dyDescent="0.15"/>
    <row r="522" customFormat="1" x14ac:dyDescent="0.15"/>
    <row r="523" customFormat="1" x14ac:dyDescent="0.15"/>
    <row r="524" customFormat="1" x14ac:dyDescent="0.15"/>
    <row r="525" customFormat="1" x14ac:dyDescent="0.15"/>
    <row r="526" customFormat="1" x14ac:dyDescent="0.15"/>
    <row r="527" customFormat="1" x14ac:dyDescent="0.15"/>
    <row r="528" customFormat="1" x14ac:dyDescent="0.15"/>
    <row r="529" customFormat="1" x14ac:dyDescent="0.15"/>
    <row r="530" customFormat="1" x14ac:dyDescent="0.15"/>
    <row r="531" customFormat="1" x14ac:dyDescent="0.15"/>
    <row r="532" customFormat="1" x14ac:dyDescent="0.15"/>
    <row r="533" customFormat="1" x14ac:dyDescent="0.15"/>
    <row r="534" customFormat="1" x14ac:dyDescent="0.15"/>
    <row r="535" customFormat="1" x14ac:dyDescent="0.15"/>
    <row r="536" customFormat="1" x14ac:dyDescent="0.15"/>
    <row r="537" customFormat="1" x14ac:dyDescent="0.15"/>
    <row r="538" customFormat="1" x14ac:dyDescent="0.15"/>
    <row r="539" customFormat="1" x14ac:dyDescent="0.15"/>
    <row r="540" customFormat="1" x14ac:dyDescent="0.15"/>
    <row r="541" customFormat="1" x14ac:dyDescent="0.15"/>
    <row r="542" customFormat="1" x14ac:dyDescent="0.15"/>
    <row r="543" customFormat="1" x14ac:dyDescent="0.15"/>
    <row r="544" customFormat="1" x14ac:dyDescent="0.15"/>
    <row r="545" customFormat="1" x14ac:dyDescent="0.15"/>
    <row r="546" customFormat="1" x14ac:dyDescent="0.15"/>
    <row r="547" customFormat="1" x14ac:dyDescent="0.15"/>
    <row r="548" customFormat="1" x14ac:dyDescent="0.15"/>
    <row r="549" customFormat="1" x14ac:dyDescent="0.15"/>
    <row r="550" customFormat="1" x14ac:dyDescent="0.15"/>
    <row r="551" customFormat="1" x14ac:dyDescent="0.15"/>
    <row r="552" customFormat="1" x14ac:dyDescent="0.15"/>
    <row r="553" customFormat="1" x14ac:dyDescent="0.15"/>
    <row r="554" customFormat="1" x14ac:dyDescent="0.15"/>
    <row r="555" customFormat="1" x14ac:dyDescent="0.15"/>
    <row r="556" customFormat="1" x14ac:dyDescent="0.15"/>
    <row r="557" customFormat="1" x14ac:dyDescent="0.15"/>
    <row r="558" customFormat="1" x14ac:dyDescent="0.15"/>
    <row r="559" customFormat="1" x14ac:dyDescent="0.15"/>
    <row r="560" customFormat="1" x14ac:dyDescent="0.15"/>
    <row r="561" customFormat="1" x14ac:dyDescent="0.15"/>
    <row r="562" customFormat="1" x14ac:dyDescent="0.15"/>
    <row r="563" customFormat="1" x14ac:dyDescent="0.15"/>
    <row r="564" customFormat="1" x14ac:dyDescent="0.15"/>
    <row r="565" customFormat="1" x14ac:dyDescent="0.15"/>
    <row r="566" customFormat="1" x14ac:dyDescent="0.15"/>
    <row r="567" customFormat="1" x14ac:dyDescent="0.15"/>
    <row r="568" customFormat="1" x14ac:dyDescent="0.15"/>
    <row r="569" customFormat="1" x14ac:dyDescent="0.15"/>
    <row r="570" customFormat="1" x14ac:dyDescent="0.15"/>
    <row r="571" customFormat="1" x14ac:dyDescent="0.15"/>
    <row r="572" customFormat="1" x14ac:dyDescent="0.15"/>
    <row r="573" customFormat="1" x14ac:dyDescent="0.15"/>
    <row r="574" customFormat="1" x14ac:dyDescent="0.15"/>
    <row r="575" customFormat="1" x14ac:dyDescent="0.15"/>
    <row r="576" customFormat="1" x14ac:dyDescent="0.15"/>
    <row r="577" customFormat="1" x14ac:dyDescent="0.15"/>
    <row r="578" customFormat="1" x14ac:dyDescent="0.15"/>
    <row r="579" customFormat="1" x14ac:dyDescent="0.15"/>
    <row r="580" customFormat="1" x14ac:dyDescent="0.15"/>
    <row r="581" customFormat="1" x14ac:dyDescent="0.15"/>
    <row r="582" customFormat="1" x14ac:dyDescent="0.15"/>
    <row r="583" customFormat="1" x14ac:dyDescent="0.15"/>
    <row r="584" customFormat="1" x14ac:dyDescent="0.15"/>
    <row r="585" customFormat="1" x14ac:dyDescent="0.15"/>
    <row r="586" customFormat="1" x14ac:dyDescent="0.15"/>
    <row r="587" customFormat="1" x14ac:dyDescent="0.15"/>
    <row r="588" customFormat="1" x14ac:dyDescent="0.15"/>
    <row r="589" customFormat="1" x14ac:dyDescent="0.15"/>
    <row r="590" customFormat="1" x14ac:dyDescent="0.15"/>
    <row r="591" customFormat="1" x14ac:dyDescent="0.15"/>
    <row r="592" customFormat="1" x14ac:dyDescent="0.15"/>
    <row r="593" customFormat="1" x14ac:dyDescent="0.15"/>
    <row r="594" customFormat="1" x14ac:dyDescent="0.15"/>
    <row r="595" customFormat="1" x14ac:dyDescent="0.15"/>
    <row r="596" customFormat="1" x14ac:dyDescent="0.15"/>
    <row r="597" customFormat="1" x14ac:dyDescent="0.15"/>
    <row r="598" customFormat="1" x14ac:dyDescent="0.15"/>
    <row r="599" customFormat="1" x14ac:dyDescent="0.15"/>
    <row r="600" customFormat="1" x14ac:dyDescent="0.15"/>
    <row r="601" customFormat="1" x14ac:dyDescent="0.15"/>
    <row r="602" customFormat="1" x14ac:dyDescent="0.15"/>
    <row r="603" customFormat="1" x14ac:dyDescent="0.15"/>
    <row r="604" customFormat="1" x14ac:dyDescent="0.15"/>
    <row r="605" customFormat="1" x14ac:dyDescent="0.15"/>
    <row r="606" customFormat="1" x14ac:dyDescent="0.15"/>
    <row r="607" customFormat="1" x14ac:dyDescent="0.15"/>
    <row r="608" customFormat="1" x14ac:dyDescent="0.15"/>
    <row r="609" customFormat="1" x14ac:dyDescent="0.15"/>
    <row r="610" customFormat="1" x14ac:dyDescent="0.15"/>
    <row r="611" customFormat="1" x14ac:dyDescent="0.15"/>
    <row r="612" customFormat="1" x14ac:dyDescent="0.15"/>
    <row r="613" customFormat="1" x14ac:dyDescent="0.15"/>
    <row r="614" customFormat="1" x14ac:dyDescent="0.15"/>
    <row r="615" customFormat="1" x14ac:dyDescent="0.15"/>
    <row r="616" customFormat="1" x14ac:dyDescent="0.15"/>
    <row r="617" customFormat="1" x14ac:dyDescent="0.15"/>
    <row r="618" customFormat="1" x14ac:dyDescent="0.15"/>
    <row r="619" customFormat="1" x14ac:dyDescent="0.15"/>
    <row r="620" customFormat="1" x14ac:dyDescent="0.15"/>
    <row r="621" customFormat="1" x14ac:dyDescent="0.15"/>
    <row r="622" customFormat="1" x14ac:dyDescent="0.15"/>
    <row r="623" customFormat="1" x14ac:dyDescent="0.15"/>
    <row r="624" customFormat="1" x14ac:dyDescent="0.15"/>
    <row r="625" customFormat="1" x14ac:dyDescent="0.15"/>
    <row r="626" customFormat="1" x14ac:dyDescent="0.15"/>
    <row r="627" customFormat="1" x14ac:dyDescent="0.15"/>
    <row r="628" customFormat="1" x14ac:dyDescent="0.15"/>
    <row r="629" customFormat="1" x14ac:dyDescent="0.15"/>
    <row r="630" customFormat="1" x14ac:dyDescent="0.15"/>
    <row r="631" customFormat="1" x14ac:dyDescent="0.15"/>
    <row r="632" customFormat="1" x14ac:dyDescent="0.15"/>
    <row r="633" customFormat="1" x14ac:dyDescent="0.15"/>
    <row r="634" customFormat="1" x14ac:dyDescent="0.15"/>
    <row r="635" customFormat="1" x14ac:dyDescent="0.15"/>
    <row r="636" customFormat="1" x14ac:dyDescent="0.15"/>
    <row r="637" customFormat="1" x14ac:dyDescent="0.15"/>
    <row r="638" customFormat="1" x14ac:dyDescent="0.15"/>
    <row r="639" customFormat="1" x14ac:dyDescent="0.15"/>
    <row r="640" customFormat="1" x14ac:dyDescent="0.15"/>
    <row r="641" customFormat="1" x14ac:dyDescent="0.15"/>
    <row r="642" customFormat="1" x14ac:dyDescent="0.15"/>
    <row r="643" customFormat="1" x14ac:dyDescent="0.15"/>
    <row r="644" customFormat="1" x14ac:dyDescent="0.15"/>
    <row r="645" customFormat="1" x14ac:dyDescent="0.15"/>
    <row r="646" customFormat="1" x14ac:dyDescent="0.15"/>
    <row r="647" customFormat="1" x14ac:dyDescent="0.15"/>
    <row r="648" customFormat="1" x14ac:dyDescent="0.15"/>
    <row r="649" customFormat="1" x14ac:dyDescent="0.15"/>
    <row r="650" customFormat="1" x14ac:dyDescent="0.15"/>
    <row r="651" customFormat="1" x14ac:dyDescent="0.15"/>
    <row r="652" customFormat="1" x14ac:dyDescent="0.15"/>
    <row r="653" customFormat="1" x14ac:dyDescent="0.15"/>
    <row r="654" customFormat="1" x14ac:dyDescent="0.15"/>
    <row r="655" customFormat="1" x14ac:dyDescent="0.15"/>
    <row r="656" customFormat="1" x14ac:dyDescent="0.15"/>
    <row r="657" customFormat="1" x14ac:dyDescent="0.15"/>
    <row r="658" customFormat="1" x14ac:dyDescent="0.15"/>
    <row r="659" customFormat="1" x14ac:dyDescent="0.15"/>
    <row r="660" customFormat="1" x14ac:dyDescent="0.15"/>
    <row r="661" customFormat="1" x14ac:dyDescent="0.15"/>
    <row r="662" customFormat="1" x14ac:dyDescent="0.15"/>
    <row r="663" customFormat="1" x14ac:dyDescent="0.15"/>
    <row r="664" customFormat="1" x14ac:dyDescent="0.15"/>
    <row r="665" customFormat="1" x14ac:dyDescent="0.15"/>
    <row r="666" customFormat="1" x14ac:dyDescent="0.15"/>
    <row r="667" customFormat="1" x14ac:dyDescent="0.15"/>
    <row r="668" customFormat="1" x14ac:dyDescent="0.15"/>
    <row r="669" customFormat="1" x14ac:dyDescent="0.15"/>
    <row r="670" customFormat="1" x14ac:dyDescent="0.15"/>
    <row r="671" customFormat="1" x14ac:dyDescent="0.15"/>
    <row r="672" customFormat="1" x14ac:dyDescent="0.15"/>
    <row r="673" customFormat="1" x14ac:dyDescent="0.15"/>
    <row r="674" customFormat="1" x14ac:dyDescent="0.15"/>
    <row r="675" customFormat="1" x14ac:dyDescent="0.15"/>
    <row r="676" customFormat="1" x14ac:dyDescent="0.15"/>
    <row r="677" customFormat="1" x14ac:dyDescent="0.15"/>
    <row r="678" customFormat="1" x14ac:dyDescent="0.15"/>
    <row r="679" customFormat="1" x14ac:dyDescent="0.15"/>
    <row r="680" customFormat="1" x14ac:dyDescent="0.15"/>
    <row r="681" customFormat="1" x14ac:dyDescent="0.15"/>
    <row r="682" customFormat="1" x14ac:dyDescent="0.15"/>
    <row r="683" customFormat="1" x14ac:dyDescent="0.15"/>
    <row r="684" customFormat="1" x14ac:dyDescent="0.15"/>
    <row r="685" customFormat="1" x14ac:dyDescent="0.15"/>
    <row r="686" customFormat="1" x14ac:dyDescent="0.15"/>
    <row r="687" customFormat="1" x14ac:dyDescent="0.15"/>
    <row r="688" customFormat="1" x14ac:dyDescent="0.15"/>
    <row r="689" customFormat="1" x14ac:dyDescent="0.15"/>
    <row r="690" customFormat="1" x14ac:dyDescent="0.15"/>
    <row r="691" customFormat="1" x14ac:dyDescent="0.15"/>
    <row r="692" customFormat="1" x14ac:dyDescent="0.15"/>
    <row r="693" customFormat="1" x14ac:dyDescent="0.15"/>
    <row r="694" customFormat="1" x14ac:dyDescent="0.15"/>
    <row r="695" customFormat="1" x14ac:dyDescent="0.15"/>
    <row r="696" customFormat="1" x14ac:dyDescent="0.15"/>
    <row r="697" customFormat="1" x14ac:dyDescent="0.15"/>
    <row r="698" customFormat="1" x14ac:dyDescent="0.15"/>
    <row r="699" customFormat="1" x14ac:dyDescent="0.15"/>
    <row r="700" customFormat="1" x14ac:dyDescent="0.15"/>
    <row r="701" customFormat="1" x14ac:dyDescent="0.15"/>
    <row r="702" customFormat="1" x14ac:dyDescent="0.15"/>
    <row r="703" customFormat="1" x14ac:dyDescent="0.15"/>
    <row r="704" customFormat="1" x14ac:dyDescent="0.15"/>
    <row r="705" customFormat="1" x14ac:dyDescent="0.15"/>
    <row r="706" customFormat="1" x14ac:dyDescent="0.15"/>
    <row r="707" customFormat="1" x14ac:dyDescent="0.15"/>
    <row r="708" customFormat="1" x14ac:dyDescent="0.15"/>
    <row r="709" customFormat="1" x14ac:dyDescent="0.15"/>
    <row r="710" customFormat="1" x14ac:dyDescent="0.15"/>
    <row r="711" customFormat="1" x14ac:dyDescent="0.15"/>
    <row r="712" customFormat="1" x14ac:dyDescent="0.15"/>
    <row r="713" customFormat="1" x14ac:dyDescent="0.15"/>
    <row r="714" customFormat="1" x14ac:dyDescent="0.15"/>
    <row r="715" customFormat="1" x14ac:dyDescent="0.15"/>
    <row r="716" customFormat="1" x14ac:dyDescent="0.15"/>
    <row r="717" customFormat="1" x14ac:dyDescent="0.15"/>
    <row r="718" customFormat="1" x14ac:dyDescent="0.15"/>
    <row r="719" customFormat="1" x14ac:dyDescent="0.15"/>
    <row r="720" customFormat="1" x14ac:dyDescent="0.15"/>
    <row r="721" customFormat="1" x14ac:dyDescent="0.15"/>
    <row r="722" customFormat="1" x14ac:dyDescent="0.15"/>
    <row r="723" customFormat="1" x14ac:dyDescent="0.15"/>
    <row r="724" customFormat="1" x14ac:dyDescent="0.15"/>
    <row r="725" customFormat="1" x14ac:dyDescent="0.15"/>
    <row r="726" customFormat="1" x14ac:dyDescent="0.15"/>
    <row r="727" customFormat="1" x14ac:dyDescent="0.15"/>
    <row r="728" customFormat="1" x14ac:dyDescent="0.15"/>
    <row r="729" customFormat="1" x14ac:dyDescent="0.15"/>
    <row r="730" customFormat="1" x14ac:dyDescent="0.15"/>
    <row r="731" customFormat="1" x14ac:dyDescent="0.15"/>
    <row r="732" customFormat="1" x14ac:dyDescent="0.15"/>
    <row r="733" customFormat="1" x14ac:dyDescent="0.15"/>
    <row r="734" customFormat="1" x14ac:dyDescent="0.15"/>
    <row r="735" customFormat="1" x14ac:dyDescent="0.15"/>
    <row r="736" customFormat="1" x14ac:dyDescent="0.15"/>
    <row r="737" customFormat="1" x14ac:dyDescent="0.15"/>
    <row r="738" customFormat="1" x14ac:dyDescent="0.15"/>
    <row r="739" customFormat="1" x14ac:dyDescent="0.15"/>
    <row r="740" customFormat="1" x14ac:dyDescent="0.15"/>
    <row r="741" customFormat="1" x14ac:dyDescent="0.15"/>
    <row r="742" customFormat="1" x14ac:dyDescent="0.15"/>
    <row r="743" customFormat="1" x14ac:dyDescent="0.15"/>
    <row r="744" customFormat="1" x14ac:dyDescent="0.15"/>
    <row r="745" customFormat="1" x14ac:dyDescent="0.15"/>
    <row r="746" customFormat="1" x14ac:dyDescent="0.15"/>
    <row r="747" customFormat="1" x14ac:dyDescent="0.15"/>
    <row r="748" customFormat="1" x14ac:dyDescent="0.15"/>
    <row r="749" customFormat="1" x14ac:dyDescent="0.15"/>
    <row r="750" customFormat="1" x14ac:dyDescent="0.15"/>
    <row r="751" customFormat="1" x14ac:dyDescent="0.15"/>
    <row r="752" customFormat="1" x14ac:dyDescent="0.15"/>
    <row r="753" customFormat="1" x14ac:dyDescent="0.15"/>
    <row r="754" customFormat="1" x14ac:dyDescent="0.15"/>
    <row r="755" customFormat="1" x14ac:dyDescent="0.15"/>
    <row r="756" customFormat="1" x14ac:dyDescent="0.15"/>
    <row r="757" customFormat="1" x14ac:dyDescent="0.15"/>
    <row r="758" customFormat="1" x14ac:dyDescent="0.15"/>
    <row r="759" customFormat="1" x14ac:dyDescent="0.15"/>
    <row r="760" customFormat="1" x14ac:dyDescent="0.15"/>
    <row r="761" customFormat="1" x14ac:dyDescent="0.15"/>
    <row r="762" customFormat="1" x14ac:dyDescent="0.15"/>
    <row r="763" customFormat="1" x14ac:dyDescent="0.15"/>
    <row r="764" customFormat="1" x14ac:dyDescent="0.15"/>
    <row r="765" customFormat="1" x14ac:dyDescent="0.15"/>
    <row r="766" customFormat="1" x14ac:dyDescent="0.15"/>
    <row r="767" customFormat="1" x14ac:dyDescent="0.15"/>
    <row r="768" customFormat="1" x14ac:dyDescent="0.15"/>
    <row r="769" customFormat="1" x14ac:dyDescent="0.15"/>
    <row r="770" customFormat="1" x14ac:dyDescent="0.15"/>
    <row r="771" customFormat="1" x14ac:dyDescent="0.15"/>
    <row r="772" customFormat="1" x14ac:dyDescent="0.15"/>
    <row r="773" customFormat="1" x14ac:dyDescent="0.15"/>
    <row r="774" customFormat="1" x14ac:dyDescent="0.15"/>
    <row r="775" customFormat="1" x14ac:dyDescent="0.15"/>
    <row r="776" customFormat="1" x14ac:dyDescent="0.15"/>
    <row r="777" customFormat="1" x14ac:dyDescent="0.15"/>
    <row r="778" customFormat="1" x14ac:dyDescent="0.15"/>
    <row r="779" customFormat="1" x14ac:dyDescent="0.15"/>
    <row r="780" customFormat="1" x14ac:dyDescent="0.15"/>
    <row r="781" customFormat="1" x14ac:dyDescent="0.15"/>
    <row r="782" customFormat="1" x14ac:dyDescent="0.15"/>
    <row r="783" customFormat="1" x14ac:dyDescent="0.15"/>
    <row r="784" customFormat="1" x14ac:dyDescent="0.15"/>
    <row r="785" customFormat="1" x14ac:dyDescent="0.15"/>
    <row r="786" customFormat="1" x14ac:dyDescent="0.15"/>
    <row r="787" customFormat="1" x14ac:dyDescent="0.15"/>
    <row r="788" customFormat="1" x14ac:dyDescent="0.15"/>
    <row r="789" customFormat="1" x14ac:dyDescent="0.15"/>
    <row r="790" customFormat="1" x14ac:dyDescent="0.15"/>
    <row r="791" customFormat="1" x14ac:dyDescent="0.15"/>
    <row r="792" customFormat="1" x14ac:dyDescent="0.15"/>
    <row r="793" customFormat="1" x14ac:dyDescent="0.15"/>
    <row r="794" customFormat="1" x14ac:dyDescent="0.15"/>
    <row r="795" customFormat="1" x14ac:dyDescent="0.15"/>
    <row r="796" customFormat="1" x14ac:dyDescent="0.15"/>
    <row r="797" customFormat="1" x14ac:dyDescent="0.15"/>
    <row r="798" customFormat="1" x14ac:dyDescent="0.15"/>
    <row r="799" customFormat="1" x14ac:dyDescent="0.15"/>
    <row r="800" customFormat="1" x14ac:dyDescent="0.15"/>
    <row r="801" customFormat="1" x14ac:dyDescent="0.15"/>
    <row r="802" customFormat="1" x14ac:dyDescent="0.15"/>
    <row r="803" customFormat="1" x14ac:dyDescent="0.15"/>
    <row r="804" customFormat="1" x14ac:dyDescent="0.15"/>
    <row r="805" customFormat="1" x14ac:dyDescent="0.15"/>
    <row r="806" customFormat="1" x14ac:dyDescent="0.15"/>
    <row r="807" customFormat="1" x14ac:dyDescent="0.15"/>
    <row r="808" customFormat="1" x14ac:dyDescent="0.15"/>
    <row r="809" customFormat="1" x14ac:dyDescent="0.15"/>
    <row r="810" customFormat="1" x14ac:dyDescent="0.15"/>
    <row r="811" customFormat="1" x14ac:dyDescent="0.15"/>
    <row r="812" customFormat="1" x14ac:dyDescent="0.15"/>
    <row r="813" customFormat="1" x14ac:dyDescent="0.15"/>
    <row r="814" customFormat="1" x14ac:dyDescent="0.15"/>
    <row r="815" customFormat="1" x14ac:dyDescent="0.15"/>
    <row r="816" customFormat="1" x14ac:dyDescent="0.15"/>
    <row r="817" customFormat="1" x14ac:dyDescent="0.15"/>
    <row r="818" customFormat="1" x14ac:dyDescent="0.15"/>
    <row r="819" customFormat="1" x14ac:dyDescent="0.15"/>
    <row r="820" customFormat="1" x14ac:dyDescent="0.15"/>
    <row r="821" customFormat="1" x14ac:dyDescent="0.15"/>
    <row r="822" customFormat="1" x14ac:dyDescent="0.15"/>
    <row r="823" customFormat="1" x14ac:dyDescent="0.15"/>
    <row r="824" customFormat="1" x14ac:dyDescent="0.15"/>
    <row r="825" customFormat="1" x14ac:dyDescent="0.15"/>
    <row r="826" customFormat="1" x14ac:dyDescent="0.15"/>
    <row r="827" customFormat="1" x14ac:dyDescent="0.15"/>
    <row r="828" customFormat="1" x14ac:dyDescent="0.15"/>
    <row r="829" customFormat="1" x14ac:dyDescent="0.15"/>
    <row r="830" customFormat="1" x14ac:dyDescent="0.15"/>
    <row r="831" customFormat="1" x14ac:dyDescent="0.15"/>
    <row r="832" customFormat="1" x14ac:dyDescent="0.15"/>
    <row r="833" customFormat="1" x14ac:dyDescent="0.15"/>
    <row r="834" customFormat="1" x14ac:dyDescent="0.15"/>
    <row r="835" customFormat="1" x14ac:dyDescent="0.15"/>
    <row r="836" customFormat="1" x14ac:dyDescent="0.15"/>
    <row r="837" customFormat="1" x14ac:dyDescent="0.15"/>
    <row r="838" customFormat="1" x14ac:dyDescent="0.15"/>
    <row r="839" customFormat="1" x14ac:dyDescent="0.15"/>
    <row r="840" customFormat="1" x14ac:dyDescent="0.15"/>
    <row r="841" customFormat="1" x14ac:dyDescent="0.15"/>
    <row r="842" customFormat="1" x14ac:dyDescent="0.15"/>
    <row r="843" customFormat="1" x14ac:dyDescent="0.15"/>
    <row r="844" customFormat="1" x14ac:dyDescent="0.15"/>
    <row r="845" customFormat="1" x14ac:dyDescent="0.15"/>
    <row r="846" customFormat="1" x14ac:dyDescent="0.15"/>
    <row r="847" customFormat="1" x14ac:dyDescent="0.15"/>
    <row r="848" customFormat="1" x14ac:dyDescent="0.15"/>
    <row r="849" customFormat="1" x14ac:dyDescent="0.15"/>
    <row r="850" customFormat="1" x14ac:dyDescent="0.15"/>
    <row r="851" customFormat="1" x14ac:dyDescent="0.15"/>
    <row r="852" customFormat="1" x14ac:dyDescent="0.15"/>
    <row r="853" customFormat="1" x14ac:dyDescent="0.15"/>
    <row r="854" customFormat="1" x14ac:dyDescent="0.15"/>
    <row r="855" customFormat="1" x14ac:dyDescent="0.15"/>
    <row r="856" customFormat="1" x14ac:dyDescent="0.15"/>
    <row r="857" customFormat="1" x14ac:dyDescent="0.15"/>
    <row r="858" customFormat="1" x14ac:dyDescent="0.15"/>
    <row r="859" customFormat="1" x14ac:dyDescent="0.15"/>
    <row r="860" customFormat="1" x14ac:dyDescent="0.15"/>
    <row r="861" customFormat="1" x14ac:dyDescent="0.15"/>
    <row r="862" customFormat="1" x14ac:dyDescent="0.15"/>
    <row r="863" customFormat="1" x14ac:dyDescent="0.15"/>
    <row r="864" customFormat="1" x14ac:dyDescent="0.15"/>
    <row r="865" customFormat="1" x14ac:dyDescent="0.15"/>
    <row r="866" customFormat="1" x14ac:dyDescent="0.15"/>
    <row r="867" customFormat="1" x14ac:dyDescent="0.15"/>
    <row r="868" customFormat="1" x14ac:dyDescent="0.15"/>
    <row r="869" customFormat="1" x14ac:dyDescent="0.15"/>
    <row r="870" customFormat="1" x14ac:dyDescent="0.15"/>
    <row r="871" customFormat="1" x14ac:dyDescent="0.15"/>
    <row r="872" customFormat="1" x14ac:dyDescent="0.15"/>
    <row r="873" customFormat="1" x14ac:dyDescent="0.15"/>
    <row r="874" customFormat="1" x14ac:dyDescent="0.15"/>
    <row r="875" customFormat="1" x14ac:dyDescent="0.15"/>
    <row r="876" customFormat="1" x14ac:dyDescent="0.15"/>
    <row r="877" customFormat="1" x14ac:dyDescent="0.15"/>
    <row r="878" customFormat="1" x14ac:dyDescent="0.15"/>
    <row r="879" customFormat="1" x14ac:dyDescent="0.15"/>
    <row r="880" customFormat="1" x14ac:dyDescent="0.15"/>
    <row r="881" customFormat="1" x14ac:dyDescent="0.15"/>
    <row r="882" customFormat="1" x14ac:dyDescent="0.15"/>
    <row r="883" customFormat="1" x14ac:dyDescent="0.15"/>
    <row r="884" customFormat="1" x14ac:dyDescent="0.15"/>
    <row r="885" customFormat="1" x14ac:dyDescent="0.15"/>
    <row r="886" customFormat="1" x14ac:dyDescent="0.15"/>
    <row r="887" customFormat="1" x14ac:dyDescent="0.15"/>
    <row r="888" customFormat="1" x14ac:dyDescent="0.15"/>
    <row r="889" customFormat="1" x14ac:dyDescent="0.15"/>
    <row r="890" customFormat="1" x14ac:dyDescent="0.15"/>
    <row r="891" customFormat="1" x14ac:dyDescent="0.15"/>
    <row r="892" customFormat="1" x14ac:dyDescent="0.15"/>
    <row r="893" customFormat="1" x14ac:dyDescent="0.15"/>
    <row r="894" customFormat="1" x14ac:dyDescent="0.15"/>
    <row r="895" customFormat="1" x14ac:dyDescent="0.15"/>
    <row r="896" customFormat="1" x14ac:dyDescent="0.15"/>
    <row r="897" customFormat="1" x14ac:dyDescent="0.15"/>
    <row r="898" customFormat="1" x14ac:dyDescent="0.15"/>
    <row r="899" customFormat="1" x14ac:dyDescent="0.15"/>
    <row r="900" customFormat="1" x14ac:dyDescent="0.15"/>
    <row r="901" customFormat="1" x14ac:dyDescent="0.15"/>
    <row r="902" customFormat="1" x14ac:dyDescent="0.15"/>
    <row r="903" customFormat="1" x14ac:dyDescent="0.15"/>
    <row r="904" customFormat="1" x14ac:dyDescent="0.15"/>
    <row r="905" customFormat="1" x14ac:dyDescent="0.15"/>
    <row r="906" customFormat="1" x14ac:dyDescent="0.15"/>
    <row r="907" customFormat="1" x14ac:dyDescent="0.15"/>
    <row r="908" customFormat="1" x14ac:dyDescent="0.15"/>
    <row r="909" customFormat="1" x14ac:dyDescent="0.15"/>
    <row r="910" customFormat="1" x14ac:dyDescent="0.15"/>
    <row r="911" customFormat="1" x14ac:dyDescent="0.15"/>
    <row r="912" customFormat="1" x14ac:dyDescent="0.15"/>
    <row r="913" customFormat="1" x14ac:dyDescent="0.15"/>
    <row r="914" customFormat="1" x14ac:dyDescent="0.15"/>
    <row r="915" customFormat="1" x14ac:dyDescent="0.15"/>
    <row r="916" customFormat="1" x14ac:dyDescent="0.15"/>
    <row r="917" customFormat="1" x14ac:dyDescent="0.15"/>
    <row r="918" customFormat="1" x14ac:dyDescent="0.15"/>
    <row r="919" customFormat="1" x14ac:dyDescent="0.15"/>
    <row r="920" customFormat="1" x14ac:dyDescent="0.15"/>
    <row r="921" customFormat="1" x14ac:dyDescent="0.15"/>
    <row r="922" customFormat="1" x14ac:dyDescent="0.15"/>
    <row r="923" customFormat="1" x14ac:dyDescent="0.15"/>
    <row r="924" customFormat="1" x14ac:dyDescent="0.15"/>
    <row r="925" customFormat="1" x14ac:dyDescent="0.15"/>
    <row r="926" customFormat="1" x14ac:dyDescent="0.15"/>
    <row r="927" customFormat="1" x14ac:dyDescent="0.15"/>
    <row r="928" customFormat="1" x14ac:dyDescent="0.15"/>
    <row r="929" customFormat="1" x14ac:dyDescent="0.15"/>
    <row r="930" customFormat="1" x14ac:dyDescent="0.15"/>
    <row r="931" customFormat="1" x14ac:dyDescent="0.15"/>
    <row r="932" customFormat="1" x14ac:dyDescent="0.15"/>
    <row r="933" customFormat="1" x14ac:dyDescent="0.15"/>
    <row r="934" customFormat="1" x14ac:dyDescent="0.15"/>
    <row r="935" customFormat="1" x14ac:dyDescent="0.15"/>
    <row r="936" customFormat="1" x14ac:dyDescent="0.15"/>
    <row r="937" customFormat="1" x14ac:dyDescent="0.15"/>
    <row r="938" customFormat="1" x14ac:dyDescent="0.15"/>
    <row r="939" customFormat="1" x14ac:dyDescent="0.15"/>
    <row r="940" customFormat="1" x14ac:dyDescent="0.15"/>
    <row r="941" customFormat="1" x14ac:dyDescent="0.15"/>
    <row r="942" customFormat="1" x14ac:dyDescent="0.15"/>
    <row r="943" customFormat="1" x14ac:dyDescent="0.15"/>
    <row r="944" customFormat="1" x14ac:dyDescent="0.15"/>
    <row r="945" customFormat="1" x14ac:dyDescent="0.15"/>
    <row r="946" customFormat="1" x14ac:dyDescent="0.15"/>
    <row r="947" customFormat="1" x14ac:dyDescent="0.15"/>
    <row r="948" customFormat="1" x14ac:dyDescent="0.15"/>
    <row r="949" customFormat="1" x14ac:dyDescent="0.15"/>
    <row r="950" customFormat="1" x14ac:dyDescent="0.15"/>
    <row r="951" customFormat="1" x14ac:dyDescent="0.15"/>
    <row r="952" customFormat="1" x14ac:dyDescent="0.15"/>
    <row r="953" customFormat="1" x14ac:dyDescent="0.15"/>
    <row r="954" customFormat="1" x14ac:dyDescent="0.15"/>
    <row r="955" customFormat="1" x14ac:dyDescent="0.15"/>
    <row r="956" customFormat="1" x14ac:dyDescent="0.15"/>
    <row r="957" customFormat="1" x14ac:dyDescent="0.15"/>
    <row r="958" customFormat="1" x14ac:dyDescent="0.15"/>
    <row r="959" customFormat="1" x14ac:dyDescent="0.15"/>
    <row r="960" customFormat="1" x14ac:dyDescent="0.15"/>
    <row r="961" customFormat="1" x14ac:dyDescent="0.15"/>
    <row r="962" customFormat="1" x14ac:dyDescent="0.15"/>
    <row r="963" customFormat="1" x14ac:dyDescent="0.15"/>
    <row r="964" customFormat="1" x14ac:dyDescent="0.15"/>
    <row r="965" customFormat="1" x14ac:dyDescent="0.15"/>
    <row r="966" customFormat="1" x14ac:dyDescent="0.15"/>
    <row r="967" customFormat="1" x14ac:dyDescent="0.15"/>
    <row r="968" customFormat="1" x14ac:dyDescent="0.15"/>
    <row r="969" customFormat="1" x14ac:dyDescent="0.15"/>
    <row r="970" customFormat="1" x14ac:dyDescent="0.15"/>
    <row r="971" customFormat="1" x14ac:dyDescent="0.15"/>
    <row r="972" customFormat="1" x14ac:dyDescent="0.15"/>
    <row r="973" customFormat="1" x14ac:dyDescent="0.15"/>
    <row r="974" customFormat="1" x14ac:dyDescent="0.15"/>
    <row r="975" customFormat="1" x14ac:dyDescent="0.15"/>
    <row r="976" customFormat="1" x14ac:dyDescent="0.15"/>
    <row r="977" customFormat="1" x14ac:dyDescent="0.15"/>
    <row r="978" customFormat="1" x14ac:dyDescent="0.15"/>
    <row r="979" customFormat="1" x14ac:dyDescent="0.15"/>
    <row r="980" customFormat="1" x14ac:dyDescent="0.15"/>
    <row r="981" customFormat="1" x14ac:dyDescent="0.15"/>
    <row r="982" customFormat="1" x14ac:dyDescent="0.15"/>
    <row r="983" customFormat="1" x14ac:dyDescent="0.15"/>
    <row r="984" customFormat="1" x14ac:dyDescent="0.15"/>
    <row r="985" customFormat="1" x14ac:dyDescent="0.15"/>
    <row r="986" customFormat="1" x14ac:dyDescent="0.15"/>
    <row r="987" customFormat="1" x14ac:dyDescent="0.15"/>
    <row r="988" customFormat="1" x14ac:dyDescent="0.15"/>
    <row r="989" customFormat="1" x14ac:dyDescent="0.15"/>
    <row r="990" customFormat="1" x14ac:dyDescent="0.15"/>
    <row r="991" customFormat="1" x14ac:dyDescent="0.15"/>
    <row r="992" customFormat="1" x14ac:dyDescent="0.15"/>
    <row r="993" customFormat="1" x14ac:dyDescent="0.15"/>
    <row r="994" customFormat="1" x14ac:dyDescent="0.15"/>
    <row r="995" customFormat="1" x14ac:dyDescent="0.15"/>
    <row r="996" customFormat="1" x14ac:dyDescent="0.15"/>
    <row r="997" customFormat="1" x14ac:dyDescent="0.15"/>
    <row r="998" customFormat="1" x14ac:dyDescent="0.15"/>
    <row r="999" customFormat="1" x14ac:dyDescent="0.15"/>
    <row r="1000" customFormat="1" x14ac:dyDescent="0.15"/>
    <row r="1001" customFormat="1" x14ac:dyDescent="0.15"/>
    <row r="1002" customFormat="1" x14ac:dyDescent="0.15"/>
    <row r="1003" customFormat="1" x14ac:dyDescent="0.15"/>
    <row r="1004" customFormat="1" x14ac:dyDescent="0.15"/>
    <row r="1005" customFormat="1" x14ac:dyDescent="0.15"/>
    <row r="1006" customFormat="1" x14ac:dyDescent="0.15"/>
    <row r="1007" customFormat="1" x14ac:dyDescent="0.15"/>
    <row r="1008" customFormat="1" x14ac:dyDescent="0.15"/>
    <row r="1009" customFormat="1" x14ac:dyDescent="0.15"/>
    <row r="1010" customFormat="1" x14ac:dyDescent="0.15"/>
    <row r="1011" customFormat="1" x14ac:dyDescent="0.15"/>
    <row r="1012" customFormat="1" x14ac:dyDescent="0.15"/>
    <row r="1013" customFormat="1" x14ac:dyDescent="0.15"/>
    <row r="1014" customFormat="1" x14ac:dyDescent="0.15"/>
    <row r="1015" customFormat="1" x14ac:dyDescent="0.15"/>
    <row r="1016" customFormat="1" x14ac:dyDescent="0.15"/>
    <row r="1017" customFormat="1" x14ac:dyDescent="0.15"/>
    <row r="1018" customFormat="1" x14ac:dyDescent="0.15"/>
    <row r="1019" customFormat="1" x14ac:dyDescent="0.15"/>
    <row r="1020" customFormat="1" x14ac:dyDescent="0.15"/>
    <row r="1021" customFormat="1" x14ac:dyDescent="0.15"/>
    <row r="1022" customFormat="1" x14ac:dyDescent="0.15"/>
    <row r="1023" customFormat="1" x14ac:dyDescent="0.15"/>
    <row r="1024" customFormat="1" x14ac:dyDescent="0.15"/>
    <row r="1025" customFormat="1" x14ac:dyDescent="0.15"/>
    <row r="1026" customFormat="1" x14ac:dyDescent="0.15"/>
    <row r="1027" customFormat="1" x14ac:dyDescent="0.15"/>
    <row r="1028" customFormat="1" x14ac:dyDescent="0.15"/>
    <row r="1029" customFormat="1" x14ac:dyDescent="0.15"/>
    <row r="1030" customFormat="1" x14ac:dyDescent="0.15"/>
    <row r="1031" customFormat="1" x14ac:dyDescent="0.15"/>
    <row r="1032" customFormat="1" x14ac:dyDescent="0.15"/>
    <row r="1033" customFormat="1" x14ac:dyDescent="0.15"/>
    <row r="1034" customFormat="1" x14ac:dyDescent="0.15"/>
    <row r="1035" customFormat="1" x14ac:dyDescent="0.15"/>
    <row r="1036" customFormat="1" x14ac:dyDescent="0.15"/>
    <row r="1037" customFormat="1" x14ac:dyDescent="0.15"/>
    <row r="1038" customFormat="1" x14ac:dyDescent="0.15"/>
    <row r="1039" customFormat="1" x14ac:dyDescent="0.15"/>
    <row r="1040" customFormat="1" x14ac:dyDescent="0.15"/>
    <row r="1041" customFormat="1" x14ac:dyDescent="0.15"/>
    <row r="1042" customFormat="1" x14ac:dyDescent="0.15"/>
    <row r="1043" customFormat="1" x14ac:dyDescent="0.15"/>
    <row r="1044" customFormat="1" x14ac:dyDescent="0.15"/>
    <row r="1045" customFormat="1" x14ac:dyDescent="0.15"/>
    <row r="1046" customFormat="1" x14ac:dyDescent="0.15"/>
    <row r="1047" customFormat="1" x14ac:dyDescent="0.15"/>
    <row r="1048" customFormat="1" x14ac:dyDescent="0.15"/>
    <row r="1049" customFormat="1" x14ac:dyDescent="0.15"/>
    <row r="1050" customFormat="1" x14ac:dyDescent="0.15"/>
    <row r="1051" customFormat="1" x14ac:dyDescent="0.15"/>
    <row r="1052" customFormat="1" x14ac:dyDescent="0.15"/>
    <row r="1053" customFormat="1" x14ac:dyDescent="0.15"/>
    <row r="1054" customFormat="1" x14ac:dyDescent="0.15"/>
    <row r="1055" customFormat="1" x14ac:dyDescent="0.15"/>
    <row r="1056" customFormat="1" x14ac:dyDescent="0.15"/>
    <row r="1057" customFormat="1" x14ac:dyDescent="0.15"/>
    <row r="1058" customFormat="1" x14ac:dyDescent="0.15"/>
    <row r="1059" customFormat="1" x14ac:dyDescent="0.15"/>
    <row r="1060" customFormat="1" x14ac:dyDescent="0.15"/>
    <row r="1061" customFormat="1" x14ac:dyDescent="0.15"/>
    <row r="1062" customFormat="1" x14ac:dyDescent="0.15"/>
    <row r="1063" customFormat="1" x14ac:dyDescent="0.15"/>
    <row r="1064" customFormat="1" x14ac:dyDescent="0.15"/>
    <row r="1065" customFormat="1" x14ac:dyDescent="0.15"/>
    <row r="1066" customFormat="1" x14ac:dyDescent="0.15"/>
    <row r="1067" customFormat="1" x14ac:dyDescent="0.15"/>
    <row r="1068" customFormat="1" x14ac:dyDescent="0.15"/>
    <row r="1069" customFormat="1" x14ac:dyDescent="0.15"/>
    <row r="1070" customFormat="1" x14ac:dyDescent="0.15"/>
    <row r="1071" customFormat="1" x14ac:dyDescent="0.15"/>
    <row r="1072" customFormat="1" x14ac:dyDescent="0.15"/>
    <row r="1073" customFormat="1" x14ac:dyDescent="0.15"/>
    <row r="1074" customFormat="1" x14ac:dyDescent="0.15"/>
    <row r="1075" customFormat="1" x14ac:dyDescent="0.15"/>
    <row r="1076" customFormat="1" x14ac:dyDescent="0.15"/>
    <row r="1077" customFormat="1" x14ac:dyDescent="0.15"/>
    <row r="1078" customFormat="1" x14ac:dyDescent="0.15"/>
    <row r="1079" customFormat="1" x14ac:dyDescent="0.15"/>
    <row r="1080" customFormat="1" x14ac:dyDescent="0.15"/>
    <row r="1081" customFormat="1" x14ac:dyDescent="0.15"/>
    <row r="1082" customFormat="1" x14ac:dyDescent="0.15"/>
    <row r="1083" customFormat="1" x14ac:dyDescent="0.15"/>
    <row r="1084" customFormat="1" x14ac:dyDescent="0.15"/>
    <row r="1085" customFormat="1" x14ac:dyDescent="0.15"/>
    <row r="1086" customFormat="1" x14ac:dyDescent="0.15"/>
    <row r="1087" customFormat="1" x14ac:dyDescent="0.15"/>
    <row r="1088" customFormat="1" x14ac:dyDescent="0.15"/>
    <row r="1089" customFormat="1" x14ac:dyDescent="0.15"/>
    <row r="1090" customFormat="1" x14ac:dyDescent="0.15"/>
    <row r="1091" customFormat="1" x14ac:dyDescent="0.15"/>
    <row r="1092" customFormat="1" x14ac:dyDescent="0.15"/>
    <row r="1093" customFormat="1" x14ac:dyDescent="0.15"/>
    <row r="1094" customFormat="1" x14ac:dyDescent="0.15"/>
    <row r="1095" customFormat="1" x14ac:dyDescent="0.15"/>
    <row r="1096" customFormat="1" x14ac:dyDescent="0.15"/>
    <row r="1097" customFormat="1" x14ac:dyDescent="0.15"/>
    <row r="1098" customFormat="1" x14ac:dyDescent="0.15"/>
    <row r="1099" customFormat="1" x14ac:dyDescent="0.15"/>
    <row r="1100" customFormat="1" x14ac:dyDescent="0.15"/>
    <row r="1101" customFormat="1" x14ac:dyDescent="0.15"/>
    <row r="1102" customFormat="1" x14ac:dyDescent="0.15"/>
    <row r="1103" customFormat="1" x14ac:dyDescent="0.15"/>
    <row r="1104" customFormat="1" x14ac:dyDescent="0.15"/>
    <row r="1105" customFormat="1" x14ac:dyDescent="0.15"/>
    <row r="1106" customFormat="1" x14ac:dyDescent="0.15"/>
    <row r="1107" customFormat="1" x14ac:dyDescent="0.15"/>
    <row r="1108" customFormat="1" x14ac:dyDescent="0.15"/>
    <row r="1109" customFormat="1" x14ac:dyDescent="0.15"/>
    <row r="1110" customFormat="1" x14ac:dyDescent="0.15"/>
    <row r="1111" customFormat="1" x14ac:dyDescent="0.15"/>
    <row r="1112" customFormat="1" x14ac:dyDescent="0.15"/>
    <row r="1113" customFormat="1" x14ac:dyDescent="0.15"/>
    <row r="1114" customFormat="1" x14ac:dyDescent="0.15"/>
    <row r="1115" customFormat="1" x14ac:dyDescent="0.15"/>
    <row r="1116" customFormat="1" x14ac:dyDescent="0.15"/>
    <row r="1117" customFormat="1" x14ac:dyDescent="0.15"/>
    <row r="1118" customFormat="1" x14ac:dyDescent="0.15"/>
    <row r="1119" customFormat="1" x14ac:dyDescent="0.15"/>
    <row r="1120" customFormat="1" x14ac:dyDescent="0.15"/>
    <row r="1121" customFormat="1" x14ac:dyDescent="0.15"/>
    <row r="1122" customFormat="1" x14ac:dyDescent="0.15"/>
    <row r="1123" customFormat="1" x14ac:dyDescent="0.15"/>
    <row r="1124" customFormat="1" x14ac:dyDescent="0.15"/>
    <row r="1125" customFormat="1" x14ac:dyDescent="0.15"/>
    <row r="1126" customFormat="1" x14ac:dyDescent="0.15"/>
    <row r="1127" customFormat="1" x14ac:dyDescent="0.15"/>
    <row r="1128" customFormat="1" x14ac:dyDescent="0.15"/>
    <row r="1129" customFormat="1" x14ac:dyDescent="0.15"/>
    <row r="1130" customFormat="1" x14ac:dyDescent="0.15"/>
    <row r="1131" customFormat="1" x14ac:dyDescent="0.15"/>
    <row r="1132" customFormat="1" x14ac:dyDescent="0.15"/>
    <row r="1133" customFormat="1" x14ac:dyDescent="0.15"/>
    <row r="1134" customFormat="1" x14ac:dyDescent="0.15"/>
    <row r="1135" customFormat="1" x14ac:dyDescent="0.15"/>
    <row r="1136" customFormat="1" x14ac:dyDescent="0.15"/>
    <row r="1137" customFormat="1" x14ac:dyDescent="0.15"/>
    <row r="1138" customFormat="1" x14ac:dyDescent="0.15"/>
    <row r="1139" customFormat="1" x14ac:dyDescent="0.15"/>
    <row r="1140" customFormat="1" x14ac:dyDescent="0.15"/>
    <row r="1141" customFormat="1" x14ac:dyDescent="0.15"/>
    <row r="1142" customFormat="1" x14ac:dyDescent="0.15"/>
    <row r="1143" customFormat="1" x14ac:dyDescent="0.15"/>
    <row r="1144" customFormat="1" x14ac:dyDescent="0.15"/>
    <row r="1145" customFormat="1" x14ac:dyDescent="0.15"/>
    <row r="1146" customFormat="1" x14ac:dyDescent="0.15"/>
    <row r="1147" customFormat="1" x14ac:dyDescent="0.15"/>
    <row r="1148" customFormat="1" x14ac:dyDescent="0.15"/>
    <row r="1149" customFormat="1" x14ac:dyDescent="0.15"/>
    <row r="1150" customFormat="1" x14ac:dyDescent="0.15"/>
    <row r="1151" customFormat="1" x14ac:dyDescent="0.15"/>
    <row r="1152" customFormat="1" x14ac:dyDescent="0.15"/>
    <row r="1153" customFormat="1" x14ac:dyDescent="0.15"/>
    <row r="1154" customFormat="1" x14ac:dyDescent="0.15"/>
    <row r="1155" customFormat="1" x14ac:dyDescent="0.15"/>
    <row r="1156" customFormat="1" x14ac:dyDescent="0.15"/>
    <row r="1157" customFormat="1" x14ac:dyDescent="0.15"/>
    <row r="1158" customFormat="1" x14ac:dyDescent="0.15"/>
    <row r="1159" customFormat="1" x14ac:dyDescent="0.15"/>
    <row r="1160" customFormat="1" x14ac:dyDescent="0.15"/>
    <row r="1161" customFormat="1" x14ac:dyDescent="0.15"/>
    <row r="1162" customFormat="1" x14ac:dyDescent="0.15"/>
    <row r="1163" customFormat="1" x14ac:dyDescent="0.15"/>
    <row r="1164" customFormat="1" x14ac:dyDescent="0.15"/>
    <row r="1165" customFormat="1" x14ac:dyDescent="0.15"/>
    <row r="1166" customFormat="1" x14ac:dyDescent="0.15"/>
    <row r="1167" customFormat="1" x14ac:dyDescent="0.15"/>
    <row r="1168" customFormat="1" x14ac:dyDescent="0.15"/>
    <row r="1169" customFormat="1" x14ac:dyDescent="0.15"/>
    <row r="1170" customFormat="1" x14ac:dyDescent="0.15"/>
    <row r="1171" customFormat="1" x14ac:dyDescent="0.15"/>
    <row r="1172" customFormat="1" x14ac:dyDescent="0.15"/>
    <row r="1173" customFormat="1" x14ac:dyDescent="0.15"/>
    <row r="1174" customFormat="1" x14ac:dyDescent="0.15"/>
    <row r="1175" customFormat="1" x14ac:dyDescent="0.15"/>
    <row r="1176" customFormat="1" x14ac:dyDescent="0.15"/>
    <row r="1177" customFormat="1" x14ac:dyDescent="0.15"/>
    <row r="1178" customFormat="1" x14ac:dyDescent="0.15"/>
    <row r="1179" customFormat="1" x14ac:dyDescent="0.15"/>
    <row r="1180" customFormat="1" x14ac:dyDescent="0.15"/>
    <row r="1181" customFormat="1" x14ac:dyDescent="0.15"/>
    <row r="1182" customFormat="1" x14ac:dyDescent="0.15"/>
    <row r="1183" customFormat="1" x14ac:dyDescent="0.15"/>
    <row r="1184" customFormat="1" x14ac:dyDescent="0.15"/>
    <row r="1185" customFormat="1" x14ac:dyDescent="0.15"/>
    <row r="1186" customFormat="1" x14ac:dyDescent="0.15"/>
    <row r="1187" customFormat="1" x14ac:dyDescent="0.15"/>
    <row r="1188" customFormat="1" x14ac:dyDescent="0.15"/>
    <row r="1189" customFormat="1" x14ac:dyDescent="0.15"/>
    <row r="1190" customFormat="1" x14ac:dyDescent="0.15"/>
    <row r="1191" customFormat="1" x14ac:dyDescent="0.15"/>
    <row r="1192" customFormat="1" x14ac:dyDescent="0.15"/>
    <row r="1193" customFormat="1" x14ac:dyDescent="0.15"/>
    <row r="1194" customFormat="1" x14ac:dyDescent="0.15"/>
    <row r="1195" customFormat="1" x14ac:dyDescent="0.15"/>
    <row r="1196" customFormat="1" x14ac:dyDescent="0.15"/>
    <row r="1197" customFormat="1" x14ac:dyDescent="0.15"/>
    <row r="1198" customFormat="1" x14ac:dyDescent="0.15"/>
    <row r="1199" customFormat="1" x14ac:dyDescent="0.15"/>
    <row r="1200" customFormat="1" x14ac:dyDescent="0.15"/>
    <row r="1201" customFormat="1" x14ac:dyDescent="0.15"/>
    <row r="1202" customFormat="1" x14ac:dyDescent="0.15"/>
    <row r="1203" customFormat="1" x14ac:dyDescent="0.15"/>
    <row r="1204" customFormat="1" x14ac:dyDescent="0.15"/>
    <row r="1205" customFormat="1" x14ac:dyDescent="0.15"/>
    <row r="1206" customFormat="1" x14ac:dyDescent="0.15"/>
    <row r="1207" customFormat="1" x14ac:dyDescent="0.15"/>
    <row r="1208" customFormat="1" x14ac:dyDescent="0.15"/>
    <row r="1209" customFormat="1" x14ac:dyDescent="0.15"/>
    <row r="1210" customFormat="1" x14ac:dyDescent="0.15"/>
    <row r="1211" customFormat="1" x14ac:dyDescent="0.15"/>
    <row r="1212" customFormat="1" x14ac:dyDescent="0.15"/>
    <row r="1213" customFormat="1" x14ac:dyDescent="0.15"/>
    <row r="1214" customFormat="1" x14ac:dyDescent="0.15"/>
    <row r="1215" customFormat="1" x14ac:dyDescent="0.15"/>
    <row r="1216" customFormat="1" x14ac:dyDescent="0.15"/>
    <row r="1217" customFormat="1" x14ac:dyDescent="0.15"/>
    <row r="1218" customFormat="1" x14ac:dyDescent="0.15"/>
    <row r="1219" customFormat="1" x14ac:dyDescent="0.15"/>
    <row r="1220" customFormat="1" x14ac:dyDescent="0.15"/>
    <row r="1221" customFormat="1" x14ac:dyDescent="0.15"/>
    <row r="1222" customFormat="1" x14ac:dyDescent="0.15"/>
    <row r="1223" customFormat="1" x14ac:dyDescent="0.15"/>
    <row r="1224" customFormat="1" x14ac:dyDescent="0.15"/>
    <row r="1225" customFormat="1" x14ac:dyDescent="0.15"/>
    <row r="1226" customFormat="1" x14ac:dyDescent="0.15"/>
    <row r="1227" customFormat="1" x14ac:dyDescent="0.15"/>
    <row r="1228" customFormat="1" x14ac:dyDescent="0.15"/>
    <row r="1229" customFormat="1" x14ac:dyDescent="0.15"/>
    <row r="1230" customFormat="1" x14ac:dyDescent="0.15"/>
    <row r="1231" customFormat="1" x14ac:dyDescent="0.15"/>
    <row r="1232" customFormat="1" x14ac:dyDescent="0.15"/>
    <row r="1233" customFormat="1" x14ac:dyDescent="0.15"/>
    <row r="1234" customFormat="1" x14ac:dyDescent="0.15"/>
    <row r="1235" customFormat="1" x14ac:dyDescent="0.15"/>
    <row r="1236" customFormat="1" x14ac:dyDescent="0.15"/>
    <row r="1237" customFormat="1" x14ac:dyDescent="0.15"/>
    <row r="1238" customFormat="1" x14ac:dyDescent="0.15"/>
    <row r="1239" customFormat="1" x14ac:dyDescent="0.15"/>
    <row r="1240" customFormat="1" x14ac:dyDescent="0.15"/>
    <row r="1241" customFormat="1" x14ac:dyDescent="0.15"/>
    <row r="1242" customFormat="1" x14ac:dyDescent="0.15"/>
    <row r="1243" customFormat="1" x14ac:dyDescent="0.15"/>
    <row r="1244" customFormat="1" x14ac:dyDescent="0.15"/>
    <row r="1245" customFormat="1" x14ac:dyDescent="0.15"/>
    <row r="1246" customFormat="1" x14ac:dyDescent="0.15"/>
    <row r="1247" customFormat="1" x14ac:dyDescent="0.15"/>
    <row r="1248" customFormat="1" x14ac:dyDescent="0.15"/>
    <row r="1249" customFormat="1" x14ac:dyDescent="0.15"/>
    <row r="1250" customFormat="1" x14ac:dyDescent="0.15"/>
    <row r="1251" customFormat="1" x14ac:dyDescent="0.15"/>
    <row r="1252" customFormat="1" x14ac:dyDescent="0.15"/>
    <row r="1253" customFormat="1" x14ac:dyDescent="0.15"/>
    <row r="1254" customFormat="1" x14ac:dyDescent="0.15"/>
    <row r="1255" customFormat="1" x14ac:dyDescent="0.15"/>
    <row r="1256" customFormat="1" x14ac:dyDescent="0.15"/>
    <row r="1257" customFormat="1" x14ac:dyDescent="0.15"/>
    <row r="1258" customFormat="1" x14ac:dyDescent="0.15"/>
    <row r="1259" customFormat="1" x14ac:dyDescent="0.15"/>
    <row r="1260" customFormat="1" x14ac:dyDescent="0.15"/>
    <row r="1261" customFormat="1" x14ac:dyDescent="0.15"/>
    <row r="1262" customFormat="1" x14ac:dyDescent="0.15"/>
    <row r="1263" customFormat="1" x14ac:dyDescent="0.15"/>
    <row r="1264" customFormat="1" x14ac:dyDescent="0.15"/>
    <row r="1265" customFormat="1" x14ac:dyDescent="0.15"/>
    <row r="1266" customFormat="1" x14ac:dyDescent="0.15"/>
    <row r="1267" customFormat="1" x14ac:dyDescent="0.15"/>
    <row r="1268" customFormat="1" x14ac:dyDescent="0.15"/>
    <row r="1269" customFormat="1" x14ac:dyDescent="0.15"/>
    <row r="1270" customFormat="1" x14ac:dyDescent="0.15"/>
    <row r="1271" customFormat="1" x14ac:dyDescent="0.15"/>
    <row r="1272" customFormat="1" x14ac:dyDescent="0.15"/>
    <row r="1273" customFormat="1" x14ac:dyDescent="0.15"/>
    <row r="1274" customFormat="1" x14ac:dyDescent="0.15"/>
    <row r="1275" customFormat="1" x14ac:dyDescent="0.15"/>
    <row r="1276" customFormat="1" x14ac:dyDescent="0.15"/>
    <row r="1277" customFormat="1" x14ac:dyDescent="0.15"/>
    <row r="1278" customFormat="1" x14ac:dyDescent="0.15"/>
    <row r="1279" customFormat="1" x14ac:dyDescent="0.15"/>
    <row r="1280" customFormat="1" x14ac:dyDescent="0.15"/>
    <row r="1281" customFormat="1" x14ac:dyDescent="0.15"/>
    <row r="1282" customFormat="1" x14ac:dyDescent="0.15"/>
    <row r="1283" customFormat="1" x14ac:dyDescent="0.15"/>
    <row r="1284" customFormat="1" x14ac:dyDescent="0.15"/>
    <row r="1285" customFormat="1" x14ac:dyDescent="0.15"/>
    <row r="1286" customFormat="1" x14ac:dyDescent="0.15"/>
    <row r="1287" customFormat="1" x14ac:dyDescent="0.15"/>
    <row r="1288" customFormat="1" x14ac:dyDescent="0.15"/>
    <row r="1289" customFormat="1" x14ac:dyDescent="0.15"/>
    <row r="1290" customFormat="1" x14ac:dyDescent="0.15"/>
    <row r="1291" customFormat="1" x14ac:dyDescent="0.15"/>
    <row r="1292" customFormat="1" x14ac:dyDescent="0.15"/>
    <row r="1293" customFormat="1" x14ac:dyDescent="0.15"/>
    <row r="1294" customFormat="1" x14ac:dyDescent="0.15"/>
    <row r="1295" customFormat="1" x14ac:dyDescent="0.15"/>
    <row r="1296" customFormat="1" x14ac:dyDescent="0.15"/>
    <row r="1297" customFormat="1" x14ac:dyDescent="0.15"/>
    <row r="1298" customFormat="1" x14ac:dyDescent="0.15"/>
    <row r="1299" customFormat="1" x14ac:dyDescent="0.15"/>
    <row r="1300" customFormat="1" x14ac:dyDescent="0.15"/>
    <row r="1301" customFormat="1" x14ac:dyDescent="0.15"/>
    <row r="1302" customFormat="1" x14ac:dyDescent="0.15"/>
    <row r="1303" customFormat="1" x14ac:dyDescent="0.15"/>
    <row r="1304" customFormat="1" x14ac:dyDescent="0.15"/>
    <row r="1305" customFormat="1" x14ac:dyDescent="0.15"/>
    <row r="1306" customFormat="1" x14ac:dyDescent="0.15"/>
    <row r="1307" customFormat="1" x14ac:dyDescent="0.15"/>
    <row r="1308" customFormat="1" x14ac:dyDescent="0.15"/>
    <row r="1309" customFormat="1" x14ac:dyDescent="0.15"/>
    <row r="1310" customFormat="1" x14ac:dyDescent="0.15"/>
    <row r="1311" customFormat="1" x14ac:dyDescent="0.15"/>
    <row r="1312" customFormat="1" x14ac:dyDescent="0.15"/>
    <row r="1313" customFormat="1" x14ac:dyDescent="0.15"/>
    <row r="1314" customFormat="1" x14ac:dyDescent="0.15"/>
    <row r="1315" customFormat="1" x14ac:dyDescent="0.15"/>
    <row r="1316" customFormat="1" x14ac:dyDescent="0.15"/>
    <row r="1317" customFormat="1" x14ac:dyDescent="0.15"/>
    <row r="1318" customFormat="1" x14ac:dyDescent="0.15"/>
    <row r="1319" customFormat="1" x14ac:dyDescent="0.15"/>
    <row r="1320" customFormat="1" x14ac:dyDescent="0.15"/>
    <row r="1321" customFormat="1" x14ac:dyDescent="0.15"/>
    <row r="1322" customFormat="1" x14ac:dyDescent="0.15"/>
    <row r="1323" customFormat="1" x14ac:dyDescent="0.15"/>
    <row r="1324" customFormat="1" x14ac:dyDescent="0.15"/>
    <row r="1325" customFormat="1" x14ac:dyDescent="0.15"/>
    <row r="1326" customFormat="1" x14ac:dyDescent="0.15"/>
    <row r="1327" customFormat="1" x14ac:dyDescent="0.15"/>
    <row r="1328" customFormat="1" x14ac:dyDescent="0.15"/>
    <row r="1329" customFormat="1" x14ac:dyDescent="0.15"/>
    <row r="1330" customFormat="1" x14ac:dyDescent="0.15"/>
    <row r="1331" customFormat="1" x14ac:dyDescent="0.15"/>
    <row r="1332" customFormat="1" x14ac:dyDescent="0.15"/>
    <row r="1333" customFormat="1" x14ac:dyDescent="0.15"/>
    <row r="1334" customFormat="1" x14ac:dyDescent="0.15"/>
    <row r="1335" customFormat="1" x14ac:dyDescent="0.15"/>
    <row r="1336" customFormat="1" x14ac:dyDescent="0.15"/>
    <row r="1337" customFormat="1" x14ac:dyDescent="0.15"/>
    <row r="1338" customFormat="1" x14ac:dyDescent="0.15"/>
    <row r="1339" customFormat="1" x14ac:dyDescent="0.15"/>
    <row r="1340" customFormat="1" x14ac:dyDescent="0.15"/>
    <row r="1341" customFormat="1" x14ac:dyDescent="0.15"/>
    <row r="1342" customFormat="1" x14ac:dyDescent="0.15"/>
    <row r="1343" customFormat="1" x14ac:dyDescent="0.15"/>
    <row r="1344" customFormat="1" x14ac:dyDescent="0.15"/>
    <row r="1345" customFormat="1" x14ac:dyDescent="0.15"/>
    <row r="1346" customFormat="1" x14ac:dyDescent="0.15"/>
    <row r="1347" customFormat="1" x14ac:dyDescent="0.15"/>
    <row r="1348" customFormat="1" x14ac:dyDescent="0.15"/>
    <row r="1349" customFormat="1" x14ac:dyDescent="0.15"/>
    <row r="1350" customFormat="1" x14ac:dyDescent="0.15"/>
    <row r="1351" customFormat="1" x14ac:dyDescent="0.15"/>
    <row r="1352" customFormat="1" x14ac:dyDescent="0.15"/>
    <row r="1353" customFormat="1" x14ac:dyDescent="0.15"/>
    <row r="1354" customFormat="1" x14ac:dyDescent="0.15"/>
    <row r="1355" customFormat="1" x14ac:dyDescent="0.15"/>
    <row r="1356" customFormat="1" x14ac:dyDescent="0.15"/>
    <row r="1357" customFormat="1" x14ac:dyDescent="0.15"/>
    <row r="1358" customFormat="1" x14ac:dyDescent="0.15"/>
    <row r="1359" customFormat="1" x14ac:dyDescent="0.15"/>
    <row r="1360" customFormat="1" x14ac:dyDescent="0.15"/>
    <row r="1361" customFormat="1" x14ac:dyDescent="0.15"/>
    <row r="1362" customFormat="1" x14ac:dyDescent="0.15"/>
    <row r="1363" customFormat="1" x14ac:dyDescent="0.15"/>
    <row r="1364" customFormat="1" x14ac:dyDescent="0.15"/>
    <row r="1365" customFormat="1" x14ac:dyDescent="0.15"/>
    <row r="1366" customFormat="1" x14ac:dyDescent="0.15"/>
    <row r="1367" customFormat="1" x14ac:dyDescent="0.15"/>
    <row r="1368" customFormat="1" x14ac:dyDescent="0.15"/>
    <row r="1369" customFormat="1" x14ac:dyDescent="0.15"/>
    <row r="1370" customFormat="1" x14ac:dyDescent="0.15"/>
    <row r="1371" customFormat="1" x14ac:dyDescent="0.15"/>
    <row r="1372" customFormat="1" x14ac:dyDescent="0.15"/>
    <row r="1373" customFormat="1" x14ac:dyDescent="0.15"/>
    <row r="1374" customFormat="1" x14ac:dyDescent="0.15"/>
    <row r="1375" customFormat="1" x14ac:dyDescent="0.15"/>
    <row r="1376" customFormat="1" x14ac:dyDescent="0.15"/>
    <row r="1377" customFormat="1" x14ac:dyDescent="0.15"/>
    <row r="1378" customFormat="1" x14ac:dyDescent="0.15"/>
    <row r="1379" customFormat="1" x14ac:dyDescent="0.15"/>
    <row r="1380" customFormat="1" x14ac:dyDescent="0.15"/>
    <row r="1381" customFormat="1" x14ac:dyDescent="0.15"/>
    <row r="1382" customFormat="1" x14ac:dyDescent="0.15"/>
    <row r="1383" customFormat="1" x14ac:dyDescent="0.15"/>
    <row r="1384" customFormat="1" x14ac:dyDescent="0.15"/>
    <row r="1385" customFormat="1" x14ac:dyDescent="0.15"/>
    <row r="1386" customFormat="1" x14ac:dyDescent="0.15"/>
    <row r="1387" customFormat="1" x14ac:dyDescent="0.15"/>
    <row r="1388" customFormat="1" x14ac:dyDescent="0.15"/>
    <row r="1389" customFormat="1" x14ac:dyDescent="0.15"/>
    <row r="1390" customFormat="1" x14ac:dyDescent="0.15"/>
    <row r="1391" customFormat="1" x14ac:dyDescent="0.15"/>
    <row r="1392" customFormat="1" x14ac:dyDescent="0.15"/>
    <row r="1393" customFormat="1" x14ac:dyDescent="0.15"/>
    <row r="1394" customFormat="1" x14ac:dyDescent="0.15"/>
    <row r="1395" customFormat="1" x14ac:dyDescent="0.15"/>
    <row r="1396" customFormat="1" x14ac:dyDescent="0.15"/>
    <row r="1397" customFormat="1" x14ac:dyDescent="0.15"/>
    <row r="1398" customFormat="1" x14ac:dyDescent="0.15"/>
    <row r="1399" customFormat="1" x14ac:dyDescent="0.15"/>
    <row r="1400" customFormat="1" x14ac:dyDescent="0.15"/>
    <row r="1401" customFormat="1" x14ac:dyDescent="0.15"/>
    <row r="1402" customFormat="1" x14ac:dyDescent="0.15"/>
    <row r="1403" customFormat="1" x14ac:dyDescent="0.15"/>
    <row r="1404" customFormat="1" x14ac:dyDescent="0.15"/>
    <row r="1405" customFormat="1" x14ac:dyDescent="0.15"/>
    <row r="1406" customFormat="1" x14ac:dyDescent="0.15"/>
    <row r="1407" customFormat="1" x14ac:dyDescent="0.15"/>
    <row r="1408" customFormat="1" x14ac:dyDescent="0.15"/>
    <row r="1409" customFormat="1" x14ac:dyDescent="0.15"/>
    <row r="1410" customFormat="1" x14ac:dyDescent="0.15"/>
    <row r="1411" customFormat="1" x14ac:dyDescent="0.15"/>
    <row r="1412" customFormat="1" x14ac:dyDescent="0.15"/>
    <row r="1413" customFormat="1" x14ac:dyDescent="0.15"/>
    <row r="1414" customFormat="1" x14ac:dyDescent="0.15"/>
    <row r="1415" customFormat="1" x14ac:dyDescent="0.15"/>
    <row r="1416" customFormat="1" x14ac:dyDescent="0.15"/>
    <row r="1417" customFormat="1" x14ac:dyDescent="0.15"/>
    <row r="1418" customFormat="1" x14ac:dyDescent="0.15"/>
    <row r="1419" customFormat="1" x14ac:dyDescent="0.15"/>
    <row r="1420" customFormat="1" x14ac:dyDescent="0.15"/>
    <row r="1421" customFormat="1" x14ac:dyDescent="0.15"/>
    <row r="1422" customFormat="1" x14ac:dyDescent="0.15"/>
    <row r="1423" customFormat="1" x14ac:dyDescent="0.15"/>
    <row r="1424" customFormat="1" x14ac:dyDescent="0.15"/>
    <row r="1425" customFormat="1" x14ac:dyDescent="0.15"/>
    <row r="1426" customFormat="1" x14ac:dyDescent="0.15"/>
    <row r="1427" customFormat="1" x14ac:dyDescent="0.15"/>
    <row r="1428" customFormat="1" x14ac:dyDescent="0.15"/>
    <row r="1429" customFormat="1" x14ac:dyDescent="0.15"/>
    <row r="1430" customFormat="1" x14ac:dyDescent="0.15"/>
    <row r="1431" customFormat="1" x14ac:dyDescent="0.15"/>
    <row r="1432" customFormat="1" x14ac:dyDescent="0.15"/>
    <row r="1433" customFormat="1" x14ac:dyDescent="0.15"/>
    <row r="1434" customFormat="1" x14ac:dyDescent="0.15"/>
    <row r="1435" customFormat="1" x14ac:dyDescent="0.15"/>
    <row r="1436" customFormat="1" x14ac:dyDescent="0.15"/>
    <row r="1437" customFormat="1" x14ac:dyDescent="0.15"/>
    <row r="1438" customFormat="1" x14ac:dyDescent="0.15"/>
    <row r="1439" customFormat="1" x14ac:dyDescent="0.15"/>
    <row r="1440" customFormat="1" x14ac:dyDescent="0.15"/>
    <row r="1441" customFormat="1" x14ac:dyDescent="0.15"/>
    <row r="1442" customFormat="1" x14ac:dyDescent="0.15"/>
    <row r="1443" customFormat="1" x14ac:dyDescent="0.15"/>
    <row r="1444" customFormat="1" x14ac:dyDescent="0.15"/>
    <row r="1445" customFormat="1" x14ac:dyDescent="0.15"/>
    <row r="1446" customFormat="1" x14ac:dyDescent="0.15"/>
    <row r="1447" customFormat="1" x14ac:dyDescent="0.15"/>
    <row r="1448" customFormat="1" x14ac:dyDescent="0.15"/>
    <row r="1449" customFormat="1" x14ac:dyDescent="0.15"/>
    <row r="1450" customFormat="1" x14ac:dyDescent="0.15"/>
    <row r="1451" customFormat="1" x14ac:dyDescent="0.15"/>
    <row r="1452" customFormat="1" x14ac:dyDescent="0.15"/>
    <row r="1453" customFormat="1" x14ac:dyDescent="0.15"/>
    <row r="1454" customFormat="1" x14ac:dyDescent="0.15"/>
    <row r="1455" customFormat="1" x14ac:dyDescent="0.15"/>
    <row r="1456" customFormat="1" x14ac:dyDescent="0.15"/>
    <row r="1457" customFormat="1" x14ac:dyDescent="0.15"/>
    <row r="1458" customFormat="1" x14ac:dyDescent="0.15"/>
    <row r="1459" customFormat="1" x14ac:dyDescent="0.15"/>
    <row r="1460" customFormat="1" x14ac:dyDescent="0.15"/>
    <row r="1461" customFormat="1" x14ac:dyDescent="0.15"/>
    <row r="1462" customFormat="1" x14ac:dyDescent="0.15"/>
    <row r="1463" customFormat="1" x14ac:dyDescent="0.15"/>
    <row r="1464" customFormat="1" x14ac:dyDescent="0.15"/>
    <row r="1465" customFormat="1" x14ac:dyDescent="0.15"/>
    <row r="1466" customFormat="1" x14ac:dyDescent="0.15"/>
    <row r="1467" customFormat="1" x14ac:dyDescent="0.15"/>
    <row r="1468" customFormat="1" x14ac:dyDescent="0.15"/>
    <row r="1469" customFormat="1" x14ac:dyDescent="0.15"/>
    <row r="1470" customFormat="1" x14ac:dyDescent="0.15"/>
    <row r="1471" customFormat="1" x14ac:dyDescent="0.15"/>
    <row r="1472" customFormat="1" x14ac:dyDescent="0.15"/>
    <row r="1473" customFormat="1" x14ac:dyDescent="0.15"/>
    <row r="1474" customFormat="1" x14ac:dyDescent="0.15"/>
    <row r="1475" customFormat="1" x14ac:dyDescent="0.15"/>
    <row r="1476" customFormat="1" x14ac:dyDescent="0.15"/>
    <row r="1477" customFormat="1" x14ac:dyDescent="0.15"/>
    <row r="1478" customFormat="1" x14ac:dyDescent="0.15"/>
    <row r="1479" customFormat="1" x14ac:dyDescent="0.15"/>
    <row r="1480" customFormat="1" x14ac:dyDescent="0.15"/>
    <row r="1481" customFormat="1" x14ac:dyDescent="0.15"/>
    <row r="1482" customFormat="1" x14ac:dyDescent="0.15"/>
    <row r="1483" customFormat="1" x14ac:dyDescent="0.15"/>
    <row r="1484" customFormat="1" x14ac:dyDescent="0.15"/>
    <row r="1485" customFormat="1" x14ac:dyDescent="0.15"/>
    <row r="1486" customFormat="1" x14ac:dyDescent="0.15"/>
    <row r="1487" customFormat="1" x14ac:dyDescent="0.15"/>
    <row r="1488" customFormat="1" x14ac:dyDescent="0.15"/>
    <row r="1489" customFormat="1" x14ac:dyDescent="0.15"/>
    <row r="1490" customFormat="1" x14ac:dyDescent="0.15"/>
    <row r="1491" customFormat="1" x14ac:dyDescent="0.15"/>
    <row r="1492" customFormat="1" x14ac:dyDescent="0.15"/>
    <row r="1493" customFormat="1" x14ac:dyDescent="0.15"/>
    <row r="1494" customFormat="1" x14ac:dyDescent="0.15"/>
    <row r="1495" customFormat="1" x14ac:dyDescent="0.15"/>
    <row r="1496" customFormat="1" x14ac:dyDescent="0.15"/>
    <row r="1497" customFormat="1" x14ac:dyDescent="0.15"/>
    <row r="1498" customFormat="1" x14ac:dyDescent="0.15"/>
    <row r="1499" customFormat="1" x14ac:dyDescent="0.15"/>
    <row r="1500" customFormat="1" x14ac:dyDescent="0.15"/>
    <row r="1501" customFormat="1" x14ac:dyDescent="0.15"/>
    <row r="1502" customFormat="1" x14ac:dyDescent="0.15"/>
    <row r="1503" customFormat="1" x14ac:dyDescent="0.15"/>
    <row r="1504" customFormat="1" x14ac:dyDescent="0.15"/>
    <row r="1505" customFormat="1" x14ac:dyDescent="0.15"/>
    <row r="1506" customFormat="1" x14ac:dyDescent="0.15"/>
    <row r="1507" customFormat="1" x14ac:dyDescent="0.15"/>
    <row r="1508" customFormat="1" x14ac:dyDescent="0.15"/>
    <row r="1509" customFormat="1" x14ac:dyDescent="0.15"/>
    <row r="1510" customFormat="1" x14ac:dyDescent="0.15"/>
    <row r="1511" customFormat="1" x14ac:dyDescent="0.15"/>
    <row r="1512" customFormat="1" x14ac:dyDescent="0.15"/>
    <row r="1513" customFormat="1" x14ac:dyDescent="0.15"/>
    <row r="1514" customFormat="1" x14ac:dyDescent="0.15"/>
    <row r="1515" customFormat="1" x14ac:dyDescent="0.15"/>
    <row r="1516" customFormat="1" x14ac:dyDescent="0.15"/>
    <row r="1517" customFormat="1" x14ac:dyDescent="0.15"/>
    <row r="1518" customFormat="1" x14ac:dyDescent="0.15"/>
    <row r="1519" customFormat="1" x14ac:dyDescent="0.15"/>
    <row r="1520" customFormat="1" x14ac:dyDescent="0.15"/>
    <row r="1521" customFormat="1" x14ac:dyDescent="0.15"/>
    <row r="1522" customFormat="1" x14ac:dyDescent="0.15"/>
    <row r="1523" customFormat="1" x14ac:dyDescent="0.15"/>
    <row r="1524" customFormat="1" x14ac:dyDescent="0.15"/>
    <row r="1525" customFormat="1" x14ac:dyDescent="0.15"/>
    <row r="1526" customFormat="1" x14ac:dyDescent="0.15"/>
    <row r="1527" customFormat="1" x14ac:dyDescent="0.15"/>
    <row r="1528" customFormat="1" x14ac:dyDescent="0.15"/>
    <row r="1529" customFormat="1" x14ac:dyDescent="0.15"/>
    <row r="1530" customFormat="1" x14ac:dyDescent="0.15"/>
    <row r="1531" customFormat="1" x14ac:dyDescent="0.15"/>
    <row r="1532" customFormat="1" x14ac:dyDescent="0.15"/>
    <row r="1533" customFormat="1" x14ac:dyDescent="0.15"/>
    <row r="1534" customFormat="1" x14ac:dyDescent="0.15"/>
    <row r="1535" customFormat="1" x14ac:dyDescent="0.15"/>
    <row r="1536" customFormat="1" x14ac:dyDescent="0.15"/>
    <row r="1537" customFormat="1" x14ac:dyDescent="0.15"/>
    <row r="1538" customFormat="1" x14ac:dyDescent="0.15"/>
    <row r="1539" customFormat="1" x14ac:dyDescent="0.15"/>
    <row r="1540" customFormat="1" x14ac:dyDescent="0.15"/>
    <row r="1541" customFormat="1" x14ac:dyDescent="0.15"/>
    <row r="1542" customFormat="1" x14ac:dyDescent="0.15"/>
    <row r="1543" customFormat="1" x14ac:dyDescent="0.15"/>
    <row r="1544" customFormat="1" x14ac:dyDescent="0.15"/>
    <row r="1545" customFormat="1" x14ac:dyDescent="0.15"/>
    <row r="1546" customFormat="1" x14ac:dyDescent="0.15"/>
    <row r="1547" customFormat="1" x14ac:dyDescent="0.15"/>
    <row r="1548" customFormat="1" x14ac:dyDescent="0.15"/>
    <row r="1549" customFormat="1" x14ac:dyDescent="0.15"/>
    <row r="1550" customFormat="1" x14ac:dyDescent="0.15"/>
    <row r="1551" customFormat="1" x14ac:dyDescent="0.15"/>
    <row r="1552" customFormat="1" x14ac:dyDescent="0.15"/>
    <row r="1553" customFormat="1" x14ac:dyDescent="0.15"/>
    <row r="1554" customFormat="1" x14ac:dyDescent="0.15"/>
    <row r="1555" customFormat="1" x14ac:dyDescent="0.15"/>
    <row r="1556" customFormat="1" x14ac:dyDescent="0.15"/>
    <row r="1557" customFormat="1" x14ac:dyDescent="0.15"/>
    <row r="1558" customFormat="1" x14ac:dyDescent="0.15"/>
    <row r="1559" customFormat="1" x14ac:dyDescent="0.15"/>
    <row r="1560" customFormat="1" x14ac:dyDescent="0.15"/>
    <row r="1561" customFormat="1" x14ac:dyDescent="0.15"/>
    <row r="1562" customFormat="1" x14ac:dyDescent="0.15"/>
    <row r="1563" customFormat="1" x14ac:dyDescent="0.15"/>
    <row r="1564" customFormat="1" x14ac:dyDescent="0.15"/>
    <row r="1565" customFormat="1" x14ac:dyDescent="0.15"/>
    <row r="1566" customFormat="1" x14ac:dyDescent="0.15"/>
    <row r="1567" customFormat="1" x14ac:dyDescent="0.15"/>
    <row r="1568" customFormat="1" x14ac:dyDescent="0.15"/>
    <row r="1569" customFormat="1" x14ac:dyDescent="0.15"/>
    <row r="1570" customFormat="1" x14ac:dyDescent="0.15"/>
    <row r="1571" customFormat="1" x14ac:dyDescent="0.15"/>
    <row r="1572" customFormat="1" x14ac:dyDescent="0.15"/>
    <row r="1573" customFormat="1" x14ac:dyDescent="0.15"/>
    <row r="1574" customFormat="1" x14ac:dyDescent="0.15"/>
    <row r="1575" customFormat="1" x14ac:dyDescent="0.15"/>
    <row r="1576" customFormat="1" x14ac:dyDescent="0.15"/>
    <row r="1577" customFormat="1" x14ac:dyDescent="0.15"/>
    <row r="1578" customFormat="1" x14ac:dyDescent="0.15"/>
    <row r="1579" customFormat="1" x14ac:dyDescent="0.15"/>
    <row r="1580" customFormat="1" x14ac:dyDescent="0.15"/>
    <row r="1581" customFormat="1" x14ac:dyDescent="0.15"/>
    <row r="1582" customFormat="1" x14ac:dyDescent="0.15"/>
    <row r="1583" customFormat="1" x14ac:dyDescent="0.15"/>
    <row r="1584" customFormat="1" x14ac:dyDescent="0.15"/>
    <row r="1585" customFormat="1" x14ac:dyDescent="0.15"/>
    <row r="1586" customFormat="1" x14ac:dyDescent="0.15"/>
    <row r="1587" customFormat="1" x14ac:dyDescent="0.15"/>
    <row r="1588" customFormat="1" x14ac:dyDescent="0.15"/>
    <row r="1589" customFormat="1" x14ac:dyDescent="0.15"/>
    <row r="1590" customFormat="1" x14ac:dyDescent="0.15"/>
    <row r="1591" customFormat="1" x14ac:dyDescent="0.15"/>
    <row r="1592" customFormat="1" x14ac:dyDescent="0.15"/>
    <row r="1593" customFormat="1" x14ac:dyDescent="0.15"/>
    <row r="1594" customFormat="1" x14ac:dyDescent="0.15"/>
    <row r="1595" customFormat="1" x14ac:dyDescent="0.15"/>
    <row r="1596" customFormat="1" x14ac:dyDescent="0.15"/>
    <row r="1597" customFormat="1" x14ac:dyDescent="0.15"/>
    <row r="1598" customFormat="1" x14ac:dyDescent="0.15"/>
    <row r="1599" customFormat="1" x14ac:dyDescent="0.15"/>
    <row r="1600" customFormat="1" x14ac:dyDescent="0.15"/>
    <row r="1601" customFormat="1" x14ac:dyDescent="0.15"/>
    <row r="1602" customFormat="1" x14ac:dyDescent="0.15"/>
    <row r="1603" customFormat="1" x14ac:dyDescent="0.15"/>
    <row r="1604" customFormat="1" x14ac:dyDescent="0.15"/>
    <row r="1605" customFormat="1" x14ac:dyDescent="0.15"/>
    <row r="1606" customFormat="1" x14ac:dyDescent="0.15"/>
    <row r="1607" customFormat="1" x14ac:dyDescent="0.15"/>
    <row r="1608" customFormat="1" x14ac:dyDescent="0.15"/>
    <row r="1609" customFormat="1" x14ac:dyDescent="0.15"/>
    <row r="1610" customFormat="1" x14ac:dyDescent="0.15"/>
    <row r="1611" customFormat="1" x14ac:dyDescent="0.15"/>
    <row r="1612" customFormat="1" x14ac:dyDescent="0.15"/>
    <row r="1613" customFormat="1" x14ac:dyDescent="0.15"/>
    <row r="1614" customFormat="1" x14ac:dyDescent="0.15"/>
    <row r="1615" customFormat="1" x14ac:dyDescent="0.15"/>
    <row r="1616" customFormat="1" x14ac:dyDescent="0.15"/>
    <row r="1617" customFormat="1" x14ac:dyDescent="0.15"/>
    <row r="1618" customFormat="1" x14ac:dyDescent="0.15"/>
    <row r="1619" customFormat="1" x14ac:dyDescent="0.15"/>
    <row r="1620" customFormat="1" x14ac:dyDescent="0.15"/>
    <row r="1621" customFormat="1" x14ac:dyDescent="0.15"/>
    <row r="1622" customFormat="1" x14ac:dyDescent="0.15"/>
    <row r="1623" customFormat="1" x14ac:dyDescent="0.15"/>
    <row r="1624" customFormat="1" x14ac:dyDescent="0.15"/>
    <row r="1625" customFormat="1" x14ac:dyDescent="0.15"/>
    <row r="1626" customFormat="1" x14ac:dyDescent="0.15"/>
    <row r="1627" customFormat="1" x14ac:dyDescent="0.15"/>
    <row r="1628" customFormat="1" x14ac:dyDescent="0.15"/>
    <row r="1629" customFormat="1" x14ac:dyDescent="0.15"/>
    <row r="1630" customFormat="1" x14ac:dyDescent="0.15"/>
    <row r="1631" customFormat="1" x14ac:dyDescent="0.15"/>
    <row r="1632" customFormat="1" x14ac:dyDescent="0.15"/>
    <row r="1633" customFormat="1" x14ac:dyDescent="0.15"/>
    <row r="1634" customFormat="1" x14ac:dyDescent="0.15"/>
    <row r="1635" customFormat="1" x14ac:dyDescent="0.15"/>
    <row r="1636" customFormat="1" x14ac:dyDescent="0.15"/>
    <row r="1637" customFormat="1" x14ac:dyDescent="0.15"/>
    <row r="1638" customFormat="1" x14ac:dyDescent="0.15"/>
    <row r="1639" customFormat="1" x14ac:dyDescent="0.15"/>
    <row r="1640" customFormat="1" x14ac:dyDescent="0.15"/>
    <row r="1641" customFormat="1" x14ac:dyDescent="0.15"/>
    <row r="1642" customFormat="1" x14ac:dyDescent="0.15"/>
    <row r="1643" customFormat="1" x14ac:dyDescent="0.15"/>
    <row r="1644" customFormat="1" x14ac:dyDescent="0.15"/>
    <row r="1645" customFormat="1" x14ac:dyDescent="0.15"/>
    <row r="1646" customFormat="1" x14ac:dyDescent="0.15"/>
    <row r="1647" customFormat="1" x14ac:dyDescent="0.15"/>
    <row r="1648" customFormat="1" x14ac:dyDescent="0.15"/>
    <row r="1649" customFormat="1" x14ac:dyDescent="0.15"/>
    <row r="1650" customFormat="1" x14ac:dyDescent="0.15"/>
    <row r="1651" customFormat="1" x14ac:dyDescent="0.15"/>
    <row r="1652" customFormat="1" x14ac:dyDescent="0.15"/>
    <row r="1653" customFormat="1" x14ac:dyDescent="0.15"/>
    <row r="1654" customFormat="1" x14ac:dyDescent="0.15"/>
    <row r="1655" customFormat="1" x14ac:dyDescent="0.15"/>
    <row r="1656" customFormat="1" x14ac:dyDescent="0.15"/>
    <row r="1657" customFormat="1" x14ac:dyDescent="0.15"/>
    <row r="1658" customFormat="1" x14ac:dyDescent="0.15"/>
    <row r="1659" customFormat="1" x14ac:dyDescent="0.15"/>
    <row r="1660" customFormat="1" x14ac:dyDescent="0.15"/>
    <row r="1661" customFormat="1" x14ac:dyDescent="0.15"/>
    <row r="1662" customFormat="1" x14ac:dyDescent="0.15"/>
    <row r="1663" customFormat="1" x14ac:dyDescent="0.15"/>
    <row r="1664" customFormat="1" x14ac:dyDescent="0.15"/>
    <row r="1665" customFormat="1" x14ac:dyDescent="0.15"/>
    <row r="1666" customFormat="1" x14ac:dyDescent="0.15"/>
    <row r="1667" customFormat="1" x14ac:dyDescent="0.15"/>
    <row r="1668" customFormat="1" x14ac:dyDescent="0.15"/>
    <row r="1669" customFormat="1" x14ac:dyDescent="0.15"/>
    <row r="1670" customFormat="1" x14ac:dyDescent="0.15"/>
    <row r="1671" customFormat="1" x14ac:dyDescent="0.15"/>
    <row r="1672" customFormat="1" x14ac:dyDescent="0.15"/>
    <row r="1673" customFormat="1" x14ac:dyDescent="0.15"/>
    <row r="1674" customFormat="1" x14ac:dyDescent="0.15"/>
    <row r="1675" customFormat="1" x14ac:dyDescent="0.15"/>
    <row r="1676" customFormat="1" x14ac:dyDescent="0.15"/>
    <row r="1677" customFormat="1" x14ac:dyDescent="0.15"/>
    <row r="1678" customFormat="1" x14ac:dyDescent="0.15"/>
    <row r="1679" customFormat="1" x14ac:dyDescent="0.15"/>
    <row r="1680" customFormat="1" x14ac:dyDescent="0.15"/>
    <row r="1681" customFormat="1" x14ac:dyDescent="0.15"/>
    <row r="1682" customFormat="1" x14ac:dyDescent="0.15"/>
    <row r="1683" customFormat="1" x14ac:dyDescent="0.15"/>
    <row r="1684" customFormat="1" x14ac:dyDescent="0.15"/>
    <row r="1685" customFormat="1" x14ac:dyDescent="0.15"/>
    <row r="1686" customFormat="1" x14ac:dyDescent="0.15"/>
    <row r="1687" customFormat="1" x14ac:dyDescent="0.15"/>
    <row r="1688" customFormat="1" x14ac:dyDescent="0.15"/>
    <row r="1689" customFormat="1" x14ac:dyDescent="0.15"/>
    <row r="1690" customFormat="1" x14ac:dyDescent="0.15"/>
    <row r="1691" customFormat="1" x14ac:dyDescent="0.15"/>
    <row r="1692" customFormat="1" x14ac:dyDescent="0.15"/>
    <row r="1693" customFormat="1" x14ac:dyDescent="0.15"/>
    <row r="1694" customFormat="1" x14ac:dyDescent="0.15"/>
    <row r="1695" customFormat="1" x14ac:dyDescent="0.15"/>
    <row r="1696" customFormat="1" x14ac:dyDescent="0.15"/>
    <row r="1697" customFormat="1" x14ac:dyDescent="0.15"/>
    <row r="1698" customFormat="1" x14ac:dyDescent="0.15"/>
    <row r="1699" customFormat="1" x14ac:dyDescent="0.15"/>
    <row r="1700" customFormat="1" x14ac:dyDescent="0.15"/>
    <row r="1701" customFormat="1" x14ac:dyDescent="0.15"/>
    <row r="1702" customFormat="1" x14ac:dyDescent="0.15"/>
    <row r="1703" customFormat="1" x14ac:dyDescent="0.15"/>
    <row r="1704" customFormat="1" x14ac:dyDescent="0.15"/>
    <row r="1705" customFormat="1" x14ac:dyDescent="0.15"/>
    <row r="1706" customFormat="1" x14ac:dyDescent="0.15"/>
    <row r="1707" customFormat="1" x14ac:dyDescent="0.15"/>
    <row r="1708" customFormat="1" x14ac:dyDescent="0.15"/>
    <row r="1709" customFormat="1" x14ac:dyDescent="0.15"/>
    <row r="1710" customFormat="1" x14ac:dyDescent="0.15"/>
    <row r="1711" customFormat="1" x14ac:dyDescent="0.15"/>
    <row r="1712" customFormat="1" x14ac:dyDescent="0.15"/>
    <row r="1713" customFormat="1" x14ac:dyDescent="0.15"/>
    <row r="1714" customFormat="1" x14ac:dyDescent="0.15"/>
    <row r="1715" customFormat="1" x14ac:dyDescent="0.15"/>
    <row r="1716" customFormat="1" x14ac:dyDescent="0.15"/>
    <row r="1717" customFormat="1" x14ac:dyDescent="0.15"/>
    <row r="1718" customFormat="1" x14ac:dyDescent="0.15"/>
    <row r="1719" customFormat="1" x14ac:dyDescent="0.15"/>
    <row r="1720" customFormat="1" x14ac:dyDescent="0.15"/>
    <row r="1721" customFormat="1" x14ac:dyDescent="0.15"/>
    <row r="1722" customFormat="1" x14ac:dyDescent="0.15"/>
    <row r="1723" customFormat="1" x14ac:dyDescent="0.15"/>
    <row r="1724" customFormat="1" x14ac:dyDescent="0.15"/>
    <row r="1725" customFormat="1" x14ac:dyDescent="0.15"/>
    <row r="1726" customFormat="1" x14ac:dyDescent="0.15"/>
    <row r="1727" customFormat="1" x14ac:dyDescent="0.15"/>
    <row r="1728" customFormat="1" x14ac:dyDescent="0.15"/>
    <row r="1729" customFormat="1" x14ac:dyDescent="0.15"/>
    <row r="1730" customFormat="1" x14ac:dyDescent="0.15"/>
    <row r="1731" customFormat="1" x14ac:dyDescent="0.15"/>
    <row r="1732" customFormat="1" x14ac:dyDescent="0.15"/>
    <row r="1733" customFormat="1" x14ac:dyDescent="0.15"/>
    <row r="1734" customFormat="1" x14ac:dyDescent="0.15"/>
    <row r="1735" customFormat="1" x14ac:dyDescent="0.15"/>
    <row r="1736" customFormat="1" x14ac:dyDescent="0.15"/>
    <row r="1737" customFormat="1" x14ac:dyDescent="0.15"/>
    <row r="1738" customFormat="1" x14ac:dyDescent="0.15"/>
    <row r="1739" customFormat="1" x14ac:dyDescent="0.15"/>
    <row r="1740" customFormat="1" x14ac:dyDescent="0.15"/>
    <row r="1741" customFormat="1" x14ac:dyDescent="0.15"/>
    <row r="1742" customFormat="1" x14ac:dyDescent="0.15"/>
    <row r="1743" customFormat="1" x14ac:dyDescent="0.15"/>
    <row r="1744" customFormat="1" x14ac:dyDescent="0.15"/>
    <row r="1745" customFormat="1" x14ac:dyDescent="0.15"/>
    <row r="1746" customFormat="1" x14ac:dyDescent="0.15"/>
    <row r="1747" customFormat="1" x14ac:dyDescent="0.15"/>
    <row r="1748" customFormat="1" x14ac:dyDescent="0.15"/>
    <row r="1749" customFormat="1" x14ac:dyDescent="0.15"/>
    <row r="1750" customFormat="1" x14ac:dyDescent="0.15"/>
    <row r="1751" customFormat="1" x14ac:dyDescent="0.15"/>
    <row r="1752" customFormat="1" x14ac:dyDescent="0.15"/>
    <row r="1753" customFormat="1" x14ac:dyDescent="0.15"/>
    <row r="1754" customFormat="1" x14ac:dyDescent="0.15"/>
    <row r="1755" customFormat="1" x14ac:dyDescent="0.15"/>
    <row r="1756" customFormat="1" x14ac:dyDescent="0.15"/>
    <row r="1757" customFormat="1" x14ac:dyDescent="0.15"/>
    <row r="1758" customFormat="1" x14ac:dyDescent="0.15"/>
    <row r="1759" customFormat="1" x14ac:dyDescent="0.15"/>
    <row r="1760" customFormat="1" x14ac:dyDescent="0.15"/>
    <row r="1761" customFormat="1" x14ac:dyDescent="0.15"/>
    <row r="1762" customFormat="1" x14ac:dyDescent="0.15"/>
    <row r="1763" customFormat="1" x14ac:dyDescent="0.15"/>
    <row r="1764" customFormat="1" x14ac:dyDescent="0.15"/>
    <row r="1765" customFormat="1" x14ac:dyDescent="0.15"/>
    <row r="1766" customFormat="1" x14ac:dyDescent="0.15"/>
    <row r="1767" customFormat="1" x14ac:dyDescent="0.15"/>
    <row r="1768" customFormat="1" x14ac:dyDescent="0.15"/>
    <row r="1769" customFormat="1" x14ac:dyDescent="0.15"/>
    <row r="1770" customFormat="1" x14ac:dyDescent="0.15"/>
    <row r="1771" customFormat="1" x14ac:dyDescent="0.15"/>
    <row r="1772" customFormat="1" x14ac:dyDescent="0.15"/>
    <row r="1773" customFormat="1" x14ac:dyDescent="0.15"/>
    <row r="1774" customFormat="1" x14ac:dyDescent="0.15"/>
    <row r="1775" customFormat="1" x14ac:dyDescent="0.15"/>
    <row r="1776" customFormat="1" x14ac:dyDescent="0.15"/>
    <row r="1777" customFormat="1" x14ac:dyDescent="0.15"/>
    <row r="1778" customFormat="1" x14ac:dyDescent="0.15"/>
    <row r="1779" customFormat="1" x14ac:dyDescent="0.15"/>
    <row r="1780" customFormat="1" x14ac:dyDescent="0.15"/>
    <row r="1781" customFormat="1" x14ac:dyDescent="0.15"/>
    <row r="1782" customFormat="1" x14ac:dyDescent="0.15"/>
    <row r="1783" customFormat="1" x14ac:dyDescent="0.15"/>
    <row r="1784" customFormat="1" x14ac:dyDescent="0.15"/>
    <row r="1785" customFormat="1" x14ac:dyDescent="0.15"/>
    <row r="1786" customFormat="1" x14ac:dyDescent="0.15"/>
    <row r="1787" customFormat="1" x14ac:dyDescent="0.15"/>
    <row r="1788" customFormat="1" x14ac:dyDescent="0.15"/>
    <row r="1789" customFormat="1" x14ac:dyDescent="0.15"/>
    <row r="1790" customFormat="1" x14ac:dyDescent="0.15"/>
    <row r="1791" customFormat="1" x14ac:dyDescent="0.15"/>
    <row r="1792" customFormat="1" x14ac:dyDescent="0.15"/>
    <row r="1793" customFormat="1" x14ac:dyDescent="0.15"/>
    <row r="1794" customFormat="1" x14ac:dyDescent="0.15"/>
    <row r="1795" customFormat="1" x14ac:dyDescent="0.15"/>
    <row r="1796" customFormat="1" x14ac:dyDescent="0.15"/>
    <row r="1797" customFormat="1" x14ac:dyDescent="0.15"/>
    <row r="1798" customFormat="1" x14ac:dyDescent="0.15"/>
    <row r="1799" customFormat="1" x14ac:dyDescent="0.15"/>
    <row r="1800" customFormat="1" x14ac:dyDescent="0.15"/>
    <row r="1801" customFormat="1" x14ac:dyDescent="0.15"/>
    <row r="1802" customFormat="1" x14ac:dyDescent="0.15"/>
    <row r="1803" customFormat="1" x14ac:dyDescent="0.15"/>
    <row r="1804" customFormat="1" x14ac:dyDescent="0.15"/>
    <row r="1805" customFormat="1" x14ac:dyDescent="0.15"/>
    <row r="1806" customFormat="1" x14ac:dyDescent="0.15"/>
    <row r="1807" customFormat="1" x14ac:dyDescent="0.15"/>
    <row r="1808" customFormat="1" x14ac:dyDescent="0.15"/>
    <row r="1809" customFormat="1" x14ac:dyDescent="0.15"/>
    <row r="1810" customFormat="1" x14ac:dyDescent="0.15"/>
    <row r="1811" customFormat="1" x14ac:dyDescent="0.15"/>
    <row r="1812" customFormat="1" x14ac:dyDescent="0.15"/>
    <row r="1813" customFormat="1" x14ac:dyDescent="0.15"/>
    <row r="1814" customFormat="1" x14ac:dyDescent="0.15"/>
    <row r="1815" customFormat="1" x14ac:dyDescent="0.15"/>
    <row r="1816" customFormat="1" x14ac:dyDescent="0.15"/>
    <row r="1817" customFormat="1" x14ac:dyDescent="0.15"/>
    <row r="1818" customFormat="1" x14ac:dyDescent="0.15"/>
    <row r="1819" customFormat="1" x14ac:dyDescent="0.15"/>
    <row r="1820" customFormat="1" x14ac:dyDescent="0.15"/>
    <row r="1821" customFormat="1" x14ac:dyDescent="0.15"/>
    <row r="1822" customFormat="1" x14ac:dyDescent="0.15"/>
    <row r="1823" customFormat="1" x14ac:dyDescent="0.15"/>
    <row r="1824" customFormat="1" x14ac:dyDescent="0.15"/>
    <row r="1825" customFormat="1" x14ac:dyDescent="0.15"/>
    <row r="1826" customFormat="1" x14ac:dyDescent="0.15"/>
    <row r="1827" customFormat="1" x14ac:dyDescent="0.15"/>
    <row r="1828" customFormat="1" x14ac:dyDescent="0.15"/>
    <row r="1829" customFormat="1" x14ac:dyDescent="0.15"/>
    <row r="1830" customFormat="1" x14ac:dyDescent="0.15"/>
    <row r="1831" customFormat="1" x14ac:dyDescent="0.15"/>
    <row r="1832" customFormat="1" x14ac:dyDescent="0.15"/>
    <row r="1833" customFormat="1" x14ac:dyDescent="0.15"/>
    <row r="1834" customFormat="1" x14ac:dyDescent="0.15"/>
    <row r="1835" customFormat="1" x14ac:dyDescent="0.15"/>
    <row r="1836" customFormat="1" x14ac:dyDescent="0.15"/>
    <row r="1837" customFormat="1" x14ac:dyDescent="0.15"/>
    <row r="1838" customFormat="1" x14ac:dyDescent="0.15"/>
    <row r="1839" customFormat="1" x14ac:dyDescent="0.15"/>
    <row r="1840" customFormat="1" x14ac:dyDescent="0.15"/>
    <row r="1841" customFormat="1" x14ac:dyDescent="0.15"/>
    <row r="1842" customFormat="1" x14ac:dyDescent="0.15"/>
    <row r="1843" customFormat="1" x14ac:dyDescent="0.15"/>
    <row r="1844" customFormat="1" x14ac:dyDescent="0.15"/>
    <row r="1845" customFormat="1" x14ac:dyDescent="0.15"/>
    <row r="1846" customFormat="1" x14ac:dyDescent="0.15"/>
    <row r="1847" customFormat="1" x14ac:dyDescent="0.15"/>
    <row r="1848" customFormat="1" x14ac:dyDescent="0.15"/>
    <row r="1849" customFormat="1" x14ac:dyDescent="0.15"/>
    <row r="1850" customFormat="1" x14ac:dyDescent="0.15"/>
    <row r="1851" customFormat="1" x14ac:dyDescent="0.15"/>
    <row r="1852" customFormat="1" x14ac:dyDescent="0.15"/>
    <row r="1853" customFormat="1" x14ac:dyDescent="0.15"/>
    <row r="1854" customFormat="1" x14ac:dyDescent="0.15"/>
    <row r="1855" customFormat="1" x14ac:dyDescent="0.15"/>
    <row r="1856" customFormat="1" x14ac:dyDescent="0.15"/>
    <row r="1857" customFormat="1" x14ac:dyDescent="0.15"/>
    <row r="1858" customFormat="1" x14ac:dyDescent="0.15"/>
    <row r="1859" customFormat="1" x14ac:dyDescent="0.15"/>
    <row r="1860" customFormat="1" x14ac:dyDescent="0.15"/>
    <row r="1861" customFormat="1" x14ac:dyDescent="0.15"/>
    <row r="1862" customFormat="1" x14ac:dyDescent="0.15"/>
    <row r="1863" customFormat="1" x14ac:dyDescent="0.15"/>
    <row r="1864" customFormat="1" x14ac:dyDescent="0.15"/>
    <row r="1865" customFormat="1" x14ac:dyDescent="0.15"/>
    <row r="1866" customFormat="1" x14ac:dyDescent="0.15"/>
    <row r="1867" customFormat="1" x14ac:dyDescent="0.15"/>
    <row r="1868" customFormat="1" x14ac:dyDescent="0.15"/>
    <row r="1869" customFormat="1" x14ac:dyDescent="0.15"/>
    <row r="1870" customFormat="1" x14ac:dyDescent="0.15"/>
    <row r="1871" customFormat="1" x14ac:dyDescent="0.15"/>
    <row r="1872" customFormat="1" x14ac:dyDescent="0.15"/>
    <row r="1873" customFormat="1" x14ac:dyDescent="0.15"/>
    <row r="1874" customFormat="1" x14ac:dyDescent="0.15"/>
    <row r="1875" customFormat="1" x14ac:dyDescent="0.15"/>
    <row r="1876" customFormat="1" x14ac:dyDescent="0.15"/>
    <row r="1877" customFormat="1" x14ac:dyDescent="0.15"/>
    <row r="1878" customFormat="1" x14ac:dyDescent="0.15"/>
    <row r="1879" customFormat="1" x14ac:dyDescent="0.15"/>
    <row r="1880" customFormat="1" x14ac:dyDescent="0.15"/>
    <row r="1881" customFormat="1" x14ac:dyDescent="0.15"/>
    <row r="1882" customFormat="1" x14ac:dyDescent="0.15"/>
    <row r="1883" customFormat="1" x14ac:dyDescent="0.15"/>
    <row r="1884" customFormat="1" x14ac:dyDescent="0.15"/>
    <row r="1885" customFormat="1" x14ac:dyDescent="0.15"/>
    <row r="1886" customFormat="1" x14ac:dyDescent="0.15"/>
    <row r="1887" customFormat="1" x14ac:dyDescent="0.15"/>
    <row r="1888" customFormat="1" x14ac:dyDescent="0.15"/>
    <row r="1889" customFormat="1" x14ac:dyDescent="0.15"/>
    <row r="1890" customFormat="1" x14ac:dyDescent="0.15"/>
    <row r="1891" customFormat="1" x14ac:dyDescent="0.15"/>
    <row r="1892" customFormat="1" x14ac:dyDescent="0.15"/>
    <row r="1893" customFormat="1" x14ac:dyDescent="0.15"/>
    <row r="1894" customFormat="1" x14ac:dyDescent="0.15"/>
    <row r="1895" customFormat="1" x14ac:dyDescent="0.15"/>
    <row r="1896" customFormat="1" x14ac:dyDescent="0.15"/>
    <row r="1897" customFormat="1" x14ac:dyDescent="0.15"/>
    <row r="1898" customFormat="1" x14ac:dyDescent="0.15"/>
    <row r="1899" customFormat="1" x14ac:dyDescent="0.15"/>
    <row r="1900" customFormat="1" x14ac:dyDescent="0.15"/>
    <row r="1901" customFormat="1" x14ac:dyDescent="0.15"/>
    <row r="1902" customFormat="1" x14ac:dyDescent="0.15"/>
    <row r="1903" customFormat="1" x14ac:dyDescent="0.15"/>
    <row r="1904" customFormat="1" x14ac:dyDescent="0.15"/>
    <row r="1905" customFormat="1" x14ac:dyDescent="0.15"/>
    <row r="1906" customFormat="1" x14ac:dyDescent="0.15"/>
    <row r="1907" customFormat="1" x14ac:dyDescent="0.15"/>
    <row r="1908" customFormat="1" x14ac:dyDescent="0.15"/>
    <row r="1909" customFormat="1" x14ac:dyDescent="0.15"/>
    <row r="1910" customFormat="1" x14ac:dyDescent="0.15"/>
    <row r="1911" customFormat="1" x14ac:dyDescent="0.15"/>
    <row r="1912" customFormat="1" x14ac:dyDescent="0.15"/>
    <row r="1913" customFormat="1" x14ac:dyDescent="0.15"/>
    <row r="1914" customFormat="1" x14ac:dyDescent="0.15"/>
    <row r="1915" customFormat="1" x14ac:dyDescent="0.15"/>
    <row r="1916" customFormat="1" x14ac:dyDescent="0.15"/>
    <row r="1917" customFormat="1" x14ac:dyDescent="0.15"/>
    <row r="1918" customFormat="1" x14ac:dyDescent="0.15"/>
    <row r="1919" customFormat="1" x14ac:dyDescent="0.15"/>
    <row r="1920" customFormat="1" x14ac:dyDescent="0.15"/>
    <row r="1921" customFormat="1" x14ac:dyDescent="0.15"/>
    <row r="1922" customFormat="1" x14ac:dyDescent="0.15"/>
    <row r="1923" customFormat="1" x14ac:dyDescent="0.15"/>
    <row r="1924" customFormat="1" x14ac:dyDescent="0.15"/>
    <row r="1925" customFormat="1" x14ac:dyDescent="0.15"/>
    <row r="1926" customFormat="1" x14ac:dyDescent="0.15"/>
    <row r="1927" customFormat="1" x14ac:dyDescent="0.15"/>
    <row r="1928" customFormat="1" x14ac:dyDescent="0.15"/>
    <row r="1929" customFormat="1" x14ac:dyDescent="0.15"/>
    <row r="1930" customFormat="1" x14ac:dyDescent="0.15"/>
    <row r="1931" customFormat="1" x14ac:dyDescent="0.15"/>
    <row r="1932" customFormat="1" x14ac:dyDescent="0.15"/>
    <row r="1933" customFormat="1" x14ac:dyDescent="0.15"/>
    <row r="1934" customFormat="1" x14ac:dyDescent="0.15"/>
    <row r="1935" customFormat="1" x14ac:dyDescent="0.15"/>
    <row r="1936" customFormat="1" x14ac:dyDescent="0.15"/>
    <row r="1937" customFormat="1" x14ac:dyDescent="0.15"/>
    <row r="1938" customFormat="1" x14ac:dyDescent="0.15"/>
    <row r="1939" customFormat="1" x14ac:dyDescent="0.15"/>
    <row r="1940" customFormat="1" x14ac:dyDescent="0.15"/>
    <row r="1941" customFormat="1" x14ac:dyDescent="0.15"/>
    <row r="1942" customFormat="1" x14ac:dyDescent="0.15"/>
    <row r="1943" customFormat="1" x14ac:dyDescent="0.15"/>
    <row r="1944" customFormat="1" x14ac:dyDescent="0.15"/>
    <row r="1945" customFormat="1" x14ac:dyDescent="0.15"/>
    <row r="1946" customFormat="1" x14ac:dyDescent="0.15"/>
    <row r="1947" customFormat="1" x14ac:dyDescent="0.15"/>
    <row r="1948" customFormat="1" x14ac:dyDescent="0.15"/>
    <row r="1949" customFormat="1" x14ac:dyDescent="0.15"/>
    <row r="1950" customFormat="1" x14ac:dyDescent="0.15"/>
    <row r="1951" customFormat="1" x14ac:dyDescent="0.15"/>
    <row r="1952" customFormat="1" x14ac:dyDescent="0.15"/>
    <row r="1953" customFormat="1" x14ac:dyDescent="0.15"/>
    <row r="1954" customFormat="1" x14ac:dyDescent="0.15"/>
    <row r="1955" customFormat="1" x14ac:dyDescent="0.15"/>
    <row r="1956" customFormat="1" x14ac:dyDescent="0.15"/>
    <row r="1957" customFormat="1" x14ac:dyDescent="0.15"/>
    <row r="1958" customFormat="1" x14ac:dyDescent="0.15"/>
    <row r="1959" customFormat="1" x14ac:dyDescent="0.15"/>
    <row r="1960" customFormat="1" x14ac:dyDescent="0.15"/>
    <row r="1961" customFormat="1" x14ac:dyDescent="0.15"/>
    <row r="1962" customFormat="1" x14ac:dyDescent="0.15"/>
    <row r="1963" customFormat="1" x14ac:dyDescent="0.15"/>
    <row r="1964" customFormat="1" x14ac:dyDescent="0.15"/>
    <row r="1965" customFormat="1" x14ac:dyDescent="0.15"/>
    <row r="1966" customFormat="1" x14ac:dyDescent="0.15"/>
    <row r="1967" customFormat="1" x14ac:dyDescent="0.15"/>
    <row r="1968" customFormat="1" x14ac:dyDescent="0.15"/>
    <row r="1969" customFormat="1" x14ac:dyDescent="0.15"/>
    <row r="1970" customFormat="1" x14ac:dyDescent="0.15"/>
    <row r="1971" customFormat="1" x14ac:dyDescent="0.15"/>
    <row r="1972" customFormat="1" x14ac:dyDescent="0.15"/>
    <row r="1973" customFormat="1" x14ac:dyDescent="0.15"/>
    <row r="1974" customFormat="1" x14ac:dyDescent="0.15"/>
    <row r="1975" customFormat="1" x14ac:dyDescent="0.15"/>
    <row r="1976" customFormat="1" x14ac:dyDescent="0.15"/>
    <row r="1977" customFormat="1" x14ac:dyDescent="0.15"/>
    <row r="1978" customFormat="1" x14ac:dyDescent="0.15"/>
    <row r="1979" customFormat="1" x14ac:dyDescent="0.15"/>
    <row r="1980" customFormat="1" x14ac:dyDescent="0.15"/>
    <row r="1981" customFormat="1" x14ac:dyDescent="0.15"/>
    <row r="1982" customFormat="1" x14ac:dyDescent="0.15"/>
    <row r="1983" customFormat="1" x14ac:dyDescent="0.15"/>
    <row r="1984" customFormat="1" x14ac:dyDescent="0.15"/>
    <row r="1985" customFormat="1" x14ac:dyDescent="0.15"/>
    <row r="1986" customFormat="1" x14ac:dyDescent="0.15"/>
    <row r="1987" customFormat="1" x14ac:dyDescent="0.15"/>
    <row r="1988" customFormat="1" x14ac:dyDescent="0.15"/>
    <row r="1989" customFormat="1" x14ac:dyDescent="0.15"/>
    <row r="1990" customFormat="1" x14ac:dyDescent="0.15"/>
    <row r="1991" customFormat="1" x14ac:dyDescent="0.15"/>
    <row r="1992" customFormat="1" x14ac:dyDescent="0.15"/>
    <row r="1993" customFormat="1" x14ac:dyDescent="0.15"/>
    <row r="1994" customFormat="1" x14ac:dyDescent="0.15"/>
    <row r="1995" customFormat="1" x14ac:dyDescent="0.15"/>
    <row r="1996" customFormat="1" x14ac:dyDescent="0.15"/>
    <row r="1997" customFormat="1" x14ac:dyDescent="0.15"/>
    <row r="1998" customFormat="1" x14ac:dyDescent="0.15"/>
    <row r="1999" customFormat="1" x14ac:dyDescent="0.15"/>
    <row r="2000" customFormat="1" x14ac:dyDescent="0.15"/>
    <row r="2001" customFormat="1" x14ac:dyDescent="0.15"/>
    <row r="2002" customFormat="1" x14ac:dyDescent="0.15"/>
    <row r="2003" customFormat="1" x14ac:dyDescent="0.15"/>
    <row r="2004" customFormat="1" x14ac:dyDescent="0.15"/>
    <row r="2005" customFormat="1" x14ac:dyDescent="0.15"/>
    <row r="2006" customFormat="1" x14ac:dyDescent="0.15"/>
    <row r="2007" customFormat="1" x14ac:dyDescent="0.15"/>
    <row r="2008" customFormat="1" x14ac:dyDescent="0.15"/>
    <row r="2009" customFormat="1" x14ac:dyDescent="0.15"/>
    <row r="2010" customFormat="1" x14ac:dyDescent="0.15"/>
    <row r="2011" customFormat="1" x14ac:dyDescent="0.15"/>
    <row r="2012" customFormat="1" x14ac:dyDescent="0.15"/>
    <row r="2013" customFormat="1" x14ac:dyDescent="0.15"/>
    <row r="2014" customFormat="1" x14ac:dyDescent="0.15"/>
    <row r="2015" customFormat="1" x14ac:dyDescent="0.15"/>
    <row r="2016" customFormat="1" x14ac:dyDescent="0.15"/>
    <row r="2017" customFormat="1" x14ac:dyDescent="0.15"/>
    <row r="2018" customFormat="1" x14ac:dyDescent="0.15"/>
    <row r="2019" customFormat="1" x14ac:dyDescent="0.15"/>
    <row r="2020" customFormat="1" x14ac:dyDescent="0.15"/>
    <row r="2021" customFormat="1" x14ac:dyDescent="0.15"/>
    <row r="2022" customFormat="1" x14ac:dyDescent="0.15"/>
    <row r="2023" customFormat="1" x14ac:dyDescent="0.15"/>
    <row r="2024" customFormat="1" x14ac:dyDescent="0.15"/>
    <row r="2025" customFormat="1" x14ac:dyDescent="0.15"/>
    <row r="2026" customFormat="1" x14ac:dyDescent="0.15"/>
    <row r="2027" customFormat="1" x14ac:dyDescent="0.15"/>
    <row r="2028" customFormat="1" x14ac:dyDescent="0.15"/>
    <row r="2029" customFormat="1" x14ac:dyDescent="0.15"/>
    <row r="2030" customFormat="1" x14ac:dyDescent="0.15"/>
    <row r="2031" customFormat="1" x14ac:dyDescent="0.15"/>
    <row r="2032" customFormat="1" x14ac:dyDescent="0.15"/>
    <row r="2033" customFormat="1" x14ac:dyDescent="0.15"/>
    <row r="2034" customFormat="1" x14ac:dyDescent="0.15"/>
    <row r="2035" customFormat="1" x14ac:dyDescent="0.15"/>
    <row r="2036" customFormat="1" x14ac:dyDescent="0.15"/>
    <row r="2037" customFormat="1" x14ac:dyDescent="0.15"/>
    <row r="2038" customFormat="1" x14ac:dyDescent="0.15"/>
    <row r="2039" customFormat="1" x14ac:dyDescent="0.15"/>
    <row r="2040" customFormat="1" x14ac:dyDescent="0.15"/>
    <row r="2041" customFormat="1" x14ac:dyDescent="0.15"/>
    <row r="2042" customFormat="1" x14ac:dyDescent="0.15"/>
    <row r="2043" customFormat="1" x14ac:dyDescent="0.15"/>
    <row r="2044" customFormat="1" x14ac:dyDescent="0.15"/>
    <row r="2045" customFormat="1" x14ac:dyDescent="0.15"/>
    <row r="2046" customFormat="1" x14ac:dyDescent="0.15"/>
    <row r="2047" customFormat="1" x14ac:dyDescent="0.15"/>
    <row r="2048" customFormat="1" x14ac:dyDescent="0.15"/>
    <row r="2049" customFormat="1" x14ac:dyDescent="0.15"/>
    <row r="2050" customFormat="1" x14ac:dyDescent="0.15"/>
    <row r="2051" customFormat="1" x14ac:dyDescent="0.15"/>
    <row r="2052" customFormat="1" x14ac:dyDescent="0.15"/>
    <row r="2053" customFormat="1" x14ac:dyDescent="0.15"/>
    <row r="2054" customFormat="1" x14ac:dyDescent="0.15"/>
    <row r="2055" customFormat="1" x14ac:dyDescent="0.15"/>
    <row r="2056" customFormat="1" x14ac:dyDescent="0.15"/>
    <row r="2057" customFormat="1" x14ac:dyDescent="0.15"/>
    <row r="2058" customFormat="1" x14ac:dyDescent="0.15"/>
    <row r="2059" customFormat="1" x14ac:dyDescent="0.15"/>
    <row r="2060" customFormat="1" x14ac:dyDescent="0.15"/>
    <row r="2061" customFormat="1" x14ac:dyDescent="0.15"/>
    <row r="2062" customFormat="1" x14ac:dyDescent="0.15"/>
    <row r="2063" customFormat="1" x14ac:dyDescent="0.15"/>
    <row r="2064" customFormat="1" x14ac:dyDescent="0.15"/>
    <row r="2065" customFormat="1" x14ac:dyDescent="0.15"/>
    <row r="2066" customFormat="1" x14ac:dyDescent="0.15"/>
    <row r="2067" customFormat="1" x14ac:dyDescent="0.15"/>
    <row r="2068" customFormat="1" x14ac:dyDescent="0.15"/>
    <row r="2069" customFormat="1" x14ac:dyDescent="0.15"/>
    <row r="2070" customFormat="1" x14ac:dyDescent="0.15"/>
    <row r="2071" customFormat="1" x14ac:dyDescent="0.15"/>
    <row r="2072" customFormat="1" x14ac:dyDescent="0.15"/>
    <row r="2073" customFormat="1" x14ac:dyDescent="0.15"/>
    <row r="2074" customFormat="1" x14ac:dyDescent="0.15"/>
    <row r="2075" customFormat="1" x14ac:dyDescent="0.15"/>
    <row r="2076" customFormat="1" x14ac:dyDescent="0.15"/>
    <row r="2077" customFormat="1" x14ac:dyDescent="0.15"/>
    <row r="2078" customFormat="1" x14ac:dyDescent="0.15"/>
    <row r="2079" customFormat="1" x14ac:dyDescent="0.15"/>
    <row r="2080" customFormat="1" x14ac:dyDescent="0.15"/>
    <row r="2081" customFormat="1" x14ac:dyDescent="0.15"/>
    <row r="2082" customFormat="1" x14ac:dyDescent="0.15"/>
    <row r="2083" customFormat="1" x14ac:dyDescent="0.15"/>
    <row r="2084" customFormat="1" x14ac:dyDescent="0.15"/>
    <row r="2085" customFormat="1" x14ac:dyDescent="0.15"/>
    <row r="2086" customFormat="1" x14ac:dyDescent="0.15"/>
    <row r="2087" customFormat="1" x14ac:dyDescent="0.15"/>
    <row r="2088" customFormat="1" x14ac:dyDescent="0.15"/>
    <row r="2089" customFormat="1" x14ac:dyDescent="0.15"/>
    <row r="2090" customFormat="1" x14ac:dyDescent="0.15"/>
    <row r="2091" customFormat="1" x14ac:dyDescent="0.15"/>
    <row r="2092" customFormat="1" x14ac:dyDescent="0.15"/>
    <row r="2093" customFormat="1" x14ac:dyDescent="0.15"/>
    <row r="2094" customFormat="1" x14ac:dyDescent="0.15"/>
    <row r="2095" customFormat="1" x14ac:dyDescent="0.15"/>
    <row r="2096" customFormat="1" x14ac:dyDescent="0.15"/>
    <row r="2097" customFormat="1" x14ac:dyDescent="0.15"/>
    <row r="2098" customFormat="1" x14ac:dyDescent="0.15"/>
    <row r="2099" customFormat="1" x14ac:dyDescent="0.15"/>
    <row r="2100" customFormat="1" x14ac:dyDescent="0.15"/>
    <row r="2101" customFormat="1" x14ac:dyDescent="0.15"/>
    <row r="2102" customFormat="1" x14ac:dyDescent="0.15"/>
    <row r="2103" customFormat="1" x14ac:dyDescent="0.15"/>
    <row r="2104" customFormat="1" x14ac:dyDescent="0.15"/>
    <row r="2105" customFormat="1" x14ac:dyDescent="0.15"/>
    <row r="2106" customFormat="1" x14ac:dyDescent="0.15"/>
    <row r="2107" customFormat="1" x14ac:dyDescent="0.15"/>
    <row r="2108" customFormat="1" x14ac:dyDescent="0.15"/>
    <row r="2109" customFormat="1" x14ac:dyDescent="0.15"/>
    <row r="2110" customFormat="1" x14ac:dyDescent="0.15"/>
    <row r="2111" customFormat="1" x14ac:dyDescent="0.15"/>
    <row r="2112" customFormat="1" x14ac:dyDescent="0.15"/>
    <row r="2113" customFormat="1" x14ac:dyDescent="0.15"/>
    <row r="2114" customFormat="1" x14ac:dyDescent="0.15"/>
    <row r="2115" customFormat="1" x14ac:dyDescent="0.15"/>
    <row r="2116" customFormat="1" x14ac:dyDescent="0.15"/>
    <row r="2117" customFormat="1" x14ac:dyDescent="0.15"/>
    <row r="2118" customFormat="1" x14ac:dyDescent="0.15"/>
    <row r="2119" customFormat="1" x14ac:dyDescent="0.15"/>
    <row r="2120" customFormat="1" x14ac:dyDescent="0.15"/>
    <row r="2121" customFormat="1" x14ac:dyDescent="0.15"/>
    <row r="2122" customFormat="1" x14ac:dyDescent="0.15"/>
    <row r="2123" customFormat="1" x14ac:dyDescent="0.15"/>
    <row r="2124" customFormat="1" x14ac:dyDescent="0.15"/>
    <row r="2125" customFormat="1" x14ac:dyDescent="0.15"/>
    <row r="2126" customFormat="1" x14ac:dyDescent="0.15"/>
    <row r="2127" customFormat="1" x14ac:dyDescent="0.15"/>
    <row r="2128" customFormat="1" x14ac:dyDescent="0.15"/>
    <row r="2129" customFormat="1" x14ac:dyDescent="0.15"/>
    <row r="2130" customFormat="1" x14ac:dyDescent="0.15"/>
    <row r="2131" customFormat="1" x14ac:dyDescent="0.15"/>
    <row r="2132" customFormat="1" x14ac:dyDescent="0.15"/>
    <row r="2133" customFormat="1" x14ac:dyDescent="0.15"/>
    <row r="2134" customFormat="1" x14ac:dyDescent="0.15"/>
    <row r="2135" customFormat="1" x14ac:dyDescent="0.15"/>
    <row r="2136" customFormat="1" x14ac:dyDescent="0.15"/>
    <row r="2137" customFormat="1" x14ac:dyDescent="0.15"/>
    <row r="2138" customFormat="1" x14ac:dyDescent="0.15"/>
    <row r="2139" customFormat="1" x14ac:dyDescent="0.15"/>
    <row r="2140" customFormat="1" x14ac:dyDescent="0.15"/>
    <row r="2141" customFormat="1" x14ac:dyDescent="0.15"/>
    <row r="2142" customFormat="1" x14ac:dyDescent="0.15"/>
    <row r="2143" customFormat="1" x14ac:dyDescent="0.15"/>
    <row r="2144" customFormat="1" x14ac:dyDescent="0.15"/>
    <row r="2145" customFormat="1" x14ac:dyDescent="0.15"/>
    <row r="2146" customFormat="1" x14ac:dyDescent="0.15"/>
    <row r="2147" customFormat="1" x14ac:dyDescent="0.15"/>
    <row r="2148" customFormat="1" x14ac:dyDescent="0.15"/>
    <row r="2149" customFormat="1" x14ac:dyDescent="0.15"/>
    <row r="2150" customFormat="1" x14ac:dyDescent="0.15"/>
    <row r="2151" customFormat="1" x14ac:dyDescent="0.15"/>
    <row r="2152" customFormat="1" x14ac:dyDescent="0.15"/>
    <row r="2153" customFormat="1" x14ac:dyDescent="0.15"/>
    <row r="2154" customFormat="1" x14ac:dyDescent="0.15"/>
    <row r="2155" customFormat="1" x14ac:dyDescent="0.15"/>
    <row r="2156" customFormat="1" x14ac:dyDescent="0.15"/>
    <row r="2157" customFormat="1" x14ac:dyDescent="0.15"/>
    <row r="2158" customFormat="1" x14ac:dyDescent="0.15"/>
    <row r="2159" customFormat="1" x14ac:dyDescent="0.15"/>
    <row r="2160" customFormat="1" x14ac:dyDescent="0.15"/>
    <row r="2161" customFormat="1" x14ac:dyDescent="0.15"/>
    <row r="2162" customFormat="1" x14ac:dyDescent="0.15"/>
    <row r="2163" customFormat="1" x14ac:dyDescent="0.15"/>
    <row r="2164" customFormat="1" x14ac:dyDescent="0.15"/>
    <row r="2165" customFormat="1" x14ac:dyDescent="0.15"/>
    <row r="2166" customFormat="1" x14ac:dyDescent="0.15"/>
    <row r="2167" customFormat="1" x14ac:dyDescent="0.15"/>
    <row r="2168" customFormat="1" x14ac:dyDescent="0.15"/>
    <row r="2169" customFormat="1" x14ac:dyDescent="0.15"/>
    <row r="2170" customFormat="1" x14ac:dyDescent="0.15"/>
    <row r="2171" customFormat="1" x14ac:dyDescent="0.15"/>
    <row r="2172" customFormat="1" x14ac:dyDescent="0.15"/>
    <row r="2173" customFormat="1" x14ac:dyDescent="0.15"/>
    <row r="2174" customFormat="1" x14ac:dyDescent="0.15"/>
    <row r="2175" customFormat="1" x14ac:dyDescent="0.15"/>
    <row r="2176" customFormat="1" x14ac:dyDescent="0.15"/>
    <row r="2177" customFormat="1" x14ac:dyDescent="0.15"/>
    <row r="2178" customFormat="1" x14ac:dyDescent="0.15"/>
    <row r="2179" customFormat="1" x14ac:dyDescent="0.15"/>
    <row r="2180" customFormat="1" x14ac:dyDescent="0.15"/>
    <row r="2181" customFormat="1" x14ac:dyDescent="0.15"/>
    <row r="2182" customFormat="1" x14ac:dyDescent="0.15"/>
    <row r="2183" customFormat="1" x14ac:dyDescent="0.15"/>
    <row r="2184" customFormat="1" x14ac:dyDescent="0.15"/>
    <row r="2185" customFormat="1" x14ac:dyDescent="0.15"/>
    <row r="2186" customFormat="1" x14ac:dyDescent="0.15"/>
    <row r="2187" customFormat="1" x14ac:dyDescent="0.15"/>
    <row r="2188" customFormat="1" x14ac:dyDescent="0.15"/>
    <row r="2189" customFormat="1" x14ac:dyDescent="0.15"/>
    <row r="2190" customFormat="1" x14ac:dyDescent="0.15"/>
    <row r="2191" customFormat="1" x14ac:dyDescent="0.15"/>
    <row r="2192" customFormat="1" x14ac:dyDescent="0.15"/>
    <row r="2193" customFormat="1" x14ac:dyDescent="0.15"/>
    <row r="2194" customFormat="1" x14ac:dyDescent="0.15"/>
    <row r="2195" customFormat="1" x14ac:dyDescent="0.15"/>
    <row r="2196" customFormat="1" x14ac:dyDescent="0.15"/>
    <row r="2197" customFormat="1" x14ac:dyDescent="0.15"/>
    <row r="2198" customFormat="1" x14ac:dyDescent="0.15"/>
    <row r="2199" customFormat="1" x14ac:dyDescent="0.15"/>
    <row r="2200" customFormat="1" x14ac:dyDescent="0.15"/>
    <row r="2201" customFormat="1" x14ac:dyDescent="0.15"/>
    <row r="2202" customFormat="1" x14ac:dyDescent="0.15"/>
    <row r="2203" customFormat="1" x14ac:dyDescent="0.15"/>
    <row r="2204" customFormat="1" x14ac:dyDescent="0.15"/>
    <row r="2205" customFormat="1" x14ac:dyDescent="0.15"/>
    <row r="2206" customFormat="1" x14ac:dyDescent="0.15"/>
    <row r="2207" customFormat="1" x14ac:dyDescent="0.15"/>
    <row r="2208" customFormat="1" x14ac:dyDescent="0.15"/>
    <row r="2209" customFormat="1" x14ac:dyDescent="0.15"/>
    <row r="2210" customFormat="1" x14ac:dyDescent="0.15"/>
    <row r="2211" customFormat="1" x14ac:dyDescent="0.15"/>
    <row r="2212" customFormat="1" x14ac:dyDescent="0.15"/>
    <row r="2213" customFormat="1" x14ac:dyDescent="0.15"/>
    <row r="2214" customFormat="1" x14ac:dyDescent="0.15"/>
    <row r="2215" customFormat="1" x14ac:dyDescent="0.15"/>
    <row r="2216" customFormat="1" x14ac:dyDescent="0.15"/>
    <row r="2217" customFormat="1" x14ac:dyDescent="0.15"/>
    <row r="2218" customFormat="1" x14ac:dyDescent="0.15"/>
    <row r="2219" customFormat="1" x14ac:dyDescent="0.15"/>
    <row r="2220" customFormat="1" x14ac:dyDescent="0.15"/>
    <row r="2221" customFormat="1" x14ac:dyDescent="0.15"/>
    <row r="2222" customFormat="1" x14ac:dyDescent="0.15"/>
    <row r="2223" customFormat="1" x14ac:dyDescent="0.15"/>
    <row r="2224" customFormat="1" x14ac:dyDescent="0.15"/>
    <row r="2225" customFormat="1" x14ac:dyDescent="0.15"/>
    <row r="2226" customFormat="1" x14ac:dyDescent="0.15"/>
    <row r="2227" customFormat="1" x14ac:dyDescent="0.15"/>
    <row r="2228" customFormat="1" x14ac:dyDescent="0.15"/>
    <row r="2229" customFormat="1" x14ac:dyDescent="0.15"/>
    <row r="2230" customFormat="1" x14ac:dyDescent="0.15"/>
    <row r="2231" customFormat="1" x14ac:dyDescent="0.15"/>
    <row r="2232" customFormat="1" x14ac:dyDescent="0.15"/>
    <row r="2233" customFormat="1" x14ac:dyDescent="0.15"/>
    <row r="2234" customFormat="1" x14ac:dyDescent="0.15"/>
    <row r="2235" customFormat="1" x14ac:dyDescent="0.15"/>
    <row r="2236" customFormat="1" x14ac:dyDescent="0.15"/>
    <row r="2237" customFormat="1" x14ac:dyDescent="0.15"/>
    <row r="2238" customFormat="1" x14ac:dyDescent="0.15"/>
    <row r="2239" customFormat="1" x14ac:dyDescent="0.15"/>
    <row r="2240" customFormat="1" x14ac:dyDescent="0.15"/>
    <row r="2241" customFormat="1" x14ac:dyDescent="0.15"/>
    <row r="2242" customFormat="1" x14ac:dyDescent="0.15"/>
    <row r="2243" customFormat="1" x14ac:dyDescent="0.15"/>
    <row r="2244" customFormat="1" x14ac:dyDescent="0.15"/>
    <row r="2245" customFormat="1" x14ac:dyDescent="0.15"/>
    <row r="2246" customFormat="1" x14ac:dyDescent="0.15"/>
    <row r="2247" customFormat="1" x14ac:dyDescent="0.15"/>
    <row r="2248" customFormat="1" x14ac:dyDescent="0.15"/>
    <row r="2249" customFormat="1" x14ac:dyDescent="0.15"/>
    <row r="2250" customFormat="1" x14ac:dyDescent="0.15"/>
    <row r="2251" customFormat="1" x14ac:dyDescent="0.15"/>
    <row r="2252" customFormat="1" x14ac:dyDescent="0.15"/>
    <row r="2253" customFormat="1" x14ac:dyDescent="0.15"/>
    <row r="2254" customFormat="1" x14ac:dyDescent="0.15"/>
    <row r="2255" customFormat="1" x14ac:dyDescent="0.15"/>
    <row r="2256" customFormat="1" x14ac:dyDescent="0.15"/>
    <row r="2257" customFormat="1" x14ac:dyDescent="0.15"/>
    <row r="2258" customFormat="1" x14ac:dyDescent="0.15"/>
    <row r="2259" customFormat="1" x14ac:dyDescent="0.15"/>
    <row r="2260" customFormat="1" x14ac:dyDescent="0.15"/>
    <row r="2261" customFormat="1" x14ac:dyDescent="0.15"/>
    <row r="2262" customFormat="1" x14ac:dyDescent="0.15"/>
    <row r="2263" customFormat="1" x14ac:dyDescent="0.15"/>
    <row r="2264" customFormat="1" x14ac:dyDescent="0.15"/>
    <row r="2265" customFormat="1" x14ac:dyDescent="0.15"/>
    <row r="2266" customFormat="1" x14ac:dyDescent="0.15"/>
    <row r="2267" customFormat="1" x14ac:dyDescent="0.15"/>
    <row r="2268" customFormat="1" x14ac:dyDescent="0.15"/>
    <row r="2269" customFormat="1" x14ac:dyDescent="0.15"/>
    <row r="2270" customFormat="1" x14ac:dyDescent="0.15"/>
    <row r="2271" customFormat="1" x14ac:dyDescent="0.15"/>
    <row r="2272" customFormat="1" x14ac:dyDescent="0.15"/>
    <row r="2273" customFormat="1" x14ac:dyDescent="0.15"/>
    <row r="2274" customFormat="1" x14ac:dyDescent="0.15"/>
    <row r="2275" customFormat="1" x14ac:dyDescent="0.15"/>
    <row r="2276" customFormat="1" x14ac:dyDescent="0.15"/>
    <row r="2277" customFormat="1" x14ac:dyDescent="0.15"/>
    <row r="2278" customFormat="1" x14ac:dyDescent="0.15"/>
    <row r="2279" customFormat="1" x14ac:dyDescent="0.15"/>
    <row r="2280" customFormat="1" x14ac:dyDescent="0.15"/>
    <row r="2281" customFormat="1" x14ac:dyDescent="0.15"/>
    <row r="2282" customFormat="1" x14ac:dyDescent="0.15"/>
    <row r="2283" customFormat="1" x14ac:dyDescent="0.15"/>
    <row r="2284" customFormat="1" x14ac:dyDescent="0.15"/>
    <row r="2285" customFormat="1" x14ac:dyDescent="0.15"/>
    <row r="2286" customFormat="1" x14ac:dyDescent="0.15"/>
    <row r="2287" customFormat="1" x14ac:dyDescent="0.15"/>
    <row r="2288" customFormat="1" x14ac:dyDescent="0.15"/>
    <row r="2289" customFormat="1" x14ac:dyDescent="0.15"/>
    <row r="2290" customFormat="1" x14ac:dyDescent="0.15"/>
    <row r="2291" customFormat="1" x14ac:dyDescent="0.15"/>
    <row r="2292" customFormat="1" x14ac:dyDescent="0.15"/>
    <row r="2293" customFormat="1" x14ac:dyDescent="0.15"/>
    <row r="2294" customFormat="1" x14ac:dyDescent="0.15"/>
    <row r="2295" customFormat="1" x14ac:dyDescent="0.15"/>
    <row r="2296" customFormat="1" x14ac:dyDescent="0.15"/>
    <row r="2297" customFormat="1" x14ac:dyDescent="0.15"/>
    <row r="2298" customFormat="1" x14ac:dyDescent="0.15"/>
    <row r="2299" customFormat="1" x14ac:dyDescent="0.15"/>
    <row r="2300" customFormat="1" x14ac:dyDescent="0.15"/>
    <row r="2301" customFormat="1" x14ac:dyDescent="0.15"/>
    <row r="2302" customFormat="1" x14ac:dyDescent="0.15"/>
    <row r="2303" customFormat="1" x14ac:dyDescent="0.15"/>
    <row r="2304" customFormat="1" x14ac:dyDescent="0.15"/>
    <row r="2305" customFormat="1" x14ac:dyDescent="0.15"/>
    <row r="2306" customFormat="1" x14ac:dyDescent="0.15"/>
    <row r="2307" customFormat="1" x14ac:dyDescent="0.15"/>
    <row r="2308" customFormat="1" x14ac:dyDescent="0.15"/>
    <row r="2309" customFormat="1" x14ac:dyDescent="0.15"/>
    <row r="2310" customFormat="1" x14ac:dyDescent="0.15"/>
    <row r="2311" customFormat="1" x14ac:dyDescent="0.15"/>
    <row r="2312" customFormat="1" x14ac:dyDescent="0.15"/>
    <row r="2313" customFormat="1" x14ac:dyDescent="0.15"/>
    <row r="2314" customFormat="1" x14ac:dyDescent="0.15"/>
    <row r="2315" customFormat="1" x14ac:dyDescent="0.15"/>
    <row r="2316" customFormat="1" x14ac:dyDescent="0.15"/>
    <row r="2317" customFormat="1" x14ac:dyDescent="0.15"/>
    <row r="2318" customFormat="1" x14ac:dyDescent="0.15"/>
    <row r="2319" customFormat="1" x14ac:dyDescent="0.15"/>
    <row r="2320" customFormat="1" x14ac:dyDescent="0.15"/>
    <row r="2321" customFormat="1" x14ac:dyDescent="0.15"/>
    <row r="2322" customFormat="1" x14ac:dyDescent="0.15"/>
    <row r="2323" customFormat="1" x14ac:dyDescent="0.15"/>
    <row r="2324" customFormat="1" x14ac:dyDescent="0.15"/>
    <row r="2325" customFormat="1" x14ac:dyDescent="0.15"/>
    <row r="2326" customFormat="1" x14ac:dyDescent="0.15"/>
    <row r="2327" customFormat="1" x14ac:dyDescent="0.15"/>
    <row r="2328" customFormat="1" x14ac:dyDescent="0.15"/>
    <row r="2329" customFormat="1" x14ac:dyDescent="0.15"/>
    <row r="2330" customFormat="1" x14ac:dyDescent="0.15"/>
    <row r="2331" customFormat="1" x14ac:dyDescent="0.15"/>
    <row r="2332" customFormat="1" x14ac:dyDescent="0.15"/>
    <row r="2333" customFormat="1" x14ac:dyDescent="0.15"/>
    <row r="2334" customFormat="1" x14ac:dyDescent="0.15"/>
    <row r="2335" customFormat="1" x14ac:dyDescent="0.15"/>
    <row r="2336" customFormat="1" x14ac:dyDescent="0.15"/>
    <row r="2337" customFormat="1" x14ac:dyDescent="0.15"/>
    <row r="2338" customFormat="1" x14ac:dyDescent="0.15"/>
    <row r="2339" customFormat="1" x14ac:dyDescent="0.15"/>
    <row r="2340" customFormat="1" x14ac:dyDescent="0.15"/>
    <row r="2341" customFormat="1" x14ac:dyDescent="0.15"/>
    <row r="2342" customFormat="1" x14ac:dyDescent="0.15"/>
    <row r="2343" customFormat="1" x14ac:dyDescent="0.15"/>
    <row r="2344" customFormat="1" x14ac:dyDescent="0.15"/>
    <row r="2345" customFormat="1" x14ac:dyDescent="0.15"/>
    <row r="2346" customFormat="1" x14ac:dyDescent="0.15"/>
    <row r="2347" customFormat="1" x14ac:dyDescent="0.15"/>
    <row r="2348" customFormat="1" x14ac:dyDescent="0.15"/>
    <row r="2349" customFormat="1" x14ac:dyDescent="0.15"/>
    <row r="2350" customFormat="1" x14ac:dyDescent="0.15"/>
    <row r="2351" customFormat="1" x14ac:dyDescent="0.15"/>
    <row r="2352" customFormat="1" x14ac:dyDescent="0.15"/>
    <row r="2353" customFormat="1" x14ac:dyDescent="0.15"/>
    <row r="2354" customFormat="1" x14ac:dyDescent="0.15"/>
    <row r="2355" customFormat="1" x14ac:dyDescent="0.15"/>
    <row r="2356" customFormat="1" x14ac:dyDescent="0.15"/>
    <row r="2357" customFormat="1" x14ac:dyDescent="0.15"/>
    <row r="2358" customFormat="1" x14ac:dyDescent="0.15"/>
    <row r="2359" customFormat="1" x14ac:dyDescent="0.15"/>
    <row r="2360" customFormat="1" x14ac:dyDescent="0.15"/>
    <row r="2361" customFormat="1" x14ac:dyDescent="0.15"/>
    <row r="2362" customFormat="1" x14ac:dyDescent="0.15"/>
    <row r="2363" customFormat="1" x14ac:dyDescent="0.15"/>
    <row r="2364" customFormat="1" x14ac:dyDescent="0.15"/>
    <row r="2365" customFormat="1" x14ac:dyDescent="0.15"/>
    <row r="2366" customFormat="1" x14ac:dyDescent="0.15"/>
    <row r="2367" customFormat="1" x14ac:dyDescent="0.15"/>
    <row r="2368" customFormat="1" x14ac:dyDescent="0.15"/>
    <row r="2369" customFormat="1" x14ac:dyDescent="0.15"/>
    <row r="2370" customFormat="1" x14ac:dyDescent="0.15"/>
    <row r="2371" customFormat="1" x14ac:dyDescent="0.15"/>
    <row r="2372" customFormat="1" x14ac:dyDescent="0.15"/>
    <row r="2373" customFormat="1" x14ac:dyDescent="0.15"/>
    <row r="2374" customFormat="1" x14ac:dyDescent="0.15"/>
    <row r="2375" customFormat="1" x14ac:dyDescent="0.15"/>
    <row r="2376" customFormat="1" x14ac:dyDescent="0.15"/>
    <row r="2377" customFormat="1" x14ac:dyDescent="0.15"/>
    <row r="2378" customFormat="1" x14ac:dyDescent="0.15"/>
    <row r="2379" customFormat="1" x14ac:dyDescent="0.15"/>
    <row r="2380" customFormat="1" x14ac:dyDescent="0.15"/>
    <row r="2381" customFormat="1" x14ac:dyDescent="0.15"/>
    <row r="2382" customFormat="1" x14ac:dyDescent="0.15"/>
    <row r="2383" customFormat="1" x14ac:dyDescent="0.15"/>
    <row r="2384" customFormat="1" x14ac:dyDescent="0.15"/>
    <row r="2385" customFormat="1" x14ac:dyDescent="0.15"/>
    <row r="2386" customFormat="1" x14ac:dyDescent="0.15"/>
    <row r="2387" customFormat="1" x14ac:dyDescent="0.15"/>
    <row r="2388" customFormat="1" x14ac:dyDescent="0.15"/>
    <row r="2389" customFormat="1" x14ac:dyDescent="0.15"/>
    <row r="2390" customFormat="1" x14ac:dyDescent="0.15"/>
    <row r="2391" customFormat="1" x14ac:dyDescent="0.15"/>
    <row r="2392" customFormat="1" x14ac:dyDescent="0.15"/>
    <row r="2393" customFormat="1" x14ac:dyDescent="0.15"/>
    <row r="2394" customFormat="1" x14ac:dyDescent="0.15"/>
    <row r="2395" customFormat="1" x14ac:dyDescent="0.15"/>
    <row r="2396" customFormat="1" x14ac:dyDescent="0.15"/>
    <row r="2397" customFormat="1" x14ac:dyDescent="0.15"/>
    <row r="2398" customFormat="1" x14ac:dyDescent="0.15"/>
    <row r="2399" customFormat="1" x14ac:dyDescent="0.15"/>
    <row r="2400" customFormat="1" x14ac:dyDescent="0.15"/>
    <row r="2401" customFormat="1" x14ac:dyDescent="0.15"/>
    <row r="2402" customFormat="1" x14ac:dyDescent="0.15"/>
    <row r="2403" customFormat="1" x14ac:dyDescent="0.15"/>
    <row r="2404" customFormat="1" x14ac:dyDescent="0.15"/>
    <row r="2405" customFormat="1" x14ac:dyDescent="0.15"/>
    <row r="2406" customFormat="1" x14ac:dyDescent="0.15"/>
    <row r="2407" customFormat="1" x14ac:dyDescent="0.15"/>
    <row r="2408" customFormat="1" x14ac:dyDescent="0.15"/>
    <row r="2409" customFormat="1" x14ac:dyDescent="0.15"/>
    <row r="2410" customFormat="1" x14ac:dyDescent="0.15"/>
    <row r="2411" customFormat="1" x14ac:dyDescent="0.15"/>
    <row r="2412" customFormat="1" x14ac:dyDescent="0.15"/>
    <row r="2413" customFormat="1" x14ac:dyDescent="0.15"/>
    <row r="2414" customFormat="1" x14ac:dyDescent="0.15"/>
    <row r="2415" customFormat="1" x14ac:dyDescent="0.15"/>
    <row r="2416" customFormat="1" x14ac:dyDescent="0.15"/>
    <row r="2417" customFormat="1" x14ac:dyDescent="0.15"/>
    <row r="2418" customFormat="1" x14ac:dyDescent="0.15"/>
    <row r="2419" customFormat="1" x14ac:dyDescent="0.15"/>
    <row r="2420" customFormat="1" x14ac:dyDescent="0.15"/>
    <row r="2421" customFormat="1" x14ac:dyDescent="0.15"/>
    <row r="2422" customFormat="1" x14ac:dyDescent="0.15"/>
    <row r="2423" customFormat="1" x14ac:dyDescent="0.15"/>
    <row r="2424" customFormat="1" x14ac:dyDescent="0.15"/>
    <row r="2425" customFormat="1" x14ac:dyDescent="0.15"/>
    <row r="2426" customFormat="1" x14ac:dyDescent="0.15"/>
    <row r="2427" customFormat="1" x14ac:dyDescent="0.15"/>
    <row r="2428" customFormat="1" x14ac:dyDescent="0.15"/>
    <row r="2429" customFormat="1" x14ac:dyDescent="0.15"/>
    <row r="2430" customFormat="1" x14ac:dyDescent="0.15"/>
    <row r="2431" customFormat="1" x14ac:dyDescent="0.15"/>
    <row r="2432" customFormat="1" x14ac:dyDescent="0.15"/>
    <row r="2433" customFormat="1" x14ac:dyDescent="0.15"/>
    <row r="2434" customFormat="1" x14ac:dyDescent="0.15"/>
    <row r="2435" customFormat="1" x14ac:dyDescent="0.15"/>
    <row r="2436" customFormat="1" x14ac:dyDescent="0.15"/>
    <row r="2437" customFormat="1" x14ac:dyDescent="0.15"/>
    <row r="2438" customFormat="1" x14ac:dyDescent="0.15"/>
    <row r="2439" customFormat="1" x14ac:dyDescent="0.15"/>
    <row r="2440" customFormat="1" x14ac:dyDescent="0.15"/>
    <row r="2441" customFormat="1" x14ac:dyDescent="0.15"/>
    <row r="2442" customFormat="1" x14ac:dyDescent="0.15"/>
    <row r="2443" customFormat="1" x14ac:dyDescent="0.15"/>
    <row r="2444" customFormat="1" x14ac:dyDescent="0.15"/>
    <row r="2445" customFormat="1" x14ac:dyDescent="0.15"/>
    <row r="2446" customFormat="1" x14ac:dyDescent="0.15"/>
    <row r="2447" customFormat="1" x14ac:dyDescent="0.15"/>
    <row r="2448" customFormat="1" x14ac:dyDescent="0.15"/>
    <row r="2449" customFormat="1" x14ac:dyDescent="0.15"/>
    <row r="2450" customFormat="1" x14ac:dyDescent="0.15"/>
    <row r="2451" customFormat="1" x14ac:dyDescent="0.15"/>
    <row r="2452" customFormat="1" x14ac:dyDescent="0.15"/>
    <row r="2453" customFormat="1" x14ac:dyDescent="0.15"/>
    <row r="2454" customFormat="1" x14ac:dyDescent="0.15"/>
    <row r="2455" customFormat="1" x14ac:dyDescent="0.15"/>
    <row r="2456" customFormat="1" x14ac:dyDescent="0.15"/>
    <row r="2457" customFormat="1" x14ac:dyDescent="0.15"/>
    <row r="2458" customFormat="1" x14ac:dyDescent="0.15"/>
    <row r="2459" customFormat="1" x14ac:dyDescent="0.15"/>
    <row r="2460" customFormat="1" x14ac:dyDescent="0.15"/>
    <row r="2461" customFormat="1" x14ac:dyDescent="0.15"/>
    <row r="2462" customFormat="1" x14ac:dyDescent="0.15"/>
    <row r="2463" customFormat="1" x14ac:dyDescent="0.15"/>
    <row r="2464" customFormat="1" x14ac:dyDescent="0.15"/>
    <row r="2465" customFormat="1" x14ac:dyDescent="0.15"/>
    <row r="2466" customFormat="1" x14ac:dyDescent="0.15"/>
    <row r="2467" customFormat="1" x14ac:dyDescent="0.15"/>
    <row r="2468" customFormat="1" x14ac:dyDescent="0.15"/>
    <row r="2469" customFormat="1" x14ac:dyDescent="0.15"/>
    <row r="2470" customFormat="1" x14ac:dyDescent="0.15"/>
    <row r="2471" customFormat="1" x14ac:dyDescent="0.15"/>
    <row r="2472" customFormat="1" x14ac:dyDescent="0.15"/>
    <row r="2473" customFormat="1" x14ac:dyDescent="0.15"/>
    <row r="2474" customFormat="1" x14ac:dyDescent="0.15"/>
    <row r="2475" customFormat="1" x14ac:dyDescent="0.15"/>
    <row r="2476" customFormat="1" x14ac:dyDescent="0.15"/>
    <row r="2477" customFormat="1" x14ac:dyDescent="0.15"/>
    <row r="2478" customFormat="1" x14ac:dyDescent="0.15"/>
    <row r="2479" customFormat="1" x14ac:dyDescent="0.15"/>
    <row r="2480" customFormat="1" x14ac:dyDescent="0.15"/>
    <row r="2481" customFormat="1" x14ac:dyDescent="0.15"/>
    <row r="2482" customFormat="1" x14ac:dyDescent="0.15"/>
    <row r="2483" customFormat="1" x14ac:dyDescent="0.15"/>
    <row r="2484" customFormat="1" x14ac:dyDescent="0.15"/>
    <row r="2485" customFormat="1" x14ac:dyDescent="0.15"/>
    <row r="2486" customFormat="1" x14ac:dyDescent="0.15"/>
    <row r="2487" customFormat="1" x14ac:dyDescent="0.15"/>
    <row r="2488" customFormat="1" x14ac:dyDescent="0.15"/>
    <row r="2489" customFormat="1" x14ac:dyDescent="0.15"/>
    <row r="2490" customFormat="1" x14ac:dyDescent="0.15"/>
    <row r="2491" customFormat="1" x14ac:dyDescent="0.15"/>
    <row r="2492" customFormat="1" x14ac:dyDescent="0.15"/>
    <row r="2493" customFormat="1" x14ac:dyDescent="0.15"/>
    <row r="2494" customFormat="1" x14ac:dyDescent="0.15"/>
    <row r="2495" customFormat="1" x14ac:dyDescent="0.15"/>
    <row r="2496" customFormat="1" x14ac:dyDescent="0.15"/>
    <row r="2497" customFormat="1" x14ac:dyDescent="0.15"/>
    <row r="2498" customFormat="1" x14ac:dyDescent="0.15"/>
    <row r="2499" customFormat="1" x14ac:dyDescent="0.15"/>
    <row r="2500" customFormat="1" x14ac:dyDescent="0.15"/>
    <row r="2501" customFormat="1" x14ac:dyDescent="0.15"/>
    <row r="2502" customFormat="1" x14ac:dyDescent="0.15"/>
    <row r="2503" customFormat="1" x14ac:dyDescent="0.15"/>
    <row r="2504" customFormat="1" x14ac:dyDescent="0.15"/>
    <row r="2505" customFormat="1" x14ac:dyDescent="0.15"/>
    <row r="2506" customFormat="1" x14ac:dyDescent="0.15"/>
    <row r="2507" customFormat="1" x14ac:dyDescent="0.15"/>
    <row r="2508" customFormat="1" x14ac:dyDescent="0.15"/>
    <row r="2509" customFormat="1" x14ac:dyDescent="0.15"/>
    <row r="2510" customFormat="1" x14ac:dyDescent="0.15"/>
    <row r="2511" customFormat="1" x14ac:dyDescent="0.15"/>
    <row r="2512" customFormat="1" x14ac:dyDescent="0.15"/>
    <row r="2513" customFormat="1" x14ac:dyDescent="0.15"/>
    <row r="2514" customFormat="1" x14ac:dyDescent="0.15"/>
    <row r="2515" customFormat="1" x14ac:dyDescent="0.15"/>
    <row r="2516" customFormat="1" x14ac:dyDescent="0.15"/>
    <row r="2517" customFormat="1" x14ac:dyDescent="0.15"/>
    <row r="2518" customFormat="1" x14ac:dyDescent="0.15"/>
    <row r="2519" customFormat="1" x14ac:dyDescent="0.15"/>
    <row r="2520" customFormat="1" x14ac:dyDescent="0.15"/>
    <row r="2521" customFormat="1" x14ac:dyDescent="0.15"/>
    <row r="2522" customFormat="1" x14ac:dyDescent="0.15"/>
    <row r="2523" customFormat="1" x14ac:dyDescent="0.15"/>
    <row r="2524" customFormat="1" x14ac:dyDescent="0.15"/>
    <row r="2525" customFormat="1" x14ac:dyDescent="0.15"/>
    <row r="2526" customFormat="1" x14ac:dyDescent="0.15"/>
    <row r="2527" customFormat="1" x14ac:dyDescent="0.15"/>
    <row r="2528" customFormat="1" x14ac:dyDescent="0.15"/>
    <row r="2529" customFormat="1" x14ac:dyDescent="0.15"/>
    <row r="2530" customFormat="1" x14ac:dyDescent="0.15"/>
    <row r="2531" customFormat="1" x14ac:dyDescent="0.15"/>
    <row r="2532" customFormat="1" x14ac:dyDescent="0.15"/>
    <row r="2533" customFormat="1" x14ac:dyDescent="0.15"/>
    <row r="2534" customFormat="1" x14ac:dyDescent="0.15"/>
    <row r="2535" customFormat="1" x14ac:dyDescent="0.15"/>
    <row r="2536" customFormat="1" x14ac:dyDescent="0.15"/>
    <row r="2537" customFormat="1" x14ac:dyDescent="0.15"/>
    <row r="2538" customFormat="1" x14ac:dyDescent="0.15"/>
    <row r="2539" customFormat="1" x14ac:dyDescent="0.15"/>
    <row r="2540" customFormat="1" x14ac:dyDescent="0.15"/>
    <row r="2541" customFormat="1" x14ac:dyDescent="0.15"/>
    <row r="2542" customFormat="1" x14ac:dyDescent="0.15"/>
    <row r="2543" customFormat="1" x14ac:dyDescent="0.15"/>
    <row r="2544" customFormat="1" x14ac:dyDescent="0.15"/>
    <row r="2545" customFormat="1" x14ac:dyDescent="0.15"/>
    <row r="2546" customFormat="1" x14ac:dyDescent="0.15"/>
    <row r="2547" customFormat="1" x14ac:dyDescent="0.15"/>
    <row r="2548" customFormat="1" x14ac:dyDescent="0.15"/>
    <row r="2549" customFormat="1" x14ac:dyDescent="0.15"/>
    <row r="2550" customFormat="1" x14ac:dyDescent="0.15"/>
    <row r="2551" customFormat="1" x14ac:dyDescent="0.15"/>
    <row r="2552" customFormat="1" x14ac:dyDescent="0.15"/>
    <row r="2553" customFormat="1" x14ac:dyDescent="0.15"/>
    <row r="2554" customFormat="1" x14ac:dyDescent="0.15"/>
    <row r="2555" customFormat="1" x14ac:dyDescent="0.15"/>
    <row r="2556" customFormat="1" x14ac:dyDescent="0.15"/>
    <row r="2557" customFormat="1" x14ac:dyDescent="0.15"/>
    <row r="2558" customFormat="1" x14ac:dyDescent="0.15"/>
    <row r="2559" customFormat="1" x14ac:dyDescent="0.15"/>
    <row r="2560" customFormat="1" x14ac:dyDescent="0.15"/>
    <row r="2561" customFormat="1" x14ac:dyDescent="0.15"/>
    <row r="2562" customFormat="1" x14ac:dyDescent="0.15"/>
    <row r="2563" customFormat="1" x14ac:dyDescent="0.15"/>
    <row r="2564" customFormat="1" x14ac:dyDescent="0.15"/>
    <row r="2565" customFormat="1" x14ac:dyDescent="0.15"/>
    <row r="2566" customFormat="1" x14ac:dyDescent="0.15"/>
    <row r="2567" customFormat="1" x14ac:dyDescent="0.15"/>
    <row r="2568" customFormat="1" x14ac:dyDescent="0.15"/>
    <row r="2569" customFormat="1" x14ac:dyDescent="0.15"/>
    <row r="2570" customFormat="1" x14ac:dyDescent="0.15"/>
    <row r="2571" customFormat="1" x14ac:dyDescent="0.15"/>
    <row r="2572" customFormat="1" x14ac:dyDescent="0.15"/>
    <row r="2573" customFormat="1" x14ac:dyDescent="0.15"/>
    <row r="2574" customFormat="1" x14ac:dyDescent="0.15"/>
    <row r="2575" customFormat="1" x14ac:dyDescent="0.15"/>
    <row r="2576" customFormat="1" x14ac:dyDescent="0.15"/>
    <row r="2577" customFormat="1" x14ac:dyDescent="0.15"/>
    <row r="2578" customFormat="1" x14ac:dyDescent="0.15"/>
    <row r="2579" customFormat="1" x14ac:dyDescent="0.15"/>
    <row r="2580" customFormat="1" x14ac:dyDescent="0.15"/>
    <row r="2581" customFormat="1" x14ac:dyDescent="0.15"/>
    <row r="2582" customFormat="1" x14ac:dyDescent="0.15"/>
    <row r="2583" customFormat="1" x14ac:dyDescent="0.15"/>
    <row r="2584" customFormat="1" x14ac:dyDescent="0.15"/>
    <row r="2585" customFormat="1" x14ac:dyDescent="0.15"/>
    <row r="2586" customFormat="1" x14ac:dyDescent="0.15"/>
    <row r="2587" customFormat="1" x14ac:dyDescent="0.15"/>
    <row r="2588" customFormat="1" x14ac:dyDescent="0.15"/>
    <row r="2589" customFormat="1" x14ac:dyDescent="0.15"/>
    <row r="2590" customFormat="1" x14ac:dyDescent="0.15"/>
    <row r="2591" customFormat="1" x14ac:dyDescent="0.15"/>
    <row r="2592" customFormat="1" x14ac:dyDescent="0.15"/>
    <row r="2593" customFormat="1" x14ac:dyDescent="0.15"/>
    <row r="2594" customFormat="1" x14ac:dyDescent="0.15"/>
    <row r="2595" customFormat="1" x14ac:dyDescent="0.15"/>
    <row r="2596" customFormat="1" x14ac:dyDescent="0.15"/>
    <row r="2597" customFormat="1" x14ac:dyDescent="0.15"/>
    <row r="2598" customFormat="1" x14ac:dyDescent="0.15"/>
    <row r="2599" customFormat="1" x14ac:dyDescent="0.15"/>
    <row r="2600" customFormat="1" x14ac:dyDescent="0.15"/>
    <row r="2601" customFormat="1" x14ac:dyDescent="0.15"/>
    <row r="2602" customFormat="1" x14ac:dyDescent="0.15"/>
    <row r="2603" customFormat="1" x14ac:dyDescent="0.15"/>
    <row r="2604" customFormat="1" x14ac:dyDescent="0.15"/>
    <row r="2605" customFormat="1" x14ac:dyDescent="0.15"/>
    <row r="2606" customFormat="1" x14ac:dyDescent="0.15"/>
    <row r="2607" customFormat="1" x14ac:dyDescent="0.15"/>
    <row r="2608" customFormat="1" x14ac:dyDescent="0.15"/>
    <row r="2609" customFormat="1" x14ac:dyDescent="0.15"/>
    <row r="2610" customFormat="1" x14ac:dyDescent="0.15"/>
    <row r="2611" customFormat="1" x14ac:dyDescent="0.15"/>
    <row r="2612" customFormat="1" x14ac:dyDescent="0.15"/>
    <row r="2613" customFormat="1" x14ac:dyDescent="0.15"/>
    <row r="2614" customFormat="1" x14ac:dyDescent="0.15"/>
    <row r="2615" customFormat="1" x14ac:dyDescent="0.15"/>
    <row r="2616" customFormat="1" x14ac:dyDescent="0.15"/>
    <row r="2617" customFormat="1" x14ac:dyDescent="0.15"/>
    <row r="2618" customFormat="1" x14ac:dyDescent="0.15"/>
    <row r="2619" customFormat="1" x14ac:dyDescent="0.15"/>
    <row r="2620" customFormat="1" x14ac:dyDescent="0.15"/>
    <row r="2621" customFormat="1" x14ac:dyDescent="0.15"/>
    <row r="2622" customFormat="1" x14ac:dyDescent="0.15"/>
    <row r="2623" customFormat="1" x14ac:dyDescent="0.15"/>
    <row r="2624" customFormat="1" x14ac:dyDescent="0.15"/>
    <row r="2625" customFormat="1" x14ac:dyDescent="0.15"/>
    <row r="2626" customFormat="1" x14ac:dyDescent="0.15"/>
    <row r="2627" customFormat="1" x14ac:dyDescent="0.15"/>
    <row r="2628" customFormat="1" x14ac:dyDescent="0.15"/>
    <row r="2629" customFormat="1" x14ac:dyDescent="0.15"/>
    <row r="2630" customFormat="1" x14ac:dyDescent="0.15"/>
    <row r="2631" customFormat="1" x14ac:dyDescent="0.15"/>
    <row r="2632" customFormat="1" x14ac:dyDescent="0.15"/>
    <row r="2633" customFormat="1" x14ac:dyDescent="0.15"/>
    <row r="2634" customFormat="1" x14ac:dyDescent="0.15"/>
    <row r="2635" customFormat="1" x14ac:dyDescent="0.15"/>
    <row r="2636" customFormat="1" x14ac:dyDescent="0.15"/>
    <row r="2637" customFormat="1" x14ac:dyDescent="0.15"/>
    <row r="2638" customFormat="1" x14ac:dyDescent="0.15"/>
    <row r="2639" customFormat="1" x14ac:dyDescent="0.15"/>
    <row r="2640" customFormat="1" x14ac:dyDescent="0.15"/>
    <row r="2641" customFormat="1" x14ac:dyDescent="0.15"/>
    <row r="2642" customFormat="1" x14ac:dyDescent="0.15"/>
    <row r="2643" customFormat="1" x14ac:dyDescent="0.15"/>
    <row r="2644" customFormat="1" x14ac:dyDescent="0.15"/>
    <row r="2645" customFormat="1" x14ac:dyDescent="0.15"/>
    <row r="2646" customFormat="1" x14ac:dyDescent="0.15"/>
    <row r="2647" customFormat="1" x14ac:dyDescent="0.15"/>
    <row r="2648" customFormat="1" x14ac:dyDescent="0.15"/>
    <row r="2649" customFormat="1" x14ac:dyDescent="0.15"/>
    <row r="2650" customFormat="1" x14ac:dyDescent="0.15"/>
    <row r="2651" customFormat="1" x14ac:dyDescent="0.15"/>
    <row r="2652" customFormat="1" x14ac:dyDescent="0.15"/>
    <row r="2653" customFormat="1" x14ac:dyDescent="0.15"/>
    <row r="2654" customFormat="1" x14ac:dyDescent="0.15"/>
    <row r="2655" customFormat="1" x14ac:dyDescent="0.15"/>
    <row r="2656" customFormat="1" x14ac:dyDescent="0.15"/>
    <row r="2657" customFormat="1" x14ac:dyDescent="0.15"/>
    <row r="2658" customFormat="1" x14ac:dyDescent="0.15"/>
    <row r="2659" customFormat="1" x14ac:dyDescent="0.15"/>
    <row r="2660" customFormat="1" x14ac:dyDescent="0.15"/>
    <row r="2661" customFormat="1" x14ac:dyDescent="0.15"/>
    <row r="2662" customFormat="1" x14ac:dyDescent="0.15"/>
    <row r="2663" customFormat="1" x14ac:dyDescent="0.15"/>
    <row r="2664" customFormat="1" x14ac:dyDescent="0.15"/>
    <row r="2665" customFormat="1" x14ac:dyDescent="0.15"/>
    <row r="2666" customFormat="1" x14ac:dyDescent="0.15"/>
    <row r="2667" customFormat="1" x14ac:dyDescent="0.15"/>
    <row r="2668" customFormat="1" x14ac:dyDescent="0.15"/>
    <row r="2669" customFormat="1" x14ac:dyDescent="0.15"/>
    <row r="2670" customFormat="1" x14ac:dyDescent="0.15"/>
    <row r="2671" customFormat="1" x14ac:dyDescent="0.15"/>
    <row r="2672" customFormat="1" x14ac:dyDescent="0.15"/>
    <row r="2673" customFormat="1" x14ac:dyDescent="0.15"/>
    <row r="2674" customFormat="1" x14ac:dyDescent="0.15"/>
    <row r="2675" customFormat="1" x14ac:dyDescent="0.15"/>
    <row r="2676" customFormat="1" x14ac:dyDescent="0.15"/>
    <row r="2677" customFormat="1" x14ac:dyDescent="0.15"/>
    <row r="2678" customFormat="1" x14ac:dyDescent="0.15"/>
    <row r="2679" customFormat="1" x14ac:dyDescent="0.15"/>
    <row r="2680" customFormat="1" x14ac:dyDescent="0.15"/>
    <row r="2681" customFormat="1" x14ac:dyDescent="0.15"/>
    <row r="2682" customFormat="1" x14ac:dyDescent="0.15"/>
    <row r="2683" customFormat="1" x14ac:dyDescent="0.15"/>
    <row r="2684" customFormat="1" x14ac:dyDescent="0.15"/>
    <row r="2685" customFormat="1" x14ac:dyDescent="0.15"/>
    <row r="2686" customFormat="1" x14ac:dyDescent="0.15"/>
    <row r="2687" customFormat="1" x14ac:dyDescent="0.15"/>
    <row r="2688" customFormat="1" x14ac:dyDescent="0.15"/>
    <row r="2689" customFormat="1" x14ac:dyDescent="0.15"/>
    <row r="2690" customFormat="1" x14ac:dyDescent="0.15"/>
    <row r="2691" customFormat="1" x14ac:dyDescent="0.15"/>
    <row r="2692" customFormat="1" x14ac:dyDescent="0.15"/>
    <row r="2693" customFormat="1" x14ac:dyDescent="0.15"/>
    <row r="2694" customFormat="1" x14ac:dyDescent="0.15"/>
    <row r="2695" customFormat="1" x14ac:dyDescent="0.15"/>
    <row r="2696" customFormat="1" x14ac:dyDescent="0.15"/>
    <row r="2697" customFormat="1" x14ac:dyDescent="0.15"/>
    <row r="2698" customFormat="1" x14ac:dyDescent="0.15"/>
    <row r="2699" customFormat="1" x14ac:dyDescent="0.15"/>
    <row r="2700" customFormat="1" x14ac:dyDescent="0.15"/>
    <row r="2701" customFormat="1" x14ac:dyDescent="0.15"/>
    <row r="2702" customFormat="1" x14ac:dyDescent="0.15"/>
    <row r="2703" customFormat="1" x14ac:dyDescent="0.15"/>
    <row r="2704" customFormat="1" x14ac:dyDescent="0.15"/>
    <row r="2705" customFormat="1" x14ac:dyDescent="0.15"/>
    <row r="2706" customFormat="1" x14ac:dyDescent="0.15"/>
    <row r="2707" customFormat="1" x14ac:dyDescent="0.15"/>
    <row r="2708" customFormat="1" x14ac:dyDescent="0.15"/>
    <row r="2709" customFormat="1" x14ac:dyDescent="0.15"/>
    <row r="2710" customFormat="1" x14ac:dyDescent="0.15"/>
    <row r="2711" customFormat="1" x14ac:dyDescent="0.15"/>
    <row r="2712" customFormat="1" x14ac:dyDescent="0.15"/>
    <row r="2713" customFormat="1" x14ac:dyDescent="0.15"/>
    <row r="2714" customFormat="1" x14ac:dyDescent="0.15"/>
    <row r="2715" customFormat="1" x14ac:dyDescent="0.15"/>
    <row r="2716" customFormat="1" x14ac:dyDescent="0.15"/>
    <row r="2717" customFormat="1" x14ac:dyDescent="0.15"/>
    <row r="2718" customFormat="1" x14ac:dyDescent="0.15"/>
    <row r="2719" customFormat="1" x14ac:dyDescent="0.15"/>
    <row r="2720" customFormat="1" x14ac:dyDescent="0.15"/>
    <row r="2721" customFormat="1" x14ac:dyDescent="0.15"/>
    <row r="2722" customFormat="1" x14ac:dyDescent="0.15"/>
    <row r="2723" customFormat="1" x14ac:dyDescent="0.15"/>
    <row r="2724" customFormat="1" x14ac:dyDescent="0.15"/>
    <row r="2725" customFormat="1" x14ac:dyDescent="0.15"/>
    <row r="2726" customFormat="1" x14ac:dyDescent="0.15"/>
    <row r="2727" customFormat="1" x14ac:dyDescent="0.15"/>
    <row r="2728" customFormat="1" x14ac:dyDescent="0.15"/>
    <row r="2729" customFormat="1" x14ac:dyDescent="0.15"/>
    <row r="2730" customFormat="1" x14ac:dyDescent="0.15"/>
    <row r="2731" customFormat="1" x14ac:dyDescent="0.15"/>
    <row r="2732" customFormat="1" x14ac:dyDescent="0.15"/>
    <row r="2733" customFormat="1" x14ac:dyDescent="0.15"/>
    <row r="2734" customFormat="1" x14ac:dyDescent="0.15"/>
    <row r="2735" customFormat="1" x14ac:dyDescent="0.15"/>
    <row r="2736" customFormat="1" x14ac:dyDescent="0.15"/>
    <row r="2737" customFormat="1" x14ac:dyDescent="0.15"/>
    <row r="2738" customFormat="1" x14ac:dyDescent="0.15"/>
    <row r="2739" customFormat="1" x14ac:dyDescent="0.15"/>
    <row r="2740" customFormat="1" x14ac:dyDescent="0.15"/>
    <row r="2741" customFormat="1" x14ac:dyDescent="0.15"/>
    <row r="2742" customFormat="1" x14ac:dyDescent="0.15"/>
    <row r="2743" customFormat="1" x14ac:dyDescent="0.15"/>
    <row r="2744" customFormat="1" x14ac:dyDescent="0.15"/>
    <row r="2745" customFormat="1" x14ac:dyDescent="0.15"/>
    <row r="2746" customFormat="1" x14ac:dyDescent="0.15"/>
    <row r="2747" customFormat="1" x14ac:dyDescent="0.15"/>
    <row r="2748" customFormat="1" x14ac:dyDescent="0.15"/>
    <row r="2749" customFormat="1" x14ac:dyDescent="0.15"/>
    <row r="2750" customFormat="1" x14ac:dyDescent="0.15"/>
    <row r="2751" customFormat="1" x14ac:dyDescent="0.15"/>
    <row r="2752" customFormat="1" x14ac:dyDescent="0.15"/>
    <row r="2753" customFormat="1" x14ac:dyDescent="0.15"/>
    <row r="2754" customFormat="1" x14ac:dyDescent="0.15"/>
    <row r="2755" customFormat="1" x14ac:dyDescent="0.15"/>
    <row r="2756" customFormat="1" x14ac:dyDescent="0.15"/>
    <row r="2757" customFormat="1" x14ac:dyDescent="0.15"/>
    <row r="2758" customFormat="1" x14ac:dyDescent="0.15"/>
    <row r="2759" customFormat="1" x14ac:dyDescent="0.15"/>
    <row r="2760" customFormat="1" x14ac:dyDescent="0.15"/>
    <row r="2761" customFormat="1" x14ac:dyDescent="0.15"/>
    <row r="2762" customFormat="1" x14ac:dyDescent="0.15"/>
    <row r="2763" customFormat="1" x14ac:dyDescent="0.15"/>
    <row r="2764" customFormat="1" x14ac:dyDescent="0.15"/>
    <row r="2765" customFormat="1" x14ac:dyDescent="0.15"/>
    <row r="2766" customFormat="1" x14ac:dyDescent="0.15"/>
    <row r="2767" customFormat="1" x14ac:dyDescent="0.15"/>
    <row r="2768" customFormat="1" x14ac:dyDescent="0.15"/>
    <row r="2769" customFormat="1" x14ac:dyDescent="0.15"/>
    <row r="2770" customFormat="1" x14ac:dyDescent="0.15"/>
    <row r="2771" customFormat="1" x14ac:dyDescent="0.15"/>
    <row r="2772" customFormat="1" x14ac:dyDescent="0.15"/>
    <row r="2773" customFormat="1" x14ac:dyDescent="0.15"/>
    <row r="2774" customFormat="1" x14ac:dyDescent="0.15"/>
    <row r="2775" customFormat="1" x14ac:dyDescent="0.15"/>
    <row r="2776" customFormat="1" x14ac:dyDescent="0.15"/>
    <row r="2777" customFormat="1" x14ac:dyDescent="0.15"/>
    <row r="2778" customFormat="1" x14ac:dyDescent="0.15"/>
    <row r="2779" customFormat="1" x14ac:dyDescent="0.15"/>
    <row r="2780" customFormat="1" x14ac:dyDescent="0.15"/>
    <row r="2781" customFormat="1" x14ac:dyDescent="0.15"/>
    <row r="2782" customFormat="1" x14ac:dyDescent="0.15"/>
    <row r="2783" customFormat="1" x14ac:dyDescent="0.15"/>
    <row r="2784" customFormat="1" x14ac:dyDescent="0.15"/>
    <row r="2785" customFormat="1" x14ac:dyDescent="0.15"/>
    <row r="2786" customFormat="1" x14ac:dyDescent="0.15"/>
    <row r="2787" customFormat="1" x14ac:dyDescent="0.15"/>
    <row r="2788" customFormat="1" x14ac:dyDescent="0.15"/>
    <row r="2789" customFormat="1" x14ac:dyDescent="0.15"/>
    <row r="2790" customFormat="1" x14ac:dyDescent="0.15"/>
    <row r="2791" customFormat="1" x14ac:dyDescent="0.15"/>
    <row r="2792" customFormat="1" x14ac:dyDescent="0.15"/>
    <row r="2793" customFormat="1" x14ac:dyDescent="0.15"/>
    <row r="2794" customFormat="1" x14ac:dyDescent="0.15"/>
    <row r="2795" customFormat="1" x14ac:dyDescent="0.15"/>
    <row r="2796" customFormat="1" x14ac:dyDescent="0.15"/>
    <row r="2797" customFormat="1" x14ac:dyDescent="0.15"/>
    <row r="2798" customFormat="1" x14ac:dyDescent="0.15"/>
    <row r="2799" customFormat="1" x14ac:dyDescent="0.15"/>
    <row r="2800" customFormat="1" x14ac:dyDescent="0.15"/>
    <row r="2801" customFormat="1" x14ac:dyDescent="0.15"/>
    <row r="2802" customFormat="1" x14ac:dyDescent="0.15"/>
    <row r="2803" customFormat="1" x14ac:dyDescent="0.15"/>
    <row r="2804" customFormat="1" x14ac:dyDescent="0.15"/>
    <row r="2805" customFormat="1" x14ac:dyDescent="0.15"/>
    <row r="2806" customFormat="1" x14ac:dyDescent="0.15"/>
    <row r="2807" customFormat="1" x14ac:dyDescent="0.15"/>
    <row r="2808" customFormat="1" x14ac:dyDescent="0.15"/>
    <row r="2809" customFormat="1" x14ac:dyDescent="0.15"/>
    <row r="2810" customFormat="1" x14ac:dyDescent="0.15"/>
    <row r="2811" customFormat="1" x14ac:dyDescent="0.15"/>
    <row r="2812" customFormat="1" x14ac:dyDescent="0.15"/>
    <row r="2813" customFormat="1" x14ac:dyDescent="0.15"/>
    <row r="2814" customFormat="1" x14ac:dyDescent="0.15"/>
    <row r="2815" customFormat="1" x14ac:dyDescent="0.15"/>
    <row r="2816" customFormat="1" x14ac:dyDescent="0.15"/>
    <row r="2817" customFormat="1" x14ac:dyDescent="0.15"/>
    <row r="2818" customFormat="1" x14ac:dyDescent="0.15"/>
    <row r="2819" customFormat="1" x14ac:dyDescent="0.15"/>
    <row r="2820" customFormat="1" x14ac:dyDescent="0.15"/>
    <row r="2821" customFormat="1" x14ac:dyDescent="0.15"/>
    <row r="2822" customFormat="1" x14ac:dyDescent="0.15"/>
    <row r="2823" customFormat="1" x14ac:dyDescent="0.15"/>
    <row r="2824" customFormat="1" x14ac:dyDescent="0.15"/>
    <row r="2825" customFormat="1" x14ac:dyDescent="0.15"/>
    <row r="2826" customFormat="1" x14ac:dyDescent="0.15"/>
    <row r="2827" customFormat="1" x14ac:dyDescent="0.15"/>
    <row r="2828" customFormat="1" x14ac:dyDescent="0.15"/>
    <row r="2829" customFormat="1" x14ac:dyDescent="0.15"/>
    <row r="2830" customFormat="1" x14ac:dyDescent="0.15"/>
    <row r="2831" customFormat="1" x14ac:dyDescent="0.15"/>
    <row r="2832" customFormat="1" x14ac:dyDescent="0.15"/>
    <row r="2833" customFormat="1" x14ac:dyDescent="0.15"/>
    <row r="2834" customFormat="1" x14ac:dyDescent="0.15"/>
    <row r="2835" customFormat="1" x14ac:dyDescent="0.15"/>
    <row r="2836" customFormat="1" x14ac:dyDescent="0.15"/>
    <row r="2837" customFormat="1" x14ac:dyDescent="0.15"/>
    <row r="2838" customFormat="1" x14ac:dyDescent="0.15"/>
    <row r="2839" customFormat="1" x14ac:dyDescent="0.15"/>
    <row r="2840" customFormat="1" x14ac:dyDescent="0.15"/>
    <row r="2841" customFormat="1" x14ac:dyDescent="0.15"/>
    <row r="2842" customFormat="1" x14ac:dyDescent="0.15"/>
    <row r="2843" customFormat="1" x14ac:dyDescent="0.15"/>
    <row r="2844" customFormat="1" x14ac:dyDescent="0.15"/>
    <row r="2845" customFormat="1" x14ac:dyDescent="0.15"/>
    <row r="2846" customFormat="1" x14ac:dyDescent="0.15"/>
    <row r="2847" customFormat="1" x14ac:dyDescent="0.15"/>
    <row r="2848" customFormat="1" x14ac:dyDescent="0.15"/>
    <row r="2849" customFormat="1" x14ac:dyDescent="0.15"/>
    <row r="2850" customFormat="1" x14ac:dyDescent="0.15"/>
    <row r="2851" customFormat="1" x14ac:dyDescent="0.15"/>
    <row r="2852" customFormat="1" x14ac:dyDescent="0.15"/>
    <row r="2853" customFormat="1" x14ac:dyDescent="0.15"/>
    <row r="2854" customFormat="1" x14ac:dyDescent="0.15"/>
    <row r="2855" customFormat="1" x14ac:dyDescent="0.15"/>
    <row r="2856" customFormat="1" x14ac:dyDescent="0.15"/>
    <row r="2857" customFormat="1" x14ac:dyDescent="0.15"/>
    <row r="2858" customFormat="1" x14ac:dyDescent="0.15"/>
    <row r="2859" customFormat="1" x14ac:dyDescent="0.15"/>
    <row r="2860" customFormat="1" x14ac:dyDescent="0.15"/>
    <row r="2861" customFormat="1" x14ac:dyDescent="0.15"/>
    <row r="2862" customFormat="1" x14ac:dyDescent="0.15"/>
    <row r="2863" customFormat="1" x14ac:dyDescent="0.15"/>
    <row r="2864" customFormat="1" x14ac:dyDescent="0.15"/>
    <row r="2865" customFormat="1" x14ac:dyDescent="0.15"/>
    <row r="2866" customFormat="1" x14ac:dyDescent="0.15"/>
    <row r="2867" customFormat="1" x14ac:dyDescent="0.15"/>
    <row r="2868" customFormat="1" x14ac:dyDescent="0.15"/>
    <row r="2869" customFormat="1" x14ac:dyDescent="0.15"/>
    <row r="2870" customFormat="1" x14ac:dyDescent="0.15"/>
    <row r="2871" customFormat="1" x14ac:dyDescent="0.15"/>
    <row r="2872" customFormat="1" x14ac:dyDescent="0.15"/>
    <row r="2873" customFormat="1" x14ac:dyDescent="0.15"/>
    <row r="2874" customFormat="1" x14ac:dyDescent="0.15"/>
    <row r="2875" customFormat="1" x14ac:dyDescent="0.15"/>
    <row r="2876" customFormat="1" x14ac:dyDescent="0.15"/>
    <row r="2877" customFormat="1" x14ac:dyDescent="0.15"/>
    <row r="2878" customFormat="1" x14ac:dyDescent="0.15"/>
    <row r="2879" customFormat="1" x14ac:dyDescent="0.15"/>
    <row r="2880" customFormat="1" x14ac:dyDescent="0.15"/>
    <row r="2881" customFormat="1" x14ac:dyDescent="0.15"/>
    <row r="2882" customFormat="1" x14ac:dyDescent="0.15"/>
    <row r="2883" customFormat="1" x14ac:dyDescent="0.15"/>
    <row r="2884" customFormat="1" x14ac:dyDescent="0.15"/>
    <row r="2885" customFormat="1" x14ac:dyDescent="0.15"/>
    <row r="2886" customFormat="1" x14ac:dyDescent="0.15"/>
    <row r="2887" customFormat="1" x14ac:dyDescent="0.15"/>
    <row r="2888" customFormat="1" x14ac:dyDescent="0.15"/>
    <row r="2889" customFormat="1" x14ac:dyDescent="0.15"/>
    <row r="2890" customFormat="1" x14ac:dyDescent="0.15"/>
    <row r="2891" customFormat="1" x14ac:dyDescent="0.15"/>
    <row r="2892" customFormat="1" x14ac:dyDescent="0.15"/>
    <row r="2893" customFormat="1" x14ac:dyDescent="0.15"/>
    <row r="2894" customFormat="1" x14ac:dyDescent="0.15"/>
    <row r="2895" customFormat="1" x14ac:dyDescent="0.15"/>
    <row r="2896" customFormat="1" x14ac:dyDescent="0.15"/>
    <row r="2897" customFormat="1" x14ac:dyDescent="0.15"/>
    <row r="2898" customFormat="1" x14ac:dyDescent="0.15"/>
    <row r="2899" customFormat="1" x14ac:dyDescent="0.15"/>
    <row r="2900" customFormat="1" x14ac:dyDescent="0.15"/>
    <row r="2901" customFormat="1" x14ac:dyDescent="0.15"/>
    <row r="2902" customFormat="1" x14ac:dyDescent="0.15"/>
    <row r="2903" customFormat="1" x14ac:dyDescent="0.15"/>
    <row r="2904" customFormat="1" x14ac:dyDescent="0.15"/>
    <row r="2905" customFormat="1" x14ac:dyDescent="0.15"/>
    <row r="2906" customFormat="1" x14ac:dyDescent="0.15"/>
    <row r="2907" customFormat="1" x14ac:dyDescent="0.15"/>
    <row r="2908" customFormat="1" x14ac:dyDescent="0.15"/>
    <row r="2909" customFormat="1" x14ac:dyDescent="0.15"/>
    <row r="2910" customFormat="1" x14ac:dyDescent="0.15"/>
    <row r="2911" customFormat="1" x14ac:dyDescent="0.15"/>
    <row r="2912" customFormat="1" x14ac:dyDescent="0.15"/>
    <row r="2913" customFormat="1" x14ac:dyDescent="0.15"/>
    <row r="2914" customFormat="1" x14ac:dyDescent="0.15"/>
    <row r="2915" customFormat="1" x14ac:dyDescent="0.15"/>
    <row r="2916" customFormat="1" x14ac:dyDescent="0.15"/>
    <row r="2917" customFormat="1" x14ac:dyDescent="0.15"/>
    <row r="2918" customFormat="1" x14ac:dyDescent="0.15"/>
    <row r="2919" customFormat="1" x14ac:dyDescent="0.15"/>
    <row r="2920" customFormat="1" x14ac:dyDescent="0.15"/>
    <row r="2921" customFormat="1" x14ac:dyDescent="0.15"/>
    <row r="2922" customFormat="1" x14ac:dyDescent="0.15"/>
    <row r="2923" customFormat="1" x14ac:dyDescent="0.15"/>
    <row r="2924" customFormat="1" x14ac:dyDescent="0.15"/>
    <row r="2925" customFormat="1" x14ac:dyDescent="0.15"/>
    <row r="2926" customFormat="1" x14ac:dyDescent="0.15"/>
    <row r="2927" customFormat="1" x14ac:dyDescent="0.15"/>
    <row r="2928" customFormat="1" x14ac:dyDescent="0.15"/>
    <row r="2929" customFormat="1" x14ac:dyDescent="0.15"/>
    <row r="2930" customFormat="1" x14ac:dyDescent="0.15"/>
    <row r="2931" customFormat="1" x14ac:dyDescent="0.15"/>
    <row r="2932" customFormat="1" x14ac:dyDescent="0.15"/>
    <row r="2933" customFormat="1" x14ac:dyDescent="0.15"/>
    <row r="2934" customFormat="1" x14ac:dyDescent="0.15"/>
    <row r="2935" customFormat="1" x14ac:dyDescent="0.15"/>
    <row r="2936" customFormat="1" x14ac:dyDescent="0.15"/>
    <row r="2937" customFormat="1" x14ac:dyDescent="0.15"/>
    <row r="2938" customFormat="1" x14ac:dyDescent="0.15"/>
    <row r="2939" customFormat="1" x14ac:dyDescent="0.15"/>
    <row r="2940" customFormat="1" x14ac:dyDescent="0.15"/>
    <row r="2941" customFormat="1" x14ac:dyDescent="0.15"/>
    <row r="2942" customFormat="1" x14ac:dyDescent="0.15"/>
    <row r="2943" customFormat="1" x14ac:dyDescent="0.15"/>
    <row r="2944" customFormat="1" x14ac:dyDescent="0.15"/>
    <row r="2945" customFormat="1" x14ac:dyDescent="0.15"/>
    <row r="2946" customFormat="1" x14ac:dyDescent="0.15"/>
    <row r="2947" customFormat="1" x14ac:dyDescent="0.15"/>
    <row r="2948" customFormat="1" x14ac:dyDescent="0.15"/>
    <row r="2949" customFormat="1" x14ac:dyDescent="0.15"/>
    <row r="2950" customFormat="1" x14ac:dyDescent="0.15"/>
    <row r="2951" customFormat="1" x14ac:dyDescent="0.15"/>
    <row r="2952" customFormat="1" x14ac:dyDescent="0.15"/>
    <row r="2953" customFormat="1" x14ac:dyDescent="0.15"/>
    <row r="2954" customFormat="1" x14ac:dyDescent="0.15"/>
    <row r="2955" customFormat="1" x14ac:dyDescent="0.15"/>
    <row r="2956" customFormat="1" x14ac:dyDescent="0.15"/>
    <row r="2957" customFormat="1" x14ac:dyDescent="0.15"/>
    <row r="2958" customFormat="1" x14ac:dyDescent="0.15"/>
    <row r="2959" customFormat="1" x14ac:dyDescent="0.15"/>
    <row r="2960" customFormat="1" x14ac:dyDescent="0.15"/>
    <row r="2961" customFormat="1" x14ac:dyDescent="0.15"/>
    <row r="2962" customFormat="1" x14ac:dyDescent="0.15"/>
    <row r="2963" customFormat="1" x14ac:dyDescent="0.15"/>
    <row r="2964" customFormat="1" x14ac:dyDescent="0.15"/>
    <row r="2965" customFormat="1" x14ac:dyDescent="0.15"/>
    <row r="2966" customFormat="1" x14ac:dyDescent="0.15"/>
    <row r="2967" customFormat="1" x14ac:dyDescent="0.15"/>
    <row r="2968" customFormat="1" x14ac:dyDescent="0.15"/>
    <row r="2969" customFormat="1" x14ac:dyDescent="0.15"/>
    <row r="2970" customFormat="1" x14ac:dyDescent="0.15"/>
    <row r="2971" customFormat="1" x14ac:dyDescent="0.15"/>
    <row r="2972" customFormat="1" x14ac:dyDescent="0.15"/>
    <row r="2973" customFormat="1" x14ac:dyDescent="0.15"/>
    <row r="2974" customFormat="1" x14ac:dyDescent="0.15"/>
    <row r="2975" customFormat="1" x14ac:dyDescent="0.15"/>
    <row r="2976" customFormat="1" x14ac:dyDescent="0.15"/>
    <row r="2977" customFormat="1" x14ac:dyDescent="0.15"/>
    <row r="2978" customFormat="1" x14ac:dyDescent="0.15"/>
    <row r="2979" customFormat="1" x14ac:dyDescent="0.15"/>
    <row r="2980" customFormat="1" x14ac:dyDescent="0.15"/>
    <row r="2981" customFormat="1" x14ac:dyDescent="0.15"/>
    <row r="2982" customFormat="1" x14ac:dyDescent="0.15"/>
    <row r="2983" customFormat="1" x14ac:dyDescent="0.15"/>
    <row r="2984" customFormat="1" x14ac:dyDescent="0.15"/>
    <row r="2985" customFormat="1" x14ac:dyDescent="0.15"/>
    <row r="2986" customFormat="1" x14ac:dyDescent="0.15"/>
    <row r="2987" customFormat="1" x14ac:dyDescent="0.15"/>
    <row r="2988" customFormat="1" x14ac:dyDescent="0.15"/>
    <row r="2989" customFormat="1" x14ac:dyDescent="0.15"/>
    <row r="2990" customFormat="1" x14ac:dyDescent="0.15"/>
    <row r="2991" customFormat="1" x14ac:dyDescent="0.15"/>
    <row r="2992" customFormat="1" x14ac:dyDescent="0.15"/>
    <row r="2993" customFormat="1" x14ac:dyDescent="0.15"/>
    <row r="2994" customFormat="1" x14ac:dyDescent="0.15"/>
    <row r="2995" customFormat="1" x14ac:dyDescent="0.15"/>
    <row r="2996" customFormat="1" x14ac:dyDescent="0.15"/>
    <row r="2997" customFormat="1" x14ac:dyDescent="0.15"/>
    <row r="2998" customFormat="1" x14ac:dyDescent="0.15"/>
    <row r="2999" customFormat="1" x14ac:dyDescent="0.15"/>
    <row r="3000" customFormat="1" x14ac:dyDescent="0.15"/>
    <row r="3001" customFormat="1" x14ac:dyDescent="0.15"/>
    <row r="3002" customFormat="1" x14ac:dyDescent="0.15"/>
    <row r="3003" customFormat="1" x14ac:dyDescent="0.15"/>
    <row r="3004" customFormat="1" x14ac:dyDescent="0.15"/>
    <row r="3005" customFormat="1" x14ac:dyDescent="0.15"/>
    <row r="3006" customFormat="1" x14ac:dyDescent="0.15"/>
    <row r="3007" customFormat="1" x14ac:dyDescent="0.15"/>
    <row r="3008" customFormat="1" x14ac:dyDescent="0.15"/>
    <row r="3009" customFormat="1" x14ac:dyDescent="0.15"/>
    <row r="3010" customFormat="1" x14ac:dyDescent="0.15"/>
    <row r="3011" customFormat="1" x14ac:dyDescent="0.15"/>
    <row r="3012" customFormat="1" x14ac:dyDescent="0.15"/>
    <row r="3013" customFormat="1" x14ac:dyDescent="0.15"/>
    <row r="3014" customFormat="1" x14ac:dyDescent="0.15"/>
    <row r="3015" customFormat="1" x14ac:dyDescent="0.15"/>
    <row r="3016" customFormat="1" x14ac:dyDescent="0.15"/>
    <row r="3017" customFormat="1" x14ac:dyDescent="0.15"/>
    <row r="3018" customFormat="1" x14ac:dyDescent="0.15"/>
    <row r="3019" customFormat="1" x14ac:dyDescent="0.15"/>
    <row r="3020" customFormat="1" x14ac:dyDescent="0.15"/>
    <row r="3021" customFormat="1" x14ac:dyDescent="0.15"/>
    <row r="3022" customFormat="1" x14ac:dyDescent="0.15"/>
    <row r="3023" customFormat="1" x14ac:dyDescent="0.15"/>
    <row r="3024" customFormat="1" x14ac:dyDescent="0.15"/>
    <row r="3025" customFormat="1" x14ac:dyDescent="0.15"/>
    <row r="3026" customFormat="1" x14ac:dyDescent="0.15"/>
    <row r="3027" customFormat="1" x14ac:dyDescent="0.15"/>
    <row r="3028" customFormat="1" x14ac:dyDescent="0.15"/>
    <row r="3029" customFormat="1" x14ac:dyDescent="0.15"/>
    <row r="3030" customFormat="1" x14ac:dyDescent="0.15"/>
    <row r="3031" customFormat="1" x14ac:dyDescent="0.15"/>
    <row r="3032" customFormat="1" x14ac:dyDescent="0.15"/>
    <row r="3033" customFormat="1" x14ac:dyDescent="0.15"/>
    <row r="3034" customFormat="1" x14ac:dyDescent="0.15"/>
    <row r="3035" customFormat="1" x14ac:dyDescent="0.15"/>
    <row r="3036" customFormat="1" x14ac:dyDescent="0.15"/>
    <row r="3037" customFormat="1" x14ac:dyDescent="0.15"/>
    <row r="3038" customFormat="1" x14ac:dyDescent="0.15"/>
    <row r="3039" customFormat="1" x14ac:dyDescent="0.15"/>
    <row r="3040" customFormat="1" x14ac:dyDescent="0.15"/>
    <row r="3041" customFormat="1" x14ac:dyDescent="0.15"/>
    <row r="3042" customFormat="1" x14ac:dyDescent="0.15"/>
    <row r="3043" customFormat="1" x14ac:dyDescent="0.15"/>
    <row r="3044" customFormat="1" x14ac:dyDescent="0.15"/>
    <row r="3045" customFormat="1" x14ac:dyDescent="0.15"/>
    <row r="3046" customFormat="1" x14ac:dyDescent="0.15"/>
    <row r="3047" customFormat="1" x14ac:dyDescent="0.15"/>
    <row r="3048" customFormat="1" x14ac:dyDescent="0.15"/>
    <row r="3049" customFormat="1" x14ac:dyDescent="0.15"/>
    <row r="3050" customFormat="1" x14ac:dyDescent="0.15"/>
    <row r="3051" customFormat="1" x14ac:dyDescent="0.15"/>
    <row r="3052" customFormat="1" x14ac:dyDescent="0.15"/>
    <row r="3053" customFormat="1" x14ac:dyDescent="0.15"/>
    <row r="3054" customFormat="1" x14ac:dyDescent="0.15"/>
    <row r="3055" customFormat="1" x14ac:dyDescent="0.15"/>
    <row r="3056" customFormat="1" x14ac:dyDescent="0.15"/>
    <row r="3057" customFormat="1" x14ac:dyDescent="0.15"/>
    <row r="3058" customFormat="1" x14ac:dyDescent="0.15"/>
    <row r="3059" customFormat="1" x14ac:dyDescent="0.15"/>
    <row r="3060" customFormat="1" x14ac:dyDescent="0.15"/>
    <row r="3061" customFormat="1" x14ac:dyDescent="0.15"/>
    <row r="3062" customFormat="1" x14ac:dyDescent="0.15"/>
    <row r="3063" customFormat="1" x14ac:dyDescent="0.15"/>
    <row r="3064" customFormat="1" x14ac:dyDescent="0.15"/>
    <row r="3065" customFormat="1" x14ac:dyDescent="0.15"/>
    <row r="3066" customFormat="1" x14ac:dyDescent="0.15"/>
    <row r="3067" customFormat="1" x14ac:dyDescent="0.15"/>
    <row r="3068" customFormat="1" x14ac:dyDescent="0.15"/>
    <row r="3069" customFormat="1" x14ac:dyDescent="0.15"/>
    <row r="3070" customFormat="1" x14ac:dyDescent="0.15"/>
    <row r="3071" customFormat="1" x14ac:dyDescent="0.15"/>
    <row r="3072" customFormat="1" x14ac:dyDescent="0.15"/>
    <row r="3073" customFormat="1" x14ac:dyDescent="0.15"/>
    <row r="3074" customFormat="1" x14ac:dyDescent="0.15"/>
    <row r="3075" customFormat="1" x14ac:dyDescent="0.15"/>
    <row r="3076" customFormat="1" x14ac:dyDescent="0.15"/>
    <row r="3077" customFormat="1" x14ac:dyDescent="0.15"/>
    <row r="3078" customFormat="1" x14ac:dyDescent="0.15"/>
    <row r="3079" customFormat="1" x14ac:dyDescent="0.15"/>
    <row r="3080" customFormat="1" x14ac:dyDescent="0.15"/>
    <row r="3081" customFormat="1" x14ac:dyDescent="0.15"/>
    <row r="3082" customFormat="1" x14ac:dyDescent="0.15"/>
    <row r="3083" customFormat="1" x14ac:dyDescent="0.15"/>
    <row r="3084" customFormat="1" x14ac:dyDescent="0.15"/>
    <row r="3085" customFormat="1" x14ac:dyDescent="0.15"/>
    <row r="3086" customFormat="1" x14ac:dyDescent="0.15"/>
    <row r="3087" customFormat="1" x14ac:dyDescent="0.15"/>
    <row r="3088" customFormat="1" x14ac:dyDescent="0.15"/>
    <row r="3089" customFormat="1" x14ac:dyDescent="0.15"/>
    <row r="3090" customFormat="1" x14ac:dyDescent="0.15"/>
    <row r="3091" customFormat="1" x14ac:dyDescent="0.15"/>
    <row r="3092" customFormat="1" x14ac:dyDescent="0.15"/>
    <row r="3093" customFormat="1" x14ac:dyDescent="0.15"/>
    <row r="3094" customFormat="1" x14ac:dyDescent="0.15"/>
    <row r="3095" customFormat="1" x14ac:dyDescent="0.15"/>
    <row r="3096" customFormat="1" x14ac:dyDescent="0.15"/>
    <row r="3097" customFormat="1" x14ac:dyDescent="0.15"/>
    <row r="3098" customFormat="1" x14ac:dyDescent="0.15"/>
    <row r="3099" customFormat="1" x14ac:dyDescent="0.15"/>
    <row r="3100" customFormat="1" x14ac:dyDescent="0.15"/>
    <row r="3101" customFormat="1" x14ac:dyDescent="0.15"/>
    <row r="3102" customFormat="1" x14ac:dyDescent="0.15"/>
    <row r="3103" customFormat="1" x14ac:dyDescent="0.15"/>
    <row r="3104" customFormat="1" x14ac:dyDescent="0.15"/>
    <row r="3105" customFormat="1" x14ac:dyDescent="0.15"/>
    <row r="3106" customFormat="1" x14ac:dyDescent="0.15"/>
    <row r="3107" customFormat="1" x14ac:dyDescent="0.15"/>
    <row r="3108" customFormat="1" x14ac:dyDescent="0.15"/>
    <row r="3109" customFormat="1" x14ac:dyDescent="0.15"/>
    <row r="3110" customFormat="1" x14ac:dyDescent="0.15"/>
    <row r="3111" customFormat="1" x14ac:dyDescent="0.15"/>
    <row r="3112" customFormat="1" x14ac:dyDescent="0.15"/>
    <row r="3113" customFormat="1" x14ac:dyDescent="0.15"/>
    <row r="3114" customFormat="1" x14ac:dyDescent="0.15"/>
    <row r="3115" customFormat="1" x14ac:dyDescent="0.15"/>
    <row r="3116" customFormat="1" x14ac:dyDescent="0.15"/>
    <row r="3117" customFormat="1" x14ac:dyDescent="0.15"/>
    <row r="3118" customFormat="1" x14ac:dyDescent="0.15"/>
    <row r="3119" customFormat="1" x14ac:dyDescent="0.15"/>
    <row r="3120" customFormat="1" x14ac:dyDescent="0.15"/>
    <row r="3121" customFormat="1" x14ac:dyDescent="0.15"/>
    <row r="3122" customFormat="1" x14ac:dyDescent="0.15"/>
    <row r="3123" customFormat="1" x14ac:dyDescent="0.15"/>
    <row r="3124" customFormat="1" x14ac:dyDescent="0.15"/>
    <row r="3125" customFormat="1" x14ac:dyDescent="0.15"/>
    <row r="3126" customFormat="1" x14ac:dyDescent="0.15"/>
    <row r="3127" customFormat="1" x14ac:dyDescent="0.15"/>
    <row r="3128" customFormat="1" x14ac:dyDescent="0.15"/>
    <row r="3129" customFormat="1" x14ac:dyDescent="0.15"/>
    <row r="3130" customFormat="1" x14ac:dyDescent="0.15"/>
    <row r="3131" customFormat="1" x14ac:dyDescent="0.15"/>
    <row r="3132" customFormat="1" x14ac:dyDescent="0.15"/>
    <row r="3133" customFormat="1" x14ac:dyDescent="0.15"/>
    <row r="3134" customFormat="1" x14ac:dyDescent="0.15"/>
    <row r="3135" customFormat="1" x14ac:dyDescent="0.15"/>
    <row r="3136" customFormat="1" x14ac:dyDescent="0.15"/>
    <row r="3137" customFormat="1" x14ac:dyDescent="0.15"/>
    <row r="3138" customFormat="1" x14ac:dyDescent="0.15"/>
    <row r="3139" customFormat="1" x14ac:dyDescent="0.15"/>
    <row r="3140" customFormat="1" x14ac:dyDescent="0.15"/>
    <row r="3141" customFormat="1" x14ac:dyDescent="0.15"/>
    <row r="3142" customFormat="1" x14ac:dyDescent="0.15"/>
    <row r="3143" customFormat="1" x14ac:dyDescent="0.15"/>
    <row r="3144" customFormat="1" x14ac:dyDescent="0.15"/>
    <row r="3145" customFormat="1" x14ac:dyDescent="0.15"/>
    <row r="3146" customFormat="1" x14ac:dyDescent="0.15"/>
    <row r="3147" customFormat="1" x14ac:dyDescent="0.15"/>
    <row r="3148" customFormat="1" x14ac:dyDescent="0.15"/>
    <row r="3149" customFormat="1" x14ac:dyDescent="0.15"/>
    <row r="3150" customFormat="1" x14ac:dyDescent="0.15"/>
    <row r="3151" customFormat="1" x14ac:dyDescent="0.15"/>
    <row r="3152" customFormat="1" x14ac:dyDescent="0.15"/>
    <row r="3153" customFormat="1" x14ac:dyDescent="0.15"/>
    <row r="3154" customFormat="1" x14ac:dyDescent="0.15"/>
    <row r="3155" customFormat="1" x14ac:dyDescent="0.15"/>
    <row r="3156" customFormat="1" x14ac:dyDescent="0.15"/>
    <row r="3157" customFormat="1" x14ac:dyDescent="0.15"/>
    <row r="3158" customFormat="1" x14ac:dyDescent="0.15"/>
    <row r="3159" customFormat="1" x14ac:dyDescent="0.15"/>
    <row r="3160" customFormat="1" x14ac:dyDescent="0.15"/>
    <row r="3161" customFormat="1" x14ac:dyDescent="0.15"/>
    <row r="3162" customFormat="1" x14ac:dyDescent="0.15"/>
    <row r="3163" customFormat="1" x14ac:dyDescent="0.15"/>
    <row r="3164" customFormat="1" x14ac:dyDescent="0.15"/>
    <row r="3165" customFormat="1" x14ac:dyDescent="0.15"/>
    <row r="3166" customFormat="1" x14ac:dyDescent="0.15"/>
    <row r="3167" customFormat="1" x14ac:dyDescent="0.15"/>
    <row r="3168" customFormat="1" x14ac:dyDescent="0.15"/>
    <row r="3169" customFormat="1" x14ac:dyDescent="0.15"/>
    <row r="3170" customFormat="1" x14ac:dyDescent="0.15"/>
    <row r="3171" customFormat="1" x14ac:dyDescent="0.15"/>
    <row r="3172" customFormat="1" x14ac:dyDescent="0.15"/>
    <row r="3173" customFormat="1" x14ac:dyDescent="0.15"/>
    <row r="3174" customFormat="1" x14ac:dyDescent="0.15"/>
    <row r="3175" customFormat="1" x14ac:dyDescent="0.15"/>
    <row r="3176" customFormat="1" x14ac:dyDescent="0.15"/>
    <row r="3177" customFormat="1" x14ac:dyDescent="0.15"/>
    <row r="3178" customFormat="1" x14ac:dyDescent="0.15"/>
    <row r="3179" customFormat="1" x14ac:dyDescent="0.15"/>
    <row r="3180" customFormat="1" x14ac:dyDescent="0.15"/>
    <row r="3181" customFormat="1" x14ac:dyDescent="0.15"/>
    <row r="3182" customFormat="1" x14ac:dyDescent="0.15"/>
    <row r="3183" customFormat="1" x14ac:dyDescent="0.15"/>
    <row r="3184" customFormat="1" x14ac:dyDescent="0.15"/>
    <row r="3185" customFormat="1" x14ac:dyDescent="0.15"/>
    <row r="3186" customFormat="1" x14ac:dyDescent="0.15"/>
    <row r="3187" customFormat="1" x14ac:dyDescent="0.15"/>
    <row r="3188" customFormat="1" x14ac:dyDescent="0.15"/>
    <row r="3189" customFormat="1" x14ac:dyDescent="0.15"/>
    <row r="3190" customFormat="1" x14ac:dyDescent="0.15"/>
    <row r="3191" customFormat="1" x14ac:dyDescent="0.15"/>
    <row r="3192" customFormat="1" x14ac:dyDescent="0.15"/>
    <row r="3193" customFormat="1" x14ac:dyDescent="0.15"/>
    <row r="3194" customFormat="1" x14ac:dyDescent="0.15"/>
    <row r="3195" customFormat="1" x14ac:dyDescent="0.15"/>
    <row r="3196" customFormat="1" x14ac:dyDescent="0.15"/>
    <row r="3197" customFormat="1" x14ac:dyDescent="0.15"/>
    <row r="3198" customFormat="1" x14ac:dyDescent="0.15"/>
    <row r="3199" customFormat="1" x14ac:dyDescent="0.15"/>
    <row r="3200" customFormat="1" x14ac:dyDescent="0.15"/>
    <row r="3201" customFormat="1" x14ac:dyDescent="0.15"/>
    <row r="3202" customFormat="1" x14ac:dyDescent="0.15"/>
    <row r="3203" customFormat="1" x14ac:dyDescent="0.15"/>
    <row r="3204" customFormat="1" x14ac:dyDescent="0.15"/>
    <row r="3205" customFormat="1" x14ac:dyDescent="0.15"/>
    <row r="3206" customFormat="1" x14ac:dyDescent="0.15"/>
    <row r="3207" customFormat="1" x14ac:dyDescent="0.15"/>
    <row r="3208" customFormat="1" x14ac:dyDescent="0.15"/>
    <row r="3209" customFormat="1" x14ac:dyDescent="0.15"/>
    <row r="3210" customFormat="1" x14ac:dyDescent="0.15"/>
    <row r="3211" customFormat="1" x14ac:dyDescent="0.15"/>
    <row r="3212" customFormat="1" x14ac:dyDescent="0.15"/>
    <row r="3213" customFormat="1" x14ac:dyDescent="0.15"/>
    <row r="3214" customFormat="1" x14ac:dyDescent="0.15"/>
    <row r="3215" customFormat="1" x14ac:dyDescent="0.15"/>
    <row r="3216" customFormat="1" x14ac:dyDescent="0.15"/>
    <row r="3217" customFormat="1" x14ac:dyDescent="0.15"/>
    <row r="3218" customFormat="1" x14ac:dyDescent="0.15"/>
    <row r="3219" customFormat="1" x14ac:dyDescent="0.15"/>
    <row r="3220" customFormat="1" x14ac:dyDescent="0.15"/>
    <row r="3221" customFormat="1" x14ac:dyDescent="0.15"/>
    <row r="3222" customFormat="1" x14ac:dyDescent="0.15"/>
    <row r="3223" customFormat="1" x14ac:dyDescent="0.15"/>
    <row r="3224" customFormat="1" x14ac:dyDescent="0.15"/>
    <row r="3225" customFormat="1" x14ac:dyDescent="0.15"/>
    <row r="3226" customFormat="1" x14ac:dyDescent="0.15"/>
    <row r="3227" customFormat="1" x14ac:dyDescent="0.15"/>
    <row r="3228" customFormat="1" x14ac:dyDescent="0.15"/>
    <row r="3229" customFormat="1" x14ac:dyDescent="0.15"/>
    <row r="3230" customFormat="1" x14ac:dyDescent="0.15"/>
    <row r="3231" customFormat="1" x14ac:dyDescent="0.15"/>
    <row r="3232" customFormat="1" x14ac:dyDescent="0.15"/>
    <row r="3233" customFormat="1" x14ac:dyDescent="0.15"/>
    <row r="3234" customFormat="1" x14ac:dyDescent="0.15"/>
    <row r="3235" customFormat="1" x14ac:dyDescent="0.15"/>
    <row r="3236" customFormat="1" x14ac:dyDescent="0.15"/>
    <row r="3237" customFormat="1" x14ac:dyDescent="0.15"/>
    <row r="3238" customFormat="1" x14ac:dyDescent="0.15"/>
    <row r="3239" customFormat="1" x14ac:dyDescent="0.15"/>
    <row r="3240" customFormat="1" x14ac:dyDescent="0.15"/>
    <row r="3241" customFormat="1" x14ac:dyDescent="0.15"/>
    <row r="3242" customFormat="1" x14ac:dyDescent="0.15"/>
    <row r="3243" customFormat="1" x14ac:dyDescent="0.15"/>
    <row r="3244" customFormat="1" x14ac:dyDescent="0.15"/>
    <row r="3245" customFormat="1" x14ac:dyDescent="0.15"/>
    <row r="3246" customFormat="1" x14ac:dyDescent="0.15"/>
    <row r="3247" customFormat="1" x14ac:dyDescent="0.15"/>
    <row r="3248" customFormat="1" x14ac:dyDescent="0.15"/>
    <row r="3249" customFormat="1" x14ac:dyDescent="0.15"/>
    <row r="3250" customFormat="1" x14ac:dyDescent="0.15"/>
    <row r="3251" customFormat="1" x14ac:dyDescent="0.15"/>
    <row r="3252" customFormat="1" x14ac:dyDescent="0.15"/>
    <row r="3253" customFormat="1" x14ac:dyDescent="0.15"/>
    <row r="3254" customFormat="1" x14ac:dyDescent="0.15"/>
    <row r="3255" customFormat="1" x14ac:dyDescent="0.15"/>
    <row r="3256" customFormat="1" x14ac:dyDescent="0.15"/>
    <row r="3257" customFormat="1" x14ac:dyDescent="0.15"/>
    <row r="3258" customFormat="1" x14ac:dyDescent="0.15"/>
    <row r="3259" customFormat="1" x14ac:dyDescent="0.15"/>
    <row r="3260" customFormat="1" x14ac:dyDescent="0.15"/>
    <row r="3261" customFormat="1" x14ac:dyDescent="0.15"/>
    <row r="3262" customFormat="1" x14ac:dyDescent="0.15"/>
    <row r="3263" customFormat="1" x14ac:dyDescent="0.15"/>
    <row r="3264" customFormat="1" x14ac:dyDescent="0.15"/>
    <row r="3265" customFormat="1" x14ac:dyDescent="0.15"/>
    <row r="3266" customFormat="1" x14ac:dyDescent="0.15"/>
    <row r="3267" customFormat="1" x14ac:dyDescent="0.15"/>
    <row r="3268" customFormat="1" x14ac:dyDescent="0.15"/>
    <row r="3269" customFormat="1" x14ac:dyDescent="0.15"/>
    <row r="3270" customFormat="1" x14ac:dyDescent="0.15"/>
    <row r="3271" customFormat="1" x14ac:dyDescent="0.15"/>
    <row r="3272" customFormat="1" x14ac:dyDescent="0.15"/>
    <row r="3273" customFormat="1" x14ac:dyDescent="0.15"/>
    <row r="3274" customFormat="1" x14ac:dyDescent="0.15"/>
    <row r="3275" customFormat="1" x14ac:dyDescent="0.15"/>
    <row r="3276" customFormat="1" x14ac:dyDescent="0.15"/>
    <row r="3277" customFormat="1" x14ac:dyDescent="0.15"/>
    <row r="3278" customFormat="1" x14ac:dyDescent="0.15"/>
    <row r="3279" customFormat="1" x14ac:dyDescent="0.15"/>
    <row r="3280" customFormat="1" x14ac:dyDescent="0.15"/>
    <row r="3281" customFormat="1" x14ac:dyDescent="0.15"/>
    <row r="3282" customFormat="1" x14ac:dyDescent="0.15"/>
    <row r="3283" customFormat="1" x14ac:dyDescent="0.15"/>
    <row r="3284" customFormat="1" x14ac:dyDescent="0.15"/>
    <row r="3285" customFormat="1" x14ac:dyDescent="0.15"/>
    <row r="3286" customFormat="1" x14ac:dyDescent="0.15"/>
    <row r="3287" customFormat="1" x14ac:dyDescent="0.15"/>
    <row r="3288" customFormat="1" x14ac:dyDescent="0.15"/>
    <row r="3289" customFormat="1" x14ac:dyDescent="0.15"/>
    <row r="3290" customFormat="1" x14ac:dyDescent="0.15"/>
    <row r="3291" customFormat="1" x14ac:dyDescent="0.15"/>
    <row r="3292" customFormat="1" x14ac:dyDescent="0.15"/>
    <row r="3293" customFormat="1" x14ac:dyDescent="0.15"/>
    <row r="3294" customFormat="1" x14ac:dyDescent="0.15"/>
    <row r="3295" customFormat="1" x14ac:dyDescent="0.15"/>
    <row r="3296" customFormat="1" x14ac:dyDescent="0.15"/>
    <row r="3297" customFormat="1" x14ac:dyDescent="0.15"/>
    <row r="3298" customFormat="1" x14ac:dyDescent="0.15"/>
    <row r="3299" customFormat="1" x14ac:dyDescent="0.15"/>
    <row r="3300" customFormat="1" x14ac:dyDescent="0.15"/>
    <row r="3301" customFormat="1" x14ac:dyDescent="0.15"/>
    <row r="3302" customFormat="1" x14ac:dyDescent="0.15"/>
    <row r="3303" customFormat="1" x14ac:dyDescent="0.15"/>
    <row r="3304" customFormat="1" x14ac:dyDescent="0.15"/>
    <row r="3305" customFormat="1" x14ac:dyDescent="0.15"/>
    <row r="3306" customFormat="1" x14ac:dyDescent="0.15"/>
    <row r="3307" customFormat="1" x14ac:dyDescent="0.15"/>
    <row r="3308" customFormat="1" x14ac:dyDescent="0.15"/>
    <row r="3309" customFormat="1" x14ac:dyDescent="0.15"/>
    <row r="3310" customFormat="1" x14ac:dyDescent="0.15"/>
    <row r="3311" customFormat="1" x14ac:dyDescent="0.15"/>
    <row r="3312" customFormat="1" x14ac:dyDescent="0.15"/>
    <row r="3313" customFormat="1" x14ac:dyDescent="0.15"/>
    <row r="3314" customFormat="1" x14ac:dyDescent="0.15"/>
    <row r="3315" customFormat="1" x14ac:dyDescent="0.15"/>
    <row r="3316" customFormat="1" x14ac:dyDescent="0.15"/>
    <row r="3317" customFormat="1" x14ac:dyDescent="0.15"/>
    <row r="3318" customFormat="1" x14ac:dyDescent="0.15"/>
    <row r="3319" customFormat="1" x14ac:dyDescent="0.15"/>
    <row r="3320" customFormat="1" x14ac:dyDescent="0.15"/>
    <row r="3321" customFormat="1" x14ac:dyDescent="0.15"/>
    <row r="3322" customFormat="1" x14ac:dyDescent="0.15"/>
    <row r="3323" customFormat="1" x14ac:dyDescent="0.15"/>
    <row r="3324" customFormat="1" x14ac:dyDescent="0.15"/>
    <row r="3325" customFormat="1" x14ac:dyDescent="0.15"/>
    <row r="3326" customFormat="1" x14ac:dyDescent="0.15"/>
    <row r="3327" customFormat="1" x14ac:dyDescent="0.15"/>
    <row r="3328" customFormat="1" x14ac:dyDescent="0.15"/>
    <row r="3329" customFormat="1" x14ac:dyDescent="0.15"/>
    <row r="3330" customFormat="1" x14ac:dyDescent="0.15"/>
    <row r="3331" customFormat="1" x14ac:dyDescent="0.15"/>
    <row r="3332" customFormat="1" x14ac:dyDescent="0.15"/>
    <row r="3333" customFormat="1" x14ac:dyDescent="0.15"/>
    <row r="3334" customFormat="1" x14ac:dyDescent="0.15"/>
    <row r="3335" customFormat="1" x14ac:dyDescent="0.15"/>
    <row r="3336" customFormat="1" x14ac:dyDescent="0.15"/>
    <row r="3337" customFormat="1" x14ac:dyDescent="0.15"/>
    <row r="3338" customFormat="1" x14ac:dyDescent="0.15"/>
    <row r="3339" customFormat="1" x14ac:dyDescent="0.15"/>
    <row r="3340" customFormat="1" x14ac:dyDescent="0.15"/>
    <row r="3341" customFormat="1" x14ac:dyDescent="0.15"/>
    <row r="3342" customFormat="1" x14ac:dyDescent="0.15"/>
    <row r="3343" customFormat="1" x14ac:dyDescent="0.15"/>
    <row r="3344" customFormat="1" x14ac:dyDescent="0.15"/>
    <row r="3345" customFormat="1" x14ac:dyDescent="0.15"/>
    <row r="3346" customFormat="1" x14ac:dyDescent="0.15"/>
    <row r="3347" customFormat="1" x14ac:dyDescent="0.15"/>
    <row r="3348" customFormat="1" x14ac:dyDescent="0.15"/>
    <row r="3349" customFormat="1" x14ac:dyDescent="0.15"/>
    <row r="3350" customFormat="1" x14ac:dyDescent="0.15"/>
    <row r="3351" customFormat="1" x14ac:dyDescent="0.15"/>
    <row r="3352" customFormat="1" x14ac:dyDescent="0.15"/>
    <row r="3353" customFormat="1" x14ac:dyDescent="0.15"/>
    <row r="3354" customFormat="1" x14ac:dyDescent="0.15"/>
    <row r="3355" customFormat="1" x14ac:dyDescent="0.15"/>
    <row r="3356" customFormat="1" x14ac:dyDescent="0.15"/>
    <row r="3357" customFormat="1" x14ac:dyDescent="0.15"/>
    <row r="3358" customFormat="1" x14ac:dyDescent="0.15"/>
    <row r="3359" customFormat="1" x14ac:dyDescent="0.15"/>
    <row r="3360" customFormat="1" x14ac:dyDescent="0.15"/>
    <row r="3361" customFormat="1" x14ac:dyDescent="0.15"/>
    <row r="3362" customFormat="1" x14ac:dyDescent="0.15"/>
    <row r="3363" customFormat="1" x14ac:dyDescent="0.15"/>
    <row r="3364" customFormat="1" x14ac:dyDescent="0.15"/>
    <row r="3365" customFormat="1" x14ac:dyDescent="0.15"/>
    <row r="3366" customFormat="1" x14ac:dyDescent="0.15"/>
    <row r="3367" customFormat="1" x14ac:dyDescent="0.15"/>
    <row r="3368" customFormat="1" x14ac:dyDescent="0.15"/>
    <row r="3369" customFormat="1" x14ac:dyDescent="0.15"/>
    <row r="3370" customFormat="1" x14ac:dyDescent="0.15"/>
    <row r="3371" customFormat="1" x14ac:dyDescent="0.15"/>
    <row r="3372" customFormat="1" x14ac:dyDescent="0.15"/>
    <row r="3373" customFormat="1" x14ac:dyDescent="0.15"/>
    <row r="3374" customFormat="1" x14ac:dyDescent="0.15"/>
    <row r="3375" customFormat="1" x14ac:dyDescent="0.15"/>
    <row r="3376" customFormat="1" x14ac:dyDescent="0.15"/>
    <row r="3377" customFormat="1" x14ac:dyDescent="0.15"/>
    <row r="3378" customFormat="1" x14ac:dyDescent="0.15"/>
    <row r="3379" customFormat="1" x14ac:dyDescent="0.15"/>
    <row r="3380" customFormat="1" x14ac:dyDescent="0.15"/>
    <row r="3381" customFormat="1" x14ac:dyDescent="0.15"/>
    <row r="3382" customFormat="1" x14ac:dyDescent="0.15"/>
    <row r="3383" customFormat="1" x14ac:dyDescent="0.15"/>
    <row r="3384" customFormat="1" x14ac:dyDescent="0.15"/>
    <row r="3385" customFormat="1" x14ac:dyDescent="0.15"/>
    <row r="3386" customFormat="1" x14ac:dyDescent="0.15"/>
    <row r="3387" customFormat="1" x14ac:dyDescent="0.15"/>
    <row r="3388" customFormat="1" x14ac:dyDescent="0.15"/>
    <row r="3389" customFormat="1" x14ac:dyDescent="0.15"/>
    <row r="3390" customFormat="1" x14ac:dyDescent="0.15"/>
    <row r="3391" customFormat="1" x14ac:dyDescent="0.15"/>
    <row r="3392" customFormat="1" x14ac:dyDescent="0.15"/>
    <row r="3393" customFormat="1" x14ac:dyDescent="0.15"/>
    <row r="3394" customFormat="1" x14ac:dyDescent="0.15"/>
    <row r="3395" customFormat="1" x14ac:dyDescent="0.15"/>
    <row r="3396" customFormat="1" x14ac:dyDescent="0.15"/>
    <row r="3397" customFormat="1" x14ac:dyDescent="0.15"/>
    <row r="3398" customFormat="1" x14ac:dyDescent="0.15"/>
    <row r="3399" customFormat="1" x14ac:dyDescent="0.15"/>
    <row r="3400" customFormat="1" x14ac:dyDescent="0.15"/>
    <row r="3401" customFormat="1" x14ac:dyDescent="0.15"/>
    <row r="3402" customFormat="1" x14ac:dyDescent="0.15"/>
    <row r="3403" customFormat="1" x14ac:dyDescent="0.15"/>
    <row r="3404" customFormat="1" x14ac:dyDescent="0.15"/>
    <row r="3405" customFormat="1" x14ac:dyDescent="0.15"/>
    <row r="3406" customFormat="1" x14ac:dyDescent="0.15"/>
    <row r="3407" customFormat="1" x14ac:dyDescent="0.15"/>
    <row r="3408" customFormat="1" x14ac:dyDescent="0.15"/>
    <row r="3409" customFormat="1" x14ac:dyDescent="0.15"/>
    <row r="3410" customFormat="1" x14ac:dyDescent="0.15"/>
    <row r="3411" customFormat="1" x14ac:dyDescent="0.15"/>
    <row r="3412" customFormat="1" x14ac:dyDescent="0.15"/>
    <row r="3413" customFormat="1" x14ac:dyDescent="0.15"/>
    <row r="3414" customFormat="1" x14ac:dyDescent="0.15"/>
    <row r="3415" customFormat="1" x14ac:dyDescent="0.15"/>
    <row r="3416" customFormat="1" x14ac:dyDescent="0.15"/>
    <row r="3417" customFormat="1" x14ac:dyDescent="0.15"/>
    <row r="3418" customFormat="1" x14ac:dyDescent="0.15"/>
    <row r="3419" customFormat="1" x14ac:dyDescent="0.15"/>
    <row r="3420" customFormat="1" x14ac:dyDescent="0.15"/>
    <row r="3421" customFormat="1" x14ac:dyDescent="0.15"/>
    <row r="3422" customFormat="1" x14ac:dyDescent="0.15"/>
    <row r="3423" customFormat="1" x14ac:dyDescent="0.15"/>
    <row r="3424" customFormat="1" x14ac:dyDescent="0.15"/>
    <row r="3425" customFormat="1" x14ac:dyDescent="0.15"/>
    <row r="3426" customFormat="1" x14ac:dyDescent="0.15"/>
    <row r="3427" customFormat="1" x14ac:dyDescent="0.15"/>
    <row r="3428" customFormat="1" x14ac:dyDescent="0.15"/>
    <row r="3429" customFormat="1" x14ac:dyDescent="0.15"/>
    <row r="3430" customFormat="1" x14ac:dyDescent="0.15"/>
    <row r="3431" customFormat="1" x14ac:dyDescent="0.15"/>
    <row r="3432" customFormat="1" x14ac:dyDescent="0.15"/>
    <row r="3433" customFormat="1" x14ac:dyDescent="0.15"/>
    <row r="3434" customFormat="1" x14ac:dyDescent="0.15"/>
    <row r="3435" customFormat="1" x14ac:dyDescent="0.15"/>
    <row r="3436" customFormat="1" x14ac:dyDescent="0.15"/>
    <row r="3437" customFormat="1" x14ac:dyDescent="0.15"/>
    <row r="3438" customFormat="1" x14ac:dyDescent="0.15"/>
    <row r="3439" customFormat="1" x14ac:dyDescent="0.15"/>
    <row r="3440" customFormat="1" x14ac:dyDescent="0.15"/>
    <row r="3441" customFormat="1" x14ac:dyDescent="0.15"/>
    <row r="3442" customFormat="1" x14ac:dyDescent="0.15"/>
    <row r="3443" customFormat="1" x14ac:dyDescent="0.15"/>
    <row r="3444" customFormat="1" x14ac:dyDescent="0.15"/>
    <row r="3445" customFormat="1" x14ac:dyDescent="0.15"/>
    <row r="3446" customFormat="1" x14ac:dyDescent="0.15"/>
    <row r="3447" customFormat="1" x14ac:dyDescent="0.15"/>
    <row r="3448" customFormat="1" x14ac:dyDescent="0.15"/>
    <row r="3449" customFormat="1" x14ac:dyDescent="0.15"/>
    <row r="3450" customFormat="1" x14ac:dyDescent="0.15"/>
    <row r="3451" customFormat="1" x14ac:dyDescent="0.15"/>
    <row r="3452" customFormat="1" x14ac:dyDescent="0.15"/>
    <row r="3453" customFormat="1" x14ac:dyDescent="0.15"/>
    <row r="3454" customFormat="1" x14ac:dyDescent="0.15"/>
    <row r="3455" customFormat="1" x14ac:dyDescent="0.15"/>
    <row r="3456" customFormat="1" x14ac:dyDescent="0.15"/>
    <row r="3457" customFormat="1" x14ac:dyDescent="0.15"/>
    <row r="3458" customFormat="1" x14ac:dyDescent="0.15"/>
    <row r="3459" customFormat="1" x14ac:dyDescent="0.15"/>
    <row r="3460" customFormat="1" x14ac:dyDescent="0.15"/>
    <row r="3461" customFormat="1" x14ac:dyDescent="0.15"/>
    <row r="3462" customFormat="1" x14ac:dyDescent="0.15"/>
    <row r="3463" customFormat="1" x14ac:dyDescent="0.15"/>
    <row r="3464" customFormat="1" x14ac:dyDescent="0.15"/>
    <row r="3465" customFormat="1" x14ac:dyDescent="0.15"/>
    <row r="3466" customFormat="1" x14ac:dyDescent="0.15"/>
    <row r="3467" customFormat="1" x14ac:dyDescent="0.15"/>
    <row r="3468" customFormat="1" x14ac:dyDescent="0.15"/>
    <row r="3469" customFormat="1" x14ac:dyDescent="0.15"/>
    <row r="3470" customFormat="1" x14ac:dyDescent="0.15"/>
    <row r="3471" customFormat="1" x14ac:dyDescent="0.15"/>
    <row r="3472" customFormat="1" x14ac:dyDescent="0.15"/>
    <row r="3473" customFormat="1" x14ac:dyDescent="0.15"/>
    <row r="3474" customFormat="1" x14ac:dyDescent="0.15"/>
    <row r="3475" customFormat="1" x14ac:dyDescent="0.15"/>
    <row r="3476" customFormat="1" x14ac:dyDescent="0.15"/>
    <row r="3477" customFormat="1" x14ac:dyDescent="0.15"/>
    <row r="3478" customFormat="1" x14ac:dyDescent="0.15"/>
    <row r="3479" customFormat="1" x14ac:dyDescent="0.15"/>
    <row r="3480" customFormat="1" x14ac:dyDescent="0.15"/>
    <row r="3481" customFormat="1" x14ac:dyDescent="0.15"/>
    <row r="3482" customFormat="1" x14ac:dyDescent="0.15"/>
    <row r="3483" customFormat="1" x14ac:dyDescent="0.15"/>
    <row r="3484" customFormat="1" x14ac:dyDescent="0.15"/>
    <row r="3485" customFormat="1" x14ac:dyDescent="0.15"/>
    <row r="3486" customFormat="1" x14ac:dyDescent="0.15"/>
    <row r="3487" customFormat="1" x14ac:dyDescent="0.15"/>
    <row r="3488" customFormat="1" x14ac:dyDescent="0.15"/>
    <row r="3489" customFormat="1" x14ac:dyDescent="0.15"/>
    <row r="3490" customFormat="1" x14ac:dyDescent="0.15"/>
    <row r="3491" customFormat="1" x14ac:dyDescent="0.15"/>
    <row r="3492" customFormat="1" x14ac:dyDescent="0.15"/>
    <row r="3493" customFormat="1" x14ac:dyDescent="0.15"/>
    <row r="3494" customFormat="1" x14ac:dyDescent="0.15"/>
    <row r="3495" customFormat="1" x14ac:dyDescent="0.15"/>
    <row r="3496" customFormat="1" x14ac:dyDescent="0.15"/>
    <row r="3497" customFormat="1" x14ac:dyDescent="0.15"/>
    <row r="3498" customFormat="1" x14ac:dyDescent="0.15"/>
    <row r="3499" customFormat="1" x14ac:dyDescent="0.15"/>
    <row r="3500" customFormat="1" x14ac:dyDescent="0.15"/>
    <row r="3501" customFormat="1" x14ac:dyDescent="0.15"/>
    <row r="3502" customFormat="1" x14ac:dyDescent="0.15"/>
    <row r="3503" customFormat="1" x14ac:dyDescent="0.15"/>
    <row r="3504" customFormat="1" x14ac:dyDescent="0.15"/>
    <row r="3505" customFormat="1" x14ac:dyDescent="0.15"/>
    <row r="3506" customFormat="1" x14ac:dyDescent="0.15"/>
    <row r="3507" customFormat="1" x14ac:dyDescent="0.15"/>
    <row r="3508" customFormat="1" x14ac:dyDescent="0.15"/>
    <row r="3509" customFormat="1" x14ac:dyDescent="0.15"/>
    <row r="3510" customFormat="1" x14ac:dyDescent="0.15"/>
    <row r="3511" customFormat="1" x14ac:dyDescent="0.15"/>
    <row r="3512" customFormat="1" x14ac:dyDescent="0.15"/>
    <row r="3513" customFormat="1" x14ac:dyDescent="0.15"/>
    <row r="3514" customFormat="1" x14ac:dyDescent="0.15"/>
    <row r="3515" customFormat="1" x14ac:dyDescent="0.15"/>
    <row r="3516" customFormat="1" x14ac:dyDescent="0.15"/>
    <row r="3517" customFormat="1" x14ac:dyDescent="0.15"/>
    <row r="3518" customFormat="1" x14ac:dyDescent="0.15"/>
    <row r="3519" customFormat="1" x14ac:dyDescent="0.15"/>
    <row r="3520" customFormat="1" x14ac:dyDescent="0.15"/>
    <row r="3521" customFormat="1" x14ac:dyDescent="0.15"/>
    <row r="3522" customFormat="1" x14ac:dyDescent="0.15"/>
    <row r="3523" customFormat="1" x14ac:dyDescent="0.15"/>
    <row r="3524" customFormat="1" x14ac:dyDescent="0.15"/>
    <row r="3525" customFormat="1" x14ac:dyDescent="0.15"/>
    <row r="3526" customFormat="1" x14ac:dyDescent="0.15"/>
    <row r="3527" customFormat="1" x14ac:dyDescent="0.15"/>
    <row r="3528" customFormat="1" x14ac:dyDescent="0.15"/>
    <row r="3529" customFormat="1" x14ac:dyDescent="0.15"/>
    <row r="3530" customFormat="1" x14ac:dyDescent="0.15"/>
    <row r="3531" customFormat="1" x14ac:dyDescent="0.15"/>
    <row r="3532" customFormat="1" x14ac:dyDescent="0.15"/>
    <row r="3533" customFormat="1" x14ac:dyDescent="0.15"/>
    <row r="3534" customFormat="1" x14ac:dyDescent="0.15"/>
    <row r="3535" customFormat="1" x14ac:dyDescent="0.15"/>
    <row r="3536" customFormat="1" x14ac:dyDescent="0.15"/>
    <row r="3537" customFormat="1" x14ac:dyDescent="0.15"/>
    <row r="3538" customFormat="1" x14ac:dyDescent="0.15"/>
    <row r="3539" customFormat="1" x14ac:dyDescent="0.15"/>
    <row r="3540" customFormat="1" x14ac:dyDescent="0.15"/>
    <row r="3541" customFormat="1" x14ac:dyDescent="0.15"/>
    <row r="3542" customFormat="1" x14ac:dyDescent="0.15"/>
    <row r="3543" customFormat="1" x14ac:dyDescent="0.15"/>
    <row r="3544" customFormat="1" x14ac:dyDescent="0.15"/>
    <row r="3545" customFormat="1" x14ac:dyDescent="0.15"/>
    <row r="3546" customFormat="1" x14ac:dyDescent="0.15"/>
    <row r="3547" customFormat="1" x14ac:dyDescent="0.15"/>
    <row r="3548" customFormat="1" x14ac:dyDescent="0.15"/>
    <row r="3549" customFormat="1" x14ac:dyDescent="0.15"/>
    <row r="3550" customFormat="1" x14ac:dyDescent="0.15"/>
    <row r="3551" customFormat="1" x14ac:dyDescent="0.15"/>
    <row r="3552" customFormat="1" x14ac:dyDescent="0.15"/>
    <row r="3553" customFormat="1" x14ac:dyDescent="0.15"/>
    <row r="3554" customFormat="1" x14ac:dyDescent="0.15"/>
    <row r="3555" customFormat="1" x14ac:dyDescent="0.15"/>
    <row r="3556" customFormat="1" x14ac:dyDescent="0.15"/>
    <row r="3557" customFormat="1" x14ac:dyDescent="0.15"/>
    <row r="3558" customFormat="1" x14ac:dyDescent="0.15"/>
    <row r="3559" customFormat="1" x14ac:dyDescent="0.15"/>
    <row r="3560" customFormat="1" x14ac:dyDescent="0.15"/>
    <row r="3561" customFormat="1" x14ac:dyDescent="0.15"/>
    <row r="3562" customFormat="1" x14ac:dyDescent="0.15"/>
    <row r="3563" customFormat="1" x14ac:dyDescent="0.15"/>
    <row r="3564" customFormat="1" x14ac:dyDescent="0.15"/>
    <row r="3565" customFormat="1" x14ac:dyDescent="0.15"/>
    <row r="3566" customFormat="1" x14ac:dyDescent="0.15"/>
    <row r="3567" customFormat="1" x14ac:dyDescent="0.15"/>
    <row r="3568" customFormat="1" x14ac:dyDescent="0.15"/>
    <row r="3569" customFormat="1" x14ac:dyDescent="0.15"/>
    <row r="3570" customFormat="1" x14ac:dyDescent="0.15"/>
    <row r="3571" customFormat="1" x14ac:dyDescent="0.15"/>
    <row r="3572" customFormat="1" x14ac:dyDescent="0.15"/>
    <row r="3573" customFormat="1" x14ac:dyDescent="0.15"/>
    <row r="3574" customFormat="1" x14ac:dyDescent="0.15"/>
    <row r="3575" customFormat="1" x14ac:dyDescent="0.15"/>
    <row r="3576" customFormat="1" x14ac:dyDescent="0.15"/>
    <row r="3577" customFormat="1" x14ac:dyDescent="0.15"/>
    <row r="3578" customFormat="1" x14ac:dyDescent="0.15"/>
    <row r="3579" customFormat="1" x14ac:dyDescent="0.15"/>
    <row r="3580" customFormat="1" x14ac:dyDescent="0.15"/>
    <row r="3581" customFormat="1" x14ac:dyDescent="0.15"/>
    <row r="3582" customFormat="1" x14ac:dyDescent="0.15"/>
    <row r="3583" customFormat="1" x14ac:dyDescent="0.15"/>
    <row r="3584" customFormat="1" x14ac:dyDescent="0.15"/>
    <row r="3585" customFormat="1" x14ac:dyDescent="0.15"/>
    <row r="3586" customFormat="1" x14ac:dyDescent="0.15"/>
    <row r="3587" customFormat="1" x14ac:dyDescent="0.15"/>
    <row r="3588" customFormat="1" x14ac:dyDescent="0.15"/>
    <row r="3589" customFormat="1" x14ac:dyDescent="0.15"/>
    <row r="3590" customFormat="1" x14ac:dyDescent="0.15"/>
    <row r="3591" customFormat="1" x14ac:dyDescent="0.15"/>
    <row r="3592" customFormat="1" x14ac:dyDescent="0.15"/>
    <row r="3593" customFormat="1" x14ac:dyDescent="0.15"/>
    <row r="3594" customFormat="1" x14ac:dyDescent="0.15"/>
    <row r="3595" customFormat="1" x14ac:dyDescent="0.15"/>
    <row r="3596" customFormat="1" x14ac:dyDescent="0.15"/>
    <row r="3597" customFormat="1" x14ac:dyDescent="0.15"/>
    <row r="3598" customFormat="1" x14ac:dyDescent="0.15"/>
    <row r="3599" customFormat="1" x14ac:dyDescent="0.15"/>
    <row r="3600" customFormat="1" x14ac:dyDescent="0.15"/>
    <row r="3601" customFormat="1" x14ac:dyDescent="0.15"/>
    <row r="3602" customFormat="1" x14ac:dyDescent="0.15"/>
    <row r="3603" customFormat="1" x14ac:dyDescent="0.15"/>
    <row r="3604" customFormat="1" x14ac:dyDescent="0.15"/>
    <row r="3605" customFormat="1" x14ac:dyDescent="0.15"/>
    <row r="3606" customFormat="1" x14ac:dyDescent="0.15"/>
    <row r="3607" customFormat="1" x14ac:dyDescent="0.15"/>
    <row r="3608" customFormat="1" x14ac:dyDescent="0.15"/>
    <row r="3609" customFormat="1" x14ac:dyDescent="0.15"/>
    <row r="3610" customFormat="1" x14ac:dyDescent="0.15"/>
    <row r="3611" customFormat="1" x14ac:dyDescent="0.15"/>
    <row r="3612" customFormat="1" x14ac:dyDescent="0.15"/>
    <row r="3613" customFormat="1" x14ac:dyDescent="0.15"/>
    <row r="3614" customFormat="1" x14ac:dyDescent="0.15"/>
    <row r="3615" customFormat="1" x14ac:dyDescent="0.15"/>
    <row r="3616" customFormat="1" x14ac:dyDescent="0.15"/>
    <row r="3617" customFormat="1" x14ac:dyDescent="0.15"/>
    <row r="3618" customFormat="1" x14ac:dyDescent="0.15"/>
    <row r="3619" customFormat="1" x14ac:dyDescent="0.15"/>
    <row r="3620" customFormat="1" x14ac:dyDescent="0.15"/>
    <row r="3621" customFormat="1" x14ac:dyDescent="0.15"/>
    <row r="3622" customFormat="1" x14ac:dyDescent="0.15"/>
    <row r="3623" customFormat="1" x14ac:dyDescent="0.15"/>
    <row r="3624" customFormat="1" x14ac:dyDescent="0.15"/>
    <row r="3625" customFormat="1" x14ac:dyDescent="0.15"/>
    <row r="3626" customFormat="1" x14ac:dyDescent="0.15"/>
    <row r="3627" customFormat="1" x14ac:dyDescent="0.15"/>
    <row r="3628" customFormat="1" x14ac:dyDescent="0.15"/>
    <row r="3629" customFormat="1" x14ac:dyDescent="0.15"/>
    <row r="3630" customFormat="1" x14ac:dyDescent="0.15"/>
    <row r="3631" customFormat="1" x14ac:dyDescent="0.15"/>
    <row r="3632" customFormat="1" x14ac:dyDescent="0.15"/>
    <row r="3633" customFormat="1" x14ac:dyDescent="0.15"/>
    <row r="3634" customFormat="1" x14ac:dyDescent="0.15"/>
    <row r="3635" customFormat="1" x14ac:dyDescent="0.15"/>
    <row r="3636" customFormat="1" x14ac:dyDescent="0.15"/>
    <row r="3637" customFormat="1" x14ac:dyDescent="0.15"/>
    <row r="3638" customFormat="1" x14ac:dyDescent="0.15"/>
    <row r="3639" customFormat="1" x14ac:dyDescent="0.15"/>
    <row r="3640" customFormat="1" x14ac:dyDescent="0.15"/>
    <row r="3641" customFormat="1" x14ac:dyDescent="0.15"/>
    <row r="3642" customFormat="1" x14ac:dyDescent="0.15"/>
    <row r="3643" customFormat="1" x14ac:dyDescent="0.15"/>
    <row r="3644" customFormat="1" x14ac:dyDescent="0.15"/>
    <row r="3645" customFormat="1" x14ac:dyDescent="0.15"/>
    <row r="3646" customFormat="1" x14ac:dyDescent="0.15"/>
    <row r="3647" customFormat="1" x14ac:dyDescent="0.15"/>
    <row r="3648" customFormat="1" x14ac:dyDescent="0.15"/>
    <row r="3649" customFormat="1" x14ac:dyDescent="0.15"/>
    <row r="3650" customFormat="1" x14ac:dyDescent="0.15"/>
    <row r="3651" customFormat="1" x14ac:dyDescent="0.15"/>
    <row r="3652" customFormat="1" x14ac:dyDescent="0.15"/>
    <row r="3653" customFormat="1" x14ac:dyDescent="0.15"/>
    <row r="3654" customFormat="1" x14ac:dyDescent="0.15"/>
    <row r="3655" customFormat="1" x14ac:dyDescent="0.15"/>
    <row r="3656" customFormat="1" x14ac:dyDescent="0.15"/>
    <row r="3657" customFormat="1" x14ac:dyDescent="0.15"/>
    <row r="3658" customFormat="1" x14ac:dyDescent="0.15"/>
    <row r="3659" customFormat="1" x14ac:dyDescent="0.15"/>
    <row r="3660" customFormat="1" x14ac:dyDescent="0.15"/>
    <row r="3661" customFormat="1" x14ac:dyDescent="0.15"/>
    <row r="3662" customFormat="1" x14ac:dyDescent="0.15"/>
    <row r="3663" customFormat="1" x14ac:dyDescent="0.15"/>
    <row r="3664" customFormat="1" x14ac:dyDescent="0.15"/>
    <row r="3665" customFormat="1" x14ac:dyDescent="0.15"/>
    <row r="3666" customFormat="1" x14ac:dyDescent="0.15"/>
    <row r="3667" customFormat="1" x14ac:dyDescent="0.15"/>
    <row r="3668" customFormat="1" x14ac:dyDescent="0.15"/>
    <row r="3669" customFormat="1" x14ac:dyDescent="0.15"/>
    <row r="3670" customFormat="1" x14ac:dyDescent="0.15"/>
    <row r="3671" customFormat="1" x14ac:dyDescent="0.15"/>
    <row r="3672" customFormat="1" x14ac:dyDescent="0.15"/>
    <row r="3673" customFormat="1" x14ac:dyDescent="0.15"/>
    <row r="3674" customFormat="1" x14ac:dyDescent="0.15"/>
    <row r="3675" customFormat="1" x14ac:dyDescent="0.15"/>
    <row r="3676" customFormat="1" x14ac:dyDescent="0.15"/>
    <row r="3677" customFormat="1" x14ac:dyDescent="0.15"/>
    <row r="3678" customFormat="1" x14ac:dyDescent="0.15"/>
    <row r="3679" customFormat="1" x14ac:dyDescent="0.15"/>
    <row r="3680" customFormat="1" x14ac:dyDescent="0.15"/>
    <row r="3681" customFormat="1" x14ac:dyDescent="0.15"/>
    <row r="3682" customFormat="1" x14ac:dyDescent="0.15"/>
    <row r="3683" customFormat="1" x14ac:dyDescent="0.15"/>
    <row r="3684" customFormat="1" x14ac:dyDescent="0.15"/>
    <row r="3685" customFormat="1" x14ac:dyDescent="0.15"/>
    <row r="3686" customFormat="1" x14ac:dyDescent="0.15"/>
    <row r="3687" customFormat="1" x14ac:dyDescent="0.15"/>
    <row r="3688" customFormat="1" x14ac:dyDescent="0.15"/>
    <row r="3689" customFormat="1" x14ac:dyDescent="0.15"/>
    <row r="3690" customFormat="1" x14ac:dyDescent="0.15"/>
    <row r="3691" customFormat="1" x14ac:dyDescent="0.15"/>
    <row r="3692" customFormat="1" x14ac:dyDescent="0.15"/>
    <row r="3693" customFormat="1" x14ac:dyDescent="0.15"/>
    <row r="3694" customFormat="1" x14ac:dyDescent="0.15"/>
    <row r="3695" customFormat="1" x14ac:dyDescent="0.15"/>
    <row r="3696" customFormat="1" x14ac:dyDescent="0.15"/>
    <row r="3697" customFormat="1" x14ac:dyDescent="0.15"/>
    <row r="3698" customFormat="1" x14ac:dyDescent="0.15"/>
    <row r="3699" customFormat="1" x14ac:dyDescent="0.15"/>
    <row r="3700" customFormat="1" x14ac:dyDescent="0.15"/>
    <row r="3701" customFormat="1" x14ac:dyDescent="0.15"/>
    <row r="3702" customFormat="1" x14ac:dyDescent="0.15"/>
    <row r="3703" customFormat="1" x14ac:dyDescent="0.15"/>
    <row r="3704" customFormat="1" x14ac:dyDescent="0.15"/>
    <row r="3705" customFormat="1" x14ac:dyDescent="0.15"/>
    <row r="3706" customFormat="1" x14ac:dyDescent="0.15"/>
    <row r="3707" customFormat="1" x14ac:dyDescent="0.15"/>
    <row r="3708" customFormat="1" x14ac:dyDescent="0.15"/>
    <row r="3709" customFormat="1" x14ac:dyDescent="0.15"/>
    <row r="3710" customFormat="1" x14ac:dyDescent="0.15"/>
    <row r="3711" customFormat="1" x14ac:dyDescent="0.15"/>
    <row r="3712" customFormat="1" x14ac:dyDescent="0.15"/>
    <row r="3713" customFormat="1" x14ac:dyDescent="0.15"/>
    <row r="3714" customFormat="1" x14ac:dyDescent="0.15"/>
    <row r="3715" customFormat="1" x14ac:dyDescent="0.15"/>
    <row r="3716" customFormat="1" x14ac:dyDescent="0.15"/>
    <row r="3717" customFormat="1" x14ac:dyDescent="0.15"/>
    <row r="3718" customFormat="1" x14ac:dyDescent="0.15"/>
    <row r="3719" customFormat="1" x14ac:dyDescent="0.15"/>
    <row r="3720" customFormat="1" x14ac:dyDescent="0.15"/>
    <row r="3721" customFormat="1" x14ac:dyDescent="0.15"/>
    <row r="3722" customFormat="1" x14ac:dyDescent="0.15"/>
    <row r="3723" customFormat="1" x14ac:dyDescent="0.15"/>
    <row r="3724" customFormat="1" x14ac:dyDescent="0.15"/>
    <row r="3725" customFormat="1" x14ac:dyDescent="0.15"/>
    <row r="3726" customFormat="1" x14ac:dyDescent="0.15"/>
    <row r="3727" customFormat="1" x14ac:dyDescent="0.15"/>
    <row r="3728" customFormat="1" x14ac:dyDescent="0.15"/>
    <row r="3729" customFormat="1" x14ac:dyDescent="0.15"/>
    <row r="3730" customFormat="1" x14ac:dyDescent="0.15"/>
    <row r="3731" customFormat="1" x14ac:dyDescent="0.15"/>
    <row r="3732" customFormat="1" x14ac:dyDescent="0.15"/>
    <row r="3733" customFormat="1" x14ac:dyDescent="0.15"/>
    <row r="3734" customFormat="1" x14ac:dyDescent="0.15"/>
    <row r="3735" customFormat="1" x14ac:dyDescent="0.15"/>
    <row r="3736" customFormat="1" x14ac:dyDescent="0.15"/>
    <row r="3737" customFormat="1" x14ac:dyDescent="0.15"/>
    <row r="3738" customFormat="1" x14ac:dyDescent="0.15"/>
    <row r="3739" customFormat="1" x14ac:dyDescent="0.15"/>
    <row r="3740" customFormat="1" x14ac:dyDescent="0.15"/>
    <row r="3741" customFormat="1" x14ac:dyDescent="0.15"/>
    <row r="3742" customFormat="1" x14ac:dyDescent="0.15"/>
    <row r="3743" customFormat="1" x14ac:dyDescent="0.15"/>
    <row r="3744" customFormat="1" x14ac:dyDescent="0.15"/>
    <row r="3745" customFormat="1" x14ac:dyDescent="0.15"/>
    <row r="3746" customFormat="1" x14ac:dyDescent="0.15"/>
    <row r="3747" customFormat="1" x14ac:dyDescent="0.15"/>
    <row r="3748" customFormat="1" x14ac:dyDescent="0.15"/>
    <row r="3749" customFormat="1" x14ac:dyDescent="0.15"/>
    <row r="3750" customFormat="1" x14ac:dyDescent="0.15"/>
    <row r="3751" customFormat="1" x14ac:dyDescent="0.15"/>
    <row r="3752" customFormat="1" x14ac:dyDescent="0.15"/>
    <row r="3753" customFormat="1" x14ac:dyDescent="0.15"/>
    <row r="3754" customFormat="1" x14ac:dyDescent="0.15"/>
    <row r="3755" customFormat="1" x14ac:dyDescent="0.15"/>
    <row r="3756" customFormat="1" x14ac:dyDescent="0.15"/>
    <row r="3757" customFormat="1" x14ac:dyDescent="0.15"/>
    <row r="3758" customFormat="1" x14ac:dyDescent="0.15"/>
    <row r="3759" customFormat="1" x14ac:dyDescent="0.15"/>
    <row r="3760" customFormat="1" x14ac:dyDescent="0.15"/>
    <row r="3761" customFormat="1" x14ac:dyDescent="0.15"/>
    <row r="3762" customFormat="1" x14ac:dyDescent="0.15"/>
    <row r="3763" customFormat="1" x14ac:dyDescent="0.15"/>
    <row r="3764" customFormat="1" x14ac:dyDescent="0.15"/>
    <row r="3765" customFormat="1" x14ac:dyDescent="0.15"/>
    <row r="3766" customFormat="1" x14ac:dyDescent="0.15"/>
    <row r="3767" customFormat="1" x14ac:dyDescent="0.15"/>
    <row r="3768" customFormat="1" x14ac:dyDescent="0.15"/>
    <row r="3769" customFormat="1" x14ac:dyDescent="0.15"/>
    <row r="3770" customFormat="1" x14ac:dyDescent="0.15"/>
    <row r="3771" customFormat="1" x14ac:dyDescent="0.15"/>
    <row r="3772" customFormat="1" x14ac:dyDescent="0.15"/>
    <row r="3773" customFormat="1" x14ac:dyDescent="0.15"/>
    <row r="3774" customFormat="1" x14ac:dyDescent="0.15"/>
    <row r="3775" customFormat="1" x14ac:dyDescent="0.15"/>
    <row r="3776" customFormat="1" x14ac:dyDescent="0.15"/>
    <row r="3777" customFormat="1" x14ac:dyDescent="0.15"/>
    <row r="3778" customFormat="1" x14ac:dyDescent="0.15"/>
    <row r="3779" customFormat="1" x14ac:dyDescent="0.15"/>
    <row r="3780" customFormat="1" x14ac:dyDescent="0.15"/>
    <row r="3781" customFormat="1" x14ac:dyDescent="0.15"/>
    <row r="3782" customFormat="1" x14ac:dyDescent="0.15"/>
    <row r="3783" customFormat="1" x14ac:dyDescent="0.15"/>
    <row r="3784" customFormat="1" x14ac:dyDescent="0.15"/>
    <row r="3785" customFormat="1" x14ac:dyDescent="0.15"/>
    <row r="3786" customFormat="1" x14ac:dyDescent="0.15"/>
    <row r="3787" customFormat="1" x14ac:dyDescent="0.15"/>
    <row r="3788" customFormat="1" x14ac:dyDescent="0.15"/>
    <row r="3789" customFormat="1" x14ac:dyDescent="0.15"/>
    <row r="3790" customFormat="1" x14ac:dyDescent="0.15"/>
    <row r="3791" customFormat="1" x14ac:dyDescent="0.15"/>
    <row r="3792" customFormat="1" x14ac:dyDescent="0.15"/>
    <row r="3793" customFormat="1" x14ac:dyDescent="0.15"/>
    <row r="3794" customFormat="1" x14ac:dyDescent="0.15"/>
    <row r="3795" customFormat="1" x14ac:dyDescent="0.15"/>
    <row r="3796" customFormat="1" x14ac:dyDescent="0.15"/>
    <row r="3797" customFormat="1" x14ac:dyDescent="0.15"/>
    <row r="3798" customFormat="1" x14ac:dyDescent="0.15"/>
    <row r="3799" customFormat="1" x14ac:dyDescent="0.15"/>
    <row r="3800" customFormat="1" x14ac:dyDescent="0.15"/>
    <row r="3801" customFormat="1" x14ac:dyDescent="0.15"/>
    <row r="3802" customFormat="1" x14ac:dyDescent="0.15"/>
    <row r="3803" customFormat="1" x14ac:dyDescent="0.15"/>
    <row r="3804" customFormat="1" x14ac:dyDescent="0.15"/>
    <row r="3805" customFormat="1" x14ac:dyDescent="0.15"/>
    <row r="3806" customFormat="1" x14ac:dyDescent="0.15"/>
    <row r="3807" customFormat="1" x14ac:dyDescent="0.15"/>
    <row r="3808" customFormat="1" x14ac:dyDescent="0.15"/>
    <row r="3809" customFormat="1" x14ac:dyDescent="0.15"/>
    <row r="3810" customFormat="1" x14ac:dyDescent="0.15"/>
    <row r="3811" customFormat="1" x14ac:dyDescent="0.15"/>
    <row r="3812" customFormat="1" x14ac:dyDescent="0.15"/>
    <row r="3813" customFormat="1" x14ac:dyDescent="0.15"/>
    <row r="3814" customFormat="1" x14ac:dyDescent="0.15"/>
    <row r="3815" customFormat="1" x14ac:dyDescent="0.15"/>
    <row r="3816" customFormat="1" x14ac:dyDescent="0.15"/>
    <row r="3817" customFormat="1" x14ac:dyDescent="0.15"/>
    <row r="3818" customFormat="1" x14ac:dyDescent="0.15"/>
    <row r="3819" customFormat="1" x14ac:dyDescent="0.15"/>
    <row r="3820" customFormat="1" x14ac:dyDescent="0.15"/>
    <row r="3821" customFormat="1" x14ac:dyDescent="0.15"/>
    <row r="3822" customFormat="1" x14ac:dyDescent="0.15"/>
    <row r="3823" customFormat="1" x14ac:dyDescent="0.15"/>
    <row r="3824" customFormat="1" x14ac:dyDescent="0.15"/>
    <row r="3825" customFormat="1" x14ac:dyDescent="0.15"/>
    <row r="3826" customFormat="1" x14ac:dyDescent="0.15"/>
    <row r="3827" customFormat="1" x14ac:dyDescent="0.15"/>
    <row r="3828" customFormat="1" x14ac:dyDescent="0.15"/>
    <row r="3829" customFormat="1" x14ac:dyDescent="0.15"/>
    <row r="3830" customFormat="1" x14ac:dyDescent="0.15"/>
    <row r="3831" customFormat="1" x14ac:dyDescent="0.15"/>
    <row r="3832" customFormat="1" x14ac:dyDescent="0.15"/>
    <row r="3833" customFormat="1" x14ac:dyDescent="0.15"/>
    <row r="3834" customFormat="1" x14ac:dyDescent="0.15"/>
    <row r="3835" customFormat="1" x14ac:dyDescent="0.15"/>
    <row r="3836" customFormat="1" x14ac:dyDescent="0.15"/>
    <row r="3837" customFormat="1" x14ac:dyDescent="0.15"/>
    <row r="3838" customFormat="1" x14ac:dyDescent="0.15"/>
    <row r="3839" customFormat="1" x14ac:dyDescent="0.15"/>
    <row r="3840" customFormat="1" x14ac:dyDescent="0.15"/>
    <row r="3841" customFormat="1" x14ac:dyDescent="0.15"/>
    <row r="3842" customFormat="1" x14ac:dyDescent="0.15"/>
    <row r="3843" customFormat="1" x14ac:dyDescent="0.15"/>
    <row r="3844" customFormat="1" x14ac:dyDescent="0.15"/>
    <row r="3845" customFormat="1" x14ac:dyDescent="0.15"/>
    <row r="3846" customFormat="1" x14ac:dyDescent="0.15"/>
    <row r="3847" customFormat="1" x14ac:dyDescent="0.15"/>
    <row r="3848" customFormat="1" x14ac:dyDescent="0.15"/>
    <row r="3849" customFormat="1" x14ac:dyDescent="0.15"/>
    <row r="3850" customFormat="1" x14ac:dyDescent="0.15"/>
    <row r="3851" customFormat="1" x14ac:dyDescent="0.15"/>
    <row r="3852" customFormat="1" x14ac:dyDescent="0.15"/>
    <row r="3853" customFormat="1" x14ac:dyDescent="0.15"/>
    <row r="3854" customFormat="1" x14ac:dyDescent="0.15"/>
    <row r="3855" customFormat="1" x14ac:dyDescent="0.15"/>
    <row r="3856" customFormat="1" x14ac:dyDescent="0.15"/>
    <row r="3857" customFormat="1" x14ac:dyDescent="0.15"/>
    <row r="3858" customFormat="1" x14ac:dyDescent="0.15"/>
    <row r="3859" customFormat="1" x14ac:dyDescent="0.15"/>
    <row r="3860" customFormat="1" x14ac:dyDescent="0.15"/>
    <row r="3861" customFormat="1" x14ac:dyDescent="0.15"/>
    <row r="3862" customFormat="1" x14ac:dyDescent="0.15"/>
    <row r="3863" customFormat="1" x14ac:dyDescent="0.15"/>
    <row r="3864" customFormat="1" x14ac:dyDescent="0.15"/>
    <row r="3865" customFormat="1" x14ac:dyDescent="0.15"/>
    <row r="3866" customFormat="1" x14ac:dyDescent="0.15"/>
    <row r="3867" customFormat="1" x14ac:dyDescent="0.15"/>
    <row r="3868" customFormat="1" x14ac:dyDescent="0.15"/>
    <row r="3869" customFormat="1" x14ac:dyDescent="0.15"/>
    <row r="3870" customFormat="1" x14ac:dyDescent="0.15"/>
    <row r="3871" customFormat="1" x14ac:dyDescent="0.15"/>
    <row r="3872" customFormat="1" x14ac:dyDescent="0.15"/>
    <row r="3873" customFormat="1" x14ac:dyDescent="0.15"/>
    <row r="3874" customFormat="1" x14ac:dyDescent="0.15"/>
    <row r="3875" customFormat="1" x14ac:dyDescent="0.15"/>
    <row r="3876" customFormat="1" x14ac:dyDescent="0.15"/>
    <row r="3877" customFormat="1" x14ac:dyDescent="0.15"/>
    <row r="3878" customFormat="1" x14ac:dyDescent="0.15"/>
    <row r="3879" customFormat="1" x14ac:dyDescent="0.15"/>
    <row r="3880" customFormat="1" x14ac:dyDescent="0.15"/>
    <row r="3881" customFormat="1" x14ac:dyDescent="0.15"/>
    <row r="3882" customFormat="1" x14ac:dyDescent="0.15"/>
    <row r="3883" customFormat="1" x14ac:dyDescent="0.15"/>
    <row r="3884" customFormat="1" x14ac:dyDescent="0.15"/>
    <row r="3885" customFormat="1" x14ac:dyDescent="0.15"/>
    <row r="3886" customFormat="1" x14ac:dyDescent="0.15"/>
    <row r="3887" customFormat="1" x14ac:dyDescent="0.15"/>
    <row r="3888" customFormat="1" x14ac:dyDescent="0.15"/>
    <row r="3889" customFormat="1" x14ac:dyDescent="0.15"/>
    <row r="3890" customFormat="1" x14ac:dyDescent="0.15"/>
    <row r="3891" customFormat="1" x14ac:dyDescent="0.15"/>
    <row r="3892" customFormat="1" x14ac:dyDescent="0.15"/>
    <row r="3893" customFormat="1" x14ac:dyDescent="0.15"/>
    <row r="3894" customFormat="1" x14ac:dyDescent="0.15"/>
    <row r="3895" customFormat="1" x14ac:dyDescent="0.15"/>
    <row r="3896" customFormat="1" x14ac:dyDescent="0.15"/>
    <row r="3897" customFormat="1" x14ac:dyDescent="0.15"/>
    <row r="3898" customFormat="1" x14ac:dyDescent="0.15"/>
    <row r="3899" customFormat="1" x14ac:dyDescent="0.15"/>
    <row r="3900" customFormat="1" x14ac:dyDescent="0.15"/>
    <row r="3901" customFormat="1" x14ac:dyDescent="0.15"/>
    <row r="3902" customFormat="1" x14ac:dyDescent="0.15"/>
    <row r="3903" customFormat="1" x14ac:dyDescent="0.15"/>
    <row r="3904" customFormat="1" x14ac:dyDescent="0.15"/>
    <row r="3905" customFormat="1" x14ac:dyDescent="0.15"/>
    <row r="3906" customFormat="1" x14ac:dyDescent="0.15"/>
    <row r="3907" customFormat="1" x14ac:dyDescent="0.15"/>
    <row r="3908" customFormat="1" x14ac:dyDescent="0.15"/>
    <row r="3909" customFormat="1" x14ac:dyDescent="0.15"/>
    <row r="3910" customFormat="1" x14ac:dyDescent="0.15"/>
    <row r="3911" customFormat="1" x14ac:dyDescent="0.15"/>
    <row r="3912" customFormat="1" x14ac:dyDescent="0.15"/>
    <row r="3913" customFormat="1" x14ac:dyDescent="0.15"/>
    <row r="3914" customFormat="1" x14ac:dyDescent="0.15"/>
    <row r="3915" customFormat="1" x14ac:dyDescent="0.15"/>
    <row r="3916" customFormat="1" x14ac:dyDescent="0.15"/>
    <row r="3917" customFormat="1" x14ac:dyDescent="0.15"/>
    <row r="3918" customFormat="1" x14ac:dyDescent="0.15"/>
    <row r="3919" customFormat="1" x14ac:dyDescent="0.15"/>
    <row r="3920" customFormat="1" x14ac:dyDescent="0.15"/>
    <row r="3921" customFormat="1" x14ac:dyDescent="0.15"/>
    <row r="3922" customFormat="1" x14ac:dyDescent="0.15"/>
    <row r="3923" customFormat="1" x14ac:dyDescent="0.15"/>
    <row r="3924" customFormat="1" x14ac:dyDescent="0.15"/>
    <row r="3925" customFormat="1" x14ac:dyDescent="0.15"/>
    <row r="3926" customFormat="1" x14ac:dyDescent="0.15"/>
    <row r="3927" customFormat="1" x14ac:dyDescent="0.15"/>
    <row r="3928" customFormat="1" x14ac:dyDescent="0.15"/>
    <row r="3929" customFormat="1" x14ac:dyDescent="0.15"/>
    <row r="3930" customFormat="1" x14ac:dyDescent="0.15"/>
    <row r="3931" customFormat="1" x14ac:dyDescent="0.15"/>
    <row r="3932" customFormat="1" x14ac:dyDescent="0.15"/>
    <row r="3933" customFormat="1" x14ac:dyDescent="0.15"/>
    <row r="3934" customFormat="1" x14ac:dyDescent="0.15"/>
    <row r="3935" customFormat="1" x14ac:dyDescent="0.15"/>
    <row r="3936" customFormat="1" x14ac:dyDescent="0.15"/>
    <row r="3937" customFormat="1" x14ac:dyDescent="0.15"/>
    <row r="3938" customFormat="1" x14ac:dyDescent="0.15"/>
    <row r="3939" customFormat="1" x14ac:dyDescent="0.15"/>
    <row r="3940" customFormat="1" x14ac:dyDescent="0.15"/>
    <row r="3941" customFormat="1" x14ac:dyDescent="0.15"/>
    <row r="3942" customFormat="1" x14ac:dyDescent="0.15"/>
    <row r="3943" customFormat="1" x14ac:dyDescent="0.15"/>
    <row r="3944" customFormat="1" x14ac:dyDescent="0.15"/>
    <row r="3945" customFormat="1" x14ac:dyDescent="0.15"/>
    <row r="3946" customFormat="1" x14ac:dyDescent="0.15"/>
    <row r="3947" customFormat="1" x14ac:dyDescent="0.15"/>
    <row r="3948" customFormat="1" x14ac:dyDescent="0.15"/>
    <row r="3949" customFormat="1" x14ac:dyDescent="0.15"/>
    <row r="3950" customFormat="1" x14ac:dyDescent="0.15"/>
    <row r="3951" customFormat="1" x14ac:dyDescent="0.15"/>
    <row r="3952" customFormat="1" x14ac:dyDescent="0.15"/>
    <row r="3953" customFormat="1" x14ac:dyDescent="0.15"/>
    <row r="3954" customFormat="1" x14ac:dyDescent="0.15"/>
    <row r="3955" customFormat="1" x14ac:dyDescent="0.15"/>
    <row r="3956" customFormat="1" x14ac:dyDescent="0.15"/>
    <row r="3957" customFormat="1" x14ac:dyDescent="0.15"/>
    <row r="3958" customFormat="1" x14ac:dyDescent="0.15"/>
    <row r="3959" customFormat="1" x14ac:dyDescent="0.15"/>
    <row r="3960" customFormat="1" x14ac:dyDescent="0.15"/>
    <row r="3961" customFormat="1" x14ac:dyDescent="0.15"/>
    <row r="3962" customFormat="1" x14ac:dyDescent="0.15"/>
    <row r="3963" customFormat="1" x14ac:dyDescent="0.15"/>
    <row r="3964" customFormat="1" x14ac:dyDescent="0.15"/>
    <row r="3965" customFormat="1" x14ac:dyDescent="0.15"/>
    <row r="3966" customFormat="1" x14ac:dyDescent="0.15"/>
    <row r="3967" customFormat="1" x14ac:dyDescent="0.15"/>
    <row r="3968" customFormat="1" x14ac:dyDescent="0.15"/>
    <row r="3969" customFormat="1" x14ac:dyDescent="0.15"/>
    <row r="3970" customFormat="1" x14ac:dyDescent="0.15"/>
    <row r="3971" customFormat="1" x14ac:dyDescent="0.15"/>
    <row r="3972" customFormat="1" x14ac:dyDescent="0.15"/>
    <row r="3973" customFormat="1" x14ac:dyDescent="0.15"/>
    <row r="3974" customFormat="1" x14ac:dyDescent="0.15"/>
    <row r="3975" customFormat="1" x14ac:dyDescent="0.15"/>
    <row r="3976" customFormat="1" x14ac:dyDescent="0.15"/>
    <row r="3977" customFormat="1" x14ac:dyDescent="0.15"/>
    <row r="3978" customFormat="1" x14ac:dyDescent="0.15"/>
    <row r="3979" customFormat="1" x14ac:dyDescent="0.15"/>
    <row r="3980" customFormat="1" x14ac:dyDescent="0.15"/>
    <row r="3981" customFormat="1" x14ac:dyDescent="0.15"/>
    <row r="3982" customFormat="1" x14ac:dyDescent="0.15"/>
    <row r="3983" customFormat="1" x14ac:dyDescent="0.15"/>
    <row r="3984" customFormat="1" x14ac:dyDescent="0.15"/>
    <row r="3985" customFormat="1" x14ac:dyDescent="0.15"/>
    <row r="3986" customFormat="1" x14ac:dyDescent="0.15"/>
    <row r="3987" customFormat="1" x14ac:dyDescent="0.15"/>
    <row r="3988" customFormat="1" x14ac:dyDescent="0.15"/>
    <row r="3989" customFormat="1" x14ac:dyDescent="0.15"/>
    <row r="3990" customFormat="1" x14ac:dyDescent="0.15"/>
    <row r="3991" customFormat="1" x14ac:dyDescent="0.15"/>
    <row r="3992" customFormat="1" x14ac:dyDescent="0.15"/>
    <row r="3993" customFormat="1" x14ac:dyDescent="0.15"/>
    <row r="3994" customFormat="1" x14ac:dyDescent="0.15"/>
    <row r="3995" customFormat="1" x14ac:dyDescent="0.15"/>
    <row r="3996" customFormat="1" x14ac:dyDescent="0.15"/>
    <row r="3997" customFormat="1" x14ac:dyDescent="0.15"/>
    <row r="3998" customFormat="1" x14ac:dyDescent="0.15"/>
    <row r="3999" customFormat="1" x14ac:dyDescent="0.15"/>
    <row r="4000" customFormat="1" x14ac:dyDescent="0.15"/>
    <row r="4001" customFormat="1" x14ac:dyDescent="0.15"/>
    <row r="4002" customFormat="1" x14ac:dyDescent="0.15"/>
    <row r="4003" customFormat="1" x14ac:dyDescent="0.15"/>
    <row r="4004" customFormat="1" x14ac:dyDescent="0.15"/>
    <row r="4005" customFormat="1" x14ac:dyDescent="0.15"/>
    <row r="4006" customFormat="1" x14ac:dyDescent="0.15"/>
    <row r="4007" customFormat="1" x14ac:dyDescent="0.15"/>
    <row r="4008" customFormat="1" x14ac:dyDescent="0.15"/>
    <row r="4009" customFormat="1" x14ac:dyDescent="0.15"/>
    <row r="4010" customFormat="1" x14ac:dyDescent="0.15"/>
    <row r="4011" customFormat="1" x14ac:dyDescent="0.15"/>
    <row r="4012" customFormat="1" x14ac:dyDescent="0.15"/>
    <row r="4013" customFormat="1" x14ac:dyDescent="0.15"/>
    <row r="4014" customFormat="1" x14ac:dyDescent="0.15"/>
    <row r="4015" customFormat="1" x14ac:dyDescent="0.15"/>
    <row r="4016" customFormat="1" x14ac:dyDescent="0.15"/>
    <row r="4017" customFormat="1" x14ac:dyDescent="0.15"/>
    <row r="4018" customFormat="1" x14ac:dyDescent="0.15"/>
    <row r="4019" customFormat="1" x14ac:dyDescent="0.15"/>
    <row r="4020" customFormat="1" x14ac:dyDescent="0.15"/>
    <row r="4021" customFormat="1" x14ac:dyDescent="0.15"/>
    <row r="4022" customFormat="1" x14ac:dyDescent="0.15"/>
    <row r="4023" customFormat="1" x14ac:dyDescent="0.15"/>
    <row r="4024" customFormat="1" x14ac:dyDescent="0.15"/>
    <row r="4025" customFormat="1" x14ac:dyDescent="0.15"/>
    <row r="4026" customFormat="1" x14ac:dyDescent="0.15"/>
    <row r="4027" customFormat="1" x14ac:dyDescent="0.15"/>
    <row r="4028" customFormat="1" x14ac:dyDescent="0.15"/>
    <row r="4029" customFormat="1" x14ac:dyDescent="0.15"/>
    <row r="4030" customFormat="1" x14ac:dyDescent="0.15"/>
    <row r="4031" customFormat="1" x14ac:dyDescent="0.15"/>
    <row r="4032" customFormat="1" x14ac:dyDescent="0.15"/>
    <row r="4033" customFormat="1" x14ac:dyDescent="0.15"/>
    <row r="4034" customFormat="1" x14ac:dyDescent="0.15"/>
    <row r="4035" customFormat="1" x14ac:dyDescent="0.15"/>
    <row r="4036" customFormat="1" x14ac:dyDescent="0.15"/>
    <row r="4037" customFormat="1" x14ac:dyDescent="0.15"/>
    <row r="4038" customFormat="1" x14ac:dyDescent="0.15"/>
    <row r="4039" customFormat="1" x14ac:dyDescent="0.15"/>
    <row r="4040" customFormat="1" x14ac:dyDescent="0.15"/>
    <row r="4041" customFormat="1" x14ac:dyDescent="0.15"/>
    <row r="4042" customFormat="1" x14ac:dyDescent="0.15"/>
    <row r="4043" customFormat="1" x14ac:dyDescent="0.15"/>
    <row r="4044" customFormat="1" x14ac:dyDescent="0.15"/>
    <row r="4045" customFormat="1" x14ac:dyDescent="0.15"/>
    <row r="4046" customFormat="1" x14ac:dyDescent="0.15"/>
    <row r="4047" customFormat="1" x14ac:dyDescent="0.15"/>
    <row r="4048" customFormat="1" x14ac:dyDescent="0.15"/>
    <row r="4049" customFormat="1" x14ac:dyDescent="0.15"/>
    <row r="4050" customFormat="1" x14ac:dyDescent="0.15"/>
    <row r="4051" customFormat="1" x14ac:dyDescent="0.15"/>
    <row r="4052" customFormat="1" x14ac:dyDescent="0.15"/>
    <row r="4053" customFormat="1" x14ac:dyDescent="0.15"/>
    <row r="4054" customFormat="1" x14ac:dyDescent="0.15"/>
    <row r="4055" customFormat="1" x14ac:dyDescent="0.15"/>
    <row r="4056" customFormat="1" x14ac:dyDescent="0.15"/>
    <row r="4057" customFormat="1" x14ac:dyDescent="0.15"/>
    <row r="4058" customFormat="1" x14ac:dyDescent="0.15"/>
    <row r="4059" customFormat="1" x14ac:dyDescent="0.15"/>
    <row r="4060" customFormat="1" x14ac:dyDescent="0.15"/>
    <row r="4061" customFormat="1" x14ac:dyDescent="0.15"/>
    <row r="4062" customFormat="1" x14ac:dyDescent="0.15"/>
    <row r="4063" customFormat="1" x14ac:dyDescent="0.15"/>
    <row r="4064" customFormat="1" x14ac:dyDescent="0.15"/>
    <row r="4065" customFormat="1" x14ac:dyDescent="0.15"/>
    <row r="4066" customFormat="1" x14ac:dyDescent="0.15"/>
    <row r="4067" customFormat="1" x14ac:dyDescent="0.15"/>
    <row r="4068" customFormat="1" x14ac:dyDescent="0.15"/>
    <row r="4069" customFormat="1" x14ac:dyDescent="0.15"/>
    <row r="4070" customFormat="1" x14ac:dyDescent="0.15"/>
    <row r="4071" customFormat="1" x14ac:dyDescent="0.15"/>
    <row r="4072" customFormat="1" x14ac:dyDescent="0.15"/>
    <row r="4073" customFormat="1" x14ac:dyDescent="0.15"/>
    <row r="4074" customFormat="1" x14ac:dyDescent="0.15"/>
    <row r="4075" customFormat="1" x14ac:dyDescent="0.15"/>
    <row r="4076" customFormat="1" x14ac:dyDescent="0.15"/>
    <row r="4077" customFormat="1" x14ac:dyDescent="0.15"/>
    <row r="4078" customFormat="1" x14ac:dyDescent="0.15"/>
    <row r="4079" customFormat="1" x14ac:dyDescent="0.15"/>
    <row r="4080" customFormat="1" x14ac:dyDescent="0.15"/>
    <row r="4081" customFormat="1" x14ac:dyDescent="0.15"/>
    <row r="4082" customFormat="1" x14ac:dyDescent="0.15"/>
    <row r="4083" customFormat="1" x14ac:dyDescent="0.15"/>
    <row r="4084" customFormat="1" x14ac:dyDescent="0.15"/>
    <row r="4085" customFormat="1" x14ac:dyDescent="0.15"/>
    <row r="4086" customFormat="1" x14ac:dyDescent="0.15"/>
    <row r="4087" customFormat="1" x14ac:dyDescent="0.15"/>
    <row r="4088" customFormat="1" x14ac:dyDescent="0.15"/>
    <row r="4089" customFormat="1" x14ac:dyDescent="0.15"/>
    <row r="4090" customFormat="1" x14ac:dyDescent="0.15"/>
    <row r="4091" customFormat="1" x14ac:dyDescent="0.15"/>
    <row r="4092" customFormat="1" x14ac:dyDescent="0.15"/>
    <row r="4093" customFormat="1" x14ac:dyDescent="0.15"/>
    <row r="4094" customFormat="1" x14ac:dyDescent="0.15"/>
    <row r="4095" customFormat="1" x14ac:dyDescent="0.15"/>
    <row r="4096" customFormat="1" x14ac:dyDescent="0.15"/>
    <row r="4097" customFormat="1" x14ac:dyDescent="0.15"/>
    <row r="4098" customFormat="1" x14ac:dyDescent="0.15"/>
    <row r="4099" customFormat="1" x14ac:dyDescent="0.15"/>
    <row r="4100" customFormat="1" x14ac:dyDescent="0.15"/>
    <row r="4101" customFormat="1" x14ac:dyDescent="0.15"/>
    <row r="4102" customFormat="1" x14ac:dyDescent="0.15"/>
    <row r="4103" customFormat="1" x14ac:dyDescent="0.15"/>
    <row r="4104" customFormat="1" x14ac:dyDescent="0.15"/>
    <row r="4105" customFormat="1" x14ac:dyDescent="0.15"/>
    <row r="4106" customFormat="1" x14ac:dyDescent="0.15"/>
    <row r="4107" customFormat="1" x14ac:dyDescent="0.15"/>
    <row r="4108" customFormat="1" x14ac:dyDescent="0.15"/>
    <row r="4109" customFormat="1" x14ac:dyDescent="0.15"/>
    <row r="4110" customFormat="1" x14ac:dyDescent="0.15"/>
    <row r="4111" customFormat="1" x14ac:dyDescent="0.15"/>
    <row r="4112" customFormat="1" x14ac:dyDescent="0.15"/>
    <row r="4113" customFormat="1" x14ac:dyDescent="0.15"/>
    <row r="4114" customFormat="1" x14ac:dyDescent="0.15"/>
    <row r="4115" customFormat="1" x14ac:dyDescent="0.15"/>
    <row r="4116" customFormat="1" x14ac:dyDescent="0.15"/>
    <row r="4117" customFormat="1" x14ac:dyDescent="0.15"/>
    <row r="4118" customFormat="1" x14ac:dyDescent="0.15"/>
    <row r="4119" customFormat="1" x14ac:dyDescent="0.15"/>
    <row r="4120" customFormat="1" x14ac:dyDescent="0.15"/>
    <row r="4121" customFormat="1" x14ac:dyDescent="0.15"/>
    <row r="4122" customFormat="1" x14ac:dyDescent="0.15"/>
    <row r="4123" customFormat="1" x14ac:dyDescent="0.15"/>
    <row r="4124" customFormat="1" x14ac:dyDescent="0.15"/>
    <row r="4125" customFormat="1" x14ac:dyDescent="0.15"/>
    <row r="4126" customFormat="1" x14ac:dyDescent="0.15"/>
    <row r="4127" customFormat="1" x14ac:dyDescent="0.15"/>
    <row r="4128" customFormat="1" x14ac:dyDescent="0.15"/>
    <row r="4129" customFormat="1" x14ac:dyDescent="0.15"/>
    <row r="4130" customFormat="1" x14ac:dyDescent="0.15"/>
    <row r="4131" customFormat="1" x14ac:dyDescent="0.15"/>
    <row r="4132" customFormat="1" x14ac:dyDescent="0.15"/>
    <row r="4133" customFormat="1" x14ac:dyDescent="0.15"/>
    <row r="4134" customFormat="1" x14ac:dyDescent="0.15"/>
    <row r="4135" customFormat="1" x14ac:dyDescent="0.15"/>
    <row r="4136" customFormat="1" x14ac:dyDescent="0.15"/>
    <row r="4137" customFormat="1" x14ac:dyDescent="0.15"/>
    <row r="4138" customFormat="1" x14ac:dyDescent="0.15"/>
    <row r="4139" customFormat="1" x14ac:dyDescent="0.15"/>
    <row r="4140" customFormat="1" x14ac:dyDescent="0.15"/>
    <row r="4141" customFormat="1" x14ac:dyDescent="0.15"/>
    <row r="4142" customFormat="1" x14ac:dyDescent="0.15"/>
    <row r="4143" customFormat="1" x14ac:dyDescent="0.15"/>
    <row r="4144" customFormat="1" x14ac:dyDescent="0.15"/>
    <row r="4145" customFormat="1" x14ac:dyDescent="0.15"/>
    <row r="4146" customFormat="1" x14ac:dyDescent="0.15"/>
    <row r="4147" customFormat="1" x14ac:dyDescent="0.15"/>
    <row r="4148" customFormat="1" x14ac:dyDescent="0.15"/>
    <row r="4149" customFormat="1" x14ac:dyDescent="0.15"/>
    <row r="4150" customFormat="1" x14ac:dyDescent="0.15"/>
    <row r="4151" customFormat="1" x14ac:dyDescent="0.15"/>
    <row r="4152" customFormat="1" x14ac:dyDescent="0.15"/>
    <row r="4153" customFormat="1" x14ac:dyDescent="0.15"/>
    <row r="4154" customFormat="1" x14ac:dyDescent="0.15"/>
    <row r="4155" customFormat="1" x14ac:dyDescent="0.15"/>
    <row r="4156" customFormat="1" x14ac:dyDescent="0.15"/>
    <row r="4157" customFormat="1" x14ac:dyDescent="0.15"/>
    <row r="4158" customFormat="1" x14ac:dyDescent="0.15"/>
    <row r="4159" customFormat="1" x14ac:dyDescent="0.15"/>
    <row r="4160" customFormat="1" x14ac:dyDescent="0.15"/>
    <row r="4161" customFormat="1" x14ac:dyDescent="0.15"/>
    <row r="4162" customFormat="1" x14ac:dyDescent="0.15"/>
    <row r="4163" customFormat="1" x14ac:dyDescent="0.15"/>
    <row r="4164" customFormat="1" x14ac:dyDescent="0.15"/>
    <row r="4165" customFormat="1" x14ac:dyDescent="0.15"/>
    <row r="4166" customFormat="1" x14ac:dyDescent="0.15"/>
    <row r="4167" customFormat="1" x14ac:dyDescent="0.15"/>
    <row r="4168" customFormat="1" x14ac:dyDescent="0.15"/>
    <row r="4169" customFormat="1" x14ac:dyDescent="0.15"/>
    <row r="4170" customFormat="1" x14ac:dyDescent="0.15"/>
    <row r="4171" customFormat="1" x14ac:dyDescent="0.15"/>
    <row r="4172" customFormat="1" x14ac:dyDescent="0.15"/>
    <row r="4173" customFormat="1" x14ac:dyDescent="0.15"/>
    <row r="4174" customFormat="1" x14ac:dyDescent="0.15"/>
    <row r="4175" customFormat="1" x14ac:dyDescent="0.15"/>
    <row r="4176" customFormat="1" x14ac:dyDescent="0.15"/>
    <row r="4177" customFormat="1" x14ac:dyDescent="0.15"/>
    <row r="4178" customFormat="1" x14ac:dyDescent="0.15"/>
    <row r="4179" customFormat="1" x14ac:dyDescent="0.15"/>
    <row r="4180" customFormat="1" x14ac:dyDescent="0.15"/>
    <row r="4181" customFormat="1" x14ac:dyDescent="0.15"/>
    <row r="4182" customFormat="1" x14ac:dyDescent="0.15"/>
    <row r="4183" customFormat="1" x14ac:dyDescent="0.15"/>
    <row r="4184" customFormat="1" x14ac:dyDescent="0.15"/>
    <row r="4185" customFormat="1" x14ac:dyDescent="0.15"/>
    <row r="4186" customFormat="1" x14ac:dyDescent="0.15"/>
    <row r="4187" customFormat="1" x14ac:dyDescent="0.15"/>
    <row r="4188" customFormat="1" x14ac:dyDescent="0.15"/>
    <row r="4189" customFormat="1" x14ac:dyDescent="0.15"/>
    <row r="4190" customFormat="1" x14ac:dyDescent="0.15"/>
    <row r="4191" customFormat="1" x14ac:dyDescent="0.15"/>
    <row r="4192" customFormat="1" x14ac:dyDescent="0.15"/>
    <row r="4193" customFormat="1" x14ac:dyDescent="0.15"/>
    <row r="4194" customFormat="1" x14ac:dyDescent="0.15"/>
    <row r="4195" customFormat="1" x14ac:dyDescent="0.15"/>
    <row r="4196" customFormat="1" x14ac:dyDescent="0.15"/>
    <row r="4197" customFormat="1" x14ac:dyDescent="0.15"/>
    <row r="4198" customFormat="1" x14ac:dyDescent="0.15"/>
    <row r="4199" customFormat="1" x14ac:dyDescent="0.15"/>
    <row r="4200" customFormat="1" x14ac:dyDescent="0.15"/>
    <row r="4201" customFormat="1" x14ac:dyDescent="0.15"/>
    <row r="4202" customFormat="1" x14ac:dyDescent="0.15"/>
    <row r="4203" customFormat="1" x14ac:dyDescent="0.15"/>
    <row r="4204" customFormat="1" x14ac:dyDescent="0.15"/>
    <row r="4205" customFormat="1" x14ac:dyDescent="0.15"/>
    <row r="4206" customFormat="1" x14ac:dyDescent="0.15"/>
    <row r="4207" customFormat="1" x14ac:dyDescent="0.15"/>
    <row r="4208" customFormat="1" x14ac:dyDescent="0.15"/>
    <row r="4209" customFormat="1" x14ac:dyDescent="0.15"/>
    <row r="4210" customFormat="1" x14ac:dyDescent="0.15"/>
    <row r="4211" customFormat="1" x14ac:dyDescent="0.15"/>
    <row r="4212" customFormat="1" x14ac:dyDescent="0.15"/>
    <row r="4213" customFormat="1" x14ac:dyDescent="0.15"/>
    <row r="4214" customFormat="1" x14ac:dyDescent="0.15"/>
    <row r="4215" customFormat="1" x14ac:dyDescent="0.15"/>
    <row r="4216" customFormat="1" x14ac:dyDescent="0.15"/>
    <row r="4217" customFormat="1" x14ac:dyDescent="0.15"/>
    <row r="4218" customFormat="1" x14ac:dyDescent="0.15"/>
    <row r="4219" customFormat="1" x14ac:dyDescent="0.15"/>
    <row r="4220" customFormat="1" x14ac:dyDescent="0.15"/>
    <row r="4221" customFormat="1" x14ac:dyDescent="0.15"/>
    <row r="4222" customFormat="1" x14ac:dyDescent="0.15"/>
    <row r="4223" customFormat="1" x14ac:dyDescent="0.15"/>
    <row r="4224" customFormat="1" x14ac:dyDescent="0.15"/>
    <row r="4225" customFormat="1" x14ac:dyDescent="0.15"/>
    <row r="4226" customFormat="1" x14ac:dyDescent="0.15"/>
    <row r="4227" customFormat="1" x14ac:dyDescent="0.15"/>
    <row r="4228" customFormat="1" x14ac:dyDescent="0.15"/>
    <row r="4229" customFormat="1" x14ac:dyDescent="0.15"/>
    <row r="4230" customFormat="1" x14ac:dyDescent="0.15"/>
    <row r="4231" customFormat="1" x14ac:dyDescent="0.15"/>
    <row r="4232" customFormat="1" x14ac:dyDescent="0.15"/>
    <row r="4233" customFormat="1" x14ac:dyDescent="0.15"/>
    <row r="4234" customFormat="1" x14ac:dyDescent="0.15"/>
    <row r="4235" customFormat="1" x14ac:dyDescent="0.15"/>
    <row r="4236" customFormat="1" x14ac:dyDescent="0.15"/>
    <row r="4237" customFormat="1" x14ac:dyDescent="0.15"/>
    <row r="4238" customFormat="1" x14ac:dyDescent="0.15"/>
    <row r="4239" customFormat="1" x14ac:dyDescent="0.15"/>
    <row r="4240" customFormat="1" x14ac:dyDescent="0.15"/>
    <row r="4241" customFormat="1" x14ac:dyDescent="0.15"/>
    <row r="4242" customFormat="1" x14ac:dyDescent="0.15"/>
    <row r="4243" customFormat="1" x14ac:dyDescent="0.15"/>
    <row r="4244" customFormat="1" x14ac:dyDescent="0.15"/>
    <row r="4245" customFormat="1" x14ac:dyDescent="0.15"/>
    <row r="4246" customFormat="1" x14ac:dyDescent="0.15"/>
    <row r="4247" customFormat="1" x14ac:dyDescent="0.15"/>
    <row r="4248" customFormat="1" x14ac:dyDescent="0.15"/>
    <row r="4249" customFormat="1" x14ac:dyDescent="0.15"/>
    <row r="4250" customFormat="1" x14ac:dyDescent="0.15"/>
    <row r="4251" customFormat="1" x14ac:dyDescent="0.15"/>
    <row r="4252" customFormat="1" x14ac:dyDescent="0.15"/>
    <row r="4253" customFormat="1" x14ac:dyDescent="0.15"/>
    <row r="4254" customFormat="1" x14ac:dyDescent="0.15"/>
    <row r="4255" customFormat="1" x14ac:dyDescent="0.15"/>
    <row r="4256" customFormat="1" x14ac:dyDescent="0.15"/>
    <row r="4257" customFormat="1" x14ac:dyDescent="0.15"/>
    <row r="4258" customFormat="1" x14ac:dyDescent="0.15"/>
    <row r="4259" customFormat="1" x14ac:dyDescent="0.15"/>
    <row r="4260" customFormat="1" x14ac:dyDescent="0.15"/>
    <row r="4261" customFormat="1" x14ac:dyDescent="0.15"/>
    <row r="4262" customFormat="1" x14ac:dyDescent="0.15"/>
    <row r="4263" customFormat="1" x14ac:dyDescent="0.15"/>
    <row r="4264" customFormat="1" x14ac:dyDescent="0.15"/>
    <row r="4265" customFormat="1" x14ac:dyDescent="0.15"/>
    <row r="4266" customFormat="1" x14ac:dyDescent="0.15"/>
    <row r="4267" customFormat="1" x14ac:dyDescent="0.15"/>
    <row r="4268" customFormat="1" x14ac:dyDescent="0.15"/>
    <row r="4269" customFormat="1" x14ac:dyDescent="0.15"/>
    <row r="4270" customFormat="1" x14ac:dyDescent="0.15"/>
    <row r="4271" customFormat="1" x14ac:dyDescent="0.15"/>
    <row r="4272" customFormat="1" x14ac:dyDescent="0.15"/>
    <row r="4273" customFormat="1" x14ac:dyDescent="0.15"/>
    <row r="4274" customFormat="1" x14ac:dyDescent="0.15"/>
    <row r="4275" customFormat="1" x14ac:dyDescent="0.15"/>
    <row r="4276" customFormat="1" x14ac:dyDescent="0.15"/>
    <row r="4277" customFormat="1" x14ac:dyDescent="0.15"/>
    <row r="4278" customFormat="1" x14ac:dyDescent="0.15"/>
    <row r="4279" customFormat="1" x14ac:dyDescent="0.15"/>
    <row r="4280" customFormat="1" x14ac:dyDescent="0.15"/>
    <row r="4281" customFormat="1" x14ac:dyDescent="0.15"/>
    <row r="4282" customFormat="1" x14ac:dyDescent="0.15"/>
    <row r="4283" customFormat="1" x14ac:dyDescent="0.15"/>
    <row r="4284" customFormat="1" x14ac:dyDescent="0.15"/>
    <row r="4285" customFormat="1" x14ac:dyDescent="0.15"/>
    <row r="4286" customFormat="1" x14ac:dyDescent="0.15"/>
    <row r="4287" customFormat="1" x14ac:dyDescent="0.15"/>
    <row r="4288" customFormat="1" x14ac:dyDescent="0.15"/>
    <row r="4289" customFormat="1" x14ac:dyDescent="0.15"/>
    <row r="4290" customFormat="1" x14ac:dyDescent="0.15"/>
    <row r="4291" customFormat="1" x14ac:dyDescent="0.15"/>
    <row r="4292" customFormat="1" x14ac:dyDescent="0.15"/>
    <row r="4293" customFormat="1" x14ac:dyDescent="0.15"/>
    <row r="4294" customFormat="1" x14ac:dyDescent="0.15"/>
    <row r="4295" customFormat="1" x14ac:dyDescent="0.15"/>
    <row r="4296" customFormat="1" x14ac:dyDescent="0.15"/>
    <row r="4297" customFormat="1" x14ac:dyDescent="0.15"/>
    <row r="4298" customFormat="1" x14ac:dyDescent="0.15"/>
    <row r="4299" customFormat="1" x14ac:dyDescent="0.15"/>
    <row r="4300" customFormat="1" x14ac:dyDescent="0.15"/>
    <row r="4301" customFormat="1" x14ac:dyDescent="0.15"/>
    <row r="4302" customFormat="1" x14ac:dyDescent="0.15"/>
    <row r="4303" customFormat="1" x14ac:dyDescent="0.15"/>
    <row r="4304" customFormat="1" x14ac:dyDescent="0.15"/>
    <row r="4305" customFormat="1" x14ac:dyDescent="0.15"/>
    <row r="4306" customFormat="1" x14ac:dyDescent="0.15"/>
    <row r="4307" customFormat="1" x14ac:dyDescent="0.15"/>
    <row r="4308" customFormat="1" x14ac:dyDescent="0.15"/>
    <row r="4309" customFormat="1" x14ac:dyDescent="0.15"/>
    <row r="4310" customFormat="1" x14ac:dyDescent="0.15"/>
    <row r="4311" customFormat="1" x14ac:dyDescent="0.15"/>
    <row r="4312" customFormat="1" x14ac:dyDescent="0.15"/>
    <row r="4313" customFormat="1" x14ac:dyDescent="0.15"/>
    <row r="4314" customFormat="1" x14ac:dyDescent="0.15"/>
    <row r="4315" customFormat="1" x14ac:dyDescent="0.15"/>
    <row r="4316" customFormat="1" x14ac:dyDescent="0.15"/>
    <row r="4317" customFormat="1" x14ac:dyDescent="0.15"/>
    <row r="4318" customFormat="1" x14ac:dyDescent="0.15"/>
    <row r="4319" customFormat="1" x14ac:dyDescent="0.15"/>
    <row r="4320" customFormat="1" x14ac:dyDescent="0.15"/>
    <row r="4321" customFormat="1" x14ac:dyDescent="0.15"/>
    <row r="4322" customFormat="1" x14ac:dyDescent="0.15"/>
    <row r="4323" customFormat="1" x14ac:dyDescent="0.15"/>
    <row r="4324" customFormat="1" x14ac:dyDescent="0.15"/>
    <row r="4325" customFormat="1" x14ac:dyDescent="0.15"/>
    <row r="4326" customFormat="1" x14ac:dyDescent="0.15"/>
    <row r="4327" customFormat="1" x14ac:dyDescent="0.15"/>
    <row r="4328" customFormat="1" x14ac:dyDescent="0.15"/>
    <row r="4329" customFormat="1" x14ac:dyDescent="0.15"/>
    <row r="4330" customFormat="1" x14ac:dyDescent="0.15"/>
    <row r="4331" customFormat="1" x14ac:dyDescent="0.15"/>
    <row r="4332" customFormat="1" x14ac:dyDescent="0.15"/>
    <row r="4333" customFormat="1" x14ac:dyDescent="0.15"/>
    <row r="4334" customFormat="1" x14ac:dyDescent="0.15"/>
    <row r="4335" customFormat="1" x14ac:dyDescent="0.15"/>
    <row r="4336" customFormat="1" x14ac:dyDescent="0.15"/>
    <row r="4337" customFormat="1" x14ac:dyDescent="0.15"/>
    <row r="4338" customFormat="1" x14ac:dyDescent="0.15"/>
    <row r="4339" customFormat="1" x14ac:dyDescent="0.15"/>
    <row r="4340" customFormat="1" x14ac:dyDescent="0.15"/>
    <row r="4341" customFormat="1" x14ac:dyDescent="0.15"/>
    <row r="4342" customFormat="1" x14ac:dyDescent="0.15"/>
    <row r="4343" customFormat="1" x14ac:dyDescent="0.15"/>
    <row r="4344" customFormat="1" x14ac:dyDescent="0.15"/>
    <row r="4345" customFormat="1" x14ac:dyDescent="0.15"/>
    <row r="4346" customFormat="1" x14ac:dyDescent="0.15"/>
    <row r="4347" customFormat="1" x14ac:dyDescent="0.15"/>
    <row r="4348" customFormat="1" x14ac:dyDescent="0.15"/>
    <row r="4349" customFormat="1" x14ac:dyDescent="0.15"/>
    <row r="4350" customFormat="1" x14ac:dyDescent="0.15"/>
    <row r="4351" customFormat="1" x14ac:dyDescent="0.15"/>
    <row r="4352" customFormat="1" x14ac:dyDescent="0.15"/>
    <row r="4353" customFormat="1" x14ac:dyDescent="0.15"/>
    <row r="4354" customFormat="1" x14ac:dyDescent="0.15"/>
    <row r="4355" customFormat="1" x14ac:dyDescent="0.15"/>
    <row r="4356" customFormat="1" x14ac:dyDescent="0.15"/>
    <row r="4357" customFormat="1" x14ac:dyDescent="0.15"/>
    <row r="4358" customFormat="1" x14ac:dyDescent="0.15"/>
    <row r="4359" customFormat="1" x14ac:dyDescent="0.15"/>
    <row r="4360" customFormat="1" x14ac:dyDescent="0.15"/>
    <row r="4361" customFormat="1" x14ac:dyDescent="0.15"/>
    <row r="4362" customFormat="1" x14ac:dyDescent="0.15"/>
    <row r="4363" customFormat="1" x14ac:dyDescent="0.15"/>
    <row r="4364" customFormat="1" x14ac:dyDescent="0.15"/>
    <row r="4365" customFormat="1" x14ac:dyDescent="0.15"/>
    <row r="4366" customFormat="1" x14ac:dyDescent="0.15"/>
    <row r="4367" customFormat="1" x14ac:dyDescent="0.15"/>
    <row r="4368" customFormat="1" x14ac:dyDescent="0.15"/>
    <row r="4369" customFormat="1" x14ac:dyDescent="0.15"/>
    <row r="4370" customFormat="1" x14ac:dyDescent="0.15"/>
    <row r="4371" customFormat="1" x14ac:dyDescent="0.15"/>
    <row r="4372" customFormat="1" x14ac:dyDescent="0.15"/>
    <row r="4373" customFormat="1" x14ac:dyDescent="0.15"/>
    <row r="4374" customFormat="1" x14ac:dyDescent="0.15"/>
    <row r="4375" customFormat="1" x14ac:dyDescent="0.15"/>
    <row r="4376" customFormat="1" x14ac:dyDescent="0.15"/>
    <row r="4377" customFormat="1" x14ac:dyDescent="0.15"/>
    <row r="4378" customFormat="1" x14ac:dyDescent="0.15"/>
    <row r="4379" customFormat="1" x14ac:dyDescent="0.15"/>
    <row r="4380" customFormat="1" x14ac:dyDescent="0.15"/>
    <row r="4381" customFormat="1" x14ac:dyDescent="0.15"/>
    <row r="4382" customFormat="1" x14ac:dyDescent="0.15"/>
    <row r="4383" customFormat="1" x14ac:dyDescent="0.15"/>
    <row r="4384" customFormat="1" x14ac:dyDescent="0.15"/>
    <row r="4385" customFormat="1" x14ac:dyDescent="0.15"/>
    <row r="4386" customFormat="1" x14ac:dyDescent="0.15"/>
    <row r="4387" customFormat="1" x14ac:dyDescent="0.15"/>
    <row r="4388" customFormat="1" x14ac:dyDescent="0.15"/>
    <row r="4389" customFormat="1" x14ac:dyDescent="0.15"/>
    <row r="4390" customFormat="1" x14ac:dyDescent="0.15"/>
    <row r="4391" customFormat="1" x14ac:dyDescent="0.15"/>
    <row r="4392" customFormat="1" x14ac:dyDescent="0.15"/>
    <row r="4393" customFormat="1" x14ac:dyDescent="0.15"/>
    <row r="4394" customFormat="1" x14ac:dyDescent="0.15"/>
    <row r="4395" customFormat="1" x14ac:dyDescent="0.15"/>
    <row r="4396" customFormat="1" x14ac:dyDescent="0.15"/>
    <row r="4397" customFormat="1" x14ac:dyDescent="0.15"/>
    <row r="4398" customFormat="1" x14ac:dyDescent="0.15"/>
    <row r="4399" customFormat="1" x14ac:dyDescent="0.15"/>
    <row r="4400" customFormat="1" x14ac:dyDescent="0.15"/>
    <row r="4401" customFormat="1" x14ac:dyDescent="0.15"/>
    <row r="4402" customFormat="1" x14ac:dyDescent="0.15"/>
    <row r="4403" customFormat="1" x14ac:dyDescent="0.15"/>
    <row r="4404" customFormat="1" x14ac:dyDescent="0.15"/>
    <row r="4405" customFormat="1" x14ac:dyDescent="0.15"/>
    <row r="4406" customFormat="1" x14ac:dyDescent="0.15"/>
    <row r="4407" customFormat="1" x14ac:dyDescent="0.15"/>
    <row r="4408" customFormat="1" x14ac:dyDescent="0.15"/>
    <row r="4409" customFormat="1" x14ac:dyDescent="0.15"/>
    <row r="4410" customFormat="1" x14ac:dyDescent="0.15"/>
    <row r="4411" customFormat="1" x14ac:dyDescent="0.15"/>
    <row r="4412" customFormat="1" x14ac:dyDescent="0.15"/>
    <row r="4413" customFormat="1" x14ac:dyDescent="0.15"/>
    <row r="4414" customFormat="1" x14ac:dyDescent="0.15"/>
    <row r="4415" customFormat="1" x14ac:dyDescent="0.15"/>
    <row r="4416" customFormat="1" x14ac:dyDescent="0.15"/>
    <row r="4417" customFormat="1" x14ac:dyDescent="0.15"/>
    <row r="4418" customFormat="1" x14ac:dyDescent="0.15"/>
    <row r="4419" customFormat="1" x14ac:dyDescent="0.15"/>
    <row r="4420" customFormat="1" x14ac:dyDescent="0.15"/>
    <row r="4421" customFormat="1" x14ac:dyDescent="0.15"/>
    <row r="4422" customFormat="1" x14ac:dyDescent="0.15"/>
    <row r="4423" customFormat="1" x14ac:dyDescent="0.15"/>
    <row r="4424" customFormat="1" x14ac:dyDescent="0.15"/>
    <row r="4425" customFormat="1" x14ac:dyDescent="0.15"/>
    <row r="4426" customFormat="1" x14ac:dyDescent="0.15"/>
    <row r="4427" customFormat="1" x14ac:dyDescent="0.15"/>
    <row r="4428" customFormat="1" x14ac:dyDescent="0.15"/>
    <row r="4429" customFormat="1" x14ac:dyDescent="0.15"/>
    <row r="4430" customFormat="1" x14ac:dyDescent="0.15"/>
    <row r="4431" customFormat="1" x14ac:dyDescent="0.15"/>
    <row r="4432" customFormat="1" x14ac:dyDescent="0.15"/>
    <row r="4433" customFormat="1" x14ac:dyDescent="0.15"/>
    <row r="4434" customFormat="1" x14ac:dyDescent="0.15"/>
    <row r="4435" customFormat="1" x14ac:dyDescent="0.15"/>
    <row r="4436" customFormat="1" x14ac:dyDescent="0.15"/>
    <row r="4437" customFormat="1" x14ac:dyDescent="0.15"/>
    <row r="4438" customFormat="1" x14ac:dyDescent="0.15"/>
    <row r="4439" customFormat="1" x14ac:dyDescent="0.15"/>
    <row r="4440" customFormat="1" x14ac:dyDescent="0.15"/>
    <row r="4441" customFormat="1" x14ac:dyDescent="0.15"/>
    <row r="4442" customFormat="1" x14ac:dyDescent="0.15"/>
    <row r="4443" customFormat="1" x14ac:dyDescent="0.15"/>
    <row r="4444" customFormat="1" x14ac:dyDescent="0.15"/>
    <row r="4445" customFormat="1" x14ac:dyDescent="0.15"/>
    <row r="4446" customFormat="1" x14ac:dyDescent="0.15"/>
    <row r="4447" customFormat="1" x14ac:dyDescent="0.15"/>
    <row r="4448" customFormat="1" x14ac:dyDescent="0.15"/>
    <row r="4449" customFormat="1" x14ac:dyDescent="0.15"/>
    <row r="4450" customFormat="1" x14ac:dyDescent="0.15"/>
    <row r="4451" customFormat="1" x14ac:dyDescent="0.15"/>
    <row r="4452" customFormat="1" x14ac:dyDescent="0.15"/>
    <row r="4453" customFormat="1" x14ac:dyDescent="0.15"/>
    <row r="4454" customFormat="1" x14ac:dyDescent="0.15"/>
    <row r="4455" customFormat="1" x14ac:dyDescent="0.15"/>
    <row r="4456" customFormat="1" x14ac:dyDescent="0.15"/>
    <row r="4457" customFormat="1" x14ac:dyDescent="0.15"/>
    <row r="4458" customFormat="1" x14ac:dyDescent="0.15"/>
    <row r="4459" customFormat="1" x14ac:dyDescent="0.15"/>
    <row r="4460" customFormat="1" x14ac:dyDescent="0.15"/>
    <row r="4461" customFormat="1" x14ac:dyDescent="0.15"/>
    <row r="4462" customFormat="1" x14ac:dyDescent="0.15"/>
    <row r="4463" customFormat="1" x14ac:dyDescent="0.15"/>
    <row r="4464" customFormat="1" x14ac:dyDescent="0.15"/>
    <row r="4465" customFormat="1" x14ac:dyDescent="0.15"/>
    <row r="4466" customFormat="1" x14ac:dyDescent="0.15"/>
    <row r="4467" customFormat="1" x14ac:dyDescent="0.15"/>
    <row r="4468" customFormat="1" x14ac:dyDescent="0.15"/>
    <row r="4469" customFormat="1" x14ac:dyDescent="0.15"/>
    <row r="4470" customFormat="1" x14ac:dyDescent="0.15"/>
    <row r="4471" customFormat="1" x14ac:dyDescent="0.15"/>
    <row r="4472" customFormat="1" x14ac:dyDescent="0.15"/>
    <row r="4473" customFormat="1" x14ac:dyDescent="0.15"/>
    <row r="4474" customFormat="1" x14ac:dyDescent="0.15"/>
    <row r="4475" customFormat="1" x14ac:dyDescent="0.15"/>
    <row r="4476" customFormat="1" x14ac:dyDescent="0.15"/>
    <row r="4477" customFormat="1" x14ac:dyDescent="0.15"/>
    <row r="4478" customFormat="1" x14ac:dyDescent="0.15"/>
    <row r="4479" customFormat="1" x14ac:dyDescent="0.15"/>
    <row r="4480" customFormat="1" x14ac:dyDescent="0.15"/>
    <row r="4481" customFormat="1" x14ac:dyDescent="0.15"/>
    <row r="4482" customFormat="1" x14ac:dyDescent="0.15"/>
    <row r="4483" customFormat="1" x14ac:dyDescent="0.15"/>
    <row r="4484" customFormat="1" x14ac:dyDescent="0.15"/>
    <row r="4485" customFormat="1" x14ac:dyDescent="0.15"/>
    <row r="4486" customFormat="1" x14ac:dyDescent="0.15"/>
    <row r="4487" customFormat="1" x14ac:dyDescent="0.15"/>
    <row r="4488" customFormat="1" x14ac:dyDescent="0.15"/>
    <row r="4489" customFormat="1" x14ac:dyDescent="0.15"/>
    <row r="4490" customFormat="1" x14ac:dyDescent="0.15"/>
    <row r="4491" customFormat="1" x14ac:dyDescent="0.15"/>
    <row r="4492" customFormat="1" x14ac:dyDescent="0.15"/>
    <row r="4493" customFormat="1" x14ac:dyDescent="0.15"/>
    <row r="4494" customFormat="1" x14ac:dyDescent="0.15"/>
    <row r="4495" customFormat="1" x14ac:dyDescent="0.15"/>
    <row r="4496" customFormat="1" x14ac:dyDescent="0.15"/>
    <row r="4497" customFormat="1" x14ac:dyDescent="0.15"/>
    <row r="4498" customFormat="1" x14ac:dyDescent="0.15"/>
    <row r="4499" customFormat="1" x14ac:dyDescent="0.15"/>
    <row r="4500" customFormat="1" x14ac:dyDescent="0.15"/>
    <row r="4501" customFormat="1" x14ac:dyDescent="0.15"/>
    <row r="4502" customFormat="1" x14ac:dyDescent="0.15"/>
    <row r="4503" customFormat="1" x14ac:dyDescent="0.15"/>
    <row r="4504" customFormat="1" x14ac:dyDescent="0.15"/>
    <row r="4505" customFormat="1" x14ac:dyDescent="0.15"/>
    <row r="4506" customFormat="1" x14ac:dyDescent="0.15"/>
    <row r="4507" customFormat="1" x14ac:dyDescent="0.15"/>
    <row r="4508" customFormat="1" x14ac:dyDescent="0.15"/>
    <row r="4509" customFormat="1" x14ac:dyDescent="0.15"/>
    <row r="4510" customFormat="1" x14ac:dyDescent="0.15"/>
    <row r="4511" customFormat="1" x14ac:dyDescent="0.15"/>
    <row r="4512" customFormat="1" x14ac:dyDescent="0.15"/>
    <row r="4513" customFormat="1" x14ac:dyDescent="0.15"/>
    <row r="4514" customFormat="1" x14ac:dyDescent="0.15"/>
    <row r="4515" customFormat="1" x14ac:dyDescent="0.15"/>
    <row r="4516" customFormat="1" x14ac:dyDescent="0.15"/>
    <row r="4517" customFormat="1" x14ac:dyDescent="0.15"/>
    <row r="4518" customFormat="1" x14ac:dyDescent="0.15"/>
    <row r="4519" customFormat="1" x14ac:dyDescent="0.15"/>
    <row r="4520" customFormat="1" x14ac:dyDescent="0.15"/>
    <row r="4521" customFormat="1" x14ac:dyDescent="0.15"/>
    <row r="4522" customFormat="1" x14ac:dyDescent="0.15"/>
    <row r="4523" customFormat="1" x14ac:dyDescent="0.15"/>
    <row r="4524" customFormat="1" x14ac:dyDescent="0.15"/>
    <row r="4525" customFormat="1" x14ac:dyDescent="0.15"/>
    <row r="4526" customFormat="1" x14ac:dyDescent="0.15"/>
    <row r="4527" customFormat="1" x14ac:dyDescent="0.15"/>
    <row r="4528" customFormat="1" x14ac:dyDescent="0.15"/>
    <row r="4529" customFormat="1" x14ac:dyDescent="0.15"/>
    <row r="4530" customFormat="1" x14ac:dyDescent="0.15"/>
    <row r="4531" customFormat="1" x14ac:dyDescent="0.15"/>
    <row r="4532" customFormat="1" x14ac:dyDescent="0.15"/>
    <row r="4533" customFormat="1" x14ac:dyDescent="0.15"/>
    <row r="4534" customFormat="1" x14ac:dyDescent="0.15"/>
    <row r="4535" customFormat="1" x14ac:dyDescent="0.15"/>
    <row r="4536" customFormat="1" x14ac:dyDescent="0.15"/>
    <row r="4537" customFormat="1" x14ac:dyDescent="0.15"/>
    <row r="4538" customFormat="1" x14ac:dyDescent="0.15"/>
    <row r="4539" customFormat="1" x14ac:dyDescent="0.15"/>
    <row r="4540" customFormat="1" x14ac:dyDescent="0.15"/>
    <row r="4541" customFormat="1" x14ac:dyDescent="0.15"/>
    <row r="4542" customFormat="1" x14ac:dyDescent="0.15"/>
    <row r="4543" customFormat="1" x14ac:dyDescent="0.15"/>
    <row r="4544" customFormat="1" x14ac:dyDescent="0.15"/>
    <row r="4545" customFormat="1" x14ac:dyDescent="0.15"/>
    <row r="4546" customFormat="1" x14ac:dyDescent="0.15"/>
    <row r="4547" customFormat="1" x14ac:dyDescent="0.15"/>
    <row r="4548" customFormat="1" x14ac:dyDescent="0.15"/>
    <row r="4549" customFormat="1" x14ac:dyDescent="0.15"/>
    <row r="4550" customFormat="1" x14ac:dyDescent="0.15"/>
    <row r="4551" customFormat="1" x14ac:dyDescent="0.15"/>
    <row r="4552" customFormat="1" x14ac:dyDescent="0.15"/>
    <row r="4553" customFormat="1" x14ac:dyDescent="0.15"/>
    <row r="4554" customFormat="1" x14ac:dyDescent="0.15"/>
    <row r="4555" customFormat="1" x14ac:dyDescent="0.15"/>
    <row r="4556" customFormat="1" x14ac:dyDescent="0.15"/>
    <row r="4557" customFormat="1" x14ac:dyDescent="0.15"/>
    <row r="4558" customFormat="1" x14ac:dyDescent="0.15"/>
    <row r="4559" customFormat="1" x14ac:dyDescent="0.15"/>
    <row r="4560" customFormat="1" x14ac:dyDescent="0.15"/>
    <row r="4561" customFormat="1" x14ac:dyDescent="0.15"/>
    <row r="4562" customFormat="1" x14ac:dyDescent="0.15"/>
    <row r="4563" customFormat="1" x14ac:dyDescent="0.15"/>
    <row r="4564" customFormat="1" x14ac:dyDescent="0.15"/>
    <row r="4565" customFormat="1" x14ac:dyDescent="0.15"/>
    <row r="4566" customFormat="1" x14ac:dyDescent="0.15"/>
    <row r="4567" customFormat="1" x14ac:dyDescent="0.15"/>
    <row r="4568" customFormat="1" x14ac:dyDescent="0.15"/>
    <row r="4569" customFormat="1" x14ac:dyDescent="0.15"/>
    <row r="4570" customFormat="1" x14ac:dyDescent="0.15"/>
    <row r="4571" customFormat="1" x14ac:dyDescent="0.15"/>
    <row r="4572" customFormat="1" x14ac:dyDescent="0.15"/>
    <row r="4573" customFormat="1" x14ac:dyDescent="0.15"/>
    <row r="4574" customFormat="1" x14ac:dyDescent="0.15"/>
    <row r="4575" customFormat="1" x14ac:dyDescent="0.15"/>
    <row r="4576" customFormat="1" x14ac:dyDescent="0.15"/>
    <row r="4577" customFormat="1" x14ac:dyDescent="0.15"/>
    <row r="4578" customFormat="1" x14ac:dyDescent="0.15"/>
    <row r="4579" customFormat="1" x14ac:dyDescent="0.15"/>
    <row r="4580" customFormat="1" x14ac:dyDescent="0.15"/>
    <row r="4581" customFormat="1" x14ac:dyDescent="0.15"/>
    <row r="4582" customFormat="1" x14ac:dyDescent="0.15"/>
    <row r="4583" customFormat="1" x14ac:dyDescent="0.15"/>
    <row r="4584" customFormat="1" x14ac:dyDescent="0.15"/>
    <row r="4585" customFormat="1" x14ac:dyDescent="0.15"/>
    <row r="4586" customFormat="1" x14ac:dyDescent="0.15"/>
    <row r="4587" customFormat="1" x14ac:dyDescent="0.15"/>
    <row r="4588" customFormat="1" x14ac:dyDescent="0.15"/>
    <row r="4589" customFormat="1" x14ac:dyDescent="0.15"/>
    <row r="4590" customFormat="1" x14ac:dyDescent="0.15"/>
    <row r="4591" customFormat="1" x14ac:dyDescent="0.15"/>
    <row r="4592" customFormat="1" x14ac:dyDescent="0.15"/>
    <row r="4593" customFormat="1" x14ac:dyDescent="0.15"/>
    <row r="4594" customFormat="1" x14ac:dyDescent="0.15"/>
    <row r="4595" customFormat="1" x14ac:dyDescent="0.15"/>
    <row r="4596" customFormat="1" x14ac:dyDescent="0.15"/>
    <row r="4597" customFormat="1" x14ac:dyDescent="0.15"/>
    <row r="4598" customFormat="1" x14ac:dyDescent="0.15"/>
    <row r="4599" customFormat="1" x14ac:dyDescent="0.15"/>
    <row r="4600" customFormat="1" x14ac:dyDescent="0.15"/>
    <row r="4601" customFormat="1" x14ac:dyDescent="0.15"/>
    <row r="4602" customFormat="1" x14ac:dyDescent="0.15"/>
    <row r="4603" customFormat="1" x14ac:dyDescent="0.15"/>
    <row r="4604" customFormat="1" x14ac:dyDescent="0.15"/>
    <row r="4605" customFormat="1" x14ac:dyDescent="0.15"/>
    <row r="4606" customFormat="1" x14ac:dyDescent="0.15"/>
    <row r="4607" customFormat="1" x14ac:dyDescent="0.15"/>
    <row r="4608" customFormat="1" x14ac:dyDescent="0.15"/>
    <row r="4609" customFormat="1" x14ac:dyDescent="0.15"/>
    <row r="4610" customFormat="1" x14ac:dyDescent="0.15"/>
    <row r="4611" customFormat="1" x14ac:dyDescent="0.15"/>
    <row r="4612" customFormat="1" x14ac:dyDescent="0.15"/>
    <row r="4613" customFormat="1" x14ac:dyDescent="0.15"/>
    <row r="4614" customFormat="1" x14ac:dyDescent="0.15"/>
    <row r="4615" customFormat="1" x14ac:dyDescent="0.15"/>
    <row r="4616" customFormat="1" x14ac:dyDescent="0.15"/>
    <row r="4617" customFormat="1" x14ac:dyDescent="0.15"/>
    <row r="4618" customFormat="1" x14ac:dyDescent="0.15"/>
    <row r="4619" customFormat="1" x14ac:dyDescent="0.15"/>
    <row r="4620" customFormat="1" x14ac:dyDescent="0.15"/>
    <row r="4621" customFormat="1" x14ac:dyDescent="0.15"/>
    <row r="4622" customFormat="1" x14ac:dyDescent="0.15"/>
    <row r="4623" customFormat="1" x14ac:dyDescent="0.15"/>
    <row r="4624" customFormat="1" x14ac:dyDescent="0.15"/>
    <row r="4625" customFormat="1" x14ac:dyDescent="0.15"/>
    <row r="4626" customFormat="1" x14ac:dyDescent="0.15"/>
    <row r="4627" customFormat="1" x14ac:dyDescent="0.15"/>
    <row r="4628" customFormat="1" x14ac:dyDescent="0.15"/>
    <row r="4629" customFormat="1" x14ac:dyDescent="0.15"/>
    <row r="4630" customFormat="1" x14ac:dyDescent="0.15"/>
    <row r="4631" customFormat="1" x14ac:dyDescent="0.15"/>
    <row r="4632" customFormat="1" x14ac:dyDescent="0.15"/>
    <row r="4633" customFormat="1" x14ac:dyDescent="0.15"/>
    <row r="4634" customFormat="1" x14ac:dyDescent="0.15"/>
    <row r="4635" customFormat="1" x14ac:dyDescent="0.15"/>
    <row r="4636" customFormat="1" x14ac:dyDescent="0.15"/>
    <row r="4637" customFormat="1" x14ac:dyDescent="0.15"/>
    <row r="4638" customFormat="1" x14ac:dyDescent="0.15"/>
    <row r="4639" customFormat="1" x14ac:dyDescent="0.15"/>
    <row r="4640" customFormat="1" x14ac:dyDescent="0.15"/>
    <row r="4641" customFormat="1" x14ac:dyDescent="0.15"/>
    <row r="4642" customFormat="1" x14ac:dyDescent="0.15"/>
    <row r="4643" customFormat="1" x14ac:dyDescent="0.15"/>
    <row r="4644" customFormat="1" x14ac:dyDescent="0.15"/>
    <row r="4645" customFormat="1" x14ac:dyDescent="0.15"/>
    <row r="4646" customFormat="1" x14ac:dyDescent="0.15"/>
    <row r="4647" customFormat="1" x14ac:dyDescent="0.15"/>
    <row r="4648" customFormat="1" x14ac:dyDescent="0.15"/>
    <row r="4649" customFormat="1" x14ac:dyDescent="0.15"/>
    <row r="4650" customFormat="1" x14ac:dyDescent="0.15"/>
    <row r="4651" customFormat="1" x14ac:dyDescent="0.15"/>
    <row r="4652" customFormat="1" x14ac:dyDescent="0.15"/>
    <row r="4653" customFormat="1" x14ac:dyDescent="0.15"/>
    <row r="4654" customFormat="1" x14ac:dyDescent="0.15"/>
    <row r="4655" customFormat="1" x14ac:dyDescent="0.15"/>
    <row r="4656" customFormat="1" x14ac:dyDescent="0.15"/>
    <row r="4657" customFormat="1" x14ac:dyDescent="0.15"/>
    <row r="4658" customFormat="1" x14ac:dyDescent="0.15"/>
    <row r="4659" customFormat="1" x14ac:dyDescent="0.15"/>
    <row r="4660" customFormat="1" x14ac:dyDescent="0.15"/>
    <row r="4661" customFormat="1" x14ac:dyDescent="0.15"/>
    <row r="4662" customFormat="1" x14ac:dyDescent="0.15"/>
    <row r="4663" customFormat="1" x14ac:dyDescent="0.15"/>
    <row r="4664" customFormat="1" x14ac:dyDescent="0.15"/>
    <row r="4665" customFormat="1" x14ac:dyDescent="0.15"/>
    <row r="4666" customFormat="1" x14ac:dyDescent="0.15"/>
    <row r="4667" customFormat="1" x14ac:dyDescent="0.15"/>
    <row r="4668" customFormat="1" x14ac:dyDescent="0.15"/>
    <row r="4669" customFormat="1" x14ac:dyDescent="0.15"/>
    <row r="4670" customFormat="1" x14ac:dyDescent="0.15"/>
    <row r="4671" customFormat="1" x14ac:dyDescent="0.15"/>
    <row r="4672" customFormat="1" x14ac:dyDescent="0.15"/>
    <row r="4673" customFormat="1" x14ac:dyDescent="0.15"/>
    <row r="4674" customFormat="1" x14ac:dyDescent="0.15"/>
    <row r="4675" customFormat="1" x14ac:dyDescent="0.15"/>
    <row r="4676" customFormat="1" x14ac:dyDescent="0.15"/>
    <row r="4677" customFormat="1" x14ac:dyDescent="0.15"/>
    <row r="4678" customFormat="1" x14ac:dyDescent="0.15"/>
    <row r="4679" customFormat="1" x14ac:dyDescent="0.15"/>
    <row r="4680" customFormat="1" x14ac:dyDescent="0.15"/>
    <row r="4681" customFormat="1" x14ac:dyDescent="0.15"/>
    <row r="4682" customFormat="1" x14ac:dyDescent="0.15"/>
    <row r="4683" customFormat="1" x14ac:dyDescent="0.15"/>
    <row r="4684" customFormat="1" x14ac:dyDescent="0.15"/>
    <row r="4685" customFormat="1" x14ac:dyDescent="0.15"/>
    <row r="4686" customFormat="1" x14ac:dyDescent="0.15"/>
    <row r="4687" customFormat="1" x14ac:dyDescent="0.15"/>
    <row r="4688" customFormat="1" x14ac:dyDescent="0.15"/>
    <row r="4689" customFormat="1" x14ac:dyDescent="0.15"/>
    <row r="4690" customFormat="1" x14ac:dyDescent="0.15"/>
    <row r="4691" customFormat="1" x14ac:dyDescent="0.15"/>
    <row r="4692" customFormat="1" x14ac:dyDescent="0.15"/>
    <row r="4693" customFormat="1" x14ac:dyDescent="0.15"/>
    <row r="4694" customFormat="1" x14ac:dyDescent="0.15"/>
    <row r="4695" customFormat="1" x14ac:dyDescent="0.15"/>
    <row r="4696" customFormat="1" x14ac:dyDescent="0.15"/>
    <row r="4697" customFormat="1" x14ac:dyDescent="0.15"/>
    <row r="4698" customFormat="1" x14ac:dyDescent="0.15"/>
    <row r="4699" customFormat="1" x14ac:dyDescent="0.15"/>
    <row r="4700" customFormat="1" x14ac:dyDescent="0.15"/>
    <row r="4701" customFormat="1" x14ac:dyDescent="0.15"/>
    <row r="4702" customFormat="1" x14ac:dyDescent="0.15"/>
    <row r="4703" customFormat="1" x14ac:dyDescent="0.15"/>
    <row r="4704" customFormat="1" x14ac:dyDescent="0.15"/>
    <row r="4705" customFormat="1" x14ac:dyDescent="0.15"/>
    <row r="4706" customFormat="1" x14ac:dyDescent="0.15"/>
    <row r="4707" customFormat="1" x14ac:dyDescent="0.15"/>
    <row r="4708" customFormat="1" x14ac:dyDescent="0.15"/>
    <row r="4709" customFormat="1" x14ac:dyDescent="0.15"/>
    <row r="4710" customFormat="1" x14ac:dyDescent="0.15"/>
    <row r="4711" customFormat="1" x14ac:dyDescent="0.15"/>
    <row r="4712" customFormat="1" x14ac:dyDescent="0.15"/>
    <row r="4713" customFormat="1" x14ac:dyDescent="0.15"/>
    <row r="4714" customFormat="1" x14ac:dyDescent="0.15"/>
    <row r="4715" customFormat="1" x14ac:dyDescent="0.15"/>
    <row r="4716" customFormat="1" x14ac:dyDescent="0.15"/>
    <row r="4717" customFormat="1" x14ac:dyDescent="0.15"/>
    <row r="4718" customFormat="1" x14ac:dyDescent="0.15"/>
    <row r="4719" customFormat="1" x14ac:dyDescent="0.15"/>
    <row r="4720" customFormat="1" x14ac:dyDescent="0.15"/>
    <row r="4721" customFormat="1" x14ac:dyDescent="0.15"/>
    <row r="4722" customFormat="1" x14ac:dyDescent="0.15"/>
    <row r="4723" customFormat="1" x14ac:dyDescent="0.15"/>
    <row r="4724" customFormat="1" x14ac:dyDescent="0.15"/>
    <row r="4725" customFormat="1" x14ac:dyDescent="0.15"/>
    <row r="4726" customFormat="1" x14ac:dyDescent="0.15"/>
    <row r="4727" customFormat="1" x14ac:dyDescent="0.15"/>
    <row r="4728" customFormat="1" x14ac:dyDescent="0.15"/>
    <row r="4729" customFormat="1" x14ac:dyDescent="0.15"/>
    <row r="4730" customFormat="1" x14ac:dyDescent="0.15"/>
    <row r="4731" customFormat="1" x14ac:dyDescent="0.15"/>
    <row r="4732" customFormat="1" x14ac:dyDescent="0.15"/>
    <row r="4733" customFormat="1" x14ac:dyDescent="0.15"/>
    <row r="4734" customFormat="1" x14ac:dyDescent="0.15"/>
    <row r="4735" customFormat="1" x14ac:dyDescent="0.15"/>
    <row r="4736" customFormat="1" x14ac:dyDescent="0.15"/>
    <row r="4737" customFormat="1" x14ac:dyDescent="0.15"/>
    <row r="4738" customFormat="1" x14ac:dyDescent="0.15"/>
    <row r="4739" customFormat="1" x14ac:dyDescent="0.15"/>
    <row r="4740" customFormat="1" x14ac:dyDescent="0.15"/>
    <row r="4741" customFormat="1" x14ac:dyDescent="0.15"/>
    <row r="4742" customFormat="1" x14ac:dyDescent="0.15"/>
    <row r="4743" customFormat="1" x14ac:dyDescent="0.15"/>
    <row r="4744" customFormat="1" x14ac:dyDescent="0.15"/>
    <row r="4745" customFormat="1" x14ac:dyDescent="0.15"/>
    <row r="4746" customFormat="1" x14ac:dyDescent="0.15"/>
    <row r="4747" customFormat="1" x14ac:dyDescent="0.15"/>
    <row r="4748" customFormat="1" x14ac:dyDescent="0.15"/>
    <row r="4749" customFormat="1" x14ac:dyDescent="0.15"/>
    <row r="4750" customFormat="1" x14ac:dyDescent="0.15"/>
    <row r="4751" customFormat="1" x14ac:dyDescent="0.15"/>
    <row r="4752" customFormat="1" x14ac:dyDescent="0.15"/>
    <row r="4753" customFormat="1" x14ac:dyDescent="0.15"/>
    <row r="4754" customFormat="1" x14ac:dyDescent="0.15"/>
    <row r="4755" customFormat="1" x14ac:dyDescent="0.15"/>
    <row r="4756" customFormat="1" x14ac:dyDescent="0.15"/>
    <row r="4757" customFormat="1" x14ac:dyDescent="0.15"/>
    <row r="4758" customFormat="1" x14ac:dyDescent="0.15"/>
    <row r="4759" customFormat="1" x14ac:dyDescent="0.15"/>
    <row r="4760" customFormat="1" x14ac:dyDescent="0.15"/>
    <row r="4761" customFormat="1" x14ac:dyDescent="0.15"/>
    <row r="4762" customFormat="1" x14ac:dyDescent="0.15"/>
    <row r="4763" customFormat="1" x14ac:dyDescent="0.15"/>
    <row r="4764" customFormat="1" x14ac:dyDescent="0.15"/>
    <row r="4765" customFormat="1" x14ac:dyDescent="0.15"/>
    <row r="4766" customFormat="1" x14ac:dyDescent="0.15"/>
    <row r="4767" customFormat="1" x14ac:dyDescent="0.15"/>
    <row r="4768" customFormat="1" x14ac:dyDescent="0.15"/>
    <row r="4769" customFormat="1" x14ac:dyDescent="0.15"/>
    <row r="4770" customFormat="1" x14ac:dyDescent="0.15"/>
    <row r="4771" customFormat="1" x14ac:dyDescent="0.15"/>
    <row r="4772" customFormat="1" x14ac:dyDescent="0.15"/>
    <row r="4773" customFormat="1" x14ac:dyDescent="0.15"/>
    <row r="4774" customFormat="1" x14ac:dyDescent="0.15"/>
    <row r="4775" customFormat="1" x14ac:dyDescent="0.15"/>
    <row r="4776" customFormat="1" x14ac:dyDescent="0.15"/>
    <row r="4777" customFormat="1" x14ac:dyDescent="0.15"/>
    <row r="4778" customFormat="1" x14ac:dyDescent="0.15"/>
    <row r="4779" customFormat="1" x14ac:dyDescent="0.15"/>
    <row r="4780" customFormat="1" x14ac:dyDescent="0.15"/>
    <row r="4781" customFormat="1" x14ac:dyDescent="0.15"/>
    <row r="4782" customFormat="1" x14ac:dyDescent="0.15"/>
    <row r="4783" customFormat="1" x14ac:dyDescent="0.15"/>
    <row r="4784" customFormat="1" x14ac:dyDescent="0.15"/>
    <row r="4785" customFormat="1" x14ac:dyDescent="0.15"/>
    <row r="4786" customFormat="1" x14ac:dyDescent="0.15"/>
    <row r="4787" customFormat="1" x14ac:dyDescent="0.15"/>
    <row r="4788" customFormat="1" x14ac:dyDescent="0.15"/>
    <row r="4789" customFormat="1" x14ac:dyDescent="0.15"/>
    <row r="4790" customFormat="1" x14ac:dyDescent="0.15"/>
    <row r="4791" customFormat="1" x14ac:dyDescent="0.15"/>
    <row r="4792" customFormat="1" x14ac:dyDescent="0.15"/>
    <row r="4793" customFormat="1" x14ac:dyDescent="0.15"/>
    <row r="4794" customFormat="1" x14ac:dyDescent="0.15"/>
    <row r="4795" customFormat="1" x14ac:dyDescent="0.15"/>
    <row r="4796" customFormat="1" x14ac:dyDescent="0.15"/>
    <row r="4797" customFormat="1" x14ac:dyDescent="0.15"/>
    <row r="4798" customFormat="1" x14ac:dyDescent="0.15"/>
    <row r="4799" customFormat="1" x14ac:dyDescent="0.15"/>
    <row r="4800" customFormat="1" x14ac:dyDescent="0.15"/>
    <row r="4801" customFormat="1" x14ac:dyDescent="0.15"/>
    <row r="4802" customFormat="1" x14ac:dyDescent="0.15"/>
    <row r="4803" customFormat="1" x14ac:dyDescent="0.15"/>
    <row r="4804" customFormat="1" x14ac:dyDescent="0.15"/>
    <row r="4805" customFormat="1" x14ac:dyDescent="0.15"/>
    <row r="4806" customFormat="1" x14ac:dyDescent="0.15"/>
    <row r="4807" customFormat="1" x14ac:dyDescent="0.15"/>
    <row r="4808" customFormat="1" x14ac:dyDescent="0.15"/>
    <row r="4809" customFormat="1" x14ac:dyDescent="0.15"/>
    <row r="4810" customFormat="1" x14ac:dyDescent="0.15"/>
    <row r="4811" customFormat="1" x14ac:dyDescent="0.15"/>
    <row r="4812" customFormat="1" x14ac:dyDescent="0.15"/>
    <row r="4813" customFormat="1" x14ac:dyDescent="0.15"/>
    <row r="4814" customFormat="1" x14ac:dyDescent="0.15"/>
    <row r="4815" customFormat="1" x14ac:dyDescent="0.15"/>
    <row r="4816" customFormat="1" x14ac:dyDescent="0.15"/>
    <row r="4817" customFormat="1" x14ac:dyDescent="0.15"/>
    <row r="4818" customFormat="1" x14ac:dyDescent="0.15"/>
    <row r="4819" customFormat="1" x14ac:dyDescent="0.15"/>
    <row r="4820" customFormat="1" x14ac:dyDescent="0.15"/>
    <row r="4821" customFormat="1" x14ac:dyDescent="0.15"/>
    <row r="4822" customFormat="1" x14ac:dyDescent="0.15"/>
    <row r="4823" customFormat="1" x14ac:dyDescent="0.15"/>
    <row r="4824" customFormat="1" x14ac:dyDescent="0.15"/>
    <row r="4825" customFormat="1" x14ac:dyDescent="0.15"/>
    <row r="4826" customFormat="1" x14ac:dyDescent="0.15"/>
    <row r="4827" customFormat="1" x14ac:dyDescent="0.15"/>
    <row r="4828" customFormat="1" x14ac:dyDescent="0.15"/>
    <row r="4829" customFormat="1" x14ac:dyDescent="0.15"/>
    <row r="4830" customFormat="1" x14ac:dyDescent="0.15"/>
    <row r="4831" customFormat="1" x14ac:dyDescent="0.15"/>
    <row r="4832" customFormat="1" x14ac:dyDescent="0.15"/>
    <row r="4833" customFormat="1" x14ac:dyDescent="0.15"/>
    <row r="4834" customFormat="1" x14ac:dyDescent="0.15"/>
    <row r="4835" customFormat="1" x14ac:dyDescent="0.15"/>
    <row r="4836" customFormat="1" x14ac:dyDescent="0.15"/>
    <row r="4837" customFormat="1" x14ac:dyDescent="0.15"/>
    <row r="4838" customFormat="1" x14ac:dyDescent="0.15"/>
    <row r="4839" customFormat="1" x14ac:dyDescent="0.15"/>
    <row r="4840" customFormat="1" x14ac:dyDescent="0.15"/>
    <row r="4841" customFormat="1" x14ac:dyDescent="0.15"/>
    <row r="4842" customFormat="1" x14ac:dyDescent="0.15"/>
    <row r="4843" customFormat="1" x14ac:dyDescent="0.15"/>
    <row r="4844" customFormat="1" x14ac:dyDescent="0.15"/>
    <row r="4845" customFormat="1" x14ac:dyDescent="0.15"/>
    <row r="4846" customFormat="1" x14ac:dyDescent="0.15"/>
    <row r="4847" customFormat="1" x14ac:dyDescent="0.15"/>
    <row r="4848" customFormat="1" x14ac:dyDescent="0.15"/>
    <row r="4849" customFormat="1" x14ac:dyDescent="0.15"/>
    <row r="4850" customFormat="1" x14ac:dyDescent="0.15"/>
    <row r="4851" customFormat="1" x14ac:dyDescent="0.15"/>
    <row r="4852" customFormat="1" x14ac:dyDescent="0.15"/>
    <row r="4853" customFormat="1" x14ac:dyDescent="0.15"/>
    <row r="4854" customFormat="1" x14ac:dyDescent="0.15"/>
    <row r="4855" customFormat="1" x14ac:dyDescent="0.15"/>
    <row r="4856" customFormat="1" x14ac:dyDescent="0.15"/>
    <row r="4857" customFormat="1" x14ac:dyDescent="0.15"/>
    <row r="4858" customFormat="1" x14ac:dyDescent="0.15"/>
    <row r="4859" customFormat="1" x14ac:dyDescent="0.15"/>
    <row r="4860" customFormat="1" x14ac:dyDescent="0.15"/>
    <row r="4861" customFormat="1" x14ac:dyDescent="0.15"/>
    <row r="4862" customFormat="1" x14ac:dyDescent="0.15"/>
    <row r="4863" customFormat="1" x14ac:dyDescent="0.15"/>
    <row r="4864" customFormat="1" x14ac:dyDescent="0.15"/>
    <row r="4865" customFormat="1" x14ac:dyDescent="0.15"/>
    <row r="4866" customFormat="1" x14ac:dyDescent="0.15"/>
    <row r="4867" customFormat="1" x14ac:dyDescent="0.15"/>
    <row r="4868" customFormat="1" x14ac:dyDescent="0.15"/>
    <row r="4869" customFormat="1" x14ac:dyDescent="0.15"/>
    <row r="4870" customFormat="1" x14ac:dyDescent="0.15"/>
    <row r="4871" customFormat="1" x14ac:dyDescent="0.15"/>
    <row r="4872" customFormat="1" x14ac:dyDescent="0.15"/>
    <row r="4873" customFormat="1" x14ac:dyDescent="0.15"/>
    <row r="4874" customFormat="1" x14ac:dyDescent="0.15"/>
    <row r="4875" customFormat="1" x14ac:dyDescent="0.15"/>
    <row r="4876" customFormat="1" x14ac:dyDescent="0.15"/>
    <row r="4877" customFormat="1" x14ac:dyDescent="0.15"/>
    <row r="4878" customFormat="1" x14ac:dyDescent="0.15"/>
    <row r="4879" customFormat="1" x14ac:dyDescent="0.15"/>
    <row r="4880" customFormat="1" x14ac:dyDescent="0.15"/>
    <row r="4881" customFormat="1" x14ac:dyDescent="0.15"/>
    <row r="4882" customFormat="1" x14ac:dyDescent="0.15"/>
    <row r="4883" customFormat="1" x14ac:dyDescent="0.15"/>
    <row r="4884" customFormat="1" x14ac:dyDescent="0.15"/>
    <row r="4885" customFormat="1" x14ac:dyDescent="0.15"/>
    <row r="4886" customFormat="1" x14ac:dyDescent="0.15"/>
    <row r="4887" customFormat="1" x14ac:dyDescent="0.15"/>
    <row r="4888" customFormat="1" x14ac:dyDescent="0.15"/>
    <row r="4889" customFormat="1" x14ac:dyDescent="0.15"/>
    <row r="4890" customFormat="1" x14ac:dyDescent="0.15"/>
    <row r="4891" customFormat="1" x14ac:dyDescent="0.15"/>
    <row r="4892" customFormat="1" x14ac:dyDescent="0.15"/>
    <row r="4893" customFormat="1" x14ac:dyDescent="0.15"/>
    <row r="4894" customFormat="1" x14ac:dyDescent="0.15"/>
    <row r="4895" customFormat="1" x14ac:dyDescent="0.15"/>
    <row r="4896" customFormat="1" x14ac:dyDescent="0.15"/>
    <row r="4897" customFormat="1" x14ac:dyDescent="0.15"/>
    <row r="4898" customFormat="1" x14ac:dyDescent="0.15"/>
    <row r="4899" customFormat="1" x14ac:dyDescent="0.15"/>
    <row r="4900" customFormat="1" x14ac:dyDescent="0.15"/>
    <row r="4901" customFormat="1" x14ac:dyDescent="0.15"/>
    <row r="4902" customFormat="1" x14ac:dyDescent="0.15"/>
    <row r="4903" customFormat="1" x14ac:dyDescent="0.15"/>
    <row r="4904" customFormat="1" x14ac:dyDescent="0.15"/>
    <row r="4905" customFormat="1" x14ac:dyDescent="0.15"/>
    <row r="4906" customFormat="1" x14ac:dyDescent="0.15"/>
    <row r="4907" customFormat="1" x14ac:dyDescent="0.15"/>
    <row r="4908" customFormat="1" x14ac:dyDescent="0.15"/>
    <row r="4909" customFormat="1" x14ac:dyDescent="0.15"/>
    <row r="4910" customFormat="1" x14ac:dyDescent="0.15"/>
    <row r="4911" customFormat="1" x14ac:dyDescent="0.15"/>
    <row r="4912" customFormat="1" x14ac:dyDescent="0.15"/>
    <row r="4913" customFormat="1" x14ac:dyDescent="0.15"/>
    <row r="4914" customFormat="1" x14ac:dyDescent="0.15"/>
    <row r="4915" customFormat="1" x14ac:dyDescent="0.15"/>
    <row r="4916" customFormat="1" x14ac:dyDescent="0.15"/>
    <row r="4917" customFormat="1" x14ac:dyDescent="0.15"/>
    <row r="4918" customFormat="1" x14ac:dyDescent="0.15"/>
    <row r="4919" customFormat="1" x14ac:dyDescent="0.15"/>
    <row r="4920" customFormat="1" x14ac:dyDescent="0.15"/>
    <row r="4921" customFormat="1" x14ac:dyDescent="0.15"/>
    <row r="4922" customFormat="1" x14ac:dyDescent="0.15"/>
    <row r="4923" customFormat="1" x14ac:dyDescent="0.15"/>
    <row r="4924" customFormat="1" x14ac:dyDescent="0.15"/>
    <row r="4925" customFormat="1" x14ac:dyDescent="0.15"/>
    <row r="4926" customFormat="1" x14ac:dyDescent="0.15"/>
    <row r="4927" customFormat="1" x14ac:dyDescent="0.15"/>
    <row r="4928" customFormat="1" x14ac:dyDescent="0.15"/>
    <row r="4929" customFormat="1" x14ac:dyDescent="0.15"/>
    <row r="4930" customFormat="1" x14ac:dyDescent="0.15"/>
    <row r="4931" customFormat="1" x14ac:dyDescent="0.15"/>
    <row r="4932" customFormat="1" x14ac:dyDescent="0.15"/>
    <row r="4933" customFormat="1" x14ac:dyDescent="0.15"/>
    <row r="4934" customFormat="1" x14ac:dyDescent="0.15"/>
    <row r="4935" customFormat="1" x14ac:dyDescent="0.15"/>
    <row r="4936" customFormat="1" x14ac:dyDescent="0.15"/>
    <row r="4937" customFormat="1" x14ac:dyDescent="0.15"/>
    <row r="4938" customFormat="1" x14ac:dyDescent="0.15"/>
    <row r="4939" customFormat="1" x14ac:dyDescent="0.15"/>
    <row r="4940" customFormat="1" x14ac:dyDescent="0.15"/>
    <row r="4941" customFormat="1" x14ac:dyDescent="0.15"/>
    <row r="4942" customFormat="1" x14ac:dyDescent="0.15"/>
    <row r="4943" customFormat="1" x14ac:dyDescent="0.15"/>
    <row r="4944" customFormat="1" x14ac:dyDescent="0.15"/>
    <row r="4945" customFormat="1" x14ac:dyDescent="0.15"/>
    <row r="4946" customFormat="1" x14ac:dyDescent="0.15"/>
    <row r="4947" customFormat="1" x14ac:dyDescent="0.15"/>
    <row r="4948" customFormat="1" x14ac:dyDescent="0.15"/>
    <row r="4949" customFormat="1" x14ac:dyDescent="0.15"/>
    <row r="4950" customFormat="1" x14ac:dyDescent="0.15"/>
    <row r="4951" customFormat="1" x14ac:dyDescent="0.15"/>
    <row r="4952" customFormat="1" x14ac:dyDescent="0.15"/>
    <row r="4953" customFormat="1" x14ac:dyDescent="0.15"/>
    <row r="4954" customFormat="1" x14ac:dyDescent="0.15"/>
    <row r="4955" customFormat="1" x14ac:dyDescent="0.15"/>
    <row r="4956" customFormat="1" x14ac:dyDescent="0.15"/>
    <row r="4957" customFormat="1" x14ac:dyDescent="0.15"/>
    <row r="4958" customFormat="1" x14ac:dyDescent="0.15"/>
    <row r="4959" customFormat="1" x14ac:dyDescent="0.15"/>
    <row r="4960" customFormat="1" x14ac:dyDescent="0.15"/>
    <row r="4961" customFormat="1" x14ac:dyDescent="0.15"/>
    <row r="4962" customFormat="1" x14ac:dyDescent="0.15"/>
    <row r="4963" customFormat="1" x14ac:dyDescent="0.15"/>
    <row r="4964" customFormat="1" x14ac:dyDescent="0.15"/>
    <row r="4965" customFormat="1" x14ac:dyDescent="0.15"/>
    <row r="4966" customFormat="1" x14ac:dyDescent="0.15"/>
    <row r="4967" customFormat="1" x14ac:dyDescent="0.15"/>
    <row r="4968" customFormat="1" x14ac:dyDescent="0.15"/>
    <row r="4969" customFormat="1" x14ac:dyDescent="0.15"/>
    <row r="4970" customFormat="1" x14ac:dyDescent="0.15"/>
    <row r="4971" customFormat="1" x14ac:dyDescent="0.15"/>
    <row r="4972" customFormat="1" x14ac:dyDescent="0.15"/>
    <row r="4973" customFormat="1" x14ac:dyDescent="0.15"/>
    <row r="4974" customFormat="1" x14ac:dyDescent="0.15"/>
    <row r="4975" customFormat="1" x14ac:dyDescent="0.15"/>
    <row r="4976" customFormat="1" x14ac:dyDescent="0.15"/>
    <row r="4977" customFormat="1" x14ac:dyDescent="0.15"/>
    <row r="4978" customFormat="1" x14ac:dyDescent="0.15"/>
    <row r="4979" customFormat="1" x14ac:dyDescent="0.15"/>
    <row r="4980" customFormat="1" x14ac:dyDescent="0.15"/>
    <row r="4981" customFormat="1" x14ac:dyDescent="0.15"/>
    <row r="4982" customFormat="1" x14ac:dyDescent="0.15"/>
    <row r="4983" customFormat="1" x14ac:dyDescent="0.15"/>
    <row r="4984" customFormat="1" x14ac:dyDescent="0.15"/>
    <row r="4985" customFormat="1" x14ac:dyDescent="0.15"/>
    <row r="4986" customFormat="1" x14ac:dyDescent="0.15"/>
    <row r="4987" customFormat="1" x14ac:dyDescent="0.15"/>
    <row r="4988" customFormat="1" x14ac:dyDescent="0.15"/>
    <row r="4989" customFormat="1" x14ac:dyDescent="0.15"/>
    <row r="4990" customFormat="1" x14ac:dyDescent="0.15"/>
    <row r="4991" customFormat="1" x14ac:dyDescent="0.15"/>
    <row r="4992" customFormat="1" x14ac:dyDescent="0.15"/>
    <row r="4993" customFormat="1" x14ac:dyDescent="0.15"/>
    <row r="4994" customFormat="1" x14ac:dyDescent="0.15"/>
    <row r="4995" customFormat="1" x14ac:dyDescent="0.15"/>
    <row r="4996" customFormat="1" x14ac:dyDescent="0.15"/>
    <row r="4997" customFormat="1" x14ac:dyDescent="0.15"/>
    <row r="4998" customFormat="1" x14ac:dyDescent="0.15"/>
    <row r="4999" customFormat="1" x14ac:dyDescent="0.15"/>
    <row r="5000" customFormat="1" x14ac:dyDescent="0.15"/>
    <row r="5001" customFormat="1" x14ac:dyDescent="0.15"/>
    <row r="5002" customFormat="1" x14ac:dyDescent="0.15"/>
    <row r="5003" customFormat="1" x14ac:dyDescent="0.15"/>
    <row r="5004" customFormat="1" x14ac:dyDescent="0.15"/>
    <row r="5005" customFormat="1" x14ac:dyDescent="0.15"/>
    <row r="5006" customFormat="1" x14ac:dyDescent="0.15"/>
    <row r="5007" customFormat="1" x14ac:dyDescent="0.15"/>
    <row r="5008" customFormat="1" x14ac:dyDescent="0.15"/>
    <row r="5009" customFormat="1" x14ac:dyDescent="0.15"/>
    <row r="5010" customFormat="1" x14ac:dyDescent="0.15"/>
    <row r="5011" customFormat="1" x14ac:dyDescent="0.15"/>
    <row r="5012" customFormat="1" x14ac:dyDescent="0.15"/>
    <row r="5013" customFormat="1" x14ac:dyDescent="0.15"/>
    <row r="5014" customFormat="1" x14ac:dyDescent="0.15"/>
    <row r="5015" customFormat="1" x14ac:dyDescent="0.15"/>
    <row r="5016" customFormat="1" x14ac:dyDescent="0.15"/>
    <row r="5017" customFormat="1" x14ac:dyDescent="0.15"/>
    <row r="5018" customFormat="1" x14ac:dyDescent="0.15"/>
    <row r="5019" customFormat="1" x14ac:dyDescent="0.15"/>
    <row r="5020" customFormat="1" x14ac:dyDescent="0.15"/>
    <row r="5021" customFormat="1" x14ac:dyDescent="0.15"/>
    <row r="5022" customFormat="1" x14ac:dyDescent="0.15"/>
    <row r="5023" customFormat="1" x14ac:dyDescent="0.15"/>
    <row r="5024" customFormat="1" x14ac:dyDescent="0.15"/>
    <row r="5025" customFormat="1" x14ac:dyDescent="0.15"/>
    <row r="5026" customFormat="1" x14ac:dyDescent="0.15"/>
    <row r="5027" customFormat="1" x14ac:dyDescent="0.15"/>
    <row r="5028" customFormat="1" x14ac:dyDescent="0.15"/>
    <row r="5029" customFormat="1" x14ac:dyDescent="0.15"/>
    <row r="5030" customFormat="1" x14ac:dyDescent="0.15"/>
    <row r="5031" customFormat="1" x14ac:dyDescent="0.15"/>
    <row r="5032" customFormat="1" x14ac:dyDescent="0.15"/>
    <row r="5033" customFormat="1" x14ac:dyDescent="0.15"/>
    <row r="5034" customFormat="1" x14ac:dyDescent="0.15"/>
    <row r="5035" customFormat="1" x14ac:dyDescent="0.15"/>
    <row r="5036" customFormat="1" x14ac:dyDescent="0.15"/>
    <row r="5037" customFormat="1" x14ac:dyDescent="0.15"/>
    <row r="5038" customFormat="1" x14ac:dyDescent="0.15"/>
    <row r="5039" customFormat="1" x14ac:dyDescent="0.15"/>
    <row r="5040" customFormat="1" x14ac:dyDescent="0.15"/>
    <row r="5041" customFormat="1" x14ac:dyDescent="0.15"/>
    <row r="5042" customFormat="1" x14ac:dyDescent="0.15"/>
    <row r="5043" customFormat="1" x14ac:dyDescent="0.15"/>
    <row r="5044" customFormat="1" x14ac:dyDescent="0.15"/>
    <row r="5045" customFormat="1" x14ac:dyDescent="0.15"/>
    <row r="5046" customFormat="1" x14ac:dyDescent="0.15"/>
    <row r="5047" customFormat="1" x14ac:dyDescent="0.15"/>
    <row r="5048" customFormat="1" x14ac:dyDescent="0.15"/>
    <row r="5049" customFormat="1" x14ac:dyDescent="0.15"/>
    <row r="5050" customFormat="1" x14ac:dyDescent="0.15"/>
    <row r="5051" customFormat="1" x14ac:dyDescent="0.15"/>
    <row r="5052" customFormat="1" x14ac:dyDescent="0.15"/>
    <row r="5053" customFormat="1" x14ac:dyDescent="0.15"/>
    <row r="5054" customFormat="1" x14ac:dyDescent="0.15"/>
    <row r="5055" customFormat="1" x14ac:dyDescent="0.15"/>
    <row r="5056" customFormat="1" x14ac:dyDescent="0.15"/>
    <row r="5057" customFormat="1" x14ac:dyDescent="0.15"/>
    <row r="5058" customFormat="1" x14ac:dyDescent="0.15"/>
    <row r="5059" customFormat="1" x14ac:dyDescent="0.15"/>
    <row r="5060" customFormat="1" x14ac:dyDescent="0.15"/>
    <row r="5061" customFormat="1" x14ac:dyDescent="0.15"/>
    <row r="5062" customFormat="1" x14ac:dyDescent="0.15"/>
    <row r="5063" customFormat="1" x14ac:dyDescent="0.15"/>
    <row r="5064" customFormat="1" x14ac:dyDescent="0.15"/>
    <row r="5065" customFormat="1" x14ac:dyDescent="0.15"/>
    <row r="5066" customFormat="1" x14ac:dyDescent="0.15"/>
    <row r="5067" customFormat="1" x14ac:dyDescent="0.15"/>
    <row r="5068" customFormat="1" x14ac:dyDescent="0.15"/>
    <row r="5069" customFormat="1" x14ac:dyDescent="0.15"/>
    <row r="5070" customFormat="1" x14ac:dyDescent="0.15"/>
    <row r="5071" customFormat="1" x14ac:dyDescent="0.15"/>
    <row r="5072" customFormat="1" x14ac:dyDescent="0.15"/>
    <row r="5073" customFormat="1" x14ac:dyDescent="0.15"/>
    <row r="5074" customFormat="1" x14ac:dyDescent="0.15"/>
    <row r="5075" customFormat="1" x14ac:dyDescent="0.15"/>
    <row r="5076" customFormat="1" x14ac:dyDescent="0.15"/>
    <row r="5077" customFormat="1" x14ac:dyDescent="0.15"/>
    <row r="5078" customFormat="1" x14ac:dyDescent="0.15"/>
    <row r="5079" customFormat="1" x14ac:dyDescent="0.15"/>
    <row r="5080" customFormat="1" x14ac:dyDescent="0.15"/>
    <row r="5081" customFormat="1" x14ac:dyDescent="0.15"/>
    <row r="5082" customFormat="1" x14ac:dyDescent="0.15"/>
    <row r="5083" customFormat="1" x14ac:dyDescent="0.15"/>
    <row r="5084" customFormat="1" x14ac:dyDescent="0.15"/>
    <row r="5085" customFormat="1" x14ac:dyDescent="0.15"/>
    <row r="5086" customFormat="1" x14ac:dyDescent="0.15"/>
    <row r="5087" customFormat="1" x14ac:dyDescent="0.15"/>
    <row r="5088" customFormat="1" x14ac:dyDescent="0.15"/>
    <row r="5089" customFormat="1" x14ac:dyDescent="0.15"/>
    <row r="5090" customFormat="1" x14ac:dyDescent="0.15"/>
    <row r="5091" customFormat="1" x14ac:dyDescent="0.15"/>
    <row r="5092" customFormat="1" x14ac:dyDescent="0.15"/>
    <row r="5093" customFormat="1" x14ac:dyDescent="0.15"/>
    <row r="5094" customFormat="1" x14ac:dyDescent="0.15"/>
    <row r="5095" customFormat="1" x14ac:dyDescent="0.15"/>
    <row r="5096" customFormat="1" x14ac:dyDescent="0.15"/>
    <row r="5097" customFormat="1" x14ac:dyDescent="0.15"/>
    <row r="5098" customFormat="1" x14ac:dyDescent="0.15"/>
    <row r="5099" customFormat="1" x14ac:dyDescent="0.15"/>
    <row r="5100" customFormat="1" x14ac:dyDescent="0.15"/>
    <row r="5101" customFormat="1" x14ac:dyDescent="0.15"/>
    <row r="5102" customFormat="1" x14ac:dyDescent="0.15"/>
    <row r="5103" customFormat="1" x14ac:dyDescent="0.15"/>
    <row r="5104" customFormat="1" x14ac:dyDescent="0.15"/>
    <row r="5105" customFormat="1" x14ac:dyDescent="0.15"/>
    <row r="5106" customFormat="1" x14ac:dyDescent="0.15"/>
    <row r="5107" customFormat="1" x14ac:dyDescent="0.15"/>
    <row r="5108" customFormat="1" x14ac:dyDescent="0.15"/>
    <row r="5109" customFormat="1" x14ac:dyDescent="0.15"/>
    <row r="5110" customFormat="1" x14ac:dyDescent="0.15"/>
    <row r="5111" customFormat="1" x14ac:dyDescent="0.15"/>
    <row r="5112" customFormat="1" x14ac:dyDescent="0.15"/>
    <row r="5113" customFormat="1" x14ac:dyDescent="0.15"/>
    <row r="5114" customFormat="1" x14ac:dyDescent="0.15"/>
    <row r="5115" customFormat="1" x14ac:dyDescent="0.15"/>
    <row r="5116" customFormat="1" x14ac:dyDescent="0.15"/>
    <row r="5117" customFormat="1" x14ac:dyDescent="0.15"/>
    <row r="5118" customFormat="1" x14ac:dyDescent="0.15"/>
    <row r="5119" customFormat="1" x14ac:dyDescent="0.15"/>
    <row r="5120" customFormat="1" x14ac:dyDescent="0.15"/>
    <row r="5121" customFormat="1" x14ac:dyDescent="0.15"/>
    <row r="5122" customFormat="1" x14ac:dyDescent="0.15"/>
    <row r="5123" customFormat="1" x14ac:dyDescent="0.15"/>
    <row r="5124" customFormat="1" x14ac:dyDescent="0.15"/>
    <row r="5125" customFormat="1" x14ac:dyDescent="0.15"/>
    <row r="5126" customFormat="1" x14ac:dyDescent="0.15"/>
    <row r="5127" customFormat="1" x14ac:dyDescent="0.15"/>
    <row r="5128" customFormat="1" x14ac:dyDescent="0.15"/>
    <row r="5129" customFormat="1" x14ac:dyDescent="0.15"/>
    <row r="5130" customFormat="1" x14ac:dyDescent="0.15"/>
    <row r="5131" customFormat="1" x14ac:dyDescent="0.15"/>
    <row r="5132" customFormat="1" x14ac:dyDescent="0.15"/>
    <row r="5133" customFormat="1" x14ac:dyDescent="0.15"/>
    <row r="5134" customFormat="1" x14ac:dyDescent="0.15"/>
    <row r="5135" customFormat="1" x14ac:dyDescent="0.15"/>
    <row r="5136" customFormat="1" x14ac:dyDescent="0.15"/>
    <row r="5137" customFormat="1" x14ac:dyDescent="0.15"/>
    <row r="5138" customFormat="1" x14ac:dyDescent="0.15"/>
    <row r="5139" customFormat="1" x14ac:dyDescent="0.15"/>
    <row r="5140" customFormat="1" x14ac:dyDescent="0.15"/>
    <row r="5141" customFormat="1" x14ac:dyDescent="0.15"/>
    <row r="5142" customFormat="1" x14ac:dyDescent="0.15"/>
    <row r="5143" customFormat="1" x14ac:dyDescent="0.15"/>
    <row r="5144" customFormat="1" x14ac:dyDescent="0.15"/>
    <row r="5145" customFormat="1" x14ac:dyDescent="0.15"/>
    <row r="5146" customFormat="1" x14ac:dyDescent="0.15"/>
    <row r="5147" customFormat="1" x14ac:dyDescent="0.15"/>
    <row r="5148" customFormat="1" x14ac:dyDescent="0.15"/>
    <row r="5149" customFormat="1" x14ac:dyDescent="0.15"/>
    <row r="5150" customFormat="1" x14ac:dyDescent="0.15"/>
    <row r="5151" customFormat="1" x14ac:dyDescent="0.15"/>
    <row r="5152" customFormat="1" x14ac:dyDescent="0.15"/>
    <row r="5153" customFormat="1" x14ac:dyDescent="0.15"/>
    <row r="5154" customFormat="1" x14ac:dyDescent="0.15"/>
    <row r="5155" customFormat="1" x14ac:dyDescent="0.15"/>
    <row r="5156" customFormat="1" x14ac:dyDescent="0.15"/>
    <row r="5157" customFormat="1" x14ac:dyDescent="0.15"/>
    <row r="5158" customFormat="1" x14ac:dyDescent="0.15"/>
    <row r="5159" customFormat="1" x14ac:dyDescent="0.15"/>
    <row r="5160" customFormat="1" x14ac:dyDescent="0.15"/>
    <row r="5161" customFormat="1" x14ac:dyDescent="0.15"/>
    <row r="5162" customFormat="1" x14ac:dyDescent="0.15"/>
    <row r="5163" customFormat="1" x14ac:dyDescent="0.15"/>
    <row r="5164" customFormat="1" x14ac:dyDescent="0.15"/>
    <row r="5165" customFormat="1" x14ac:dyDescent="0.15"/>
    <row r="5166" customFormat="1" x14ac:dyDescent="0.15"/>
    <row r="5167" customFormat="1" x14ac:dyDescent="0.15"/>
    <row r="5168" customFormat="1" x14ac:dyDescent="0.15"/>
    <row r="5169" customFormat="1" x14ac:dyDescent="0.15"/>
    <row r="5170" customFormat="1" x14ac:dyDescent="0.15"/>
    <row r="5171" customFormat="1" x14ac:dyDescent="0.15"/>
    <row r="5172" customFormat="1" x14ac:dyDescent="0.15"/>
    <row r="5173" customFormat="1" x14ac:dyDescent="0.15"/>
    <row r="5174" customFormat="1" x14ac:dyDescent="0.15"/>
    <row r="5175" customFormat="1" x14ac:dyDescent="0.15"/>
    <row r="5176" customFormat="1" x14ac:dyDescent="0.15"/>
    <row r="5177" customFormat="1" x14ac:dyDescent="0.15"/>
    <row r="5178" customFormat="1" x14ac:dyDescent="0.15"/>
    <row r="5179" customFormat="1" x14ac:dyDescent="0.15"/>
    <row r="5180" customFormat="1" x14ac:dyDescent="0.15"/>
    <row r="5181" customFormat="1" x14ac:dyDescent="0.15"/>
    <row r="5182" customFormat="1" x14ac:dyDescent="0.15"/>
    <row r="5183" customFormat="1" x14ac:dyDescent="0.15"/>
    <row r="5184" customFormat="1" x14ac:dyDescent="0.15"/>
    <row r="5185" customFormat="1" x14ac:dyDescent="0.15"/>
    <row r="5186" customFormat="1" x14ac:dyDescent="0.15"/>
    <row r="5187" customFormat="1" x14ac:dyDescent="0.15"/>
    <row r="5188" customFormat="1" x14ac:dyDescent="0.15"/>
    <row r="5189" customFormat="1" x14ac:dyDescent="0.15"/>
    <row r="5190" customFormat="1" x14ac:dyDescent="0.15"/>
    <row r="5191" customFormat="1" x14ac:dyDescent="0.15"/>
    <row r="5192" customFormat="1" x14ac:dyDescent="0.15"/>
    <row r="5193" customFormat="1" x14ac:dyDescent="0.15"/>
    <row r="5194" customFormat="1" x14ac:dyDescent="0.15"/>
    <row r="5195" customFormat="1" x14ac:dyDescent="0.15"/>
    <row r="5196" customFormat="1" x14ac:dyDescent="0.15"/>
    <row r="5197" customFormat="1" x14ac:dyDescent="0.15"/>
    <row r="5198" customFormat="1" x14ac:dyDescent="0.15"/>
    <row r="5199" customFormat="1" x14ac:dyDescent="0.15"/>
    <row r="5200" customFormat="1" x14ac:dyDescent="0.15"/>
    <row r="5201" customFormat="1" x14ac:dyDescent="0.15"/>
    <row r="5202" customFormat="1" x14ac:dyDescent="0.15"/>
    <row r="5203" customFormat="1" x14ac:dyDescent="0.15"/>
    <row r="5204" customFormat="1" x14ac:dyDescent="0.15"/>
    <row r="5205" customFormat="1" x14ac:dyDescent="0.15"/>
    <row r="5206" customFormat="1" x14ac:dyDescent="0.15"/>
    <row r="5207" customFormat="1" x14ac:dyDescent="0.15"/>
    <row r="5208" customFormat="1" x14ac:dyDescent="0.15"/>
    <row r="5209" customFormat="1" x14ac:dyDescent="0.15"/>
    <row r="5210" customFormat="1" x14ac:dyDescent="0.15"/>
    <row r="5211" customFormat="1" x14ac:dyDescent="0.15"/>
    <row r="5212" customFormat="1" x14ac:dyDescent="0.15"/>
    <row r="5213" customFormat="1" x14ac:dyDescent="0.15"/>
    <row r="5214" customFormat="1" x14ac:dyDescent="0.15"/>
    <row r="5215" customFormat="1" x14ac:dyDescent="0.15"/>
    <row r="5216" customFormat="1" x14ac:dyDescent="0.15"/>
    <row r="5217" customFormat="1" x14ac:dyDescent="0.15"/>
    <row r="5218" customFormat="1" x14ac:dyDescent="0.15"/>
    <row r="5219" customFormat="1" x14ac:dyDescent="0.15"/>
    <row r="5220" customFormat="1" x14ac:dyDescent="0.15"/>
    <row r="5221" customFormat="1" x14ac:dyDescent="0.15"/>
    <row r="5222" customFormat="1" x14ac:dyDescent="0.15"/>
    <row r="5223" customFormat="1" x14ac:dyDescent="0.15"/>
    <row r="5224" customFormat="1" x14ac:dyDescent="0.15"/>
    <row r="5225" customFormat="1" x14ac:dyDescent="0.15"/>
    <row r="5226" customFormat="1" x14ac:dyDescent="0.15"/>
    <row r="5227" customFormat="1" x14ac:dyDescent="0.15"/>
    <row r="5228" customFormat="1" x14ac:dyDescent="0.15"/>
    <row r="5229" customFormat="1" x14ac:dyDescent="0.15"/>
    <row r="5230" customFormat="1" x14ac:dyDescent="0.15"/>
    <row r="5231" customFormat="1" x14ac:dyDescent="0.15"/>
    <row r="5232" customFormat="1" x14ac:dyDescent="0.15"/>
    <row r="5233" customFormat="1" x14ac:dyDescent="0.15"/>
    <row r="5234" customFormat="1" x14ac:dyDescent="0.15"/>
    <row r="5235" customFormat="1" x14ac:dyDescent="0.15"/>
    <row r="5236" customFormat="1" x14ac:dyDescent="0.15"/>
    <row r="5237" customFormat="1" x14ac:dyDescent="0.15"/>
    <row r="5238" customFormat="1" x14ac:dyDescent="0.15"/>
    <row r="5239" customFormat="1" x14ac:dyDescent="0.15"/>
    <row r="5240" customFormat="1" x14ac:dyDescent="0.15"/>
    <row r="5241" customFormat="1" x14ac:dyDescent="0.15"/>
    <row r="5242" customFormat="1" x14ac:dyDescent="0.15"/>
    <row r="5243" customFormat="1" x14ac:dyDescent="0.15"/>
    <row r="5244" customFormat="1" x14ac:dyDescent="0.15"/>
    <row r="5245" customFormat="1" x14ac:dyDescent="0.15"/>
    <row r="5246" customFormat="1" x14ac:dyDescent="0.15"/>
    <row r="5247" customFormat="1" x14ac:dyDescent="0.15"/>
    <row r="5248" customFormat="1" x14ac:dyDescent="0.15"/>
    <row r="5249" customFormat="1" x14ac:dyDescent="0.15"/>
    <row r="5250" customFormat="1" x14ac:dyDescent="0.15"/>
    <row r="5251" customFormat="1" x14ac:dyDescent="0.15"/>
    <row r="5252" customFormat="1" x14ac:dyDescent="0.15"/>
    <row r="5253" customFormat="1" x14ac:dyDescent="0.15"/>
    <row r="5254" customFormat="1" x14ac:dyDescent="0.15"/>
    <row r="5255" customFormat="1" x14ac:dyDescent="0.15"/>
    <row r="5256" customFormat="1" x14ac:dyDescent="0.15"/>
    <row r="5257" customFormat="1" x14ac:dyDescent="0.15"/>
    <row r="5258" customFormat="1" x14ac:dyDescent="0.15"/>
    <row r="5259" customFormat="1" x14ac:dyDescent="0.15"/>
    <row r="5260" customFormat="1" x14ac:dyDescent="0.15"/>
    <row r="5261" customFormat="1" x14ac:dyDescent="0.15"/>
    <row r="5262" customFormat="1" x14ac:dyDescent="0.15"/>
    <row r="5263" customFormat="1" x14ac:dyDescent="0.15"/>
    <row r="5264" customFormat="1" x14ac:dyDescent="0.15"/>
    <row r="5265" customFormat="1" x14ac:dyDescent="0.15"/>
    <row r="5266" customFormat="1" x14ac:dyDescent="0.15"/>
    <row r="5267" customFormat="1" x14ac:dyDescent="0.15"/>
    <row r="5268" customFormat="1" x14ac:dyDescent="0.15"/>
    <row r="5269" customFormat="1" x14ac:dyDescent="0.15"/>
    <row r="5270" customFormat="1" x14ac:dyDescent="0.15"/>
    <row r="5271" customFormat="1" x14ac:dyDescent="0.15"/>
    <row r="5272" customFormat="1" x14ac:dyDescent="0.15"/>
    <row r="5273" customFormat="1" x14ac:dyDescent="0.15"/>
    <row r="5274" customFormat="1" x14ac:dyDescent="0.15"/>
    <row r="5275" customFormat="1" x14ac:dyDescent="0.15"/>
    <row r="5276" customFormat="1" x14ac:dyDescent="0.15"/>
    <row r="5277" customFormat="1" x14ac:dyDescent="0.15"/>
    <row r="5278" customFormat="1" x14ac:dyDescent="0.15"/>
    <row r="5279" customFormat="1" x14ac:dyDescent="0.15"/>
    <row r="5280" customFormat="1" x14ac:dyDescent="0.15"/>
    <row r="5281" customFormat="1" x14ac:dyDescent="0.15"/>
    <row r="5282" customFormat="1" x14ac:dyDescent="0.15"/>
    <row r="5283" customFormat="1" x14ac:dyDescent="0.15"/>
    <row r="5284" customFormat="1" x14ac:dyDescent="0.15"/>
    <row r="5285" customFormat="1" x14ac:dyDescent="0.15"/>
    <row r="5286" customFormat="1" x14ac:dyDescent="0.15"/>
    <row r="5287" customFormat="1" x14ac:dyDescent="0.15"/>
    <row r="5288" customFormat="1" x14ac:dyDescent="0.15"/>
    <row r="5289" customFormat="1" x14ac:dyDescent="0.15"/>
    <row r="5290" customFormat="1" x14ac:dyDescent="0.15"/>
    <row r="5291" customFormat="1" x14ac:dyDescent="0.15"/>
    <row r="5292" customFormat="1" x14ac:dyDescent="0.15"/>
    <row r="5293" customFormat="1" x14ac:dyDescent="0.15"/>
    <row r="5294" customFormat="1" x14ac:dyDescent="0.15"/>
    <row r="5295" customFormat="1" x14ac:dyDescent="0.15"/>
    <row r="5296" customFormat="1" x14ac:dyDescent="0.15"/>
    <row r="5297" customFormat="1" x14ac:dyDescent="0.15"/>
    <row r="5298" customFormat="1" x14ac:dyDescent="0.15"/>
    <row r="5299" customFormat="1" x14ac:dyDescent="0.15"/>
    <row r="5300" customFormat="1" x14ac:dyDescent="0.15"/>
    <row r="5301" customFormat="1" x14ac:dyDescent="0.15"/>
    <row r="5302" customFormat="1" x14ac:dyDescent="0.15"/>
    <row r="5303" customFormat="1" x14ac:dyDescent="0.15"/>
    <row r="5304" customFormat="1" x14ac:dyDescent="0.15"/>
    <row r="5305" customFormat="1" x14ac:dyDescent="0.15"/>
    <row r="5306" customFormat="1" x14ac:dyDescent="0.15"/>
    <row r="5307" customFormat="1" x14ac:dyDescent="0.15"/>
    <row r="5308" customFormat="1" x14ac:dyDescent="0.15"/>
    <row r="5309" customFormat="1" x14ac:dyDescent="0.15"/>
    <row r="5310" customFormat="1" x14ac:dyDescent="0.15"/>
    <row r="5311" customFormat="1" x14ac:dyDescent="0.15"/>
    <row r="5312" customFormat="1" x14ac:dyDescent="0.15"/>
    <row r="5313" customFormat="1" x14ac:dyDescent="0.15"/>
    <row r="5314" customFormat="1" x14ac:dyDescent="0.15"/>
    <row r="5315" customFormat="1" x14ac:dyDescent="0.15"/>
    <row r="5316" customFormat="1" x14ac:dyDescent="0.15"/>
    <row r="5317" customFormat="1" x14ac:dyDescent="0.15"/>
    <row r="5318" customFormat="1" x14ac:dyDescent="0.15"/>
    <row r="5319" customFormat="1" x14ac:dyDescent="0.15"/>
    <row r="5320" customFormat="1" x14ac:dyDescent="0.15"/>
    <row r="5321" customFormat="1" x14ac:dyDescent="0.15"/>
    <row r="5322" customFormat="1" x14ac:dyDescent="0.15"/>
    <row r="5323" customFormat="1" x14ac:dyDescent="0.15"/>
    <row r="5324" customFormat="1" x14ac:dyDescent="0.15"/>
    <row r="5325" customFormat="1" x14ac:dyDescent="0.15"/>
    <row r="5326" customFormat="1" x14ac:dyDescent="0.15"/>
    <row r="5327" customFormat="1" x14ac:dyDescent="0.15"/>
    <row r="5328" customFormat="1" x14ac:dyDescent="0.15"/>
    <row r="5329" customFormat="1" x14ac:dyDescent="0.15"/>
    <row r="5330" customFormat="1" x14ac:dyDescent="0.15"/>
    <row r="5331" customFormat="1" x14ac:dyDescent="0.15"/>
    <row r="5332" customFormat="1" x14ac:dyDescent="0.15"/>
    <row r="5333" customFormat="1" x14ac:dyDescent="0.15"/>
    <row r="5334" customFormat="1" x14ac:dyDescent="0.15"/>
    <row r="5335" customFormat="1" x14ac:dyDescent="0.15"/>
    <row r="5336" customFormat="1" x14ac:dyDescent="0.15"/>
    <row r="5337" customFormat="1" x14ac:dyDescent="0.15"/>
    <row r="5338" customFormat="1" x14ac:dyDescent="0.15"/>
    <row r="5339" customFormat="1" x14ac:dyDescent="0.15"/>
    <row r="5340" customFormat="1" x14ac:dyDescent="0.15"/>
    <row r="5341" customFormat="1" x14ac:dyDescent="0.15"/>
    <row r="5342" customFormat="1" x14ac:dyDescent="0.15"/>
    <row r="5343" customFormat="1" x14ac:dyDescent="0.15"/>
    <row r="5344" customFormat="1" x14ac:dyDescent="0.15"/>
    <row r="5345" customFormat="1" x14ac:dyDescent="0.15"/>
    <row r="5346" customFormat="1" x14ac:dyDescent="0.15"/>
    <row r="5347" customFormat="1" x14ac:dyDescent="0.15"/>
    <row r="5348" customFormat="1" x14ac:dyDescent="0.15"/>
    <row r="5349" customFormat="1" x14ac:dyDescent="0.15"/>
    <row r="5350" customFormat="1" x14ac:dyDescent="0.15"/>
    <row r="5351" customFormat="1" x14ac:dyDescent="0.15"/>
    <row r="5352" customFormat="1" x14ac:dyDescent="0.15"/>
    <row r="5353" customFormat="1" x14ac:dyDescent="0.15"/>
    <row r="5354" customFormat="1" x14ac:dyDescent="0.15"/>
    <row r="5355" customFormat="1" x14ac:dyDescent="0.15"/>
    <row r="5356" customFormat="1" x14ac:dyDescent="0.15"/>
    <row r="5357" customFormat="1" x14ac:dyDescent="0.15"/>
    <row r="5358" customFormat="1" x14ac:dyDescent="0.15"/>
    <row r="5359" customFormat="1" x14ac:dyDescent="0.15"/>
    <row r="5360" customFormat="1" x14ac:dyDescent="0.15"/>
    <row r="5361" customFormat="1" x14ac:dyDescent="0.15"/>
    <row r="5362" customFormat="1" x14ac:dyDescent="0.15"/>
    <row r="5363" customFormat="1" x14ac:dyDescent="0.15"/>
    <row r="5364" customFormat="1" x14ac:dyDescent="0.15"/>
    <row r="5365" customFormat="1" x14ac:dyDescent="0.15"/>
    <row r="5366" customFormat="1" x14ac:dyDescent="0.15"/>
    <row r="5367" customFormat="1" x14ac:dyDescent="0.15"/>
    <row r="5368" customFormat="1" x14ac:dyDescent="0.15"/>
    <row r="5369" customFormat="1" x14ac:dyDescent="0.15"/>
    <row r="5370" customFormat="1" x14ac:dyDescent="0.15"/>
    <row r="5371" customFormat="1" x14ac:dyDescent="0.15"/>
    <row r="5372" customFormat="1" x14ac:dyDescent="0.15"/>
    <row r="5373" customFormat="1" x14ac:dyDescent="0.15"/>
    <row r="5374" customFormat="1" x14ac:dyDescent="0.15"/>
    <row r="5375" customFormat="1" x14ac:dyDescent="0.15"/>
    <row r="5376" customFormat="1" x14ac:dyDescent="0.15"/>
    <row r="5377" customFormat="1" x14ac:dyDescent="0.15"/>
    <row r="5378" customFormat="1" x14ac:dyDescent="0.15"/>
    <row r="5379" customFormat="1" x14ac:dyDescent="0.15"/>
    <row r="5380" customFormat="1" x14ac:dyDescent="0.15"/>
    <row r="5381" customFormat="1" x14ac:dyDescent="0.15"/>
    <row r="5382" customFormat="1" x14ac:dyDescent="0.15"/>
    <row r="5383" customFormat="1" x14ac:dyDescent="0.15"/>
    <row r="5384" customFormat="1" x14ac:dyDescent="0.15"/>
    <row r="5385" customFormat="1" x14ac:dyDescent="0.15"/>
    <row r="5386" customFormat="1" x14ac:dyDescent="0.15"/>
    <row r="5387" customFormat="1" x14ac:dyDescent="0.15"/>
    <row r="5388" customFormat="1" x14ac:dyDescent="0.15"/>
    <row r="5389" customFormat="1" x14ac:dyDescent="0.15"/>
    <row r="5390" customFormat="1" x14ac:dyDescent="0.15"/>
    <row r="5391" customFormat="1" x14ac:dyDescent="0.15"/>
    <row r="5392" customFormat="1" x14ac:dyDescent="0.15"/>
    <row r="5393" customFormat="1" x14ac:dyDescent="0.15"/>
    <row r="5394" customFormat="1" x14ac:dyDescent="0.15"/>
    <row r="5395" customFormat="1" x14ac:dyDescent="0.15"/>
    <row r="5396" customFormat="1" x14ac:dyDescent="0.15"/>
    <row r="5397" customFormat="1" x14ac:dyDescent="0.15"/>
    <row r="5398" customFormat="1" x14ac:dyDescent="0.15"/>
    <row r="5399" customFormat="1" x14ac:dyDescent="0.15"/>
    <row r="5400" customFormat="1" x14ac:dyDescent="0.15"/>
    <row r="5401" customFormat="1" x14ac:dyDescent="0.15"/>
    <row r="5402" customFormat="1" x14ac:dyDescent="0.15"/>
    <row r="5403" customFormat="1" x14ac:dyDescent="0.15"/>
    <row r="5404" customFormat="1" x14ac:dyDescent="0.15"/>
    <row r="5405" customFormat="1" x14ac:dyDescent="0.15"/>
    <row r="5406" customFormat="1" x14ac:dyDescent="0.15"/>
    <row r="5407" customFormat="1" x14ac:dyDescent="0.15"/>
    <row r="5408" customFormat="1" x14ac:dyDescent="0.15"/>
    <row r="5409" customFormat="1" x14ac:dyDescent="0.15"/>
    <row r="5410" customFormat="1" x14ac:dyDescent="0.15"/>
    <row r="5411" customFormat="1" x14ac:dyDescent="0.15"/>
    <row r="5412" customFormat="1" x14ac:dyDescent="0.15"/>
    <row r="5413" customFormat="1" x14ac:dyDescent="0.15"/>
    <row r="5414" customFormat="1" x14ac:dyDescent="0.15"/>
    <row r="5415" customFormat="1" x14ac:dyDescent="0.15"/>
    <row r="5416" customFormat="1" x14ac:dyDescent="0.15"/>
    <row r="5417" customFormat="1" x14ac:dyDescent="0.15"/>
    <row r="5418" customFormat="1" x14ac:dyDescent="0.15"/>
    <row r="5419" customFormat="1" x14ac:dyDescent="0.15"/>
    <row r="5420" customFormat="1" x14ac:dyDescent="0.15"/>
    <row r="5421" customFormat="1" x14ac:dyDescent="0.15"/>
    <row r="5422" customFormat="1" x14ac:dyDescent="0.15"/>
    <row r="5423" customFormat="1" x14ac:dyDescent="0.15"/>
    <row r="5424" customFormat="1" x14ac:dyDescent="0.15"/>
    <row r="5425" customFormat="1" x14ac:dyDescent="0.15"/>
    <row r="5426" customFormat="1" x14ac:dyDescent="0.15"/>
    <row r="5427" customFormat="1" x14ac:dyDescent="0.15"/>
    <row r="5428" customFormat="1" x14ac:dyDescent="0.15"/>
    <row r="5429" customFormat="1" x14ac:dyDescent="0.15"/>
    <row r="5430" customFormat="1" x14ac:dyDescent="0.15"/>
    <row r="5431" customFormat="1" x14ac:dyDescent="0.15"/>
    <row r="5432" customFormat="1" x14ac:dyDescent="0.15"/>
    <row r="5433" customFormat="1" x14ac:dyDescent="0.15"/>
    <row r="5434" customFormat="1" x14ac:dyDescent="0.15"/>
    <row r="5435" customFormat="1" x14ac:dyDescent="0.15"/>
    <row r="5436" customFormat="1" x14ac:dyDescent="0.15"/>
    <row r="5437" customFormat="1" x14ac:dyDescent="0.15"/>
    <row r="5438" customFormat="1" x14ac:dyDescent="0.15"/>
    <row r="5439" customFormat="1" x14ac:dyDescent="0.15"/>
    <row r="5440" customFormat="1" x14ac:dyDescent="0.15"/>
    <row r="5441" customFormat="1" x14ac:dyDescent="0.15"/>
    <row r="5442" customFormat="1" x14ac:dyDescent="0.15"/>
    <row r="5443" customFormat="1" x14ac:dyDescent="0.15"/>
    <row r="5444" customFormat="1" x14ac:dyDescent="0.15"/>
    <row r="5445" customFormat="1" x14ac:dyDescent="0.15"/>
    <row r="5446" customFormat="1" x14ac:dyDescent="0.15"/>
    <row r="5447" customFormat="1" x14ac:dyDescent="0.15"/>
    <row r="5448" customFormat="1" x14ac:dyDescent="0.15"/>
    <row r="5449" customFormat="1" x14ac:dyDescent="0.15"/>
    <row r="5450" customFormat="1" x14ac:dyDescent="0.15"/>
    <row r="5451" customFormat="1" x14ac:dyDescent="0.15"/>
    <row r="5452" customFormat="1" x14ac:dyDescent="0.15"/>
    <row r="5453" customFormat="1" x14ac:dyDescent="0.15"/>
    <row r="5454" customFormat="1" x14ac:dyDescent="0.15"/>
    <row r="5455" customFormat="1" x14ac:dyDescent="0.15"/>
    <row r="5456" customFormat="1" x14ac:dyDescent="0.15"/>
    <row r="5457" customFormat="1" x14ac:dyDescent="0.15"/>
    <row r="5458" customFormat="1" x14ac:dyDescent="0.15"/>
    <row r="5459" customFormat="1" x14ac:dyDescent="0.15"/>
    <row r="5460" customFormat="1" x14ac:dyDescent="0.15"/>
    <row r="5461" customFormat="1" x14ac:dyDescent="0.15"/>
    <row r="5462" customFormat="1" x14ac:dyDescent="0.15"/>
    <row r="5463" customFormat="1" x14ac:dyDescent="0.15"/>
    <row r="5464" customFormat="1" x14ac:dyDescent="0.15"/>
    <row r="5465" customFormat="1" x14ac:dyDescent="0.15"/>
    <row r="5466" customFormat="1" x14ac:dyDescent="0.15"/>
    <row r="5467" customFormat="1" x14ac:dyDescent="0.15"/>
    <row r="5468" customFormat="1" x14ac:dyDescent="0.15"/>
    <row r="5469" customFormat="1" x14ac:dyDescent="0.15"/>
    <row r="5470" customFormat="1" x14ac:dyDescent="0.15"/>
    <row r="5471" customFormat="1" x14ac:dyDescent="0.15"/>
    <row r="5472" customFormat="1" x14ac:dyDescent="0.15"/>
    <row r="5473" customFormat="1" x14ac:dyDescent="0.15"/>
    <row r="5474" customFormat="1" x14ac:dyDescent="0.15"/>
    <row r="5475" customFormat="1" x14ac:dyDescent="0.15"/>
    <row r="5476" customFormat="1" x14ac:dyDescent="0.15"/>
    <row r="5477" customFormat="1" x14ac:dyDescent="0.15"/>
    <row r="5478" customFormat="1" x14ac:dyDescent="0.15"/>
    <row r="5479" customFormat="1" x14ac:dyDescent="0.15"/>
    <row r="5480" customFormat="1" x14ac:dyDescent="0.15"/>
    <row r="5481" customFormat="1" x14ac:dyDescent="0.15"/>
    <row r="5482" customFormat="1" x14ac:dyDescent="0.15"/>
    <row r="5483" customFormat="1" x14ac:dyDescent="0.15"/>
    <row r="5484" customFormat="1" x14ac:dyDescent="0.15"/>
    <row r="5485" customFormat="1" x14ac:dyDescent="0.15"/>
    <row r="5486" customFormat="1" x14ac:dyDescent="0.15"/>
    <row r="5487" customFormat="1" x14ac:dyDescent="0.15"/>
    <row r="5488" customFormat="1" x14ac:dyDescent="0.15"/>
    <row r="5489" customFormat="1" x14ac:dyDescent="0.15"/>
    <row r="5490" customFormat="1" x14ac:dyDescent="0.15"/>
    <row r="5491" customFormat="1" x14ac:dyDescent="0.15"/>
    <row r="5492" customFormat="1" x14ac:dyDescent="0.15"/>
    <row r="5493" customFormat="1" x14ac:dyDescent="0.15"/>
    <row r="5494" customFormat="1" x14ac:dyDescent="0.15"/>
    <row r="5495" customFormat="1" x14ac:dyDescent="0.15"/>
    <row r="5496" customFormat="1" x14ac:dyDescent="0.15"/>
    <row r="5497" customFormat="1" x14ac:dyDescent="0.15"/>
    <row r="5498" customFormat="1" x14ac:dyDescent="0.15"/>
    <row r="5499" customFormat="1" x14ac:dyDescent="0.15"/>
    <row r="5500" customFormat="1" x14ac:dyDescent="0.15"/>
    <row r="5501" customFormat="1" x14ac:dyDescent="0.15"/>
    <row r="5502" customFormat="1" x14ac:dyDescent="0.15"/>
    <row r="5503" customFormat="1" x14ac:dyDescent="0.15"/>
    <row r="5504" customFormat="1" x14ac:dyDescent="0.15"/>
    <row r="5505" customFormat="1" x14ac:dyDescent="0.15"/>
    <row r="5506" customFormat="1" x14ac:dyDescent="0.15"/>
    <row r="5507" customFormat="1" x14ac:dyDescent="0.15"/>
    <row r="5508" customFormat="1" x14ac:dyDescent="0.15"/>
    <row r="5509" customFormat="1" x14ac:dyDescent="0.15"/>
    <row r="5510" customFormat="1" x14ac:dyDescent="0.15"/>
    <row r="5511" customFormat="1" x14ac:dyDescent="0.15"/>
    <row r="5512" customFormat="1" x14ac:dyDescent="0.15"/>
    <row r="5513" customFormat="1" x14ac:dyDescent="0.15"/>
    <row r="5514" customFormat="1" x14ac:dyDescent="0.15"/>
    <row r="5515" customFormat="1" x14ac:dyDescent="0.15"/>
    <row r="5516" customFormat="1" x14ac:dyDescent="0.15"/>
    <row r="5517" customFormat="1" x14ac:dyDescent="0.15"/>
    <row r="5518" customFormat="1" x14ac:dyDescent="0.15"/>
    <row r="5519" customFormat="1" x14ac:dyDescent="0.15"/>
    <row r="5520" customFormat="1" x14ac:dyDescent="0.15"/>
    <row r="5521" customFormat="1" x14ac:dyDescent="0.15"/>
    <row r="5522" customFormat="1" x14ac:dyDescent="0.15"/>
    <row r="5523" customFormat="1" x14ac:dyDescent="0.15"/>
    <row r="5524" customFormat="1" x14ac:dyDescent="0.15"/>
    <row r="5525" customFormat="1" x14ac:dyDescent="0.15"/>
    <row r="5526" customFormat="1" x14ac:dyDescent="0.15"/>
    <row r="5527" customFormat="1" x14ac:dyDescent="0.15"/>
    <row r="5528" customFormat="1" x14ac:dyDescent="0.15"/>
    <row r="5529" customFormat="1" x14ac:dyDescent="0.15"/>
    <row r="5530" customFormat="1" x14ac:dyDescent="0.15"/>
    <row r="5531" customFormat="1" x14ac:dyDescent="0.15"/>
    <row r="5532" customFormat="1" x14ac:dyDescent="0.15"/>
    <row r="5533" customFormat="1" x14ac:dyDescent="0.15"/>
    <row r="5534" customFormat="1" x14ac:dyDescent="0.15"/>
    <row r="5535" customFormat="1" x14ac:dyDescent="0.15"/>
    <row r="5536" customFormat="1" x14ac:dyDescent="0.15"/>
    <row r="5537" customFormat="1" x14ac:dyDescent="0.15"/>
    <row r="5538" customFormat="1" x14ac:dyDescent="0.15"/>
    <row r="5539" customFormat="1" x14ac:dyDescent="0.15"/>
    <row r="5540" customFormat="1" x14ac:dyDescent="0.15"/>
    <row r="5541" customFormat="1" x14ac:dyDescent="0.15"/>
    <row r="5542" customFormat="1" x14ac:dyDescent="0.15"/>
    <row r="5543" customFormat="1" x14ac:dyDescent="0.15"/>
    <row r="5544" customFormat="1" x14ac:dyDescent="0.15"/>
    <row r="5545" customFormat="1" x14ac:dyDescent="0.15"/>
    <row r="5546" customFormat="1" x14ac:dyDescent="0.15"/>
    <row r="5547" customFormat="1" x14ac:dyDescent="0.15"/>
    <row r="5548" customFormat="1" x14ac:dyDescent="0.15"/>
    <row r="5549" customFormat="1" x14ac:dyDescent="0.15"/>
    <row r="5550" customFormat="1" x14ac:dyDescent="0.15"/>
    <row r="5551" customFormat="1" x14ac:dyDescent="0.15"/>
    <row r="5552" customFormat="1" x14ac:dyDescent="0.15"/>
    <row r="5553" customFormat="1" x14ac:dyDescent="0.15"/>
    <row r="5554" customFormat="1" x14ac:dyDescent="0.15"/>
    <row r="5555" customFormat="1" x14ac:dyDescent="0.15"/>
    <row r="5556" customFormat="1" x14ac:dyDescent="0.15"/>
    <row r="5557" customFormat="1" x14ac:dyDescent="0.15"/>
    <row r="5558" customFormat="1" x14ac:dyDescent="0.15"/>
    <row r="5559" customFormat="1" x14ac:dyDescent="0.15"/>
    <row r="5560" customFormat="1" x14ac:dyDescent="0.15"/>
    <row r="5561" customFormat="1" x14ac:dyDescent="0.15"/>
    <row r="5562" customFormat="1" x14ac:dyDescent="0.15"/>
    <row r="5563" customFormat="1" x14ac:dyDescent="0.15"/>
    <row r="5564" customFormat="1" x14ac:dyDescent="0.15"/>
    <row r="5565" customFormat="1" x14ac:dyDescent="0.15"/>
    <row r="5566" customFormat="1" x14ac:dyDescent="0.15"/>
    <row r="5567" customFormat="1" x14ac:dyDescent="0.15"/>
    <row r="5568" customFormat="1" x14ac:dyDescent="0.15"/>
    <row r="5569" customFormat="1" x14ac:dyDescent="0.15"/>
    <row r="5570" customFormat="1" x14ac:dyDescent="0.15"/>
    <row r="5571" customFormat="1" x14ac:dyDescent="0.15"/>
    <row r="5572" customFormat="1" x14ac:dyDescent="0.15"/>
    <row r="5573" customFormat="1" x14ac:dyDescent="0.15"/>
    <row r="5574" customFormat="1" x14ac:dyDescent="0.15"/>
    <row r="5575" customFormat="1" x14ac:dyDescent="0.15"/>
    <row r="5576" customFormat="1" x14ac:dyDescent="0.15"/>
    <row r="5577" customFormat="1" x14ac:dyDescent="0.15"/>
    <row r="5578" customFormat="1" x14ac:dyDescent="0.15"/>
    <row r="5579" customFormat="1" x14ac:dyDescent="0.15"/>
    <row r="5580" customFormat="1" x14ac:dyDescent="0.15"/>
    <row r="5581" customFormat="1" x14ac:dyDescent="0.15"/>
    <row r="5582" customFormat="1" x14ac:dyDescent="0.15"/>
    <row r="5583" customFormat="1" x14ac:dyDescent="0.15"/>
    <row r="5584" customFormat="1" x14ac:dyDescent="0.15"/>
    <row r="5585" customFormat="1" x14ac:dyDescent="0.15"/>
    <row r="5586" customFormat="1" x14ac:dyDescent="0.15"/>
    <row r="5587" customFormat="1" x14ac:dyDescent="0.15"/>
    <row r="5588" customFormat="1" x14ac:dyDescent="0.15"/>
    <row r="5589" customFormat="1" x14ac:dyDescent="0.15"/>
    <row r="5590" customFormat="1" x14ac:dyDescent="0.15"/>
    <row r="5591" customFormat="1" x14ac:dyDescent="0.15"/>
    <row r="5592" customFormat="1" x14ac:dyDescent="0.15"/>
    <row r="5593" customFormat="1" x14ac:dyDescent="0.15"/>
    <row r="5594" customFormat="1" x14ac:dyDescent="0.15"/>
    <row r="5595" customFormat="1" x14ac:dyDescent="0.15"/>
    <row r="5596" customFormat="1" x14ac:dyDescent="0.15"/>
    <row r="5597" customFormat="1" x14ac:dyDescent="0.15"/>
    <row r="5598" customFormat="1" x14ac:dyDescent="0.15"/>
    <row r="5599" customFormat="1" x14ac:dyDescent="0.15"/>
    <row r="5600" customFormat="1" x14ac:dyDescent="0.15"/>
    <row r="5601" customFormat="1" x14ac:dyDescent="0.15"/>
    <row r="5602" customFormat="1" x14ac:dyDescent="0.15"/>
    <row r="5603" customFormat="1" x14ac:dyDescent="0.15"/>
    <row r="5604" customFormat="1" x14ac:dyDescent="0.15"/>
    <row r="5605" customFormat="1" x14ac:dyDescent="0.15"/>
    <row r="5606" customFormat="1" x14ac:dyDescent="0.15"/>
    <row r="5607" customFormat="1" x14ac:dyDescent="0.15"/>
    <row r="5608" customFormat="1" x14ac:dyDescent="0.15"/>
    <row r="5609" customFormat="1" x14ac:dyDescent="0.15"/>
    <row r="5610" customFormat="1" x14ac:dyDescent="0.15"/>
    <row r="5611" customFormat="1" x14ac:dyDescent="0.15"/>
    <row r="5612" customFormat="1" x14ac:dyDescent="0.15"/>
    <row r="5613" customFormat="1" x14ac:dyDescent="0.15"/>
    <row r="5614" customFormat="1" x14ac:dyDescent="0.15"/>
    <row r="5615" customFormat="1" x14ac:dyDescent="0.15"/>
    <row r="5616" customFormat="1" x14ac:dyDescent="0.15"/>
    <row r="5617" customFormat="1" x14ac:dyDescent="0.15"/>
    <row r="5618" customFormat="1" x14ac:dyDescent="0.15"/>
    <row r="5619" customFormat="1" x14ac:dyDescent="0.15"/>
    <row r="5620" customFormat="1" x14ac:dyDescent="0.15"/>
    <row r="5621" customFormat="1" x14ac:dyDescent="0.15"/>
    <row r="5622" customFormat="1" x14ac:dyDescent="0.15"/>
    <row r="5623" customFormat="1" x14ac:dyDescent="0.15"/>
    <row r="5624" customFormat="1" x14ac:dyDescent="0.15"/>
    <row r="5625" customFormat="1" x14ac:dyDescent="0.15"/>
    <row r="5626" customFormat="1" x14ac:dyDescent="0.15"/>
    <row r="5627" customFormat="1" x14ac:dyDescent="0.15"/>
    <row r="5628" customFormat="1" x14ac:dyDescent="0.15"/>
    <row r="5629" customFormat="1" x14ac:dyDescent="0.15"/>
    <row r="5630" customFormat="1" x14ac:dyDescent="0.15"/>
    <row r="5631" customFormat="1" x14ac:dyDescent="0.15"/>
    <row r="5632" customFormat="1" x14ac:dyDescent="0.15"/>
    <row r="5633" customFormat="1" x14ac:dyDescent="0.15"/>
    <row r="5634" customFormat="1" x14ac:dyDescent="0.15"/>
    <row r="5635" customFormat="1" x14ac:dyDescent="0.15"/>
    <row r="5636" customFormat="1" x14ac:dyDescent="0.15"/>
    <row r="5637" customFormat="1" x14ac:dyDescent="0.15"/>
    <row r="5638" customFormat="1" x14ac:dyDescent="0.15"/>
    <row r="5639" customFormat="1" x14ac:dyDescent="0.15"/>
    <row r="5640" customFormat="1" x14ac:dyDescent="0.15"/>
    <row r="5641" customFormat="1" x14ac:dyDescent="0.15"/>
    <row r="5642" customFormat="1" x14ac:dyDescent="0.15"/>
    <row r="5643" customFormat="1" x14ac:dyDescent="0.15"/>
    <row r="5644" customFormat="1" x14ac:dyDescent="0.15"/>
    <row r="5645" customFormat="1" x14ac:dyDescent="0.15"/>
    <row r="5646" customFormat="1" x14ac:dyDescent="0.15"/>
    <row r="5647" customFormat="1" x14ac:dyDescent="0.15"/>
    <row r="5648" customFormat="1" x14ac:dyDescent="0.15"/>
    <row r="5649" customFormat="1" x14ac:dyDescent="0.15"/>
    <row r="5650" customFormat="1" x14ac:dyDescent="0.15"/>
    <row r="5651" customFormat="1" x14ac:dyDescent="0.15"/>
    <row r="5652" customFormat="1" x14ac:dyDescent="0.15"/>
    <row r="5653" customFormat="1" x14ac:dyDescent="0.15"/>
    <row r="5654" customFormat="1" x14ac:dyDescent="0.15"/>
    <row r="5655" customFormat="1" x14ac:dyDescent="0.15"/>
    <row r="5656" customFormat="1" x14ac:dyDescent="0.15"/>
    <row r="5657" customFormat="1" x14ac:dyDescent="0.15"/>
    <row r="5658" customFormat="1" x14ac:dyDescent="0.15"/>
    <row r="5659" customFormat="1" x14ac:dyDescent="0.15"/>
    <row r="5660" customFormat="1" x14ac:dyDescent="0.15"/>
    <row r="5661" customFormat="1" x14ac:dyDescent="0.15"/>
    <row r="5662" customFormat="1" x14ac:dyDescent="0.15"/>
    <row r="5663" customFormat="1" x14ac:dyDescent="0.15"/>
    <row r="5664" customFormat="1" x14ac:dyDescent="0.15"/>
    <row r="5665" customFormat="1" x14ac:dyDescent="0.15"/>
    <row r="5666" customFormat="1" x14ac:dyDescent="0.15"/>
    <row r="5667" customFormat="1" x14ac:dyDescent="0.15"/>
    <row r="5668" customFormat="1" x14ac:dyDescent="0.15"/>
    <row r="5669" customFormat="1" x14ac:dyDescent="0.15"/>
    <row r="5670" customFormat="1" x14ac:dyDescent="0.15"/>
    <row r="5671" customFormat="1" x14ac:dyDescent="0.15"/>
    <row r="5672" customFormat="1" x14ac:dyDescent="0.15"/>
    <row r="5673" customFormat="1" x14ac:dyDescent="0.15"/>
    <row r="5674" customFormat="1" x14ac:dyDescent="0.15"/>
    <row r="5675" customFormat="1" x14ac:dyDescent="0.15"/>
    <row r="5676" customFormat="1" x14ac:dyDescent="0.15"/>
    <row r="5677" customFormat="1" x14ac:dyDescent="0.15"/>
    <row r="5678" customFormat="1" x14ac:dyDescent="0.15"/>
    <row r="5679" customFormat="1" x14ac:dyDescent="0.15"/>
    <row r="5680" customFormat="1" x14ac:dyDescent="0.15"/>
    <row r="5681" customFormat="1" x14ac:dyDescent="0.15"/>
    <row r="5682" customFormat="1" x14ac:dyDescent="0.15"/>
    <row r="5683" customFormat="1" x14ac:dyDescent="0.15"/>
    <row r="5684" customFormat="1" x14ac:dyDescent="0.15"/>
    <row r="5685" customFormat="1" x14ac:dyDescent="0.15"/>
    <row r="5686" customFormat="1" x14ac:dyDescent="0.15"/>
    <row r="5687" customFormat="1" x14ac:dyDescent="0.15"/>
    <row r="5688" customFormat="1" x14ac:dyDescent="0.15"/>
    <row r="5689" customFormat="1" x14ac:dyDescent="0.15"/>
    <row r="5690" customFormat="1" x14ac:dyDescent="0.15"/>
    <row r="5691" customFormat="1" x14ac:dyDescent="0.15"/>
    <row r="5692" customFormat="1" x14ac:dyDescent="0.15"/>
    <row r="5693" customFormat="1" x14ac:dyDescent="0.15"/>
    <row r="5694" customFormat="1" x14ac:dyDescent="0.15"/>
    <row r="5695" customFormat="1" x14ac:dyDescent="0.15"/>
    <row r="5696" customFormat="1" x14ac:dyDescent="0.15"/>
    <row r="5697" customFormat="1" x14ac:dyDescent="0.15"/>
    <row r="5698" customFormat="1" x14ac:dyDescent="0.15"/>
    <row r="5699" customFormat="1" x14ac:dyDescent="0.15"/>
    <row r="5700" customFormat="1" x14ac:dyDescent="0.15"/>
    <row r="5701" customFormat="1" x14ac:dyDescent="0.15"/>
    <row r="5702" customFormat="1" x14ac:dyDescent="0.15"/>
    <row r="5703" customFormat="1" x14ac:dyDescent="0.15"/>
    <row r="5704" customFormat="1" x14ac:dyDescent="0.15"/>
    <row r="5705" customFormat="1" x14ac:dyDescent="0.15"/>
    <row r="5706" customFormat="1" x14ac:dyDescent="0.15"/>
    <row r="5707" customFormat="1" x14ac:dyDescent="0.15"/>
    <row r="5708" customFormat="1" x14ac:dyDescent="0.15"/>
    <row r="5709" customFormat="1" x14ac:dyDescent="0.15"/>
    <row r="5710" customFormat="1" x14ac:dyDescent="0.15"/>
    <row r="5711" customFormat="1" x14ac:dyDescent="0.15"/>
    <row r="5712" customFormat="1" x14ac:dyDescent="0.15"/>
    <row r="5713" customFormat="1" x14ac:dyDescent="0.15"/>
    <row r="5714" customFormat="1" x14ac:dyDescent="0.15"/>
    <row r="5715" customFormat="1" x14ac:dyDescent="0.15"/>
    <row r="5716" customFormat="1" x14ac:dyDescent="0.15"/>
    <row r="5717" customFormat="1" x14ac:dyDescent="0.15"/>
    <row r="5718" customFormat="1" x14ac:dyDescent="0.15"/>
    <row r="5719" customFormat="1" x14ac:dyDescent="0.15"/>
    <row r="5720" customFormat="1" x14ac:dyDescent="0.15"/>
    <row r="5721" customFormat="1" x14ac:dyDescent="0.15"/>
    <row r="5722" customFormat="1" x14ac:dyDescent="0.15"/>
    <row r="5723" customFormat="1" x14ac:dyDescent="0.15"/>
    <row r="5724" customFormat="1" x14ac:dyDescent="0.15"/>
    <row r="5725" customFormat="1" x14ac:dyDescent="0.15"/>
    <row r="5726" customFormat="1" x14ac:dyDescent="0.15"/>
    <row r="5727" customFormat="1" x14ac:dyDescent="0.15"/>
    <row r="5728" customFormat="1" x14ac:dyDescent="0.15"/>
    <row r="5729" customFormat="1" x14ac:dyDescent="0.15"/>
    <row r="5730" customFormat="1" x14ac:dyDescent="0.15"/>
    <row r="5731" customFormat="1" x14ac:dyDescent="0.15"/>
    <row r="5732" customFormat="1" x14ac:dyDescent="0.15"/>
    <row r="5733" customFormat="1" x14ac:dyDescent="0.15"/>
    <row r="5734" customFormat="1" x14ac:dyDescent="0.15"/>
    <row r="5735" customFormat="1" x14ac:dyDescent="0.15"/>
    <row r="5736" customFormat="1" x14ac:dyDescent="0.15"/>
    <row r="5737" customFormat="1" x14ac:dyDescent="0.15"/>
    <row r="5738" customFormat="1" x14ac:dyDescent="0.15"/>
    <row r="5739" customFormat="1" x14ac:dyDescent="0.15"/>
    <row r="5740" customFormat="1" x14ac:dyDescent="0.15"/>
    <row r="5741" customFormat="1" x14ac:dyDescent="0.15"/>
    <row r="5742" customFormat="1" x14ac:dyDescent="0.15"/>
    <row r="5743" customFormat="1" x14ac:dyDescent="0.15"/>
    <row r="5744" customFormat="1" x14ac:dyDescent="0.15"/>
    <row r="5745" customFormat="1" x14ac:dyDescent="0.15"/>
    <row r="5746" customFormat="1" x14ac:dyDescent="0.15"/>
    <row r="5747" customFormat="1" x14ac:dyDescent="0.15"/>
    <row r="5748" customFormat="1" x14ac:dyDescent="0.15"/>
    <row r="5749" customFormat="1" x14ac:dyDescent="0.15"/>
    <row r="5750" customFormat="1" x14ac:dyDescent="0.15"/>
    <row r="5751" customFormat="1" x14ac:dyDescent="0.15"/>
    <row r="5752" customFormat="1" x14ac:dyDescent="0.15"/>
    <row r="5753" customFormat="1" x14ac:dyDescent="0.15"/>
    <row r="5754" customFormat="1" x14ac:dyDescent="0.15"/>
    <row r="5755" customFormat="1" x14ac:dyDescent="0.15"/>
    <row r="5756" customFormat="1" x14ac:dyDescent="0.15"/>
    <row r="5757" customFormat="1" x14ac:dyDescent="0.15"/>
    <row r="5758" customFormat="1" x14ac:dyDescent="0.15"/>
    <row r="5759" customFormat="1" x14ac:dyDescent="0.15"/>
    <row r="5760" customFormat="1" x14ac:dyDescent="0.15"/>
    <row r="5761" customFormat="1" x14ac:dyDescent="0.15"/>
    <row r="5762" customFormat="1" x14ac:dyDescent="0.15"/>
    <row r="5763" customFormat="1" x14ac:dyDescent="0.15"/>
    <row r="5764" customFormat="1" x14ac:dyDescent="0.15"/>
    <row r="5765" customFormat="1" x14ac:dyDescent="0.15"/>
    <row r="5766" customFormat="1" x14ac:dyDescent="0.15"/>
    <row r="5767" customFormat="1" x14ac:dyDescent="0.15"/>
    <row r="5768" customFormat="1" x14ac:dyDescent="0.15"/>
    <row r="5769" customFormat="1" x14ac:dyDescent="0.15"/>
    <row r="5770" customFormat="1" x14ac:dyDescent="0.15"/>
    <row r="5771" customFormat="1" x14ac:dyDescent="0.15"/>
    <row r="5772" customFormat="1" x14ac:dyDescent="0.15"/>
    <row r="5773" customFormat="1" x14ac:dyDescent="0.15"/>
    <row r="5774" customFormat="1" x14ac:dyDescent="0.15"/>
    <row r="5775" customFormat="1" x14ac:dyDescent="0.15"/>
    <row r="5776" customFormat="1" x14ac:dyDescent="0.15"/>
    <row r="5777" customFormat="1" x14ac:dyDescent="0.15"/>
    <row r="5778" customFormat="1" x14ac:dyDescent="0.15"/>
    <row r="5779" customFormat="1" x14ac:dyDescent="0.15"/>
    <row r="5780" customFormat="1" x14ac:dyDescent="0.15"/>
    <row r="5781" customFormat="1" x14ac:dyDescent="0.15"/>
    <row r="5782" customFormat="1" x14ac:dyDescent="0.15"/>
    <row r="5783" customFormat="1" x14ac:dyDescent="0.15"/>
    <row r="5784" customFormat="1" x14ac:dyDescent="0.15"/>
    <row r="5785" customFormat="1" x14ac:dyDescent="0.15"/>
    <row r="5786" customFormat="1" x14ac:dyDescent="0.15"/>
    <row r="5787" customFormat="1" x14ac:dyDescent="0.15"/>
    <row r="5788" customFormat="1" x14ac:dyDescent="0.15"/>
    <row r="5789" customFormat="1" x14ac:dyDescent="0.15"/>
    <row r="5790" customFormat="1" x14ac:dyDescent="0.15"/>
    <row r="5791" customFormat="1" x14ac:dyDescent="0.15"/>
    <row r="5792" customFormat="1" x14ac:dyDescent="0.15"/>
    <row r="5793" customFormat="1" x14ac:dyDescent="0.15"/>
    <row r="5794" customFormat="1" x14ac:dyDescent="0.15"/>
    <row r="5795" customFormat="1" x14ac:dyDescent="0.15"/>
    <row r="5796" customFormat="1" x14ac:dyDescent="0.15"/>
    <row r="5797" customFormat="1" x14ac:dyDescent="0.15"/>
    <row r="5798" customFormat="1" x14ac:dyDescent="0.15"/>
    <row r="5799" customFormat="1" x14ac:dyDescent="0.15"/>
    <row r="5800" customFormat="1" x14ac:dyDescent="0.15"/>
    <row r="5801" customFormat="1" x14ac:dyDescent="0.15"/>
    <row r="5802" customFormat="1" x14ac:dyDescent="0.15"/>
    <row r="5803" customFormat="1" x14ac:dyDescent="0.15"/>
    <row r="5804" customFormat="1" x14ac:dyDescent="0.15"/>
    <row r="5805" customFormat="1" x14ac:dyDescent="0.15"/>
    <row r="5806" customFormat="1" x14ac:dyDescent="0.15"/>
    <row r="5807" customFormat="1" x14ac:dyDescent="0.15"/>
    <row r="5808" customFormat="1" x14ac:dyDescent="0.15"/>
    <row r="5809" customFormat="1" x14ac:dyDescent="0.15"/>
    <row r="5810" customFormat="1" x14ac:dyDescent="0.15"/>
    <row r="5811" customFormat="1" x14ac:dyDescent="0.15"/>
    <row r="5812" customFormat="1" x14ac:dyDescent="0.15"/>
    <row r="5813" customFormat="1" x14ac:dyDescent="0.15"/>
    <row r="5814" customFormat="1" x14ac:dyDescent="0.15"/>
    <row r="5815" customFormat="1" x14ac:dyDescent="0.15"/>
    <row r="5816" customFormat="1" x14ac:dyDescent="0.15"/>
    <row r="5817" customFormat="1" x14ac:dyDescent="0.15"/>
    <row r="5818" customFormat="1" x14ac:dyDescent="0.15"/>
    <row r="5819" customFormat="1" x14ac:dyDescent="0.15"/>
    <row r="5820" customFormat="1" x14ac:dyDescent="0.15"/>
    <row r="5821" customFormat="1" x14ac:dyDescent="0.15"/>
    <row r="5822" customFormat="1" x14ac:dyDescent="0.15"/>
    <row r="5823" customFormat="1" x14ac:dyDescent="0.15"/>
    <row r="5824" customFormat="1" x14ac:dyDescent="0.15"/>
    <row r="5825" customFormat="1" x14ac:dyDescent="0.15"/>
    <row r="5826" customFormat="1" x14ac:dyDescent="0.15"/>
    <row r="5827" customFormat="1" x14ac:dyDescent="0.15"/>
    <row r="5828" customFormat="1" x14ac:dyDescent="0.15"/>
    <row r="5829" customFormat="1" x14ac:dyDescent="0.15"/>
    <row r="5830" customFormat="1" x14ac:dyDescent="0.15"/>
    <row r="5831" customFormat="1" x14ac:dyDescent="0.15"/>
    <row r="5832" customFormat="1" x14ac:dyDescent="0.15"/>
    <row r="5833" customFormat="1" x14ac:dyDescent="0.15"/>
    <row r="5834" customFormat="1" x14ac:dyDescent="0.15"/>
    <row r="5835" customFormat="1" x14ac:dyDescent="0.15"/>
    <row r="5836" customFormat="1" x14ac:dyDescent="0.15"/>
    <row r="5837" customFormat="1" x14ac:dyDescent="0.15"/>
    <row r="5838" customFormat="1" x14ac:dyDescent="0.15"/>
    <row r="5839" customFormat="1" x14ac:dyDescent="0.15"/>
    <row r="5840" customFormat="1" x14ac:dyDescent="0.15"/>
    <row r="5841" customFormat="1" x14ac:dyDescent="0.15"/>
    <row r="5842" customFormat="1" x14ac:dyDescent="0.15"/>
    <row r="5843" customFormat="1" x14ac:dyDescent="0.15"/>
    <row r="5844" customFormat="1" x14ac:dyDescent="0.15"/>
    <row r="5845" customFormat="1" x14ac:dyDescent="0.15"/>
    <row r="5846" customFormat="1" x14ac:dyDescent="0.15"/>
    <row r="5847" customFormat="1" x14ac:dyDescent="0.15"/>
    <row r="5848" customFormat="1" x14ac:dyDescent="0.15"/>
    <row r="5849" customFormat="1" x14ac:dyDescent="0.15"/>
    <row r="5850" customFormat="1" x14ac:dyDescent="0.15"/>
    <row r="5851" customFormat="1" x14ac:dyDescent="0.15"/>
    <row r="5852" customFormat="1" x14ac:dyDescent="0.15"/>
    <row r="5853" customFormat="1" x14ac:dyDescent="0.15"/>
    <row r="5854" customFormat="1" x14ac:dyDescent="0.15"/>
    <row r="5855" customFormat="1" x14ac:dyDescent="0.15"/>
    <row r="5856" customFormat="1" x14ac:dyDescent="0.15"/>
    <row r="5857" customFormat="1" x14ac:dyDescent="0.15"/>
    <row r="5858" customFormat="1" x14ac:dyDescent="0.15"/>
    <row r="5859" customFormat="1" x14ac:dyDescent="0.15"/>
    <row r="5860" customFormat="1" x14ac:dyDescent="0.15"/>
    <row r="5861" customFormat="1" x14ac:dyDescent="0.15"/>
    <row r="5862" customFormat="1" x14ac:dyDescent="0.15"/>
    <row r="5863" customFormat="1" x14ac:dyDescent="0.15"/>
    <row r="5864" customFormat="1" x14ac:dyDescent="0.15"/>
    <row r="5865" customFormat="1" x14ac:dyDescent="0.15"/>
    <row r="5866" customFormat="1" x14ac:dyDescent="0.15"/>
    <row r="5867" customFormat="1" x14ac:dyDescent="0.15"/>
    <row r="5868" customFormat="1" x14ac:dyDescent="0.15"/>
    <row r="5869" customFormat="1" x14ac:dyDescent="0.15"/>
    <row r="5870" customFormat="1" x14ac:dyDescent="0.15"/>
    <row r="5871" customFormat="1" x14ac:dyDescent="0.15"/>
    <row r="5872" customFormat="1" x14ac:dyDescent="0.15"/>
    <row r="5873" customFormat="1" x14ac:dyDescent="0.15"/>
    <row r="5874" customFormat="1" x14ac:dyDescent="0.15"/>
    <row r="5875" customFormat="1" x14ac:dyDescent="0.15"/>
    <row r="5876" customFormat="1" x14ac:dyDescent="0.15"/>
    <row r="5877" customFormat="1" x14ac:dyDescent="0.15"/>
    <row r="5878" customFormat="1" x14ac:dyDescent="0.15"/>
    <row r="5879" customFormat="1" x14ac:dyDescent="0.15"/>
    <row r="5880" customFormat="1" x14ac:dyDescent="0.15"/>
    <row r="5881" customFormat="1" x14ac:dyDescent="0.15"/>
    <row r="5882" customFormat="1" x14ac:dyDescent="0.15"/>
    <row r="5883" customFormat="1" x14ac:dyDescent="0.15"/>
    <row r="5884" customFormat="1" x14ac:dyDescent="0.15"/>
    <row r="5885" customFormat="1" x14ac:dyDescent="0.15"/>
    <row r="5886" customFormat="1" x14ac:dyDescent="0.15"/>
    <row r="5887" customFormat="1" x14ac:dyDescent="0.15"/>
    <row r="5888" customFormat="1" x14ac:dyDescent="0.15"/>
    <row r="5889" customFormat="1" x14ac:dyDescent="0.15"/>
    <row r="5890" customFormat="1" x14ac:dyDescent="0.15"/>
    <row r="5891" customFormat="1" x14ac:dyDescent="0.15"/>
    <row r="5892" customFormat="1" x14ac:dyDescent="0.15"/>
    <row r="5893" customFormat="1" x14ac:dyDescent="0.15"/>
    <row r="5894" customFormat="1" x14ac:dyDescent="0.15"/>
    <row r="5895" customFormat="1" x14ac:dyDescent="0.15"/>
    <row r="5896" customFormat="1" x14ac:dyDescent="0.15"/>
    <row r="5897" customFormat="1" x14ac:dyDescent="0.15"/>
    <row r="5898" customFormat="1" x14ac:dyDescent="0.15"/>
    <row r="5899" customFormat="1" x14ac:dyDescent="0.15"/>
    <row r="5900" customFormat="1" x14ac:dyDescent="0.15"/>
    <row r="5901" customFormat="1" x14ac:dyDescent="0.15"/>
    <row r="5902" customFormat="1" x14ac:dyDescent="0.15"/>
    <row r="5903" customFormat="1" x14ac:dyDescent="0.15"/>
    <row r="5904" customFormat="1" x14ac:dyDescent="0.15"/>
    <row r="5905" customFormat="1" x14ac:dyDescent="0.15"/>
    <row r="5906" customFormat="1" x14ac:dyDescent="0.15"/>
    <row r="5907" customFormat="1" x14ac:dyDescent="0.15"/>
    <row r="5908" customFormat="1" x14ac:dyDescent="0.15"/>
    <row r="5909" customFormat="1" x14ac:dyDescent="0.15"/>
    <row r="5910" customFormat="1" x14ac:dyDescent="0.15"/>
    <row r="5911" customFormat="1" x14ac:dyDescent="0.15"/>
    <row r="5912" customFormat="1" x14ac:dyDescent="0.15"/>
    <row r="5913" customFormat="1" x14ac:dyDescent="0.15"/>
    <row r="5914" customFormat="1" x14ac:dyDescent="0.15"/>
    <row r="5915" customFormat="1" x14ac:dyDescent="0.15"/>
    <row r="5916" customFormat="1" x14ac:dyDescent="0.15"/>
    <row r="5917" customFormat="1" x14ac:dyDescent="0.15"/>
    <row r="5918" customFormat="1" x14ac:dyDescent="0.15"/>
    <row r="5919" customFormat="1" x14ac:dyDescent="0.15"/>
    <row r="5920" customFormat="1" x14ac:dyDescent="0.15"/>
    <row r="5921" customFormat="1" x14ac:dyDescent="0.15"/>
    <row r="5922" customFormat="1" x14ac:dyDescent="0.15"/>
    <row r="5923" customFormat="1" x14ac:dyDescent="0.15"/>
    <row r="5924" customFormat="1" x14ac:dyDescent="0.15"/>
    <row r="5925" customFormat="1" x14ac:dyDescent="0.15"/>
    <row r="5926" customFormat="1" x14ac:dyDescent="0.15"/>
    <row r="5927" customFormat="1" x14ac:dyDescent="0.15"/>
    <row r="5928" customFormat="1" x14ac:dyDescent="0.15"/>
    <row r="5929" customFormat="1" x14ac:dyDescent="0.15"/>
    <row r="5930" customFormat="1" x14ac:dyDescent="0.15"/>
    <row r="5931" customFormat="1" x14ac:dyDescent="0.15"/>
    <row r="5932" customFormat="1" x14ac:dyDescent="0.15"/>
    <row r="5933" customFormat="1" x14ac:dyDescent="0.15"/>
    <row r="5934" customFormat="1" x14ac:dyDescent="0.15"/>
    <row r="5935" customFormat="1" x14ac:dyDescent="0.15"/>
    <row r="5936" customFormat="1" x14ac:dyDescent="0.15"/>
    <row r="5937" customFormat="1" x14ac:dyDescent="0.15"/>
    <row r="5938" customFormat="1" x14ac:dyDescent="0.15"/>
    <row r="5939" customFormat="1" x14ac:dyDescent="0.15"/>
    <row r="5940" customFormat="1" x14ac:dyDescent="0.15"/>
    <row r="5941" customFormat="1" x14ac:dyDescent="0.15"/>
    <row r="5942" customFormat="1" x14ac:dyDescent="0.15"/>
    <row r="5943" customFormat="1" x14ac:dyDescent="0.15"/>
    <row r="5944" customFormat="1" x14ac:dyDescent="0.15"/>
    <row r="5945" customFormat="1" x14ac:dyDescent="0.15"/>
    <row r="5946" customFormat="1" x14ac:dyDescent="0.15"/>
    <row r="5947" customFormat="1" x14ac:dyDescent="0.15"/>
    <row r="5948" customFormat="1" x14ac:dyDescent="0.15"/>
    <row r="5949" customFormat="1" x14ac:dyDescent="0.15"/>
    <row r="5950" customFormat="1" x14ac:dyDescent="0.15"/>
    <row r="5951" customFormat="1" x14ac:dyDescent="0.15"/>
    <row r="5952" customFormat="1" x14ac:dyDescent="0.15"/>
    <row r="5953" customFormat="1" x14ac:dyDescent="0.15"/>
    <row r="5954" customFormat="1" x14ac:dyDescent="0.15"/>
    <row r="5955" customFormat="1" x14ac:dyDescent="0.15"/>
    <row r="5956" customFormat="1" x14ac:dyDescent="0.15"/>
    <row r="5957" customFormat="1" x14ac:dyDescent="0.15"/>
    <row r="5958" customFormat="1" x14ac:dyDescent="0.15"/>
    <row r="5959" customFormat="1" x14ac:dyDescent="0.15"/>
    <row r="5960" customFormat="1" x14ac:dyDescent="0.15"/>
    <row r="5961" customFormat="1" x14ac:dyDescent="0.15"/>
    <row r="5962" customFormat="1" x14ac:dyDescent="0.15"/>
    <row r="5963" customFormat="1" x14ac:dyDescent="0.15"/>
    <row r="5964" customFormat="1" x14ac:dyDescent="0.15"/>
    <row r="5965" customFormat="1" x14ac:dyDescent="0.15"/>
    <row r="5966" customFormat="1" x14ac:dyDescent="0.15"/>
    <row r="5967" customFormat="1" x14ac:dyDescent="0.15"/>
    <row r="5968" customFormat="1" x14ac:dyDescent="0.15"/>
    <row r="5969" customFormat="1" x14ac:dyDescent="0.15"/>
    <row r="5970" customFormat="1" x14ac:dyDescent="0.15"/>
    <row r="5971" customFormat="1" x14ac:dyDescent="0.15"/>
    <row r="5972" customFormat="1" x14ac:dyDescent="0.15"/>
    <row r="5973" customFormat="1" x14ac:dyDescent="0.15"/>
    <row r="5974" customFormat="1" x14ac:dyDescent="0.15"/>
    <row r="5975" customFormat="1" x14ac:dyDescent="0.15"/>
    <row r="5976" customFormat="1" x14ac:dyDescent="0.15"/>
    <row r="5977" customFormat="1" x14ac:dyDescent="0.15"/>
    <row r="5978" customFormat="1" x14ac:dyDescent="0.15"/>
    <row r="5979" customFormat="1" x14ac:dyDescent="0.15"/>
    <row r="5980" customFormat="1" x14ac:dyDescent="0.15"/>
    <row r="5981" customFormat="1" x14ac:dyDescent="0.15"/>
    <row r="5982" customFormat="1" x14ac:dyDescent="0.15"/>
    <row r="5983" customFormat="1" x14ac:dyDescent="0.15"/>
    <row r="5984" customFormat="1" x14ac:dyDescent="0.15"/>
    <row r="5985" customFormat="1" x14ac:dyDescent="0.15"/>
    <row r="5986" customFormat="1" x14ac:dyDescent="0.15"/>
    <row r="5987" customFormat="1" x14ac:dyDescent="0.15"/>
    <row r="5988" customFormat="1" x14ac:dyDescent="0.15"/>
    <row r="5989" customFormat="1" x14ac:dyDescent="0.15"/>
    <row r="5990" customFormat="1" x14ac:dyDescent="0.15"/>
    <row r="5991" customFormat="1" x14ac:dyDescent="0.15"/>
    <row r="5992" customFormat="1" x14ac:dyDescent="0.15"/>
    <row r="5993" customFormat="1" x14ac:dyDescent="0.15"/>
    <row r="5994" customFormat="1" x14ac:dyDescent="0.15"/>
    <row r="5995" customFormat="1" x14ac:dyDescent="0.15"/>
    <row r="5996" customFormat="1" x14ac:dyDescent="0.15"/>
    <row r="5997" customFormat="1" x14ac:dyDescent="0.15"/>
    <row r="5998" customFormat="1" x14ac:dyDescent="0.15"/>
    <row r="5999" customFormat="1" x14ac:dyDescent="0.15"/>
    <row r="6000" customFormat="1" x14ac:dyDescent="0.15"/>
    <row r="6001" customFormat="1" x14ac:dyDescent="0.15"/>
    <row r="6002" customFormat="1" x14ac:dyDescent="0.15"/>
    <row r="6003" customFormat="1" x14ac:dyDescent="0.15"/>
    <row r="6004" customFormat="1" x14ac:dyDescent="0.15"/>
    <row r="6005" customFormat="1" x14ac:dyDescent="0.15"/>
    <row r="6006" customFormat="1" x14ac:dyDescent="0.15"/>
    <row r="6007" customFormat="1" x14ac:dyDescent="0.15"/>
    <row r="6008" customFormat="1" x14ac:dyDescent="0.15"/>
    <row r="6009" customFormat="1" x14ac:dyDescent="0.15"/>
    <row r="6010" customFormat="1" x14ac:dyDescent="0.15"/>
    <row r="6011" customFormat="1" x14ac:dyDescent="0.15"/>
    <row r="6012" customFormat="1" x14ac:dyDescent="0.15"/>
    <row r="6013" customFormat="1" x14ac:dyDescent="0.15"/>
    <row r="6014" customFormat="1" x14ac:dyDescent="0.15"/>
    <row r="6015" customFormat="1" x14ac:dyDescent="0.15"/>
    <row r="6016" customFormat="1" x14ac:dyDescent="0.15"/>
    <row r="6017" customFormat="1" x14ac:dyDescent="0.15"/>
    <row r="6018" customFormat="1" x14ac:dyDescent="0.15"/>
    <row r="6019" customFormat="1" x14ac:dyDescent="0.15"/>
    <row r="6020" customFormat="1" x14ac:dyDescent="0.15"/>
    <row r="6021" customFormat="1" x14ac:dyDescent="0.15"/>
    <row r="6022" customFormat="1" x14ac:dyDescent="0.15"/>
    <row r="6023" customFormat="1" x14ac:dyDescent="0.15"/>
    <row r="6024" customFormat="1" x14ac:dyDescent="0.15"/>
    <row r="6025" customFormat="1" x14ac:dyDescent="0.15"/>
    <row r="6026" customFormat="1" x14ac:dyDescent="0.15"/>
    <row r="6027" customFormat="1" x14ac:dyDescent="0.15"/>
    <row r="6028" customFormat="1" x14ac:dyDescent="0.15"/>
    <row r="6029" customFormat="1" x14ac:dyDescent="0.15"/>
    <row r="6030" customFormat="1" x14ac:dyDescent="0.15"/>
    <row r="6031" customFormat="1" x14ac:dyDescent="0.15"/>
    <row r="6032" customFormat="1" x14ac:dyDescent="0.15"/>
    <row r="6033" customFormat="1" x14ac:dyDescent="0.15"/>
    <row r="6034" customFormat="1" x14ac:dyDescent="0.15"/>
    <row r="6035" customFormat="1" x14ac:dyDescent="0.15"/>
    <row r="6036" customFormat="1" x14ac:dyDescent="0.15"/>
    <row r="6037" customFormat="1" x14ac:dyDescent="0.15"/>
    <row r="6038" customFormat="1" x14ac:dyDescent="0.15"/>
    <row r="6039" customFormat="1" x14ac:dyDescent="0.15"/>
    <row r="6040" customFormat="1" x14ac:dyDescent="0.15"/>
    <row r="6041" customFormat="1" x14ac:dyDescent="0.15"/>
    <row r="6042" customFormat="1" x14ac:dyDescent="0.15"/>
    <row r="6043" customFormat="1" x14ac:dyDescent="0.15"/>
    <row r="6044" customFormat="1" x14ac:dyDescent="0.15"/>
    <row r="6045" customFormat="1" x14ac:dyDescent="0.15"/>
    <row r="6046" customFormat="1" x14ac:dyDescent="0.15"/>
    <row r="6047" customFormat="1" x14ac:dyDescent="0.15"/>
    <row r="6048" customFormat="1" x14ac:dyDescent="0.15"/>
    <row r="6049" customFormat="1" x14ac:dyDescent="0.15"/>
    <row r="6050" customFormat="1" x14ac:dyDescent="0.15"/>
    <row r="6051" customFormat="1" x14ac:dyDescent="0.15"/>
    <row r="6052" customFormat="1" x14ac:dyDescent="0.15"/>
    <row r="6053" customFormat="1" x14ac:dyDescent="0.15"/>
    <row r="6054" customFormat="1" x14ac:dyDescent="0.15"/>
    <row r="6055" customFormat="1" x14ac:dyDescent="0.15"/>
    <row r="6056" customFormat="1" x14ac:dyDescent="0.15"/>
    <row r="6057" customFormat="1" x14ac:dyDescent="0.15"/>
    <row r="6058" customFormat="1" x14ac:dyDescent="0.15"/>
    <row r="6059" customFormat="1" x14ac:dyDescent="0.15"/>
    <row r="6060" customFormat="1" x14ac:dyDescent="0.15"/>
    <row r="6061" customFormat="1" x14ac:dyDescent="0.15"/>
    <row r="6062" customFormat="1" x14ac:dyDescent="0.15"/>
    <row r="6063" customFormat="1" x14ac:dyDescent="0.15"/>
    <row r="6064" customFormat="1" x14ac:dyDescent="0.15"/>
    <row r="6065" customFormat="1" x14ac:dyDescent="0.15"/>
    <row r="6066" customFormat="1" x14ac:dyDescent="0.15"/>
    <row r="6067" customFormat="1" x14ac:dyDescent="0.15"/>
    <row r="6068" customFormat="1" x14ac:dyDescent="0.15"/>
    <row r="6069" customFormat="1" x14ac:dyDescent="0.15"/>
    <row r="6070" customFormat="1" x14ac:dyDescent="0.15"/>
    <row r="6071" customFormat="1" x14ac:dyDescent="0.15"/>
    <row r="6072" customFormat="1" x14ac:dyDescent="0.15"/>
    <row r="6073" customFormat="1" x14ac:dyDescent="0.15"/>
    <row r="6074" customFormat="1" x14ac:dyDescent="0.15"/>
    <row r="6075" customFormat="1" x14ac:dyDescent="0.15"/>
    <row r="6076" customFormat="1" x14ac:dyDescent="0.15"/>
    <row r="6077" customFormat="1" x14ac:dyDescent="0.15"/>
    <row r="6078" customFormat="1" x14ac:dyDescent="0.15"/>
    <row r="6079" customFormat="1" x14ac:dyDescent="0.15"/>
    <row r="6080" customFormat="1" x14ac:dyDescent="0.15"/>
    <row r="6081" customFormat="1" x14ac:dyDescent="0.15"/>
    <row r="6082" customFormat="1" x14ac:dyDescent="0.15"/>
    <row r="6083" customFormat="1" x14ac:dyDescent="0.15"/>
    <row r="6084" customFormat="1" x14ac:dyDescent="0.15"/>
    <row r="6085" customFormat="1" x14ac:dyDescent="0.15"/>
    <row r="6086" customFormat="1" x14ac:dyDescent="0.15"/>
    <row r="6087" customFormat="1" x14ac:dyDescent="0.15"/>
    <row r="6088" customFormat="1" x14ac:dyDescent="0.15"/>
    <row r="6089" customFormat="1" x14ac:dyDescent="0.15"/>
    <row r="6090" customFormat="1" x14ac:dyDescent="0.15"/>
    <row r="6091" customFormat="1" x14ac:dyDescent="0.15"/>
    <row r="6092" customFormat="1" x14ac:dyDescent="0.15"/>
    <row r="6093" customFormat="1" x14ac:dyDescent="0.15"/>
    <row r="6094" customFormat="1" x14ac:dyDescent="0.15"/>
    <row r="6095" customFormat="1" x14ac:dyDescent="0.15"/>
    <row r="6096" customFormat="1" x14ac:dyDescent="0.15"/>
    <row r="6097" customFormat="1" x14ac:dyDescent="0.15"/>
    <row r="6098" customFormat="1" x14ac:dyDescent="0.15"/>
    <row r="6099" customFormat="1" x14ac:dyDescent="0.15"/>
    <row r="6100" customFormat="1" x14ac:dyDescent="0.15"/>
    <row r="6101" customFormat="1" x14ac:dyDescent="0.15"/>
    <row r="6102" customFormat="1" x14ac:dyDescent="0.15"/>
    <row r="6103" customFormat="1" x14ac:dyDescent="0.15"/>
    <row r="6104" customFormat="1" x14ac:dyDescent="0.15"/>
    <row r="6105" customFormat="1" x14ac:dyDescent="0.15"/>
    <row r="6106" customFormat="1" x14ac:dyDescent="0.15"/>
    <row r="6107" customFormat="1" x14ac:dyDescent="0.15"/>
    <row r="6108" customFormat="1" x14ac:dyDescent="0.15"/>
    <row r="6109" customFormat="1" x14ac:dyDescent="0.15"/>
    <row r="6110" customFormat="1" x14ac:dyDescent="0.15"/>
    <row r="6111" customFormat="1" x14ac:dyDescent="0.15"/>
    <row r="6112" customFormat="1" x14ac:dyDescent="0.15"/>
    <row r="6113" customFormat="1" x14ac:dyDescent="0.15"/>
    <row r="6114" customFormat="1" x14ac:dyDescent="0.15"/>
    <row r="6115" customFormat="1" x14ac:dyDescent="0.15"/>
    <row r="6116" customFormat="1" x14ac:dyDescent="0.15"/>
    <row r="6117" customFormat="1" x14ac:dyDescent="0.15"/>
    <row r="6118" customFormat="1" x14ac:dyDescent="0.15"/>
    <row r="6119" customFormat="1" x14ac:dyDescent="0.15"/>
    <row r="6120" customFormat="1" x14ac:dyDescent="0.15"/>
    <row r="6121" customFormat="1" x14ac:dyDescent="0.15"/>
    <row r="6122" customFormat="1" x14ac:dyDescent="0.15"/>
    <row r="6123" customFormat="1" x14ac:dyDescent="0.15"/>
    <row r="6124" customFormat="1" x14ac:dyDescent="0.15"/>
    <row r="6125" customFormat="1" x14ac:dyDescent="0.15"/>
    <row r="6126" customFormat="1" x14ac:dyDescent="0.15"/>
    <row r="6127" customFormat="1" x14ac:dyDescent="0.15"/>
    <row r="6128" customFormat="1" x14ac:dyDescent="0.15"/>
    <row r="6129" customFormat="1" x14ac:dyDescent="0.15"/>
    <row r="6130" customFormat="1" x14ac:dyDescent="0.15"/>
    <row r="6131" customFormat="1" x14ac:dyDescent="0.15"/>
    <row r="6132" customFormat="1" x14ac:dyDescent="0.15"/>
    <row r="6133" customFormat="1" x14ac:dyDescent="0.15"/>
    <row r="6134" customFormat="1" x14ac:dyDescent="0.15"/>
    <row r="6135" customFormat="1" x14ac:dyDescent="0.15"/>
    <row r="6136" customFormat="1" x14ac:dyDescent="0.15"/>
    <row r="6137" customFormat="1" x14ac:dyDescent="0.15"/>
    <row r="6138" customFormat="1" x14ac:dyDescent="0.15"/>
    <row r="6139" customFormat="1" x14ac:dyDescent="0.15"/>
    <row r="6140" customFormat="1" x14ac:dyDescent="0.15"/>
    <row r="6141" customFormat="1" x14ac:dyDescent="0.15"/>
    <row r="6142" customFormat="1" x14ac:dyDescent="0.15"/>
    <row r="6143" customFormat="1" x14ac:dyDescent="0.15"/>
    <row r="6144" customFormat="1" x14ac:dyDescent="0.15"/>
    <row r="6145" customFormat="1" x14ac:dyDescent="0.15"/>
    <row r="6146" customFormat="1" x14ac:dyDescent="0.15"/>
    <row r="6147" customFormat="1" x14ac:dyDescent="0.15"/>
    <row r="6148" customFormat="1" x14ac:dyDescent="0.15"/>
    <row r="6149" customFormat="1" x14ac:dyDescent="0.15"/>
    <row r="6150" customFormat="1" x14ac:dyDescent="0.15"/>
    <row r="6151" customFormat="1" x14ac:dyDescent="0.15"/>
    <row r="6152" customFormat="1" x14ac:dyDescent="0.15"/>
    <row r="6153" customFormat="1" x14ac:dyDescent="0.15"/>
    <row r="6154" customFormat="1" x14ac:dyDescent="0.15"/>
    <row r="6155" customFormat="1" x14ac:dyDescent="0.15"/>
    <row r="6156" customFormat="1" x14ac:dyDescent="0.15"/>
    <row r="6157" customFormat="1" x14ac:dyDescent="0.15"/>
    <row r="6158" customFormat="1" x14ac:dyDescent="0.15"/>
    <row r="6159" customFormat="1" x14ac:dyDescent="0.15"/>
    <row r="6160" customFormat="1" x14ac:dyDescent="0.15"/>
    <row r="6161" customFormat="1" x14ac:dyDescent="0.15"/>
    <row r="6162" customFormat="1" x14ac:dyDescent="0.15"/>
    <row r="6163" customFormat="1" x14ac:dyDescent="0.15"/>
    <row r="6164" customFormat="1" x14ac:dyDescent="0.15"/>
    <row r="6165" customFormat="1" x14ac:dyDescent="0.15"/>
    <row r="6166" customFormat="1" x14ac:dyDescent="0.15"/>
    <row r="6167" customFormat="1" x14ac:dyDescent="0.15"/>
    <row r="6168" customFormat="1" x14ac:dyDescent="0.15"/>
    <row r="6169" customFormat="1" x14ac:dyDescent="0.15"/>
    <row r="6170" customFormat="1" x14ac:dyDescent="0.15"/>
    <row r="6171" customFormat="1" x14ac:dyDescent="0.15"/>
    <row r="6172" customFormat="1" x14ac:dyDescent="0.15"/>
    <row r="6173" customFormat="1" x14ac:dyDescent="0.15"/>
    <row r="6174" customFormat="1" x14ac:dyDescent="0.15"/>
    <row r="6175" customFormat="1" x14ac:dyDescent="0.15"/>
    <row r="6176" customFormat="1" x14ac:dyDescent="0.15"/>
    <row r="6177" customFormat="1" x14ac:dyDescent="0.15"/>
    <row r="6178" customFormat="1" x14ac:dyDescent="0.15"/>
    <row r="6179" customFormat="1" x14ac:dyDescent="0.15"/>
    <row r="6180" customFormat="1" x14ac:dyDescent="0.15"/>
    <row r="6181" customFormat="1" x14ac:dyDescent="0.15"/>
    <row r="6182" customFormat="1" x14ac:dyDescent="0.15"/>
    <row r="6183" customFormat="1" x14ac:dyDescent="0.15"/>
    <row r="6184" customFormat="1" x14ac:dyDescent="0.15"/>
    <row r="6185" customFormat="1" x14ac:dyDescent="0.15"/>
    <row r="6186" customFormat="1" x14ac:dyDescent="0.15"/>
    <row r="6187" customFormat="1" x14ac:dyDescent="0.15"/>
    <row r="6188" customFormat="1" x14ac:dyDescent="0.15"/>
    <row r="6189" customFormat="1" x14ac:dyDescent="0.15"/>
    <row r="6190" customFormat="1" x14ac:dyDescent="0.15"/>
    <row r="6191" customFormat="1" x14ac:dyDescent="0.15"/>
    <row r="6192" customFormat="1" x14ac:dyDescent="0.15"/>
    <row r="6193" customFormat="1" x14ac:dyDescent="0.15"/>
    <row r="6194" customFormat="1" x14ac:dyDescent="0.15"/>
    <row r="6195" customFormat="1" x14ac:dyDescent="0.15"/>
    <row r="6196" customFormat="1" x14ac:dyDescent="0.15"/>
    <row r="6197" customFormat="1" x14ac:dyDescent="0.15"/>
    <row r="6198" customFormat="1" x14ac:dyDescent="0.15"/>
    <row r="6199" customFormat="1" x14ac:dyDescent="0.15"/>
    <row r="6200" customFormat="1" x14ac:dyDescent="0.15"/>
    <row r="6201" customFormat="1" x14ac:dyDescent="0.15"/>
    <row r="6202" customFormat="1" x14ac:dyDescent="0.15"/>
    <row r="6203" customFormat="1" x14ac:dyDescent="0.15"/>
    <row r="6204" customFormat="1" x14ac:dyDescent="0.15"/>
    <row r="6205" customFormat="1" x14ac:dyDescent="0.15"/>
    <row r="6206" customFormat="1" x14ac:dyDescent="0.15"/>
    <row r="6207" customFormat="1" x14ac:dyDescent="0.15"/>
    <row r="6208" customFormat="1" x14ac:dyDescent="0.15"/>
    <row r="6209" customFormat="1" x14ac:dyDescent="0.15"/>
    <row r="6210" customFormat="1" x14ac:dyDescent="0.15"/>
    <row r="6211" customFormat="1" x14ac:dyDescent="0.15"/>
    <row r="6212" customFormat="1" x14ac:dyDescent="0.15"/>
    <row r="6213" customFormat="1" x14ac:dyDescent="0.15"/>
    <row r="6214" customFormat="1" x14ac:dyDescent="0.15"/>
    <row r="6215" customFormat="1" x14ac:dyDescent="0.15"/>
    <row r="6216" customFormat="1" x14ac:dyDescent="0.15"/>
    <row r="6217" customFormat="1" x14ac:dyDescent="0.15"/>
    <row r="6218" customFormat="1" x14ac:dyDescent="0.15"/>
    <row r="6219" customFormat="1" x14ac:dyDescent="0.15"/>
    <row r="6220" customFormat="1" x14ac:dyDescent="0.15"/>
    <row r="6221" customFormat="1" x14ac:dyDescent="0.15"/>
    <row r="6222" customFormat="1" x14ac:dyDescent="0.15"/>
    <row r="6223" customFormat="1" x14ac:dyDescent="0.15"/>
    <row r="6224" customFormat="1" x14ac:dyDescent="0.15"/>
    <row r="6225" customFormat="1" x14ac:dyDescent="0.15"/>
    <row r="6226" customFormat="1" x14ac:dyDescent="0.15"/>
    <row r="6227" customFormat="1" x14ac:dyDescent="0.15"/>
    <row r="6228" customFormat="1" x14ac:dyDescent="0.15"/>
    <row r="6229" customFormat="1" x14ac:dyDescent="0.15"/>
    <row r="6230" customFormat="1" x14ac:dyDescent="0.15"/>
    <row r="6231" customFormat="1" x14ac:dyDescent="0.15"/>
    <row r="6232" customFormat="1" x14ac:dyDescent="0.15"/>
    <row r="6233" customFormat="1" x14ac:dyDescent="0.15"/>
    <row r="6234" customFormat="1" x14ac:dyDescent="0.15"/>
    <row r="6235" customFormat="1" x14ac:dyDescent="0.15"/>
    <row r="6236" customFormat="1" x14ac:dyDescent="0.15"/>
    <row r="6237" customFormat="1" x14ac:dyDescent="0.15"/>
    <row r="6238" customFormat="1" x14ac:dyDescent="0.15"/>
    <row r="6239" customFormat="1" x14ac:dyDescent="0.15"/>
    <row r="6240" customFormat="1" x14ac:dyDescent="0.15"/>
    <row r="6241" customFormat="1" x14ac:dyDescent="0.15"/>
    <row r="6242" customFormat="1" x14ac:dyDescent="0.15"/>
    <row r="6243" customFormat="1" x14ac:dyDescent="0.15"/>
    <row r="6244" customFormat="1" x14ac:dyDescent="0.15"/>
    <row r="6245" customFormat="1" x14ac:dyDescent="0.15"/>
    <row r="6246" customFormat="1" x14ac:dyDescent="0.15"/>
    <row r="6247" customFormat="1" x14ac:dyDescent="0.15"/>
    <row r="6248" customFormat="1" x14ac:dyDescent="0.15"/>
    <row r="6249" customFormat="1" x14ac:dyDescent="0.15"/>
    <row r="6250" customFormat="1" x14ac:dyDescent="0.15"/>
    <row r="6251" customFormat="1" x14ac:dyDescent="0.15"/>
    <row r="6252" customFormat="1" x14ac:dyDescent="0.15"/>
    <row r="6253" customFormat="1" x14ac:dyDescent="0.15"/>
    <row r="6254" customFormat="1" x14ac:dyDescent="0.15"/>
    <row r="6255" customFormat="1" x14ac:dyDescent="0.15"/>
    <row r="6256" customFormat="1" x14ac:dyDescent="0.15"/>
    <row r="6257" customFormat="1" x14ac:dyDescent="0.15"/>
    <row r="6258" customFormat="1" x14ac:dyDescent="0.15"/>
    <row r="6259" customFormat="1" x14ac:dyDescent="0.15"/>
    <row r="6260" customFormat="1" x14ac:dyDescent="0.15"/>
    <row r="6261" customFormat="1" x14ac:dyDescent="0.15"/>
    <row r="6262" customFormat="1" x14ac:dyDescent="0.15"/>
    <row r="6263" customFormat="1" x14ac:dyDescent="0.15"/>
    <row r="6264" customFormat="1" x14ac:dyDescent="0.15"/>
    <row r="6265" customFormat="1" x14ac:dyDescent="0.15"/>
    <row r="6266" customFormat="1" x14ac:dyDescent="0.15"/>
    <row r="6267" customFormat="1" x14ac:dyDescent="0.15"/>
    <row r="6268" customFormat="1" x14ac:dyDescent="0.15"/>
    <row r="6269" customFormat="1" x14ac:dyDescent="0.15"/>
    <row r="6270" customFormat="1" x14ac:dyDescent="0.15"/>
    <row r="6271" customFormat="1" x14ac:dyDescent="0.15"/>
    <row r="6272" customFormat="1" x14ac:dyDescent="0.15"/>
    <row r="6273" customFormat="1" x14ac:dyDescent="0.15"/>
    <row r="6274" customFormat="1" x14ac:dyDescent="0.15"/>
    <row r="6275" customFormat="1" x14ac:dyDescent="0.15"/>
    <row r="6276" customFormat="1" x14ac:dyDescent="0.15"/>
    <row r="6277" customFormat="1" x14ac:dyDescent="0.15"/>
    <row r="6278" customFormat="1" x14ac:dyDescent="0.15"/>
    <row r="6279" customFormat="1" x14ac:dyDescent="0.15"/>
    <row r="6280" customFormat="1" x14ac:dyDescent="0.15"/>
    <row r="6281" customFormat="1" x14ac:dyDescent="0.15"/>
    <row r="6282" customFormat="1" x14ac:dyDescent="0.15"/>
    <row r="6283" customFormat="1" x14ac:dyDescent="0.15"/>
    <row r="6284" customFormat="1" x14ac:dyDescent="0.15"/>
    <row r="6285" customFormat="1" x14ac:dyDescent="0.15"/>
    <row r="6286" customFormat="1" x14ac:dyDescent="0.15"/>
    <row r="6287" customFormat="1" x14ac:dyDescent="0.15"/>
    <row r="6288" customFormat="1" x14ac:dyDescent="0.15"/>
    <row r="6289" customFormat="1" x14ac:dyDescent="0.15"/>
    <row r="6290" customFormat="1" x14ac:dyDescent="0.15"/>
    <row r="6291" customFormat="1" x14ac:dyDescent="0.15"/>
    <row r="6292" customFormat="1" x14ac:dyDescent="0.15"/>
    <row r="6293" customFormat="1" x14ac:dyDescent="0.15"/>
    <row r="6294" customFormat="1" x14ac:dyDescent="0.15"/>
    <row r="6295" customFormat="1" x14ac:dyDescent="0.15"/>
    <row r="6296" customFormat="1" x14ac:dyDescent="0.15"/>
    <row r="6297" customFormat="1" x14ac:dyDescent="0.15"/>
    <row r="6298" customFormat="1" x14ac:dyDescent="0.15"/>
    <row r="6299" customFormat="1" x14ac:dyDescent="0.15"/>
    <row r="6300" customFormat="1" x14ac:dyDescent="0.15"/>
    <row r="6301" customFormat="1" x14ac:dyDescent="0.15"/>
    <row r="6302" customFormat="1" x14ac:dyDescent="0.15"/>
    <row r="6303" customFormat="1" x14ac:dyDescent="0.15"/>
    <row r="6304" customFormat="1" x14ac:dyDescent="0.15"/>
    <row r="6305" customFormat="1" x14ac:dyDescent="0.15"/>
    <row r="6306" customFormat="1" x14ac:dyDescent="0.15"/>
    <row r="6307" customFormat="1" x14ac:dyDescent="0.15"/>
    <row r="6308" customFormat="1" x14ac:dyDescent="0.15"/>
    <row r="6309" customFormat="1" x14ac:dyDescent="0.15"/>
    <row r="6310" customFormat="1" x14ac:dyDescent="0.15"/>
    <row r="6311" customFormat="1" x14ac:dyDescent="0.15"/>
    <row r="6312" customFormat="1" x14ac:dyDescent="0.15"/>
    <row r="6313" customFormat="1" x14ac:dyDescent="0.15"/>
    <row r="6314" customFormat="1" x14ac:dyDescent="0.15"/>
    <row r="6315" customFormat="1" x14ac:dyDescent="0.15"/>
    <row r="6316" customFormat="1" x14ac:dyDescent="0.15"/>
    <row r="6317" customFormat="1" x14ac:dyDescent="0.15"/>
    <row r="6318" customFormat="1" x14ac:dyDescent="0.15"/>
    <row r="6319" customFormat="1" x14ac:dyDescent="0.15"/>
    <row r="6320" customFormat="1" x14ac:dyDescent="0.15"/>
    <row r="6321" customFormat="1" x14ac:dyDescent="0.15"/>
    <row r="6322" customFormat="1" x14ac:dyDescent="0.15"/>
    <row r="6323" customFormat="1" x14ac:dyDescent="0.15"/>
    <row r="6324" customFormat="1" x14ac:dyDescent="0.15"/>
    <row r="6325" customFormat="1" x14ac:dyDescent="0.15"/>
    <row r="6326" customFormat="1" x14ac:dyDescent="0.15"/>
    <row r="6327" customFormat="1" x14ac:dyDescent="0.15"/>
    <row r="6328" customFormat="1" x14ac:dyDescent="0.15"/>
    <row r="6329" customFormat="1" x14ac:dyDescent="0.15"/>
    <row r="6330" customFormat="1" x14ac:dyDescent="0.15"/>
    <row r="6331" customFormat="1" x14ac:dyDescent="0.15"/>
    <row r="6332" customFormat="1" x14ac:dyDescent="0.15"/>
    <row r="6333" customFormat="1" x14ac:dyDescent="0.15"/>
    <row r="6334" customFormat="1" x14ac:dyDescent="0.15"/>
    <row r="6335" customFormat="1" x14ac:dyDescent="0.15"/>
    <row r="6336" customFormat="1" x14ac:dyDescent="0.15"/>
    <row r="6337" customFormat="1" x14ac:dyDescent="0.15"/>
    <row r="6338" customFormat="1" x14ac:dyDescent="0.15"/>
    <row r="6339" customFormat="1" x14ac:dyDescent="0.15"/>
    <row r="6340" customFormat="1" x14ac:dyDescent="0.15"/>
    <row r="6341" customFormat="1" x14ac:dyDescent="0.15"/>
    <row r="6342" customFormat="1" x14ac:dyDescent="0.15"/>
    <row r="6343" customFormat="1" x14ac:dyDescent="0.15"/>
    <row r="6344" customFormat="1" x14ac:dyDescent="0.15"/>
    <row r="6345" customFormat="1" x14ac:dyDescent="0.15"/>
    <row r="6346" customFormat="1" x14ac:dyDescent="0.15"/>
    <row r="6347" customFormat="1" x14ac:dyDescent="0.15"/>
    <row r="6348" customFormat="1" x14ac:dyDescent="0.15"/>
    <row r="6349" customFormat="1" x14ac:dyDescent="0.15"/>
    <row r="6350" customFormat="1" x14ac:dyDescent="0.15"/>
    <row r="6351" customFormat="1" x14ac:dyDescent="0.15"/>
    <row r="6352" customFormat="1" x14ac:dyDescent="0.15"/>
    <row r="6353" customFormat="1" x14ac:dyDescent="0.15"/>
    <row r="6354" customFormat="1" x14ac:dyDescent="0.15"/>
    <row r="6355" customFormat="1" x14ac:dyDescent="0.15"/>
    <row r="6356" customFormat="1" x14ac:dyDescent="0.15"/>
    <row r="6357" customFormat="1" x14ac:dyDescent="0.15"/>
    <row r="6358" customFormat="1" x14ac:dyDescent="0.15"/>
    <row r="6359" customFormat="1" x14ac:dyDescent="0.15"/>
    <row r="6360" customFormat="1" x14ac:dyDescent="0.15"/>
    <row r="6361" customFormat="1" x14ac:dyDescent="0.15"/>
    <row r="6362" customFormat="1" x14ac:dyDescent="0.15"/>
    <row r="6363" customFormat="1" x14ac:dyDescent="0.15"/>
    <row r="6364" customFormat="1" x14ac:dyDescent="0.15"/>
    <row r="6365" customFormat="1" x14ac:dyDescent="0.15"/>
    <row r="6366" customFormat="1" x14ac:dyDescent="0.15"/>
    <row r="6367" customFormat="1" x14ac:dyDescent="0.15"/>
    <row r="6368" customFormat="1" x14ac:dyDescent="0.15"/>
    <row r="6369" customFormat="1" x14ac:dyDescent="0.15"/>
    <row r="6370" customFormat="1" x14ac:dyDescent="0.15"/>
    <row r="6371" customFormat="1" x14ac:dyDescent="0.15"/>
    <row r="6372" customFormat="1" x14ac:dyDescent="0.15"/>
    <row r="6373" customFormat="1" x14ac:dyDescent="0.15"/>
    <row r="6374" customFormat="1" x14ac:dyDescent="0.15"/>
    <row r="6375" customFormat="1" x14ac:dyDescent="0.15"/>
    <row r="6376" customFormat="1" x14ac:dyDescent="0.15"/>
    <row r="6377" customFormat="1" x14ac:dyDescent="0.15"/>
    <row r="6378" customFormat="1" x14ac:dyDescent="0.15"/>
    <row r="6379" customFormat="1" x14ac:dyDescent="0.15"/>
    <row r="6380" customFormat="1" x14ac:dyDescent="0.15"/>
    <row r="6381" customFormat="1" x14ac:dyDescent="0.15"/>
    <row r="6382" customFormat="1" x14ac:dyDescent="0.15"/>
    <row r="6383" customFormat="1" x14ac:dyDescent="0.15"/>
    <row r="6384" customFormat="1" x14ac:dyDescent="0.15"/>
    <row r="6385" customFormat="1" x14ac:dyDescent="0.15"/>
    <row r="6386" customFormat="1" x14ac:dyDescent="0.15"/>
    <row r="6387" customFormat="1" x14ac:dyDescent="0.15"/>
    <row r="6388" customFormat="1" x14ac:dyDescent="0.15"/>
    <row r="6389" customFormat="1" x14ac:dyDescent="0.15"/>
    <row r="6390" customFormat="1" x14ac:dyDescent="0.15"/>
    <row r="6391" customFormat="1" x14ac:dyDescent="0.15"/>
    <row r="6392" customFormat="1" x14ac:dyDescent="0.15"/>
    <row r="6393" customFormat="1" x14ac:dyDescent="0.15"/>
    <row r="6394" customFormat="1" x14ac:dyDescent="0.15"/>
    <row r="6395" customFormat="1" x14ac:dyDescent="0.15"/>
    <row r="6396" customFormat="1" x14ac:dyDescent="0.15"/>
    <row r="6397" customFormat="1" x14ac:dyDescent="0.15"/>
    <row r="6398" customFormat="1" x14ac:dyDescent="0.15"/>
    <row r="6399" customFormat="1" x14ac:dyDescent="0.15"/>
    <row r="6400" customFormat="1" x14ac:dyDescent="0.15"/>
    <row r="6401" customFormat="1" x14ac:dyDescent="0.15"/>
    <row r="6402" customFormat="1" x14ac:dyDescent="0.15"/>
    <row r="6403" customFormat="1" x14ac:dyDescent="0.15"/>
    <row r="6404" customFormat="1" x14ac:dyDescent="0.15"/>
    <row r="6405" customFormat="1" x14ac:dyDescent="0.15"/>
    <row r="6406" customFormat="1" x14ac:dyDescent="0.15"/>
    <row r="6407" customFormat="1" x14ac:dyDescent="0.15"/>
    <row r="6408" customFormat="1" x14ac:dyDescent="0.15"/>
    <row r="6409" customFormat="1" x14ac:dyDescent="0.15"/>
    <row r="6410" customFormat="1" x14ac:dyDescent="0.15"/>
    <row r="6411" customFormat="1" x14ac:dyDescent="0.15"/>
    <row r="6412" customFormat="1" x14ac:dyDescent="0.15"/>
    <row r="6413" customFormat="1" x14ac:dyDescent="0.15"/>
    <row r="6414" customFormat="1" x14ac:dyDescent="0.15"/>
    <row r="6415" customFormat="1" x14ac:dyDescent="0.15"/>
    <row r="6416" customFormat="1" x14ac:dyDescent="0.15"/>
    <row r="6417" customFormat="1" x14ac:dyDescent="0.15"/>
    <row r="6418" customFormat="1" x14ac:dyDescent="0.15"/>
    <row r="6419" customFormat="1" x14ac:dyDescent="0.15"/>
    <row r="6420" customFormat="1" x14ac:dyDescent="0.15"/>
    <row r="6421" customFormat="1" x14ac:dyDescent="0.15"/>
    <row r="6422" customFormat="1" x14ac:dyDescent="0.15"/>
    <row r="6423" customFormat="1" x14ac:dyDescent="0.15"/>
    <row r="6424" customFormat="1" x14ac:dyDescent="0.15"/>
    <row r="6425" customFormat="1" x14ac:dyDescent="0.15"/>
    <row r="6426" customFormat="1" x14ac:dyDescent="0.15"/>
    <row r="6427" customFormat="1" x14ac:dyDescent="0.15"/>
    <row r="6428" customFormat="1" x14ac:dyDescent="0.15"/>
    <row r="6429" customFormat="1" x14ac:dyDescent="0.15"/>
    <row r="6430" customFormat="1" x14ac:dyDescent="0.15"/>
    <row r="6431" customFormat="1" x14ac:dyDescent="0.15"/>
    <row r="6432" customFormat="1" x14ac:dyDescent="0.15"/>
    <row r="6433" customFormat="1" x14ac:dyDescent="0.15"/>
    <row r="6434" customFormat="1" x14ac:dyDescent="0.15"/>
    <row r="6435" customFormat="1" x14ac:dyDescent="0.15"/>
    <row r="6436" customFormat="1" x14ac:dyDescent="0.15"/>
    <row r="6437" customFormat="1" x14ac:dyDescent="0.15"/>
    <row r="6438" customFormat="1" x14ac:dyDescent="0.15"/>
    <row r="6439" customFormat="1" x14ac:dyDescent="0.15"/>
    <row r="6440" customFormat="1" x14ac:dyDescent="0.15"/>
    <row r="6441" customFormat="1" x14ac:dyDescent="0.15"/>
    <row r="6442" customFormat="1" x14ac:dyDescent="0.15"/>
    <row r="6443" customFormat="1" x14ac:dyDescent="0.15"/>
    <row r="6444" customFormat="1" x14ac:dyDescent="0.15"/>
    <row r="6445" customFormat="1" x14ac:dyDescent="0.15"/>
    <row r="6446" customFormat="1" x14ac:dyDescent="0.15"/>
    <row r="6447" customFormat="1" x14ac:dyDescent="0.15"/>
    <row r="6448" customFormat="1" x14ac:dyDescent="0.15"/>
    <row r="6449" customFormat="1" x14ac:dyDescent="0.15"/>
    <row r="6450" customFormat="1" x14ac:dyDescent="0.15"/>
    <row r="6451" customFormat="1" x14ac:dyDescent="0.15"/>
    <row r="6452" customFormat="1" x14ac:dyDescent="0.15"/>
    <row r="6453" customFormat="1" x14ac:dyDescent="0.15"/>
    <row r="6454" customFormat="1" x14ac:dyDescent="0.15"/>
    <row r="6455" customFormat="1" x14ac:dyDescent="0.15"/>
    <row r="6456" customFormat="1" x14ac:dyDescent="0.15"/>
    <row r="6457" customFormat="1" x14ac:dyDescent="0.15"/>
    <row r="6458" customFormat="1" x14ac:dyDescent="0.15"/>
    <row r="6459" customFormat="1" x14ac:dyDescent="0.15"/>
    <row r="6460" customFormat="1" x14ac:dyDescent="0.15"/>
    <row r="6461" customFormat="1" x14ac:dyDescent="0.15"/>
    <row r="6462" customFormat="1" x14ac:dyDescent="0.15"/>
    <row r="6463" customFormat="1" x14ac:dyDescent="0.15"/>
    <row r="6464" customFormat="1" x14ac:dyDescent="0.15"/>
    <row r="6465" customFormat="1" x14ac:dyDescent="0.15"/>
    <row r="6466" customFormat="1" x14ac:dyDescent="0.15"/>
    <row r="6467" customFormat="1" x14ac:dyDescent="0.15"/>
    <row r="6468" customFormat="1" x14ac:dyDescent="0.15"/>
    <row r="6469" customFormat="1" x14ac:dyDescent="0.15"/>
    <row r="6470" customFormat="1" x14ac:dyDescent="0.15"/>
    <row r="6471" customFormat="1" x14ac:dyDescent="0.15"/>
    <row r="6472" customFormat="1" x14ac:dyDescent="0.15"/>
    <row r="6473" customFormat="1" x14ac:dyDescent="0.15"/>
    <row r="6474" customFormat="1" x14ac:dyDescent="0.15"/>
    <row r="6475" customFormat="1" x14ac:dyDescent="0.15"/>
    <row r="6476" customFormat="1" x14ac:dyDescent="0.15"/>
    <row r="6477" customFormat="1" x14ac:dyDescent="0.15"/>
    <row r="6478" customFormat="1" x14ac:dyDescent="0.15"/>
    <row r="6479" customFormat="1" x14ac:dyDescent="0.15"/>
    <row r="6480" customFormat="1" x14ac:dyDescent="0.15"/>
    <row r="6481" customFormat="1" x14ac:dyDescent="0.15"/>
    <row r="6482" customFormat="1" x14ac:dyDescent="0.15"/>
    <row r="6483" customFormat="1" x14ac:dyDescent="0.15"/>
    <row r="6484" customFormat="1" x14ac:dyDescent="0.15"/>
    <row r="6485" customFormat="1" x14ac:dyDescent="0.15"/>
    <row r="6486" customFormat="1" x14ac:dyDescent="0.15"/>
    <row r="6487" customFormat="1" x14ac:dyDescent="0.15"/>
    <row r="6488" customFormat="1" x14ac:dyDescent="0.15"/>
    <row r="6489" customFormat="1" x14ac:dyDescent="0.15"/>
    <row r="6490" customFormat="1" x14ac:dyDescent="0.15"/>
    <row r="6491" customFormat="1" x14ac:dyDescent="0.15"/>
    <row r="6492" customFormat="1" x14ac:dyDescent="0.15"/>
    <row r="6493" customFormat="1" x14ac:dyDescent="0.15"/>
    <row r="6494" customFormat="1" x14ac:dyDescent="0.15"/>
    <row r="6495" customFormat="1" x14ac:dyDescent="0.15"/>
    <row r="6496" customFormat="1" x14ac:dyDescent="0.15"/>
    <row r="6497" customFormat="1" x14ac:dyDescent="0.15"/>
    <row r="6498" customFormat="1" x14ac:dyDescent="0.15"/>
    <row r="6499" customFormat="1" x14ac:dyDescent="0.15"/>
    <row r="6500" customFormat="1" x14ac:dyDescent="0.15"/>
    <row r="6501" customFormat="1" x14ac:dyDescent="0.15"/>
    <row r="6502" customFormat="1" x14ac:dyDescent="0.15"/>
    <row r="6503" customFormat="1" x14ac:dyDescent="0.15"/>
    <row r="6504" customFormat="1" x14ac:dyDescent="0.15"/>
    <row r="6505" customFormat="1" x14ac:dyDescent="0.15"/>
    <row r="6506" customFormat="1" x14ac:dyDescent="0.15"/>
    <row r="6507" customFormat="1" x14ac:dyDescent="0.15"/>
    <row r="6508" customFormat="1" x14ac:dyDescent="0.15"/>
    <row r="6509" customFormat="1" x14ac:dyDescent="0.15"/>
    <row r="6510" customFormat="1" x14ac:dyDescent="0.15"/>
    <row r="6511" customFormat="1" x14ac:dyDescent="0.15"/>
    <row r="6512" customFormat="1" x14ac:dyDescent="0.15"/>
    <row r="6513" customFormat="1" x14ac:dyDescent="0.15"/>
    <row r="6514" customFormat="1" x14ac:dyDescent="0.15"/>
    <row r="6515" customFormat="1" x14ac:dyDescent="0.15"/>
    <row r="6516" customFormat="1" x14ac:dyDescent="0.15"/>
    <row r="6517" customFormat="1" x14ac:dyDescent="0.15"/>
    <row r="6518" customFormat="1" x14ac:dyDescent="0.15"/>
    <row r="6519" customFormat="1" x14ac:dyDescent="0.15"/>
    <row r="6520" customFormat="1" x14ac:dyDescent="0.15"/>
    <row r="6521" customFormat="1" x14ac:dyDescent="0.15"/>
    <row r="6522" customFormat="1" x14ac:dyDescent="0.15"/>
    <row r="6523" customFormat="1" x14ac:dyDescent="0.15"/>
    <row r="6524" customFormat="1" x14ac:dyDescent="0.15"/>
    <row r="6525" customFormat="1" x14ac:dyDescent="0.15"/>
    <row r="6526" customFormat="1" x14ac:dyDescent="0.15"/>
    <row r="6527" customFormat="1" x14ac:dyDescent="0.15"/>
    <row r="6528" customFormat="1" x14ac:dyDescent="0.15"/>
    <row r="6529" customFormat="1" x14ac:dyDescent="0.15"/>
    <row r="6530" customFormat="1" x14ac:dyDescent="0.15"/>
    <row r="6531" customFormat="1" x14ac:dyDescent="0.15"/>
    <row r="6532" customFormat="1" x14ac:dyDescent="0.15"/>
    <row r="6533" customFormat="1" x14ac:dyDescent="0.15"/>
    <row r="6534" customFormat="1" x14ac:dyDescent="0.15"/>
    <row r="6535" customFormat="1" x14ac:dyDescent="0.15"/>
    <row r="6536" customFormat="1" x14ac:dyDescent="0.15"/>
    <row r="6537" customFormat="1" x14ac:dyDescent="0.15"/>
    <row r="6538" customFormat="1" x14ac:dyDescent="0.15"/>
    <row r="6539" customFormat="1" x14ac:dyDescent="0.15"/>
    <row r="6540" customFormat="1" x14ac:dyDescent="0.15"/>
    <row r="6541" customFormat="1" x14ac:dyDescent="0.15"/>
    <row r="6542" customFormat="1" x14ac:dyDescent="0.15"/>
    <row r="6543" customFormat="1" x14ac:dyDescent="0.15"/>
    <row r="6544" customFormat="1" x14ac:dyDescent="0.15"/>
    <row r="6545" customFormat="1" x14ac:dyDescent="0.15"/>
    <row r="6546" customFormat="1" x14ac:dyDescent="0.15"/>
    <row r="6547" customFormat="1" x14ac:dyDescent="0.15"/>
    <row r="6548" customFormat="1" x14ac:dyDescent="0.15"/>
    <row r="6549" customFormat="1" x14ac:dyDescent="0.15"/>
    <row r="6550" customFormat="1" x14ac:dyDescent="0.15"/>
    <row r="6551" customFormat="1" x14ac:dyDescent="0.15"/>
    <row r="6552" customFormat="1" x14ac:dyDescent="0.15"/>
    <row r="6553" customFormat="1" x14ac:dyDescent="0.15"/>
    <row r="6554" customFormat="1" x14ac:dyDescent="0.15"/>
    <row r="6555" customFormat="1" x14ac:dyDescent="0.15"/>
    <row r="6556" customFormat="1" x14ac:dyDescent="0.15"/>
    <row r="6557" customFormat="1" x14ac:dyDescent="0.15"/>
    <row r="6558" customFormat="1" x14ac:dyDescent="0.15"/>
    <row r="6559" customFormat="1" x14ac:dyDescent="0.15"/>
    <row r="6560" customFormat="1" x14ac:dyDescent="0.15"/>
    <row r="6561" customFormat="1" x14ac:dyDescent="0.15"/>
    <row r="6562" customFormat="1" x14ac:dyDescent="0.15"/>
    <row r="6563" customFormat="1" x14ac:dyDescent="0.15"/>
    <row r="6564" customFormat="1" x14ac:dyDescent="0.15"/>
    <row r="6565" customFormat="1" x14ac:dyDescent="0.15"/>
    <row r="6566" customFormat="1" x14ac:dyDescent="0.15"/>
    <row r="6567" customFormat="1" x14ac:dyDescent="0.15"/>
    <row r="6568" customFormat="1" x14ac:dyDescent="0.15"/>
    <row r="6569" customFormat="1" x14ac:dyDescent="0.15"/>
    <row r="6570" customFormat="1" x14ac:dyDescent="0.15"/>
    <row r="6571" customFormat="1" x14ac:dyDescent="0.15"/>
    <row r="6572" customFormat="1" x14ac:dyDescent="0.15"/>
    <row r="6573" customFormat="1" x14ac:dyDescent="0.15"/>
    <row r="6574" customFormat="1" x14ac:dyDescent="0.15"/>
    <row r="6575" customFormat="1" x14ac:dyDescent="0.15"/>
    <row r="6576" customFormat="1" x14ac:dyDescent="0.15"/>
    <row r="6577" customFormat="1" x14ac:dyDescent="0.15"/>
    <row r="6578" customFormat="1" x14ac:dyDescent="0.15"/>
    <row r="6579" customFormat="1" x14ac:dyDescent="0.15"/>
    <row r="6580" customFormat="1" x14ac:dyDescent="0.15"/>
    <row r="6581" customFormat="1" x14ac:dyDescent="0.15"/>
    <row r="6582" customFormat="1" x14ac:dyDescent="0.15"/>
    <row r="6583" customFormat="1" x14ac:dyDescent="0.15"/>
    <row r="6584" customFormat="1" x14ac:dyDescent="0.15"/>
    <row r="6585" customFormat="1" x14ac:dyDescent="0.15"/>
    <row r="6586" customFormat="1" x14ac:dyDescent="0.15"/>
    <row r="6587" customFormat="1" x14ac:dyDescent="0.15"/>
    <row r="6588" customFormat="1" x14ac:dyDescent="0.15"/>
    <row r="6589" customFormat="1" x14ac:dyDescent="0.15"/>
    <row r="6590" customFormat="1" x14ac:dyDescent="0.15"/>
    <row r="6591" customFormat="1" x14ac:dyDescent="0.15"/>
    <row r="6592" customFormat="1" x14ac:dyDescent="0.15"/>
    <row r="6593" customFormat="1" x14ac:dyDescent="0.15"/>
    <row r="6594" customFormat="1" x14ac:dyDescent="0.15"/>
    <row r="6595" customFormat="1" x14ac:dyDescent="0.15"/>
    <row r="6596" customFormat="1" x14ac:dyDescent="0.15"/>
    <row r="6597" customFormat="1" x14ac:dyDescent="0.15"/>
    <row r="6598" customFormat="1" x14ac:dyDescent="0.15"/>
    <row r="6599" customFormat="1" x14ac:dyDescent="0.15"/>
    <row r="6600" customFormat="1" x14ac:dyDescent="0.15"/>
    <row r="6601" customFormat="1" x14ac:dyDescent="0.15"/>
    <row r="6602" customFormat="1" x14ac:dyDescent="0.15"/>
    <row r="6603" customFormat="1" x14ac:dyDescent="0.15"/>
    <row r="6604" customFormat="1" x14ac:dyDescent="0.15"/>
    <row r="6605" customFormat="1" x14ac:dyDescent="0.15"/>
    <row r="6606" customFormat="1" x14ac:dyDescent="0.15"/>
    <row r="6607" customFormat="1" x14ac:dyDescent="0.15"/>
    <row r="6608" customFormat="1" x14ac:dyDescent="0.15"/>
    <row r="6609" customFormat="1" x14ac:dyDescent="0.15"/>
    <row r="6610" customFormat="1" x14ac:dyDescent="0.15"/>
    <row r="6611" customFormat="1" x14ac:dyDescent="0.15"/>
    <row r="6612" customFormat="1" x14ac:dyDescent="0.15"/>
    <row r="6613" customFormat="1" x14ac:dyDescent="0.15"/>
    <row r="6614" customFormat="1" x14ac:dyDescent="0.15"/>
    <row r="6615" customFormat="1" x14ac:dyDescent="0.15"/>
    <row r="6616" customFormat="1" x14ac:dyDescent="0.15"/>
    <row r="6617" customFormat="1" x14ac:dyDescent="0.15"/>
    <row r="6618" customFormat="1" x14ac:dyDescent="0.15"/>
    <row r="6619" customFormat="1" x14ac:dyDescent="0.15"/>
    <row r="6620" customFormat="1" x14ac:dyDescent="0.15"/>
    <row r="6621" customFormat="1" x14ac:dyDescent="0.15"/>
    <row r="6622" customFormat="1" x14ac:dyDescent="0.15"/>
    <row r="6623" customFormat="1" x14ac:dyDescent="0.15"/>
    <row r="6624" customFormat="1" x14ac:dyDescent="0.15"/>
    <row r="6625" customFormat="1" x14ac:dyDescent="0.15"/>
    <row r="6626" customFormat="1" x14ac:dyDescent="0.15"/>
    <row r="6627" customFormat="1" x14ac:dyDescent="0.15"/>
    <row r="6628" customFormat="1" x14ac:dyDescent="0.15"/>
    <row r="6629" customFormat="1" x14ac:dyDescent="0.15"/>
    <row r="6630" customFormat="1" x14ac:dyDescent="0.15"/>
    <row r="6631" customFormat="1" x14ac:dyDescent="0.15"/>
    <row r="6632" customFormat="1" x14ac:dyDescent="0.15"/>
    <row r="6633" customFormat="1" x14ac:dyDescent="0.15"/>
    <row r="6634" customFormat="1" x14ac:dyDescent="0.15"/>
    <row r="6635" customFormat="1" x14ac:dyDescent="0.15"/>
    <row r="6636" customFormat="1" x14ac:dyDescent="0.15"/>
    <row r="6637" customFormat="1" x14ac:dyDescent="0.15"/>
    <row r="6638" customFormat="1" x14ac:dyDescent="0.15"/>
    <row r="6639" customFormat="1" x14ac:dyDescent="0.15"/>
    <row r="6640" customFormat="1" x14ac:dyDescent="0.15"/>
    <row r="6641" customFormat="1" x14ac:dyDescent="0.15"/>
    <row r="6642" customFormat="1" x14ac:dyDescent="0.15"/>
    <row r="6643" customFormat="1" x14ac:dyDescent="0.15"/>
    <row r="6644" customFormat="1" x14ac:dyDescent="0.15"/>
    <row r="6645" customFormat="1" x14ac:dyDescent="0.15"/>
    <row r="6646" customFormat="1" x14ac:dyDescent="0.15"/>
    <row r="6647" customFormat="1" x14ac:dyDescent="0.15"/>
    <row r="6648" customFormat="1" x14ac:dyDescent="0.15"/>
    <row r="6649" customFormat="1" x14ac:dyDescent="0.15"/>
    <row r="6650" customFormat="1" x14ac:dyDescent="0.15"/>
    <row r="6651" customFormat="1" x14ac:dyDescent="0.15"/>
    <row r="6652" customFormat="1" x14ac:dyDescent="0.15"/>
    <row r="6653" customFormat="1" x14ac:dyDescent="0.15"/>
    <row r="6654" customFormat="1" x14ac:dyDescent="0.15"/>
    <row r="6655" customFormat="1" x14ac:dyDescent="0.15"/>
    <row r="6656" customFormat="1" x14ac:dyDescent="0.15"/>
    <row r="6657" customFormat="1" x14ac:dyDescent="0.15"/>
    <row r="6658" customFormat="1" x14ac:dyDescent="0.15"/>
    <row r="6659" customFormat="1" x14ac:dyDescent="0.15"/>
    <row r="6660" customFormat="1" x14ac:dyDescent="0.15"/>
    <row r="6661" customFormat="1" x14ac:dyDescent="0.15"/>
    <row r="6662" customFormat="1" x14ac:dyDescent="0.15"/>
    <row r="6663" customFormat="1" x14ac:dyDescent="0.15"/>
    <row r="6664" customFormat="1" x14ac:dyDescent="0.15"/>
    <row r="6665" customFormat="1" x14ac:dyDescent="0.15"/>
    <row r="6666" customFormat="1" x14ac:dyDescent="0.15"/>
    <row r="6667" customFormat="1" x14ac:dyDescent="0.15"/>
    <row r="6668" customFormat="1" x14ac:dyDescent="0.15"/>
    <row r="6669" customFormat="1" x14ac:dyDescent="0.15"/>
    <row r="6670" customFormat="1" x14ac:dyDescent="0.15"/>
    <row r="6671" customFormat="1" x14ac:dyDescent="0.15"/>
    <row r="6672" customFormat="1" x14ac:dyDescent="0.15"/>
    <row r="6673" customFormat="1" x14ac:dyDescent="0.15"/>
    <row r="6674" customFormat="1" x14ac:dyDescent="0.15"/>
    <row r="6675" customFormat="1" x14ac:dyDescent="0.15"/>
    <row r="6676" customFormat="1" x14ac:dyDescent="0.15"/>
    <row r="6677" customFormat="1" x14ac:dyDescent="0.15"/>
    <row r="6678" customFormat="1" x14ac:dyDescent="0.15"/>
    <row r="6679" customFormat="1" x14ac:dyDescent="0.15"/>
    <row r="6680" customFormat="1" x14ac:dyDescent="0.15"/>
    <row r="6681" customFormat="1" x14ac:dyDescent="0.15"/>
    <row r="6682" customFormat="1" x14ac:dyDescent="0.15"/>
    <row r="6683" customFormat="1" x14ac:dyDescent="0.15"/>
    <row r="6684" customFormat="1" x14ac:dyDescent="0.15"/>
    <row r="6685" customFormat="1" x14ac:dyDescent="0.15"/>
    <row r="6686" customFormat="1" x14ac:dyDescent="0.15"/>
    <row r="6687" customFormat="1" x14ac:dyDescent="0.15"/>
    <row r="6688" customFormat="1" x14ac:dyDescent="0.15"/>
    <row r="6689" customFormat="1" x14ac:dyDescent="0.15"/>
    <row r="6690" customFormat="1" x14ac:dyDescent="0.15"/>
    <row r="6691" customFormat="1" x14ac:dyDescent="0.15"/>
    <row r="6692" customFormat="1" x14ac:dyDescent="0.15"/>
    <row r="6693" customFormat="1" x14ac:dyDescent="0.15"/>
    <row r="6694" customFormat="1" x14ac:dyDescent="0.15"/>
    <row r="6695" customFormat="1" x14ac:dyDescent="0.15"/>
    <row r="6696" customFormat="1" x14ac:dyDescent="0.15"/>
    <row r="6697" customFormat="1" x14ac:dyDescent="0.15"/>
    <row r="6698" customFormat="1" x14ac:dyDescent="0.15"/>
    <row r="6699" customFormat="1" x14ac:dyDescent="0.15"/>
    <row r="6700" customFormat="1" x14ac:dyDescent="0.15"/>
    <row r="6701" customFormat="1" x14ac:dyDescent="0.15"/>
    <row r="6702" customFormat="1" x14ac:dyDescent="0.15"/>
    <row r="6703" customFormat="1" x14ac:dyDescent="0.15"/>
    <row r="6704" customFormat="1" x14ac:dyDescent="0.15"/>
    <row r="6705" customFormat="1" x14ac:dyDescent="0.15"/>
    <row r="6706" customFormat="1" x14ac:dyDescent="0.15"/>
    <row r="6707" customFormat="1" x14ac:dyDescent="0.15"/>
    <row r="6708" customFormat="1" x14ac:dyDescent="0.15"/>
    <row r="6709" customFormat="1" x14ac:dyDescent="0.15"/>
    <row r="6710" customFormat="1" x14ac:dyDescent="0.15"/>
    <row r="6711" customFormat="1" x14ac:dyDescent="0.15"/>
    <row r="6712" customFormat="1" x14ac:dyDescent="0.15"/>
    <row r="6713" customFormat="1" x14ac:dyDescent="0.15"/>
    <row r="6714" customFormat="1" x14ac:dyDescent="0.15"/>
    <row r="6715" customFormat="1" x14ac:dyDescent="0.15"/>
    <row r="6716" customFormat="1" x14ac:dyDescent="0.15"/>
    <row r="6717" customFormat="1" x14ac:dyDescent="0.15"/>
    <row r="6718" customFormat="1" x14ac:dyDescent="0.15"/>
    <row r="6719" customFormat="1" x14ac:dyDescent="0.15"/>
    <row r="6720" customFormat="1" x14ac:dyDescent="0.15"/>
    <row r="6721" customFormat="1" x14ac:dyDescent="0.15"/>
    <row r="6722" customFormat="1" x14ac:dyDescent="0.15"/>
    <row r="6723" customFormat="1" x14ac:dyDescent="0.15"/>
    <row r="6724" customFormat="1" x14ac:dyDescent="0.15"/>
    <row r="6725" customFormat="1" x14ac:dyDescent="0.15"/>
    <row r="6726" customFormat="1" x14ac:dyDescent="0.15"/>
    <row r="6727" customFormat="1" x14ac:dyDescent="0.15"/>
    <row r="6728" customFormat="1" x14ac:dyDescent="0.15"/>
    <row r="6729" customFormat="1" x14ac:dyDescent="0.15"/>
    <row r="6730" customFormat="1" x14ac:dyDescent="0.15"/>
    <row r="6731" customFormat="1" x14ac:dyDescent="0.15"/>
    <row r="6732" customFormat="1" x14ac:dyDescent="0.15"/>
    <row r="6733" customFormat="1" x14ac:dyDescent="0.15"/>
    <row r="6734" customFormat="1" x14ac:dyDescent="0.15"/>
    <row r="6735" customFormat="1" x14ac:dyDescent="0.15"/>
    <row r="6736" customFormat="1" x14ac:dyDescent="0.15"/>
    <row r="6737" customFormat="1" x14ac:dyDescent="0.15"/>
    <row r="6738" customFormat="1" x14ac:dyDescent="0.15"/>
    <row r="6739" customFormat="1" x14ac:dyDescent="0.15"/>
    <row r="6740" customFormat="1" x14ac:dyDescent="0.15"/>
    <row r="6741" customFormat="1" x14ac:dyDescent="0.15"/>
    <row r="6742" customFormat="1" x14ac:dyDescent="0.15"/>
    <row r="6743" customFormat="1" x14ac:dyDescent="0.15"/>
    <row r="6744" customFormat="1" x14ac:dyDescent="0.15"/>
    <row r="6745" customFormat="1" x14ac:dyDescent="0.15"/>
    <row r="6746" customFormat="1" x14ac:dyDescent="0.15"/>
    <row r="6747" customFormat="1" x14ac:dyDescent="0.15"/>
    <row r="6748" customFormat="1" x14ac:dyDescent="0.15"/>
    <row r="6749" customFormat="1" x14ac:dyDescent="0.15"/>
    <row r="6750" customFormat="1" x14ac:dyDescent="0.15"/>
    <row r="6751" customFormat="1" x14ac:dyDescent="0.15"/>
    <row r="6752" customFormat="1" x14ac:dyDescent="0.15"/>
    <row r="6753" customFormat="1" x14ac:dyDescent="0.15"/>
    <row r="6754" customFormat="1" x14ac:dyDescent="0.15"/>
    <row r="6755" customFormat="1" x14ac:dyDescent="0.15"/>
    <row r="6756" customFormat="1" x14ac:dyDescent="0.15"/>
    <row r="6757" customFormat="1" x14ac:dyDescent="0.15"/>
    <row r="6758" customFormat="1" x14ac:dyDescent="0.15"/>
    <row r="6759" customFormat="1" x14ac:dyDescent="0.15"/>
    <row r="6760" customFormat="1" x14ac:dyDescent="0.15"/>
    <row r="6761" customFormat="1" x14ac:dyDescent="0.15"/>
    <row r="6762" customFormat="1" x14ac:dyDescent="0.15"/>
    <row r="6763" customFormat="1" x14ac:dyDescent="0.15"/>
    <row r="6764" customFormat="1" x14ac:dyDescent="0.15"/>
    <row r="6765" customFormat="1" x14ac:dyDescent="0.15"/>
    <row r="6766" customFormat="1" x14ac:dyDescent="0.15"/>
    <row r="6767" customFormat="1" x14ac:dyDescent="0.15"/>
    <row r="6768" customFormat="1" x14ac:dyDescent="0.15"/>
    <row r="6769" customFormat="1" x14ac:dyDescent="0.15"/>
    <row r="6770" customFormat="1" x14ac:dyDescent="0.15"/>
    <row r="6771" customFormat="1" x14ac:dyDescent="0.15"/>
    <row r="6772" customFormat="1" x14ac:dyDescent="0.15"/>
    <row r="6773" customFormat="1" x14ac:dyDescent="0.15"/>
    <row r="6774" customFormat="1" x14ac:dyDescent="0.15"/>
    <row r="6775" customFormat="1" x14ac:dyDescent="0.15"/>
    <row r="6776" customFormat="1" x14ac:dyDescent="0.15"/>
    <row r="6777" customFormat="1" x14ac:dyDescent="0.15"/>
    <row r="6778" customFormat="1" x14ac:dyDescent="0.15"/>
    <row r="6779" customFormat="1" x14ac:dyDescent="0.15"/>
    <row r="6780" customFormat="1" x14ac:dyDescent="0.15"/>
    <row r="6781" customFormat="1" x14ac:dyDescent="0.15"/>
    <row r="6782" customFormat="1" x14ac:dyDescent="0.15"/>
    <row r="6783" customFormat="1" x14ac:dyDescent="0.15"/>
    <row r="6784" customFormat="1" x14ac:dyDescent="0.15"/>
    <row r="6785" customFormat="1" x14ac:dyDescent="0.15"/>
    <row r="6786" customFormat="1" x14ac:dyDescent="0.15"/>
    <row r="6787" customFormat="1" x14ac:dyDescent="0.15"/>
    <row r="6788" customFormat="1" x14ac:dyDescent="0.15"/>
    <row r="6789" customFormat="1" x14ac:dyDescent="0.15"/>
    <row r="6790" customFormat="1" x14ac:dyDescent="0.15"/>
    <row r="6791" customFormat="1" x14ac:dyDescent="0.15"/>
    <row r="6792" customFormat="1" x14ac:dyDescent="0.15"/>
    <row r="6793" customFormat="1" x14ac:dyDescent="0.15"/>
    <row r="6794" customFormat="1" x14ac:dyDescent="0.15"/>
    <row r="6795" customFormat="1" x14ac:dyDescent="0.15"/>
    <row r="6796" customFormat="1" x14ac:dyDescent="0.15"/>
    <row r="6797" customFormat="1" x14ac:dyDescent="0.15"/>
    <row r="6798" customFormat="1" x14ac:dyDescent="0.15"/>
    <row r="6799" customFormat="1" x14ac:dyDescent="0.15"/>
    <row r="6800" customFormat="1" x14ac:dyDescent="0.15"/>
    <row r="6801" customFormat="1" x14ac:dyDescent="0.15"/>
    <row r="6802" customFormat="1" x14ac:dyDescent="0.15"/>
    <row r="6803" customFormat="1" x14ac:dyDescent="0.15"/>
    <row r="6804" customFormat="1" x14ac:dyDescent="0.15"/>
    <row r="6805" customFormat="1" x14ac:dyDescent="0.15"/>
    <row r="6806" customFormat="1" x14ac:dyDescent="0.15"/>
    <row r="6807" customFormat="1" x14ac:dyDescent="0.15"/>
    <row r="6808" customFormat="1" x14ac:dyDescent="0.15"/>
    <row r="6809" customFormat="1" x14ac:dyDescent="0.15"/>
    <row r="6810" customFormat="1" x14ac:dyDescent="0.15"/>
    <row r="6811" customFormat="1" x14ac:dyDescent="0.15"/>
    <row r="6812" customFormat="1" x14ac:dyDescent="0.15"/>
    <row r="6813" customFormat="1" x14ac:dyDescent="0.15"/>
    <row r="6814" customFormat="1" x14ac:dyDescent="0.15"/>
    <row r="6815" customFormat="1" x14ac:dyDescent="0.15"/>
    <row r="6816" customFormat="1" x14ac:dyDescent="0.15"/>
    <row r="6817" customFormat="1" x14ac:dyDescent="0.15"/>
    <row r="6818" customFormat="1" x14ac:dyDescent="0.15"/>
    <row r="6819" customFormat="1" x14ac:dyDescent="0.15"/>
    <row r="6820" customFormat="1" x14ac:dyDescent="0.15"/>
    <row r="6821" customFormat="1" x14ac:dyDescent="0.15"/>
    <row r="6822" customFormat="1" x14ac:dyDescent="0.15"/>
    <row r="6823" customFormat="1" x14ac:dyDescent="0.15"/>
    <row r="6824" customFormat="1" x14ac:dyDescent="0.15"/>
    <row r="6825" customFormat="1" x14ac:dyDescent="0.15"/>
    <row r="6826" customFormat="1" x14ac:dyDescent="0.15"/>
    <row r="6827" customFormat="1" x14ac:dyDescent="0.15"/>
    <row r="6828" customFormat="1" x14ac:dyDescent="0.15"/>
    <row r="6829" customFormat="1" x14ac:dyDescent="0.15"/>
    <row r="6830" customFormat="1" x14ac:dyDescent="0.15"/>
    <row r="6831" customFormat="1" x14ac:dyDescent="0.15"/>
    <row r="6832" customFormat="1" x14ac:dyDescent="0.15"/>
    <row r="6833" customFormat="1" x14ac:dyDescent="0.15"/>
    <row r="6834" customFormat="1" x14ac:dyDescent="0.15"/>
    <row r="6835" customFormat="1" x14ac:dyDescent="0.15"/>
    <row r="6836" customFormat="1" x14ac:dyDescent="0.15"/>
    <row r="6837" customFormat="1" x14ac:dyDescent="0.15"/>
    <row r="6838" customFormat="1" x14ac:dyDescent="0.15"/>
    <row r="6839" customFormat="1" x14ac:dyDescent="0.15"/>
    <row r="6840" customFormat="1" x14ac:dyDescent="0.15"/>
    <row r="6841" customFormat="1" x14ac:dyDescent="0.15"/>
    <row r="6842" customFormat="1" x14ac:dyDescent="0.15"/>
    <row r="6843" customFormat="1" x14ac:dyDescent="0.15"/>
    <row r="6844" customFormat="1" x14ac:dyDescent="0.15"/>
    <row r="6845" customFormat="1" x14ac:dyDescent="0.15"/>
    <row r="6846" customFormat="1" x14ac:dyDescent="0.15"/>
    <row r="6847" customFormat="1" x14ac:dyDescent="0.15"/>
    <row r="6848" customFormat="1" x14ac:dyDescent="0.15"/>
    <row r="6849" customFormat="1" x14ac:dyDescent="0.15"/>
    <row r="6850" customFormat="1" x14ac:dyDescent="0.15"/>
    <row r="6851" customFormat="1" x14ac:dyDescent="0.15"/>
    <row r="6852" customFormat="1" x14ac:dyDescent="0.15"/>
    <row r="6853" customFormat="1" x14ac:dyDescent="0.15"/>
    <row r="6854" customFormat="1" x14ac:dyDescent="0.15"/>
    <row r="6855" customFormat="1" x14ac:dyDescent="0.15"/>
    <row r="6856" customFormat="1" x14ac:dyDescent="0.15"/>
    <row r="6857" customFormat="1" x14ac:dyDescent="0.15"/>
    <row r="6858" customFormat="1" x14ac:dyDescent="0.15"/>
    <row r="6859" customFormat="1" x14ac:dyDescent="0.15"/>
    <row r="6860" customFormat="1" x14ac:dyDescent="0.15"/>
    <row r="6861" customFormat="1" x14ac:dyDescent="0.15"/>
    <row r="6862" customFormat="1" x14ac:dyDescent="0.15"/>
    <row r="6863" customFormat="1" x14ac:dyDescent="0.15"/>
    <row r="6864" customFormat="1" x14ac:dyDescent="0.15"/>
    <row r="6865" customFormat="1" x14ac:dyDescent="0.15"/>
    <row r="6866" customFormat="1" x14ac:dyDescent="0.15"/>
    <row r="6867" customFormat="1" x14ac:dyDescent="0.15"/>
    <row r="6868" customFormat="1" x14ac:dyDescent="0.15"/>
    <row r="6869" customFormat="1" x14ac:dyDescent="0.15"/>
    <row r="6870" customFormat="1" x14ac:dyDescent="0.15"/>
    <row r="6871" customFormat="1" x14ac:dyDescent="0.15"/>
    <row r="6872" customFormat="1" x14ac:dyDescent="0.15"/>
    <row r="6873" customFormat="1" x14ac:dyDescent="0.15"/>
    <row r="6874" customFormat="1" x14ac:dyDescent="0.15"/>
    <row r="6875" customFormat="1" x14ac:dyDescent="0.15"/>
    <row r="6876" customFormat="1" x14ac:dyDescent="0.15"/>
    <row r="6877" customFormat="1" x14ac:dyDescent="0.15"/>
    <row r="6878" customFormat="1" x14ac:dyDescent="0.15"/>
    <row r="6879" customFormat="1" x14ac:dyDescent="0.15"/>
    <row r="6880" customFormat="1" x14ac:dyDescent="0.15"/>
    <row r="6881" customFormat="1" x14ac:dyDescent="0.15"/>
    <row r="6882" customFormat="1" x14ac:dyDescent="0.15"/>
    <row r="6883" customFormat="1" x14ac:dyDescent="0.15"/>
    <row r="6884" customFormat="1" x14ac:dyDescent="0.15"/>
    <row r="6885" customFormat="1" x14ac:dyDescent="0.15"/>
    <row r="6886" customFormat="1" x14ac:dyDescent="0.15"/>
    <row r="6887" customFormat="1" x14ac:dyDescent="0.15"/>
    <row r="6888" customFormat="1" x14ac:dyDescent="0.15"/>
    <row r="6889" customFormat="1" x14ac:dyDescent="0.15"/>
    <row r="6890" customFormat="1" x14ac:dyDescent="0.15"/>
    <row r="6891" customFormat="1" x14ac:dyDescent="0.15"/>
    <row r="6892" customFormat="1" x14ac:dyDescent="0.15"/>
    <row r="6893" customFormat="1" x14ac:dyDescent="0.15"/>
    <row r="6894" customFormat="1" x14ac:dyDescent="0.15"/>
    <row r="6895" customFormat="1" x14ac:dyDescent="0.15"/>
    <row r="6896" customFormat="1" x14ac:dyDescent="0.15"/>
    <row r="6897" customFormat="1" x14ac:dyDescent="0.15"/>
    <row r="6898" customFormat="1" x14ac:dyDescent="0.15"/>
    <row r="6899" customFormat="1" x14ac:dyDescent="0.15"/>
    <row r="6900" customFormat="1" x14ac:dyDescent="0.15"/>
    <row r="6901" customFormat="1" x14ac:dyDescent="0.15"/>
    <row r="6902" customFormat="1" x14ac:dyDescent="0.15"/>
    <row r="6903" customFormat="1" x14ac:dyDescent="0.15"/>
    <row r="6904" customFormat="1" x14ac:dyDescent="0.15"/>
    <row r="6905" customFormat="1" x14ac:dyDescent="0.15"/>
    <row r="6906" customFormat="1" x14ac:dyDescent="0.15"/>
    <row r="6907" customFormat="1" x14ac:dyDescent="0.15"/>
    <row r="6908" customFormat="1" x14ac:dyDescent="0.15"/>
    <row r="6909" customFormat="1" x14ac:dyDescent="0.15"/>
    <row r="6910" customFormat="1" x14ac:dyDescent="0.15"/>
    <row r="6911" customFormat="1" x14ac:dyDescent="0.15"/>
    <row r="6912" customFormat="1" x14ac:dyDescent="0.15"/>
    <row r="6913" customFormat="1" x14ac:dyDescent="0.15"/>
    <row r="6914" customFormat="1" x14ac:dyDescent="0.15"/>
    <row r="6915" customFormat="1" x14ac:dyDescent="0.15"/>
    <row r="6916" customFormat="1" x14ac:dyDescent="0.15"/>
    <row r="6917" customFormat="1" x14ac:dyDescent="0.15"/>
    <row r="6918" customFormat="1" x14ac:dyDescent="0.15"/>
    <row r="6919" customFormat="1" x14ac:dyDescent="0.15"/>
    <row r="6920" customFormat="1" x14ac:dyDescent="0.15"/>
    <row r="6921" customFormat="1" x14ac:dyDescent="0.15"/>
    <row r="6922" customFormat="1" x14ac:dyDescent="0.15"/>
    <row r="6923" customFormat="1" x14ac:dyDescent="0.15"/>
    <row r="6924" customFormat="1" x14ac:dyDescent="0.15"/>
    <row r="6925" customFormat="1" x14ac:dyDescent="0.15"/>
    <row r="6926" customFormat="1" x14ac:dyDescent="0.15"/>
    <row r="6927" customFormat="1" x14ac:dyDescent="0.15"/>
    <row r="6928" customFormat="1" x14ac:dyDescent="0.15"/>
    <row r="6929" customFormat="1" x14ac:dyDescent="0.15"/>
    <row r="6930" customFormat="1" x14ac:dyDescent="0.15"/>
    <row r="6931" customFormat="1" x14ac:dyDescent="0.15"/>
    <row r="6932" customFormat="1" x14ac:dyDescent="0.15"/>
    <row r="6933" customFormat="1" x14ac:dyDescent="0.15"/>
    <row r="6934" customFormat="1" x14ac:dyDescent="0.15"/>
    <row r="6935" customFormat="1" x14ac:dyDescent="0.15"/>
    <row r="6936" customFormat="1" x14ac:dyDescent="0.15"/>
    <row r="6937" customFormat="1" x14ac:dyDescent="0.15"/>
    <row r="6938" customFormat="1" x14ac:dyDescent="0.15"/>
    <row r="6939" customFormat="1" x14ac:dyDescent="0.15"/>
    <row r="6940" customFormat="1" x14ac:dyDescent="0.15"/>
    <row r="6941" customFormat="1" x14ac:dyDescent="0.15"/>
    <row r="6942" customFormat="1" x14ac:dyDescent="0.15"/>
    <row r="6943" customFormat="1" x14ac:dyDescent="0.15"/>
    <row r="6944" customFormat="1" x14ac:dyDescent="0.15"/>
    <row r="6945" customFormat="1" x14ac:dyDescent="0.15"/>
    <row r="6946" customFormat="1" x14ac:dyDescent="0.15"/>
    <row r="6947" customFormat="1" x14ac:dyDescent="0.15"/>
    <row r="6948" customFormat="1" x14ac:dyDescent="0.15"/>
    <row r="6949" customFormat="1" x14ac:dyDescent="0.15"/>
    <row r="6950" customFormat="1" x14ac:dyDescent="0.15"/>
    <row r="6951" customFormat="1" x14ac:dyDescent="0.15"/>
    <row r="6952" customFormat="1" x14ac:dyDescent="0.15"/>
    <row r="6953" customFormat="1" x14ac:dyDescent="0.15"/>
    <row r="6954" customFormat="1" x14ac:dyDescent="0.15"/>
    <row r="6955" customFormat="1" x14ac:dyDescent="0.15"/>
    <row r="6956" customFormat="1" x14ac:dyDescent="0.15"/>
    <row r="6957" customFormat="1" x14ac:dyDescent="0.15"/>
    <row r="6958" customFormat="1" x14ac:dyDescent="0.15"/>
    <row r="6959" customFormat="1" x14ac:dyDescent="0.15"/>
    <row r="6960" customFormat="1" x14ac:dyDescent="0.15"/>
    <row r="6961" customFormat="1" x14ac:dyDescent="0.15"/>
    <row r="6962" customFormat="1" x14ac:dyDescent="0.15"/>
    <row r="6963" customFormat="1" x14ac:dyDescent="0.15"/>
    <row r="6964" customFormat="1" x14ac:dyDescent="0.15"/>
    <row r="6965" customFormat="1" x14ac:dyDescent="0.15"/>
    <row r="6966" customFormat="1" x14ac:dyDescent="0.15"/>
    <row r="6967" customFormat="1" x14ac:dyDescent="0.15"/>
    <row r="6968" customFormat="1" x14ac:dyDescent="0.15"/>
    <row r="6969" customFormat="1" x14ac:dyDescent="0.15"/>
    <row r="6970" customFormat="1" x14ac:dyDescent="0.15"/>
    <row r="6971" customFormat="1" x14ac:dyDescent="0.15"/>
    <row r="6972" customFormat="1" x14ac:dyDescent="0.15"/>
    <row r="6973" customFormat="1" x14ac:dyDescent="0.15"/>
    <row r="6974" customFormat="1" x14ac:dyDescent="0.15"/>
    <row r="6975" customFormat="1" x14ac:dyDescent="0.15"/>
    <row r="6976" customFormat="1" x14ac:dyDescent="0.15"/>
    <row r="6977" customFormat="1" x14ac:dyDescent="0.15"/>
    <row r="6978" customFormat="1" x14ac:dyDescent="0.15"/>
    <row r="6979" customFormat="1" x14ac:dyDescent="0.15"/>
    <row r="6980" customFormat="1" x14ac:dyDescent="0.15"/>
    <row r="6981" customFormat="1" x14ac:dyDescent="0.15"/>
    <row r="6982" customFormat="1" x14ac:dyDescent="0.15"/>
    <row r="6983" customFormat="1" x14ac:dyDescent="0.15"/>
    <row r="6984" customFormat="1" x14ac:dyDescent="0.15"/>
    <row r="6985" customFormat="1" x14ac:dyDescent="0.15"/>
    <row r="6986" customFormat="1" x14ac:dyDescent="0.15"/>
    <row r="6987" customFormat="1" x14ac:dyDescent="0.15"/>
    <row r="6988" customFormat="1" x14ac:dyDescent="0.15"/>
    <row r="6989" customFormat="1" x14ac:dyDescent="0.15"/>
    <row r="6990" customFormat="1" x14ac:dyDescent="0.15"/>
    <row r="6991" customFormat="1" x14ac:dyDescent="0.15"/>
    <row r="6992" customFormat="1" x14ac:dyDescent="0.15"/>
    <row r="6993" customFormat="1" x14ac:dyDescent="0.15"/>
    <row r="6994" customFormat="1" x14ac:dyDescent="0.15"/>
    <row r="6995" customFormat="1" x14ac:dyDescent="0.15"/>
    <row r="6996" customFormat="1" x14ac:dyDescent="0.15"/>
    <row r="6997" customFormat="1" x14ac:dyDescent="0.15"/>
    <row r="6998" customFormat="1" x14ac:dyDescent="0.15"/>
    <row r="6999" customFormat="1" x14ac:dyDescent="0.15"/>
    <row r="7000" customFormat="1" x14ac:dyDescent="0.15"/>
    <row r="7001" customFormat="1" x14ac:dyDescent="0.15"/>
    <row r="7002" customFormat="1" x14ac:dyDescent="0.15"/>
    <row r="7003" customFormat="1" x14ac:dyDescent="0.15"/>
    <row r="7004" customFormat="1" x14ac:dyDescent="0.15"/>
    <row r="7005" customFormat="1" x14ac:dyDescent="0.15"/>
    <row r="7006" customFormat="1" x14ac:dyDescent="0.15"/>
    <row r="7007" customFormat="1" x14ac:dyDescent="0.15"/>
    <row r="7008" customFormat="1" x14ac:dyDescent="0.15"/>
    <row r="7009" customFormat="1" x14ac:dyDescent="0.15"/>
    <row r="7010" customFormat="1" x14ac:dyDescent="0.15"/>
    <row r="7011" customFormat="1" x14ac:dyDescent="0.15"/>
    <row r="7012" customFormat="1" x14ac:dyDescent="0.15"/>
    <row r="7013" customFormat="1" x14ac:dyDescent="0.15"/>
    <row r="7014" customFormat="1" x14ac:dyDescent="0.15"/>
    <row r="7015" customFormat="1" x14ac:dyDescent="0.15"/>
    <row r="7016" customFormat="1" x14ac:dyDescent="0.15"/>
    <row r="7017" customFormat="1" x14ac:dyDescent="0.15"/>
    <row r="7018" customFormat="1" x14ac:dyDescent="0.15"/>
    <row r="7019" customFormat="1" x14ac:dyDescent="0.15"/>
    <row r="7020" customFormat="1" x14ac:dyDescent="0.15"/>
    <row r="7021" customFormat="1" x14ac:dyDescent="0.15"/>
    <row r="7022" customFormat="1" x14ac:dyDescent="0.15"/>
    <row r="7023" customFormat="1" x14ac:dyDescent="0.15"/>
    <row r="7024" customFormat="1" x14ac:dyDescent="0.15"/>
    <row r="7025" customFormat="1" x14ac:dyDescent="0.15"/>
    <row r="7026" customFormat="1" x14ac:dyDescent="0.15"/>
    <row r="7027" customFormat="1" x14ac:dyDescent="0.15"/>
    <row r="7028" customFormat="1" x14ac:dyDescent="0.15"/>
    <row r="7029" customFormat="1" x14ac:dyDescent="0.15"/>
    <row r="7030" customFormat="1" x14ac:dyDescent="0.15"/>
    <row r="7031" customFormat="1" x14ac:dyDescent="0.15"/>
    <row r="7032" customFormat="1" x14ac:dyDescent="0.15"/>
    <row r="7033" customFormat="1" x14ac:dyDescent="0.15"/>
    <row r="7034" customFormat="1" x14ac:dyDescent="0.15"/>
    <row r="7035" customFormat="1" x14ac:dyDescent="0.15"/>
    <row r="7036" customFormat="1" x14ac:dyDescent="0.15"/>
    <row r="7037" customFormat="1" x14ac:dyDescent="0.15"/>
    <row r="7038" customFormat="1" x14ac:dyDescent="0.15"/>
    <row r="7039" customFormat="1" x14ac:dyDescent="0.15"/>
    <row r="7040" customFormat="1" x14ac:dyDescent="0.15"/>
    <row r="7041" customFormat="1" x14ac:dyDescent="0.15"/>
    <row r="7042" customFormat="1" x14ac:dyDescent="0.15"/>
    <row r="7043" customFormat="1" x14ac:dyDescent="0.15"/>
    <row r="7044" customFormat="1" x14ac:dyDescent="0.15"/>
    <row r="7045" customFormat="1" x14ac:dyDescent="0.15"/>
    <row r="7046" customFormat="1" x14ac:dyDescent="0.15"/>
    <row r="7047" customFormat="1" x14ac:dyDescent="0.15"/>
    <row r="7048" customFormat="1" x14ac:dyDescent="0.15"/>
    <row r="7049" customFormat="1" x14ac:dyDescent="0.15"/>
    <row r="7050" customFormat="1" x14ac:dyDescent="0.15"/>
    <row r="7051" customFormat="1" x14ac:dyDescent="0.15"/>
    <row r="7052" customFormat="1" x14ac:dyDescent="0.15"/>
    <row r="7053" customFormat="1" x14ac:dyDescent="0.15"/>
    <row r="7054" customFormat="1" x14ac:dyDescent="0.15"/>
    <row r="7055" customFormat="1" x14ac:dyDescent="0.15"/>
    <row r="7056" customFormat="1" x14ac:dyDescent="0.15"/>
    <row r="7057" customFormat="1" x14ac:dyDescent="0.15"/>
    <row r="7058" customFormat="1" x14ac:dyDescent="0.15"/>
    <row r="7059" customFormat="1" x14ac:dyDescent="0.15"/>
    <row r="7060" customFormat="1" x14ac:dyDescent="0.15"/>
    <row r="7061" customFormat="1" x14ac:dyDescent="0.15"/>
    <row r="7062" customFormat="1" x14ac:dyDescent="0.15"/>
    <row r="7063" customFormat="1" x14ac:dyDescent="0.15"/>
    <row r="7064" customFormat="1" x14ac:dyDescent="0.15"/>
    <row r="7065" customFormat="1" x14ac:dyDescent="0.15"/>
    <row r="7066" customFormat="1" x14ac:dyDescent="0.15"/>
    <row r="7067" customFormat="1" x14ac:dyDescent="0.15"/>
    <row r="7068" customFormat="1" x14ac:dyDescent="0.15"/>
    <row r="7069" customFormat="1" x14ac:dyDescent="0.15"/>
    <row r="7070" customFormat="1" x14ac:dyDescent="0.15"/>
    <row r="7071" customFormat="1" x14ac:dyDescent="0.15"/>
    <row r="7072" customFormat="1" x14ac:dyDescent="0.15"/>
    <row r="7073" customFormat="1" x14ac:dyDescent="0.15"/>
    <row r="7074" customFormat="1" x14ac:dyDescent="0.15"/>
    <row r="7075" customFormat="1" x14ac:dyDescent="0.15"/>
    <row r="7076" customFormat="1" x14ac:dyDescent="0.15"/>
    <row r="7077" customFormat="1" x14ac:dyDescent="0.15"/>
    <row r="7078" customFormat="1" x14ac:dyDescent="0.15"/>
    <row r="7079" customFormat="1" x14ac:dyDescent="0.15"/>
    <row r="7080" customFormat="1" x14ac:dyDescent="0.15"/>
    <row r="7081" customFormat="1" x14ac:dyDescent="0.15"/>
    <row r="7082" customFormat="1" x14ac:dyDescent="0.15"/>
    <row r="7083" customFormat="1" x14ac:dyDescent="0.15"/>
    <row r="7084" customFormat="1" x14ac:dyDescent="0.15"/>
    <row r="7085" customFormat="1" x14ac:dyDescent="0.15"/>
    <row r="7086" customFormat="1" x14ac:dyDescent="0.15"/>
    <row r="7087" customFormat="1" x14ac:dyDescent="0.15"/>
    <row r="7088" customFormat="1" x14ac:dyDescent="0.15"/>
    <row r="7089" customFormat="1" x14ac:dyDescent="0.15"/>
    <row r="7090" customFormat="1" x14ac:dyDescent="0.15"/>
    <row r="7091" customFormat="1" x14ac:dyDescent="0.15"/>
    <row r="7092" customFormat="1" x14ac:dyDescent="0.15"/>
    <row r="7093" customFormat="1" x14ac:dyDescent="0.15"/>
    <row r="7094" customFormat="1" x14ac:dyDescent="0.15"/>
    <row r="7095" customFormat="1" x14ac:dyDescent="0.15"/>
    <row r="7096" customFormat="1" x14ac:dyDescent="0.15"/>
    <row r="7097" customFormat="1" x14ac:dyDescent="0.15"/>
    <row r="7098" customFormat="1" x14ac:dyDescent="0.15"/>
    <row r="7099" customFormat="1" x14ac:dyDescent="0.15"/>
    <row r="7100" customFormat="1" x14ac:dyDescent="0.15"/>
    <row r="7101" customFormat="1" x14ac:dyDescent="0.15"/>
    <row r="7102" customFormat="1" x14ac:dyDescent="0.15"/>
    <row r="7103" customFormat="1" x14ac:dyDescent="0.15"/>
    <row r="7104" customFormat="1" x14ac:dyDescent="0.15"/>
    <row r="7105" customFormat="1" x14ac:dyDescent="0.15"/>
    <row r="7106" customFormat="1" x14ac:dyDescent="0.15"/>
    <row r="7107" customFormat="1" x14ac:dyDescent="0.15"/>
    <row r="7108" customFormat="1" x14ac:dyDescent="0.15"/>
    <row r="7109" customFormat="1" x14ac:dyDescent="0.15"/>
    <row r="7110" customFormat="1" x14ac:dyDescent="0.15"/>
    <row r="7111" customFormat="1" x14ac:dyDescent="0.15"/>
    <row r="7112" customFormat="1" x14ac:dyDescent="0.15"/>
    <row r="7113" customFormat="1" x14ac:dyDescent="0.15"/>
    <row r="7114" customFormat="1" x14ac:dyDescent="0.15"/>
    <row r="7115" customFormat="1" x14ac:dyDescent="0.15"/>
    <row r="7116" customFormat="1" x14ac:dyDescent="0.15"/>
    <row r="7117" customFormat="1" x14ac:dyDescent="0.15"/>
    <row r="7118" customFormat="1" x14ac:dyDescent="0.15"/>
    <row r="7119" customFormat="1" x14ac:dyDescent="0.15"/>
    <row r="7120" customFormat="1" x14ac:dyDescent="0.15"/>
    <row r="7121" customFormat="1" x14ac:dyDescent="0.15"/>
    <row r="7122" customFormat="1" x14ac:dyDescent="0.15"/>
    <row r="7123" customFormat="1" x14ac:dyDescent="0.15"/>
    <row r="7124" customFormat="1" x14ac:dyDescent="0.15"/>
    <row r="7125" customFormat="1" x14ac:dyDescent="0.15"/>
    <row r="7126" customFormat="1" x14ac:dyDescent="0.15"/>
    <row r="7127" customFormat="1" x14ac:dyDescent="0.15"/>
    <row r="7128" customFormat="1" x14ac:dyDescent="0.15"/>
    <row r="7129" customFormat="1" x14ac:dyDescent="0.15"/>
    <row r="7130" customFormat="1" x14ac:dyDescent="0.15"/>
    <row r="7131" customFormat="1" x14ac:dyDescent="0.15"/>
    <row r="7132" customFormat="1" x14ac:dyDescent="0.15"/>
    <row r="7133" customFormat="1" x14ac:dyDescent="0.15"/>
    <row r="7134" customFormat="1" x14ac:dyDescent="0.15"/>
    <row r="7135" customFormat="1" x14ac:dyDescent="0.15"/>
    <row r="7136" customFormat="1" x14ac:dyDescent="0.15"/>
    <row r="7137" customFormat="1" x14ac:dyDescent="0.15"/>
    <row r="7138" customFormat="1" x14ac:dyDescent="0.15"/>
    <row r="7139" customFormat="1" x14ac:dyDescent="0.15"/>
    <row r="7140" customFormat="1" x14ac:dyDescent="0.15"/>
    <row r="7141" customFormat="1" x14ac:dyDescent="0.15"/>
    <row r="7142" customFormat="1" x14ac:dyDescent="0.15"/>
    <row r="7143" customFormat="1" x14ac:dyDescent="0.15"/>
    <row r="7144" customFormat="1" x14ac:dyDescent="0.15"/>
    <row r="7145" customFormat="1" x14ac:dyDescent="0.15"/>
    <row r="7146" customFormat="1" x14ac:dyDescent="0.15"/>
    <row r="7147" customFormat="1" x14ac:dyDescent="0.15"/>
    <row r="7148" customFormat="1" x14ac:dyDescent="0.15"/>
    <row r="7149" customFormat="1" x14ac:dyDescent="0.15"/>
    <row r="7150" customFormat="1" x14ac:dyDescent="0.15"/>
    <row r="7151" customFormat="1" x14ac:dyDescent="0.15"/>
    <row r="7152" customFormat="1" x14ac:dyDescent="0.15"/>
    <row r="7153" customFormat="1" x14ac:dyDescent="0.15"/>
    <row r="7154" customFormat="1" x14ac:dyDescent="0.15"/>
    <row r="7155" customFormat="1" x14ac:dyDescent="0.15"/>
    <row r="7156" customFormat="1" x14ac:dyDescent="0.15"/>
    <row r="7157" customFormat="1" x14ac:dyDescent="0.15"/>
    <row r="7158" customFormat="1" x14ac:dyDescent="0.15"/>
    <row r="7159" customFormat="1" x14ac:dyDescent="0.15"/>
    <row r="7160" customFormat="1" x14ac:dyDescent="0.15"/>
    <row r="7161" customFormat="1" x14ac:dyDescent="0.15"/>
    <row r="7162" customFormat="1" x14ac:dyDescent="0.15"/>
    <row r="7163" customFormat="1" x14ac:dyDescent="0.15"/>
    <row r="7164" customFormat="1" x14ac:dyDescent="0.15"/>
    <row r="7165" customFormat="1" x14ac:dyDescent="0.15"/>
    <row r="7166" customFormat="1" x14ac:dyDescent="0.15"/>
    <row r="7167" customFormat="1" x14ac:dyDescent="0.15"/>
    <row r="7168" customFormat="1" x14ac:dyDescent="0.15"/>
    <row r="7169" customFormat="1" x14ac:dyDescent="0.15"/>
    <row r="7170" customFormat="1" x14ac:dyDescent="0.15"/>
    <row r="7171" customFormat="1" x14ac:dyDescent="0.15"/>
    <row r="7172" customFormat="1" x14ac:dyDescent="0.15"/>
    <row r="7173" customFormat="1" x14ac:dyDescent="0.15"/>
    <row r="7174" customFormat="1" x14ac:dyDescent="0.15"/>
    <row r="7175" customFormat="1" x14ac:dyDescent="0.15"/>
    <row r="7176" customFormat="1" x14ac:dyDescent="0.15"/>
    <row r="7177" customFormat="1" x14ac:dyDescent="0.15"/>
    <row r="7178" customFormat="1" x14ac:dyDescent="0.15"/>
    <row r="7179" customFormat="1" x14ac:dyDescent="0.15"/>
    <row r="7180" customFormat="1" x14ac:dyDescent="0.15"/>
    <row r="7181" customFormat="1" x14ac:dyDescent="0.15"/>
    <row r="7182" customFormat="1" x14ac:dyDescent="0.15"/>
    <row r="7183" customFormat="1" x14ac:dyDescent="0.15"/>
    <row r="7184" customFormat="1" x14ac:dyDescent="0.15"/>
    <row r="7185" customFormat="1" x14ac:dyDescent="0.15"/>
    <row r="7186" customFormat="1" x14ac:dyDescent="0.15"/>
    <row r="7187" customFormat="1" x14ac:dyDescent="0.15"/>
    <row r="7188" customFormat="1" x14ac:dyDescent="0.15"/>
    <row r="7189" customFormat="1" x14ac:dyDescent="0.15"/>
    <row r="7190" customFormat="1" x14ac:dyDescent="0.15"/>
    <row r="7191" customFormat="1" x14ac:dyDescent="0.15"/>
    <row r="7192" customFormat="1" x14ac:dyDescent="0.15"/>
    <row r="7193" customFormat="1" x14ac:dyDescent="0.15"/>
    <row r="7194" customFormat="1" x14ac:dyDescent="0.15"/>
    <row r="7195" customFormat="1" x14ac:dyDescent="0.15"/>
    <row r="7196" customFormat="1" x14ac:dyDescent="0.15"/>
    <row r="7197" customFormat="1" x14ac:dyDescent="0.15"/>
    <row r="7198" customFormat="1" x14ac:dyDescent="0.15"/>
    <row r="7199" customFormat="1" x14ac:dyDescent="0.15"/>
    <row r="7200" customFormat="1" x14ac:dyDescent="0.15"/>
    <row r="7201" customFormat="1" x14ac:dyDescent="0.15"/>
    <row r="7202" customFormat="1" x14ac:dyDescent="0.15"/>
    <row r="7203" customFormat="1" x14ac:dyDescent="0.15"/>
    <row r="7204" customFormat="1" x14ac:dyDescent="0.15"/>
    <row r="7205" customFormat="1" x14ac:dyDescent="0.15"/>
    <row r="7206" customFormat="1" x14ac:dyDescent="0.15"/>
    <row r="7207" customFormat="1" x14ac:dyDescent="0.15"/>
    <row r="7208" customFormat="1" x14ac:dyDescent="0.15"/>
    <row r="7209" customFormat="1" x14ac:dyDescent="0.15"/>
    <row r="7210" customFormat="1" x14ac:dyDescent="0.15"/>
    <row r="7211" customFormat="1" x14ac:dyDescent="0.15"/>
    <row r="7212" customFormat="1" x14ac:dyDescent="0.15"/>
    <row r="7213" customFormat="1" x14ac:dyDescent="0.15"/>
    <row r="7214" customFormat="1" x14ac:dyDescent="0.15"/>
    <row r="7215" customFormat="1" x14ac:dyDescent="0.15"/>
    <row r="7216" customFormat="1" x14ac:dyDescent="0.15"/>
    <row r="7217" customFormat="1" x14ac:dyDescent="0.15"/>
    <row r="7218" customFormat="1" x14ac:dyDescent="0.15"/>
    <row r="7219" customFormat="1" x14ac:dyDescent="0.15"/>
    <row r="7220" customFormat="1" x14ac:dyDescent="0.15"/>
    <row r="7221" customFormat="1" x14ac:dyDescent="0.15"/>
    <row r="7222" customFormat="1" x14ac:dyDescent="0.15"/>
    <row r="7223" customFormat="1" x14ac:dyDescent="0.15"/>
    <row r="7224" customFormat="1" x14ac:dyDescent="0.15"/>
    <row r="7225" customFormat="1" x14ac:dyDescent="0.15"/>
    <row r="7226" customFormat="1" x14ac:dyDescent="0.15"/>
    <row r="7227" customFormat="1" x14ac:dyDescent="0.15"/>
    <row r="7228" customFormat="1" x14ac:dyDescent="0.15"/>
    <row r="7229" customFormat="1" x14ac:dyDescent="0.15"/>
    <row r="7230" customFormat="1" x14ac:dyDescent="0.15"/>
    <row r="7231" customFormat="1" x14ac:dyDescent="0.15"/>
    <row r="7232" customFormat="1" x14ac:dyDescent="0.15"/>
    <row r="7233" customFormat="1" x14ac:dyDescent="0.15"/>
    <row r="7234" customFormat="1" x14ac:dyDescent="0.15"/>
    <row r="7235" customFormat="1" x14ac:dyDescent="0.15"/>
    <row r="7236" customFormat="1" x14ac:dyDescent="0.15"/>
    <row r="7237" customFormat="1" x14ac:dyDescent="0.15"/>
    <row r="7238" customFormat="1" x14ac:dyDescent="0.15"/>
    <row r="7239" customFormat="1" x14ac:dyDescent="0.15"/>
    <row r="7240" customFormat="1" x14ac:dyDescent="0.15"/>
    <row r="7241" customFormat="1" x14ac:dyDescent="0.15"/>
    <row r="7242" customFormat="1" x14ac:dyDescent="0.15"/>
    <row r="7243" customFormat="1" x14ac:dyDescent="0.15"/>
    <row r="7244" customFormat="1" x14ac:dyDescent="0.15"/>
    <row r="7245" customFormat="1" x14ac:dyDescent="0.15"/>
    <row r="7246" customFormat="1" x14ac:dyDescent="0.15"/>
    <row r="7247" customFormat="1" x14ac:dyDescent="0.15"/>
    <row r="7248" customFormat="1" x14ac:dyDescent="0.15"/>
    <row r="7249" customFormat="1" x14ac:dyDescent="0.15"/>
    <row r="7250" customFormat="1" x14ac:dyDescent="0.15"/>
    <row r="7251" customFormat="1" x14ac:dyDescent="0.15"/>
    <row r="7252" customFormat="1" x14ac:dyDescent="0.15"/>
    <row r="7253" customFormat="1" x14ac:dyDescent="0.15"/>
    <row r="7254" customFormat="1" x14ac:dyDescent="0.15"/>
    <row r="7255" customFormat="1" x14ac:dyDescent="0.15"/>
    <row r="7256" customFormat="1" x14ac:dyDescent="0.15"/>
    <row r="7257" customFormat="1" x14ac:dyDescent="0.15"/>
    <row r="7258" customFormat="1" x14ac:dyDescent="0.15"/>
    <row r="7259" customFormat="1" x14ac:dyDescent="0.15"/>
    <row r="7260" customFormat="1" x14ac:dyDescent="0.15"/>
    <row r="7261" customFormat="1" x14ac:dyDescent="0.15"/>
    <row r="7262" customFormat="1" x14ac:dyDescent="0.15"/>
    <row r="7263" customFormat="1" x14ac:dyDescent="0.15"/>
    <row r="7264" customFormat="1" x14ac:dyDescent="0.15"/>
    <row r="7265" customFormat="1" x14ac:dyDescent="0.15"/>
    <row r="7266" customFormat="1" x14ac:dyDescent="0.15"/>
    <row r="7267" customFormat="1" x14ac:dyDescent="0.15"/>
    <row r="7268" customFormat="1" x14ac:dyDescent="0.15"/>
    <row r="7269" customFormat="1" x14ac:dyDescent="0.15"/>
    <row r="7270" customFormat="1" x14ac:dyDescent="0.15"/>
    <row r="7271" customFormat="1" x14ac:dyDescent="0.15"/>
    <row r="7272" customFormat="1" x14ac:dyDescent="0.15"/>
    <row r="7273" customFormat="1" x14ac:dyDescent="0.15"/>
    <row r="7274" customFormat="1" x14ac:dyDescent="0.15"/>
    <row r="7275" customFormat="1" x14ac:dyDescent="0.15"/>
    <row r="7276" customFormat="1" x14ac:dyDescent="0.15"/>
    <row r="7277" customFormat="1" x14ac:dyDescent="0.15"/>
    <row r="7278" customFormat="1" x14ac:dyDescent="0.15"/>
    <row r="7279" customFormat="1" x14ac:dyDescent="0.15"/>
    <row r="7280" customFormat="1" x14ac:dyDescent="0.15"/>
    <row r="7281" customFormat="1" x14ac:dyDescent="0.15"/>
    <row r="7282" customFormat="1" x14ac:dyDescent="0.15"/>
    <row r="7283" customFormat="1" x14ac:dyDescent="0.15"/>
    <row r="7284" customFormat="1" x14ac:dyDescent="0.15"/>
    <row r="7285" customFormat="1" x14ac:dyDescent="0.15"/>
    <row r="7286" customFormat="1" x14ac:dyDescent="0.15"/>
    <row r="7287" customFormat="1" x14ac:dyDescent="0.15"/>
    <row r="7288" customFormat="1" x14ac:dyDescent="0.15"/>
    <row r="7289" customFormat="1" x14ac:dyDescent="0.15"/>
    <row r="7290" customFormat="1" x14ac:dyDescent="0.15"/>
    <row r="7291" customFormat="1" x14ac:dyDescent="0.15"/>
    <row r="7292" customFormat="1" x14ac:dyDescent="0.15"/>
    <row r="7293" customFormat="1" x14ac:dyDescent="0.15"/>
    <row r="7294" customFormat="1" x14ac:dyDescent="0.15"/>
    <row r="7295" customFormat="1" x14ac:dyDescent="0.15"/>
    <row r="7296" customFormat="1" x14ac:dyDescent="0.15"/>
    <row r="7297" customFormat="1" x14ac:dyDescent="0.15"/>
    <row r="7298" customFormat="1" x14ac:dyDescent="0.15"/>
    <row r="7299" customFormat="1" x14ac:dyDescent="0.15"/>
    <row r="7300" customFormat="1" x14ac:dyDescent="0.15"/>
    <row r="7301" customFormat="1" x14ac:dyDescent="0.15"/>
    <row r="7302" customFormat="1" x14ac:dyDescent="0.15"/>
    <row r="7303" customFormat="1" x14ac:dyDescent="0.15"/>
    <row r="7304" customFormat="1" x14ac:dyDescent="0.15"/>
    <row r="7305" customFormat="1" x14ac:dyDescent="0.15"/>
    <row r="7306" customFormat="1" x14ac:dyDescent="0.15"/>
    <row r="7307" customFormat="1" x14ac:dyDescent="0.15"/>
    <row r="7308" customFormat="1" x14ac:dyDescent="0.15"/>
    <row r="7309" customFormat="1" x14ac:dyDescent="0.15"/>
    <row r="7310" customFormat="1" x14ac:dyDescent="0.15"/>
    <row r="7311" customFormat="1" x14ac:dyDescent="0.15"/>
    <row r="7312" customFormat="1" x14ac:dyDescent="0.15"/>
    <row r="7313" customFormat="1" x14ac:dyDescent="0.15"/>
    <row r="7314" customFormat="1" x14ac:dyDescent="0.15"/>
    <row r="7315" customFormat="1" x14ac:dyDescent="0.15"/>
    <row r="7316" customFormat="1" x14ac:dyDescent="0.15"/>
    <row r="7317" customFormat="1" x14ac:dyDescent="0.15"/>
    <row r="7318" customFormat="1" x14ac:dyDescent="0.15"/>
    <row r="7319" customFormat="1" x14ac:dyDescent="0.15"/>
    <row r="7320" customFormat="1" x14ac:dyDescent="0.15"/>
    <row r="7321" customFormat="1" x14ac:dyDescent="0.15"/>
    <row r="7322" customFormat="1" x14ac:dyDescent="0.15"/>
    <row r="7323" customFormat="1" x14ac:dyDescent="0.15"/>
    <row r="7324" customFormat="1" x14ac:dyDescent="0.15"/>
    <row r="7325" customFormat="1" x14ac:dyDescent="0.15"/>
    <row r="7326" customFormat="1" x14ac:dyDescent="0.15"/>
    <row r="7327" customFormat="1" x14ac:dyDescent="0.15"/>
    <row r="7328" customFormat="1" x14ac:dyDescent="0.15"/>
    <row r="7329" customFormat="1" x14ac:dyDescent="0.15"/>
    <row r="7330" customFormat="1" x14ac:dyDescent="0.15"/>
    <row r="7331" customFormat="1" x14ac:dyDescent="0.15"/>
    <row r="7332" customFormat="1" x14ac:dyDescent="0.15"/>
    <row r="7333" customFormat="1" x14ac:dyDescent="0.15"/>
    <row r="7334" customFormat="1" x14ac:dyDescent="0.15"/>
    <row r="7335" customFormat="1" x14ac:dyDescent="0.15"/>
    <row r="7336" customFormat="1" x14ac:dyDescent="0.15"/>
    <row r="7337" customFormat="1" x14ac:dyDescent="0.15"/>
    <row r="7338" customFormat="1" x14ac:dyDescent="0.15"/>
    <row r="7339" customFormat="1" x14ac:dyDescent="0.15"/>
    <row r="7340" customFormat="1" x14ac:dyDescent="0.15"/>
    <row r="7341" customFormat="1" x14ac:dyDescent="0.15"/>
    <row r="7342" customFormat="1" x14ac:dyDescent="0.15"/>
    <row r="7343" customFormat="1" x14ac:dyDescent="0.15"/>
    <row r="7344" customFormat="1" x14ac:dyDescent="0.15"/>
    <row r="7345" customFormat="1" x14ac:dyDescent="0.15"/>
    <row r="7346" customFormat="1" x14ac:dyDescent="0.15"/>
    <row r="7347" customFormat="1" x14ac:dyDescent="0.15"/>
    <row r="7348" customFormat="1" x14ac:dyDescent="0.15"/>
    <row r="7349" customFormat="1" x14ac:dyDescent="0.15"/>
    <row r="7350" customFormat="1" x14ac:dyDescent="0.15"/>
    <row r="7351" customFormat="1" x14ac:dyDescent="0.15"/>
    <row r="7352" customFormat="1" x14ac:dyDescent="0.15"/>
    <row r="7353" customFormat="1" x14ac:dyDescent="0.15"/>
    <row r="7354" customFormat="1" x14ac:dyDescent="0.15"/>
    <row r="7355" customFormat="1" x14ac:dyDescent="0.15"/>
    <row r="7356" customFormat="1" x14ac:dyDescent="0.15"/>
    <row r="7357" customFormat="1" x14ac:dyDescent="0.15"/>
    <row r="7358" customFormat="1" x14ac:dyDescent="0.15"/>
    <row r="7359" customFormat="1" x14ac:dyDescent="0.15"/>
    <row r="7360" customFormat="1" x14ac:dyDescent="0.15"/>
    <row r="7361" customFormat="1" x14ac:dyDescent="0.15"/>
    <row r="7362" customFormat="1" x14ac:dyDescent="0.15"/>
    <row r="7363" customFormat="1" x14ac:dyDescent="0.15"/>
    <row r="7364" customFormat="1" x14ac:dyDescent="0.15"/>
    <row r="7365" customFormat="1" x14ac:dyDescent="0.15"/>
    <row r="7366" customFormat="1" x14ac:dyDescent="0.15"/>
    <row r="7367" customFormat="1" x14ac:dyDescent="0.15"/>
    <row r="7368" customFormat="1" x14ac:dyDescent="0.15"/>
    <row r="7369" customFormat="1" x14ac:dyDescent="0.15"/>
    <row r="7370" customFormat="1" x14ac:dyDescent="0.15"/>
    <row r="7371" customFormat="1" x14ac:dyDescent="0.15"/>
    <row r="7372" customFormat="1" x14ac:dyDescent="0.15"/>
    <row r="7373" customFormat="1" x14ac:dyDescent="0.15"/>
    <row r="7374" customFormat="1" x14ac:dyDescent="0.15"/>
    <row r="7375" customFormat="1" x14ac:dyDescent="0.15"/>
    <row r="7376" customFormat="1" x14ac:dyDescent="0.15"/>
    <row r="7377" customFormat="1" x14ac:dyDescent="0.15"/>
    <row r="7378" customFormat="1" x14ac:dyDescent="0.15"/>
    <row r="7379" customFormat="1" x14ac:dyDescent="0.15"/>
    <row r="7380" customFormat="1" x14ac:dyDescent="0.15"/>
    <row r="7381" customFormat="1" x14ac:dyDescent="0.15"/>
    <row r="7382" customFormat="1" x14ac:dyDescent="0.15"/>
    <row r="7383" customFormat="1" x14ac:dyDescent="0.15"/>
    <row r="7384" customFormat="1" x14ac:dyDescent="0.15"/>
    <row r="7385" customFormat="1" x14ac:dyDescent="0.15"/>
    <row r="7386" customFormat="1" x14ac:dyDescent="0.15"/>
    <row r="7387" customFormat="1" x14ac:dyDescent="0.15"/>
    <row r="7388" customFormat="1" x14ac:dyDescent="0.15"/>
    <row r="7389" customFormat="1" x14ac:dyDescent="0.15"/>
    <row r="7390" customFormat="1" x14ac:dyDescent="0.15"/>
    <row r="7391" customFormat="1" x14ac:dyDescent="0.15"/>
    <row r="7392" customFormat="1" x14ac:dyDescent="0.15"/>
    <row r="7393" customFormat="1" x14ac:dyDescent="0.15"/>
    <row r="7394" customFormat="1" x14ac:dyDescent="0.15"/>
    <row r="7395" customFormat="1" x14ac:dyDescent="0.15"/>
    <row r="7396" customFormat="1" x14ac:dyDescent="0.15"/>
    <row r="7397" customFormat="1" x14ac:dyDescent="0.15"/>
    <row r="7398" customFormat="1" x14ac:dyDescent="0.15"/>
    <row r="7399" customFormat="1" x14ac:dyDescent="0.15"/>
    <row r="7400" customFormat="1" x14ac:dyDescent="0.15"/>
    <row r="7401" customFormat="1" x14ac:dyDescent="0.15"/>
    <row r="7402" customFormat="1" x14ac:dyDescent="0.15"/>
    <row r="7403" customFormat="1" x14ac:dyDescent="0.15"/>
    <row r="7404" customFormat="1" x14ac:dyDescent="0.15"/>
    <row r="7405" customFormat="1" x14ac:dyDescent="0.15"/>
    <row r="7406" customFormat="1" x14ac:dyDescent="0.15"/>
    <row r="7407" customFormat="1" x14ac:dyDescent="0.15"/>
    <row r="7408" customFormat="1" x14ac:dyDescent="0.15"/>
    <row r="7409" customFormat="1" x14ac:dyDescent="0.15"/>
    <row r="7410" customFormat="1" x14ac:dyDescent="0.15"/>
    <row r="7411" customFormat="1" x14ac:dyDescent="0.15"/>
    <row r="7412" customFormat="1" x14ac:dyDescent="0.15"/>
    <row r="7413" customFormat="1" x14ac:dyDescent="0.15"/>
    <row r="7414" customFormat="1" x14ac:dyDescent="0.15"/>
    <row r="7415" customFormat="1" x14ac:dyDescent="0.15"/>
    <row r="7416" customFormat="1" x14ac:dyDescent="0.15"/>
    <row r="7417" customFormat="1" x14ac:dyDescent="0.15"/>
    <row r="7418" customFormat="1" x14ac:dyDescent="0.15"/>
    <row r="7419" customFormat="1" x14ac:dyDescent="0.15"/>
    <row r="7420" customFormat="1" x14ac:dyDescent="0.15"/>
    <row r="7421" customFormat="1" x14ac:dyDescent="0.15"/>
    <row r="7422" customFormat="1" x14ac:dyDescent="0.15"/>
    <row r="7423" customFormat="1" x14ac:dyDescent="0.15"/>
    <row r="7424" customFormat="1" x14ac:dyDescent="0.15"/>
    <row r="7425" customFormat="1" x14ac:dyDescent="0.15"/>
    <row r="7426" customFormat="1" x14ac:dyDescent="0.15"/>
    <row r="7427" customFormat="1" x14ac:dyDescent="0.15"/>
    <row r="7428" customFormat="1" x14ac:dyDescent="0.15"/>
    <row r="7429" customFormat="1" x14ac:dyDescent="0.15"/>
    <row r="7430" customFormat="1" x14ac:dyDescent="0.15"/>
    <row r="7431" customFormat="1" x14ac:dyDescent="0.15"/>
    <row r="7432" customFormat="1" x14ac:dyDescent="0.15"/>
    <row r="7433" customFormat="1" x14ac:dyDescent="0.15"/>
    <row r="7434" customFormat="1" x14ac:dyDescent="0.15"/>
    <row r="7435" customFormat="1" x14ac:dyDescent="0.15"/>
    <row r="7436" customFormat="1" x14ac:dyDescent="0.15"/>
    <row r="7437" customFormat="1" x14ac:dyDescent="0.15"/>
    <row r="7438" customFormat="1" x14ac:dyDescent="0.15"/>
    <row r="7439" customFormat="1" x14ac:dyDescent="0.15"/>
    <row r="7440" customFormat="1" x14ac:dyDescent="0.15"/>
    <row r="7441" customFormat="1" x14ac:dyDescent="0.15"/>
    <row r="7442" customFormat="1" x14ac:dyDescent="0.15"/>
    <row r="7443" customFormat="1" x14ac:dyDescent="0.15"/>
    <row r="7444" customFormat="1" x14ac:dyDescent="0.15"/>
    <row r="7445" customFormat="1" x14ac:dyDescent="0.15"/>
    <row r="7446" customFormat="1" x14ac:dyDescent="0.15"/>
    <row r="7447" customFormat="1" x14ac:dyDescent="0.15"/>
    <row r="7448" customFormat="1" x14ac:dyDescent="0.15"/>
    <row r="7449" customFormat="1" x14ac:dyDescent="0.15"/>
    <row r="7450" customFormat="1" x14ac:dyDescent="0.15"/>
    <row r="7451" customFormat="1" x14ac:dyDescent="0.15"/>
    <row r="7452" customFormat="1" x14ac:dyDescent="0.15"/>
    <row r="7453" customFormat="1" x14ac:dyDescent="0.15"/>
    <row r="7454" customFormat="1" x14ac:dyDescent="0.15"/>
    <row r="7455" customFormat="1" x14ac:dyDescent="0.15"/>
    <row r="7456" customFormat="1" x14ac:dyDescent="0.15"/>
    <row r="7457" customFormat="1" x14ac:dyDescent="0.15"/>
    <row r="7458" customFormat="1" x14ac:dyDescent="0.15"/>
    <row r="7459" customFormat="1" x14ac:dyDescent="0.15"/>
    <row r="7460" customFormat="1" x14ac:dyDescent="0.15"/>
    <row r="7461" customFormat="1" x14ac:dyDescent="0.15"/>
    <row r="7462" customFormat="1" x14ac:dyDescent="0.15"/>
    <row r="7463" customFormat="1" x14ac:dyDescent="0.15"/>
    <row r="7464" customFormat="1" x14ac:dyDescent="0.15"/>
    <row r="7465" customFormat="1" x14ac:dyDescent="0.15"/>
    <row r="7466" customFormat="1" x14ac:dyDescent="0.15"/>
    <row r="7467" customFormat="1" x14ac:dyDescent="0.15"/>
    <row r="7468" customFormat="1" x14ac:dyDescent="0.15"/>
    <row r="7469" customFormat="1" x14ac:dyDescent="0.15"/>
    <row r="7470" customFormat="1" x14ac:dyDescent="0.15"/>
    <row r="7471" customFormat="1" x14ac:dyDescent="0.15"/>
    <row r="7472" customFormat="1" x14ac:dyDescent="0.15"/>
    <row r="7473" customFormat="1" x14ac:dyDescent="0.15"/>
    <row r="7474" customFormat="1" x14ac:dyDescent="0.15"/>
    <row r="7475" customFormat="1" x14ac:dyDescent="0.15"/>
    <row r="7476" customFormat="1" x14ac:dyDescent="0.15"/>
    <row r="7477" customFormat="1" x14ac:dyDescent="0.15"/>
    <row r="7478" customFormat="1" x14ac:dyDescent="0.15"/>
    <row r="7479" customFormat="1" x14ac:dyDescent="0.15"/>
    <row r="7480" customFormat="1" x14ac:dyDescent="0.15"/>
    <row r="7481" customFormat="1" x14ac:dyDescent="0.15"/>
    <row r="7482" customFormat="1" x14ac:dyDescent="0.15"/>
    <row r="7483" customFormat="1" x14ac:dyDescent="0.15"/>
    <row r="7484" customFormat="1" x14ac:dyDescent="0.15"/>
    <row r="7485" customFormat="1" x14ac:dyDescent="0.15"/>
    <row r="7486" customFormat="1" x14ac:dyDescent="0.15"/>
    <row r="7487" customFormat="1" x14ac:dyDescent="0.15"/>
    <row r="7488" customFormat="1" x14ac:dyDescent="0.15"/>
    <row r="7489" customFormat="1" x14ac:dyDescent="0.15"/>
    <row r="7490" customFormat="1" x14ac:dyDescent="0.15"/>
    <row r="7491" customFormat="1" x14ac:dyDescent="0.15"/>
    <row r="7492" customFormat="1" x14ac:dyDescent="0.15"/>
    <row r="7493" customFormat="1" x14ac:dyDescent="0.15"/>
    <row r="7494" customFormat="1" x14ac:dyDescent="0.15"/>
    <row r="7495" customFormat="1" x14ac:dyDescent="0.15"/>
    <row r="7496" customFormat="1" x14ac:dyDescent="0.15"/>
    <row r="7497" customFormat="1" x14ac:dyDescent="0.15"/>
    <row r="7498" customFormat="1" x14ac:dyDescent="0.15"/>
    <row r="7499" customFormat="1" x14ac:dyDescent="0.15"/>
    <row r="7500" customFormat="1" x14ac:dyDescent="0.15"/>
    <row r="7501" customFormat="1" x14ac:dyDescent="0.15"/>
    <row r="7502" customFormat="1" x14ac:dyDescent="0.15"/>
    <row r="7503" customFormat="1" x14ac:dyDescent="0.15"/>
    <row r="7504" customFormat="1" x14ac:dyDescent="0.15"/>
    <row r="7505" customFormat="1" x14ac:dyDescent="0.15"/>
    <row r="7506" customFormat="1" x14ac:dyDescent="0.15"/>
    <row r="7507" customFormat="1" x14ac:dyDescent="0.15"/>
    <row r="7508" customFormat="1" x14ac:dyDescent="0.15"/>
    <row r="7509" customFormat="1" x14ac:dyDescent="0.15"/>
    <row r="7510" customFormat="1" x14ac:dyDescent="0.15"/>
    <row r="7511" customFormat="1" x14ac:dyDescent="0.15"/>
    <row r="7512" customFormat="1" x14ac:dyDescent="0.15"/>
    <row r="7513" customFormat="1" x14ac:dyDescent="0.15"/>
    <row r="7514" customFormat="1" x14ac:dyDescent="0.15"/>
    <row r="7515" customFormat="1" x14ac:dyDescent="0.15"/>
    <row r="7516" customFormat="1" x14ac:dyDescent="0.15"/>
    <row r="7517" customFormat="1" x14ac:dyDescent="0.15"/>
    <row r="7518" customFormat="1" x14ac:dyDescent="0.15"/>
    <row r="7519" customFormat="1" x14ac:dyDescent="0.15"/>
    <row r="7520" customFormat="1" x14ac:dyDescent="0.15"/>
    <row r="7521" customFormat="1" x14ac:dyDescent="0.15"/>
    <row r="7522" customFormat="1" x14ac:dyDescent="0.15"/>
    <row r="7523" customFormat="1" x14ac:dyDescent="0.15"/>
    <row r="7524" customFormat="1" x14ac:dyDescent="0.15"/>
    <row r="7525" customFormat="1" x14ac:dyDescent="0.15"/>
    <row r="7526" customFormat="1" x14ac:dyDescent="0.15"/>
    <row r="7527" customFormat="1" x14ac:dyDescent="0.15"/>
    <row r="7528" customFormat="1" x14ac:dyDescent="0.15"/>
    <row r="7529" customFormat="1" x14ac:dyDescent="0.15"/>
    <row r="7530" customFormat="1" x14ac:dyDescent="0.15"/>
    <row r="7531" customFormat="1" x14ac:dyDescent="0.15"/>
    <row r="7532" customFormat="1" x14ac:dyDescent="0.15"/>
    <row r="7533" customFormat="1" x14ac:dyDescent="0.15"/>
    <row r="7534" customFormat="1" x14ac:dyDescent="0.15"/>
    <row r="7535" customFormat="1" x14ac:dyDescent="0.15"/>
    <row r="7536" customFormat="1" x14ac:dyDescent="0.15"/>
    <row r="7537" customFormat="1" x14ac:dyDescent="0.15"/>
    <row r="7538" customFormat="1" x14ac:dyDescent="0.15"/>
    <row r="7539" customFormat="1" x14ac:dyDescent="0.15"/>
    <row r="7540" customFormat="1" x14ac:dyDescent="0.15"/>
    <row r="7541" customFormat="1" x14ac:dyDescent="0.15"/>
    <row r="7542" customFormat="1" x14ac:dyDescent="0.15"/>
    <row r="7543" customFormat="1" x14ac:dyDescent="0.15"/>
    <row r="7544" customFormat="1" x14ac:dyDescent="0.15"/>
    <row r="7545" customFormat="1" x14ac:dyDescent="0.15"/>
    <row r="7546" customFormat="1" x14ac:dyDescent="0.15"/>
    <row r="7547" customFormat="1" x14ac:dyDescent="0.15"/>
    <row r="7548" customFormat="1" x14ac:dyDescent="0.15"/>
    <row r="7549" customFormat="1" x14ac:dyDescent="0.15"/>
    <row r="7550" customFormat="1" x14ac:dyDescent="0.15"/>
    <row r="7551" customFormat="1" x14ac:dyDescent="0.15"/>
    <row r="7552" customFormat="1" x14ac:dyDescent="0.15"/>
    <row r="7553" customFormat="1" x14ac:dyDescent="0.15"/>
    <row r="7554" customFormat="1" x14ac:dyDescent="0.15"/>
    <row r="7555" customFormat="1" x14ac:dyDescent="0.15"/>
    <row r="7556" customFormat="1" x14ac:dyDescent="0.15"/>
    <row r="7557" customFormat="1" x14ac:dyDescent="0.15"/>
    <row r="7558" customFormat="1" x14ac:dyDescent="0.15"/>
    <row r="7559" customFormat="1" x14ac:dyDescent="0.15"/>
    <row r="7560" customFormat="1" x14ac:dyDescent="0.15"/>
    <row r="7561" customFormat="1" x14ac:dyDescent="0.15"/>
    <row r="7562" customFormat="1" x14ac:dyDescent="0.15"/>
    <row r="7563" customFormat="1" x14ac:dyDescent="0.15"/>
    <row r="7564" customFormat="1" x14ac:dyDescent="0.15"/>
    <row r="7565" customFormat="1" x14ac:dyDescent="0.15"/>
    <row r="7566" customFormat="1" x14ac:dyDescent="0.15"/>
    <row r="7567" customFormat="1" x14ac:dyDescent="0.15"/>
    <row r="7568" customFormat="1" x14ac:dyDescent="0.15"/>
    <row r="7569" customFormat="1" x14ac:dyDescent="0.15"/>
    <row r="7570" customFormat="1" x14ac:dyDescent="0.15"/>
    <row r="7571" customFormat="1" x14ac:dyDescent="0.15"/>
    <row r="7572" customFormat="1" x14ac:dyDescent="0.15"/>
    <row r="7573" customFormat="1" x14ac:dyDescent="0.15"/>
    <row r="7574" customFormat="1" x14ac:dyDescent="0.15"/>
    <row r="7575" customFormat="1" x14ac:dyDescent="0.15"/>
    <row r="7576" customFormat="1" x14ac:dyDescent="0.15"/>
    <row r="7577" customFormat="1" x14ac:dyDescent="0.15"/>
    <row r="7578" customFormat="1" x14ac:dyDescent="0.15"/>
    <row r="7579" customFormat="1" x14ac:dyDescent="0.15"/>
    <row r="7580" customFormat="1" x14ac:dyDescent="0.15"/>
    <row r="7581" customFormat="1" x14ac:dyDescent="0.15"/>
    <row r="7582" customFormat="1" x14ac:dyDescent="0.15"/>
    <row r="7583" customFormat="1" x14ac:dyDescent="0.15"/>
    <row r="7584" customFormat="1" x14ac:dyDescent="0.15"/>
    <row r="7585" customFormat="1" x14ac:dyDescent="0.15"/>
    <row r="7586" customFormat="1" x14ac:dyDescent="0.15"/>
    <row r="7587" customFormat="1" x14ac:dyDescent="0.15"/>
    <row r="7588" customFormat="1" x14ac:dyDescent="0.15"/>
    <row r="7589" customFormat="1" x14ac:dyDescent="0.15"/>
    <row r="7590" customFormat="1" x14ac:dyDescent="0.15"/>
    <row r="7591" customFormat="1" x14ac:dyDescent="0.15"/>
    <row r="7592" customFormat="1" x14ac:dyDescent="0.15"/>
    <row r="7593" customFormat="1" x14ac:dyDescent="0.15"/>
    <row r="7594" customFormat="1" x14ac:dyDescent="0.15"/>
    <row r="7595" customFormat="1" x14ac:dyDescent="0.15"/>
    <row r="7596" customFormat="1" x14ac:dyDescent="0.15"/>
    <row r="7597" customFormat="1" x14ac:dyDescent="0.15"/>
    <row r="7598" customFormat="1" x14ac:dyDescent="0.15"/>
    <row r="7599" customFormat="1" x14ac:dyDescent="0.15"/>
    <row r="7600" customFormat="1" x14ac:dyDescent="0.15"/>
    <row r="7601" customFormat="1" x14ac:dyDescent="0.15"/>
    <row r="7602" customFormat="1" x14ac:dyDescent="0.15"/>
    <row r="7603" customFormat="1" x14ac:dyDescent="0.15"/>
    <row r="7604" customFormat="1" x14ac:dyDescent="0.15"/>
    <row r="7605" customFormat="1" x14ac:dyDescent="0.15"/>
    <row r="7606" customFormat="1" x14ac:dyDescent="0.15"/>
    <row r="7607" customFormat="1" x14ac:dyDescent="0.15"/>
    <row r="7608" customFormat="1" x14ac:dyDescent="0.15"/>
    <row r="7609" customFormat="1" x14ac:dyDescent="0.15"/>
    <row r="7610" customFormat="1" x14ac:dyDescent="0.15"/>
    <row r="7611" customFormat="1" x14ac:dyDescent="0.15"/>
    <row r="7612" customFormat="1" x14ac:dyDescent="0.15"/>
    <row r="7613" customFormat="1" x14ac:dyDescent="0.15"/>
    <row r="7614" customFormat="1" x14ac:dyDescent="0.15"/>
    <row r="7615" customFormat="1" x14ac:dyDescent="0.15"/>
    <row r="7616" customFormat="1" x14ac:dyDescent="0.15"/>
    <row r="7617" customFormat="1" x14ac:dyDescent="0.15"/>
    <row r="7618" customFormat="1" x14ac:dyDescent="0.15"/>
    <row r="7619" customFormat="1" x14ac:dyDescent="0.15"/>
    <row r="7620" customFormat="1" x14ac:dyDescent="0.15"/>
    <row r="7621" customFormat="1" x14ac:dyDescent="0.15"/>
    <row r="7622" customFormat="1" x14ac:dyDescent="0.15"/>
    <row r="7623" customFormat="1" x14ac:dyDescent="0.15"/>
    <row r="7624" customFormat="1" x14ac:dyDescent="0.15"/>
    <row r="7625" customFormat="1" x14ac:dyDescent="0.15"/>
    <row r="7626" customFormat="1" x14ac:dyDescent="0.15"/>
    <row r="7627" customFormat="1" x14ac:dyDescent="0.15"/>
    <row r="7628" customFormat="1" x14ac:dyDescent="0.15"/>
    <row r="7629" customFormat="1" x14ac:dyDescent="0.15"/>
    <row r="7630" customFormat="1" x14ac:dyDescent="0.15"/>
    <row r="7631" customFormat="1" x14ac:dyDescent="0.15"/>
    <row r="7632" customFormat="1" x14ac:dyDescent="0.15"/>
    <row r="7633" customFormat="1" x14ac:dyDescent="0.15"/>
    <row r="7634" customFormat="1" x14ac:dyDescent="0.15"/>
    <row r="7635" customFormat="1" x14ac:dyDescent="0.15"/>
    <row r="7636" customFormat="1" x14ac:dyDescent="0.15"/>
    <row r="7637" customFormat="1" x14ac:dyDescent="0.15"/>
    <row r="7638" customFormat="1" x14ac:dyDescent="0.15"/>
    <row r="7639" customFormat="1" x14ac:dyDescent="0.15"/>
    <row r="7640" customFormat="1" x14ac:dyDescent="0.15"/>
    <row r="7641" customFormat="1" x14ac:dyDescent="0.15"/>
    <row r="7642" customFormat="1" x14ac:dyDescent="0.15"/>
    <row r="7643" customFormat="1" x14ac:dyDescent="0.15"/>
    <row r="7644" customFormat="1" x14ac:dyDescent="0.15"/>
    <row r="7645" customFormat="1" x14ac:dyDescent="0.15"/>
    <row r="7646" customFormat="1" x14ac:dyDescent="0.15"/>
    <row r="7647" customFormat="1" x14ac:dyDescent="0.15"/>
    <row r="7648" customFormat="1" x14ac:dyDescent="0.15"/>
    <row r="7649" customFormat="1" x14ac:dyDescent="0.15"/>
    <row r="7650" customFormat="1" x14ac:dyDescent="0.15"/>
    <row r="7651" customFormat="1" x14ac:dyDescent="0.15"/>
    <row r="7652" customFormat="1" x14ac:dyDescent="0.15"/>
    <row r="7653" customFormat="1" x14ac:dyDescent="0.15"/>
    <row r="7654" customFormat="1" x14ac:dyDescent="0.15"/>
    <row r="7655" customFormat="1" x14ac:dyDescent="0.15"/>
    <row r="7656" customFormat="1" x14ac:dyDescent="0.15"/>
    <row r="7657" customFormat="1" x14ac:dyDescent="0.15"/>
    <row r="7658" customFormat="1" x14ac:dyDescent="0.15"/>
    <row r="7659" customFormat="1" x14ac:dyDescent="0.15"/>
    <row r="7660" customFormat="1" x14ac:dyDescent="0.15"/>
    <row r="7661" customFormat="1" x14ac:dyDescent="0.15"/>
    <row r="7662" customFormat="1" x14ac:dyDescent="0.15"/>
    <row r="7663" customFormat="1" x14ac:dyDescent="0.15"/>
    <row r="7664" customFormat="1" x14ac:dyDescent="0.15"/>
    <row r="7665" customFormat="1" x14ac:dyDescent="0.15"/>
    <row r="7666" customFormat="1" x14ac:dyDescent="0.15"/>
    <row r="7667" customFormat="1" x14ac:dyDescent="0.15"/>
    <row r="7668" customFormat="1" x14ac:dyDescent="0.15"/>
    <row r="7669" customFormat="1" x14ac:dyDescent="0.15"/>
    <row r="7670" customFormat="1" x14ac:dyDescent="0.15"/>
    <row r="7671" customFormat="1" x14ac:dyDescent="0.15"/>
    <row r="7672" customFormat="1" x14ac:dyDescent="0.15"/>
    <row r="7673" customFormat="1" x14ac:dyDescent="0.15"/>
    <row r="7674" customFormat="1" x14ac:dyDescent="0.15"/>
    <row r="7675" customFormat="1" x14ac:dyDescent="0.15"/>
    <row r="7676" customFormat="1" x14ac:dyDescent="0.15"/>
    <row r="7677" customFormat="1" x14ac:dyDescent="0.15"/>
    <row r="7678" customFormat="1" x14ac:dyDescent="0.15"/>
    <row r="7679" customFormat="1" x14ac:dyDescent="0.15"/>
    <row r="7680" customFormat="1" x14ac:dyDescent="0.15"/>
    <row r="7681" customFormat="1" x14ac:dyDescent="0.15"/>
    <row r="7682" customFormat="1" x14ac:dyDescent="0.15"/>
    <row r="7683" customFormat="1" x14ac:dyDescent="0.15"/>
    <row r="7684" customFormat="1" x14ac:dyDescent="0.15"/>
    <row r="7685" customFormat="1" x14ac:dyDescent="0.15"/>
    <row r="7686" customFormat="1" x14ac:dyDescent="0.15"/>
    <row r="7687" customFormat="1" x14ac:dyDescent="0.15"/>
    <row r="7688" customFormat="1" x14ac:dyDescent="0.15"/>
    <row r="7689" customFormat="1" x14ac:dyDescent="0.15"/>
    <row r="7690" customFormat="1" x14ac:dyDescent="0.15"/>
    <row r="7691" customFormat="1" x14ac:dyDescent="0.15"/>
    <row r="7692" customFormat="1" x14ac:dyDescent="0.15"/>
    <row r="7693" customFormat="1" x14ac:dyDescent="0.15"/>
    <row r="7694" customFormat="1" x14ac:dyDescent="0.15"/>
    <row r="7695" customFormat="1" x14ac:dyDescent="0.15"/>
    <row r="7696" customFormat="1" x14ac:dyDescent="0.15"/>
    <row r="7697" customFormat="1" x14ac:dyDescent="0.15"/>
    <row r="7698" customFormat="1" x14ac:dyDescent="0.15"/>
    <row r="7699" customFormat="1" x14ac:dyDescent="0.15"/>
    <row r="7700" customFormat="1" x14ac:dyDescent="0.15"/>
    <row r="7701" customFormat="1" x14ac:dyDescent="0.15"/>
    <row r="7702" customFormat="1" x14ac:dyDescent="0.15"/>
    <row r="7703" customFormat="1" x14ac:dyDescent="0.15"/>
    <row r="7704" customFormat="1" x14ac:dyDescent="0.15"/>
    <row r="7705" customFormat="1" x14ac:dyDescent="0.15"/>
    <row r="7706" customFormat="1" x14ac:dyDescent="0.15"/>
    <row r="7707" customFormat="1" x14ac:dyDescent="0.15"/>
    <row r="7708" customFormat="1" x14ac:dyDescent="0.15"/>
    <row r="7709" customFormat="1" x14ac:dyDescent="0.15"/>
    <row r="7710" customFormat="1" x14ac:dyDescent="0.15"/>
    <row r="7711" customFormat="1" x14ac:dyDescent="0.15"/>
    <row r="7712" customFormat="1" x14ac:dyDescent="0.15"/>
    <row r="7713" customFormat="1" x14ac:dyDescent="0.15"/>
    <row r="7714" customFormat="1" x14ac:dyDescent="0.15"/>
    <row r="7715" customFormat="1" x14ac:dyDescent="0.15"/>
    <row r="7716" customFormat="1" x14ac:dyDescent="0.15"/>
    <row r="7717" customFormat="1" x14ac:dyDescent="0.15"/>
    <row r="7718" customFormat="1" x14ac:dyDescent="0.15"/>
    <row r="7719" customFormat="1" x14ac:dyDescent="0.15"/>
    <row r="7720" customFormat="1" x14ac:dyDescent="0.15"/>
    <row r="7721" customFormat="1" x14ac:dyDescent="0.15"/>
    <row r="7722" customFormat="1" x14ac:dyDescent="0.15"/>
    <row r="7723" customFormat="1" x14ac:dyDescent="0.15"/>
    <row r="7724" customFormat="1" x14ac:dyDescent="0.15"/>
    <row r="7725" customFormat="1" x14ac:dyDescent="0.15"/>
    <row r="7726" customFormat="1" x14ac:dyDescent="0.15"/>
    <row r="7727" customFormat="1" x14ac:dyDescent="0.15"/>
    <row r="7728" customFormat="1" x14ac:dyDescent="0.15"/>
    <row r="7729" customFormat="1" x14ac:dyDescent="0.15"/>
    <row r="7730" customFormat="1" x14ac:dyDescent="0.15"/>
    <row r="7731" customFormat="1" x14ac:dyDescent="0.15"/>
    <row r="7732" customFormat="1" x14ac:dyDescent="0.15"/>
    <row r="7733" customFormat="1" x14ac:dyDescent="0.15"/>
    <row r="7734" customFormat="1" x14ac:dyDescent="0.15"/>
    <row r="7735" customFormat="1" x14ac:dyDescent="0.15"/>
    <row r="7736" customFormat="1" x14ac:dyDescent="0.15"/>
    <row r="7737" customFormat="1" x14ac:dyDescent="0.15"/>
    <row r="7738" customFormat="1" x14ac:dyDescent="0.15"/>
    <row r="7739" customFormat="1" x14ac:dyDescent="0.15"/>
    <row r="7740" customFormat="1" x14ac:dyDescent="0.15"/>
    <row r="7741" customFormat="1" x14ac:dyDescent="0.15"/>
    <row r="7742" customFormat="1" x14ac:dyDescent="0.15"/>
    <row r="7743" customFormat="1" x14ac:dyDescent="0.15"/>
    <row r="7744" customFormat="1" x14ac:dyDescent="0.15"/>
    <row r="7745" customFormat="1" x14ac:dyDescent="0.15"/>
    <row r="7746" customFormat="1" x14ac:dyDescent="0.15"/>
    <row r="7747" customFormat="1" x14ac:dyDescent="0.15"/>
    <row r="7748" customFormat="1" x14ac:dyDescent="0.15"/>
    <row r="7749" customFormat="1" x14ac:dyDescent="0.15"/>
    <row r="7750" customFormat="1" x14ac:dyDescent="0.15"/>
    <row r="7751" customFormat="1" x14ac:dyDescent="0.15"/>
    <row r="7752" customFormat="1" x14ac:dyDescent="0.15"/>
    <row r="7753" customFormat="1" x14ac:dyDescent="0.15"/>
    <row r="7754" customFormat="1" x14ac:dyDescent="0.15"/>
    <row r="7755" customFormat="1" x14ac:dyDescent="0.15"/>
    <row r="7756" customFormat="1" x14ac:dyDescent="0.15"/>
    <row r="7757" customFormat="1" x14ac:dyDescent="0.15"/>
    <row r="7758" customFormat="1" x14ac:dyDescent="0.15"/>
    <row r="7759" customFormat="1" x14ac:dyDescent="0.15"/>
    <row r="7760" customFormat="1" x14ac:dyDescent="0.15"/>
    <row r="7761" customFormat="1" x14ac:dyDescent="0.15"/>
    <row r="7762" customFormat="1" x14ac:dyDescent="0.15"/>
    <row r="7763" customFormat="1" x14ac:dyDescent="0.15"/>
    <row r="7764" customFormat="1" x14ac:dyDescent="0.15"/>
    <row r="7765" customFormat="1" x14ac:dyDescent="0.15"/>
    <row r="7766" customFormat="1" x14ac:dyDescent="0.15"/>
    <row r="7767" customFormat="1" x14ac:dyDescent="0.15"/>
    <row r="7768" customFormat="1" x14ac:dyDescent="0.15"/>
    <row r="7769" customFormat="1" x14ac:dyDescent="0.15"/>
    <row r="7770" customFormat="1" x14ac:dyDescent="0.15"/>
    <row r="7771" customFormat="1" x14ac:dyDescent="0.15"/>
    <row r="7772" customFormat="1" x14ac:dyDescent="0.15"/>
    <row r="7773" customFormat="1" x14ac:dyDescent="0.15"/>
    <row r="7774" customFormat="1" x14ac:dyDescent="0.15"/>
    <row r="7775" customFormat="1" x14ac:dyDescent="0.15"/>
    <row r="7776" customFormat="1" x14ac:dyDescent="0.15"/>
    <row r="7777" customFormat="1" x14ac:dyDescent="0.15"/>
    <row r="7778" customFormat="1" x14ac:dyDescent="0.15"/>
    <row r="7779" customFormat="1" x14ac:dyDescent="0.15"/>
    <row r="7780" customFormat="1" x14ac:dyDescent="0.15"/>
    <row r="7781" customFormat="1" x14ac:dyDescent="0.15"/>
    <row r="7782" customFormat="1" x14ac:dyDescent="0.15"/>
    <row r="7783" customFormat="1" x14ac:dyDescent="0.15"/>
    <row r="7784" customFormat="1" x14ac:dyDescent="0.15"/>
    <row r="7785" customFormat="1" x14ac:dyDescent="0.15"/>
    <row r="7786" customFormat="1" x14ac:dyDescent="0.15"/>
    <row r="7787" customFormat="1" x14ac:dyDescent="0.15"/>
    <row r="7788" customFormat="1" x14ac:dyDescent="0.15"/>
    <row r="7789" customFormat="1" x14ac:dyDescent="0.15"/>
    <row r="7790" customFormat="1" x14ac:dyDescent="0.15"/>
    <row r="7791" customFormat="1" x14ac:dyDescent="0.15"/>
    <row r="7792" customFormat="1" x14ac:dyDescent="0.15"/>
    <row r="7793" customFormat="1" x14ac:dyDescent="0.15"/>
    <row r="7794" customFormat="1" x14ac:dyDescent="0.15"/>
    <row r="7795" customFormat="1" x14ac:dyDescent="0.15"/>
    <row r="7796" customFormat="1" x14ac:dyDescent="0.15"/>
    <row r="7797" customFormat="1" x14ac:dyDescent="0.15"/>
    <row r="7798" customFormat="1" x14ac:dyDescent="0.15"/>
    <row r="7799" customFormat="1" x14ac:dyDescent="0.15"/>
    <row r="7800" customFormat="1" x14ac:dyDescent="0.15"/>
    <row r="7801" customFormat="1" x14ac:dyDescent="0.15"/>
    <row r="7802" customFormat="1" x14ac:dyDescent="0.15"/>
    <row r="7803" customFormat="1" x14ac:dyDescent="0.15"/>
    <row r="7804" customFormat="1" x14ac:dyDescent="0.15"/>
    <row r="7805" customFormat="1" x14ac:dyDescent="0.15"/>
    <row r="7806" customFormat="1" x14ac:dyDescent="0.15"/>
    <row r="7807" customFormat="1" x14ac:dyDescent="0.15"/>
    <row r="7808" customFormat="1" x14ac:dyDescent="0.15"/>
    <row r="7809" customFormat="1" x14ac:dyDescent="0.15"/>
    <row r="7810" customFormat="1" x14ac:dyDescent="0.15"/>
    <row r="7811" customFormat="1" x14ac:dyDescent="0.15"/>
    <row r="7812" customFormat="1" x14ac:dyDescent="0.15"/>
    <row r="7813" customFormat="1" x14ac:dyDescent="0.15"/>
    <row r="7814" customFormat="1" x14ac:dyDescent="0.15"/>
    <row r="7815" customFormat="1" x14ac:dyDescent="0.15"/>
    <row r="7816" customFormat="1" x14ac:dyDescent="0.15"/>
    <row r="7817" customFormat="1" x14ac:dyDescent="0.15"/>
    <row r="7818" customFormat="1" x14ac:dyDescent="0.15"/>
    <row r="7819" customFormat="1" x14ac:dyDescent="0.15"/>
    <row r="7820" customFormat="1" x14ac:dyDescent="0.15"/>
    <row r="7821" customFormat="1" x14ac:dyDescent="0.15"/>
    <row r="7822" customFormat="1" x14ac:dyDescent="0.15"/>
    <row r="7823" customFormat="1" x14ac:dyDescent="0.15"/>
    <row r="7824" customFormat="1" x14ac:dyDescent="0.15"/>
    <row r="7825" customFormat="1" x14ac:dyDescent="0.15"/>
    <row r="7826" customFormat="1" x14ac:dyDescent="0.15"/>
    <row r="7827" customFormat="1" x14ac:dyDescent="0.15"/>
    <row r="7828" customFormat="1" x14ac:dyDescent="0.15"/>
    <row r="7829" customFormat="1" x14ac:dyDescent="0.15"/>
    <row r="7830" customFormat="1" x14ac:dyDescent="0.15"/>
    <row r="7831" customFormat="1" x14ac:dyDescent="0.15"/>
    <row r="7832" customFormat="1" x14ac:dyDescent="0.15"/>
    <row r="7833" customFormat="1" x14ac:dyDescent="0.15"/>
    <row r="7834" customFormat="1" x14ac:dyDescent="0.15"/>
    <row r="7835" customFormat="1" x14ac:dyDescent="0.15"/>
    <row r="7836" customFormat="1" x14ac:dyDescent="0.15"/>
    <row r="7837" customFormat="1" x14ac:dyDescent="0.15"/>
    <row r="7838" customFormat="1" x14ac:dyDescent="0.15"/>
    <row r="7839" customFormat="1" x14ac:dyDescent="0.15"/>
    <row r="7840" customFormat="1" x14ac:dyDescent="0.15"/>
    <row r="7841" customFormat="1" x14ac:dyDescent="0.15"/>
    <row r="7842" customFormat="1" x14ac:dyDescent="0.15"/>
    <row r="7843" customFormat="1" x14ac:dyDescent="0.15"/>
    <row r="7844" customFormat="1" x14ac:dyDescent="0.15"/>
    <row r="7845" customFormat="1" x14ac:dyDescent="0.15"/>
    <row r="7846" customFormat="1" x14ac:dyDescent="0.15"/>
    <row r="7847" customFormat="1" x14ac:dyDescent="0.15"/>
    <row r="7848" customFormat="1" x14ac:dyDescent="0.15"/>
    <row r="7849" customFormat="1" x14ac:dyDescent="0.15"/>
    <row r="7850" customFormat="1" x14ac:dyDescent="0.15"/>
    <row r="7851" customFormat="1" x14ac:dyDescent="0.15"/>
    <row r="7852" customFormat="1" x14ac:dyDescent="0.15"/>
    <row r="7853" customFormat="1" x14ac:dyDescent="0.15"/>
    <row r="7854" customFormat="1" x14ac:dyDescent="0.15"/>
    <row r="7855" customFormat="1" x14ac:dyDescent="0.15"/>
    <row r="7856" customFormat="1" x14ac:dyDescent="0.15"/>
    <row r="7857" customFormat="1" x14ac:dyDescent="0.15"/>
    <row r="7858" customFormat="1" x14ac:dyDescent="0.15"/>
    <row r="7859" customFormat="1" x14ac:dyDescent="0.15"/>
    <row r="7860" customFormat="1" x14ac:dyDescent="0.15"/>
    <row r="7861" customFormat="1" x14ac:dyDescent="0.15"/>
    <row r="7862" customFormat="1" x14ac:dyDescent="0.15"/>
    <row r="7863" customFormat="1" x14ac:dyDescent="0.15"/>
    <row r="7864" customFormat="1" x14ac:dyDescent="0.15"/>
    <row r="7865" customFormat="1" x14ac:dyDescent="0.15"/>
    <row r="7866" customFormat="1" x14ac:dyDescent="0.15"/>
    <row r="7867" customFormat="1" x14ac:dyDescent="0.15"/>
    <row r="7868" customFormat="1" x14ac:dyDescent="0.15"/>
    <row r="7869" customFormat="1" x14ac:dyDescent="0.15"/>
    <row r="7870" customFormat="1" x14ac:dyDescent="0.15"/>
    <row r="7871" customFormat="1" x14ac:dyDescent="0.15"/>
    <row r="7872" customFormat="1" x14ac:dyDescent="0.15"/>
    <row r="7873" customFormat="1" x14ac:dyDescent="0.15"/>
    <row r="7874" customFormat="1" x14ac:dyDescent="0.15"/>
    <row r="7875" customFormat="1" x14ac:dyDescent="0.15"/>
    <row r="7876" customFormat="1" x14ac:dyDescent="0.15"/>
    <row r="7877" customFormat="1" x14ac:dyDescent="0.15"/>
    <row r="7878" customFormat="1" x14ac:dyDescent="0.15"/>
    <row r="7879" customFormat="1" x14ac:dyDescent="0.15"/>
    <row r="7880" customFormat="1" x14ac:dyDescent="0.15"/>
    <row r="7881" customFormat="1" x14ac:dyDescent="0.15"/>
    <row r="7882" customFormat="1" x14ac:dyDescent="0.15"/>
    <row r="7883" customFormat="1" x14ac:dyDescent="0.15"/>
    <row r="7884" customFormat="1" x14ac:dyDescent="0.15"/>
    <row r="7885" customFormat="1" x14ac:dyDescent="0.15"/>
    <row r="7886" customFormat="1" x14ac:dyDescent="0.15"/>
    <row r="7887" customFormat="1" x14ac:dyDescent="0.15"/>
    <row r="7888" customFormat="1" x14ac:dyDescent="0.15"/>
    <row r="7889" customFormat="1" x14ac:dyDescent="0.15"/>
    <row r="7890" customFormat="1" x14ac:dyDescent="0.15"/>
    <row r="7891" customFormat="1" x14ac:dyDescent="0.15"/>
    <row r="7892" customFormat="1" x14ac:dyDescent="0.15"/>
    <row r="7893" customFormat="1" x14ac:dyDescent="0.15"/>
    <row r="7894" customFormat="1" x14ac:dyDescent="0.15"/>
    <row r="7895" customFormat="1" x14ac:dyDescent="0.15"/>
    <row r="7896" customFormat="1" x14ac:dyDescent="0.15"/>
    <row r="7897" customFormat="1" x14ac:dyDescent="0.15"/>
    <row r="7898" customFormat="1" x14ac:dyDescent="0.15"/>
    <row r="7899" customFormat="1" x14ac:dyDescent="0.15"/>
    <row r="7900" customFormat="1" x14ac:dyDescent="0.15"/>
    <row r="7901" customFormat="1" x14ac:dyDescent="0.15"/>
    <row r="7902" customFormat="1" x14ac:dyDescent="0.15"/>
    <row r="7903" customFormat="1" x14ac:dyDescent="0.15"/>
    <row r="7904" customFormat="1" x14ac:dyDescent="0.15"/>
    <row r="7905" customFormat="1" x14ac:dyDescent="0.15"/>
    <row r="7906" customFormat="1" x14ac:dyDescent="0.15"/>
    <row r="7907" customFormat="1" x14ac:dyDescent="0.15"/>
    <row r="7908" customFormat="1" x14ac:dyDescent="0.15"/>
    <row r="7909" customFormat="1" x14ac:dyDescent="0.15"/>
    <row r="7910" customFormat="1" x14ac:dyDescent="0.15"/>
    <row r="7911" customFormat="1" x14ac:dyDescent="0.15"/>
    <row r="7912" customFormat="1" x14ac:dyDescent="0.15"/>
    <row r="7913" customFormat="1" x14ac:dyDescent="0.15"/>
    <row r="7914" customFormat="1" x14ac:dyDescent="0.15"/>
    <row r="7915" customFormat="1" x14ac:dyDescent="0.15"/>
    <row r="7916" customFormat="1" x14ac:dyDescent="0.15"/>
    <row r="7917" customFormat="1" x14ac:dyDescent="0.15"/>
    <row r="7918" customFormat="1" x14ac:dyDescent="0.15"/>
    <row r="7919" customFormat="1" x14ac:dyDescent="0.15"/>
    <row r="7920" customFormat="1" x14ac:dyDescent="0.15"/>
    <row r="7921" customFormat="1" x14ac:dyDescent="0.15"/>
    <row r="7922" customFormat="1" x14ac:dyDescent="0.15"/>
    <row r="7923" customFormat="1" x14ac:dyDescent="0.15"/>
    <row r="7924" customFormat="1" x14ac:dyDescent="0.15"/>
    <row r="7925" customFormat="1" x14ac:dyDescent="0.15"/>
    <row r="7926" customFormat="1" x14ac:dyDescent="0.15"/>
    <row r="7927" customFormat="1" x14ac:dyDescent="0.15"/>
    <row r="7928" customFormat="1" x14ac:dyDescent="0.15"/>
    <row r="7929" customFormat="1" x14ac:dyDescent="0.15"/>
    <row r="7930" customFormat="1" x14ac:dyDescent="0.15"/>
    <row r="7931" customFormat="1" x14ac:dyDescent="0.15"/>
    <row r="7932" customFormat="1" x14ac:dyDescent="0.15"/>
    <row r="7933" customFormat="1" x14ac:dyDescent="0.15"/>
    <row r="7934" customFormat="1" x14ac:dyDescent="0.15"/>
    <row r="7935" customFormat="1" x14ac:dyDescent="0.15"/>
    <row r="7936" customFormat="1" x14ac:dyDescent="0.15"/>
    <row r="7937" customFormat="1" x14ac:dyDescent="0.15"/>
    <row r="7938" customFormat="1" x14ac:dyDescent="0.15"/>
    <row r="7939" customFormat="1" x14ac:dyDescent="0.15"/>
    <row r="7940" customFormat="1" x14ac:dyDescent="0.15"/>
    <row r="7941" customFormat="1" x14ac:dyDescent="0.15"/>
    <row r="7942" customFormat="1" x14ac:dyDescent="0.15"/>
    <row r="7943" customFormat="1" x14ac:dyDescent="0.15"/>
    <row r="7944" customFormat="1" x14ac:dyDescent="0.15"/>
    <row r="7945" customFormat="1" x14ac:dyDescent="0.15"/>
    <row r="7946" customFormat="1" x14ac:dyDescent="0.15"/>
    <row r="7947" customFormat="1" x14ac:dyDescent="0.15"/>
    <row r="7948" customFormat="1" x14ac:dyDescent="0.15"/>
    <row r="7949" customFormat="1" x14ac:dyDescent="0.15"/>
    <row r="7950" customFormat="1" x14ac:dyDescent="0.15"/>
    <row r="7951" customFormat="1" x14ac:dyDescent="0.15"/>
    <row r="7952" customFormat="1" x14ac:dyDescent="0.15"/>
    <row r="7953" customFormat="1" x14ac:dyDescent="0.15"/>
    <row r="7954" customFormat="1" x14ac:dyDescent="0.15"/>
    <row r="7955" customFormat="1" x14ac:dyDescent="0.15"/>
    <row r="7956" customFormat="1" x14ac:dyDescent="0.15"/>
    <row r="7957" customFormat="1" x14ac:dyDescent="0.15"/>
    <row r="7958" customFormat="1" x14ac:dyDescent="0.15"/>
    <row r="7959" customFormat="1" x14ac:dyDescent="0.15"/>
    <row r="7960" customFormat="1" x14ac:dyDescent="0.15"/>
    <row r="7961" customFormat="1" x14ac:dyDescent="0.15"/>
    <row r="7962" customFormat="1" x14ac:dyDescent="0.15"/>
    <row r="7963" customFormat="1" x14ac:dyDescent="0.15"/>
    <row r="7964" customFormat="1" x14ac:dyDescent="0.15"/>
    <row r="7965" customFormat="1" x14ac:dyDescent="0.15"/>
    <row r="7966" customFormat="1" x14ac:dyDescent="0.15"/>
    <row r="7967" customFormat="1" x14ac:dyDescent="0.15"/>
    <row r="7968" customFormat="1" x14ac:dyDescent="0.15"/>
    <row r="7969" customFormat="1" x14ac:dyDescent="0.15"/>
    <row r="7970" customFormat="1" x14ac:dyDescent="0.15"/>
    <row r="7971" customFormat="1" x14ac:dyDescent="0.15"/>
    <row r="7972" customFormat="1" x14ac:dyDescent="0.15"/>
    <row r="7973" customFormat="1" x14ac:dyDescent="0.15"/>
    <row r="7974" customFormat="1" x14ac:dyDescent="0.15"/>
    <row r="7975" customFormat="1" x14ac:dyDescent="0.15"/>
    <row r="7976" customFormat="1" x14ac:dyDescent="0.15"/>
    <row r="7977" customFormat="1" x14ac:dyDescent="0.15"/>
    <row r="7978" customFormat="1" x14ac:dyDescent="0.15"/>
    <row r="7979" customFormat="1" x14ac:dyDescent="0.15"/>
    <row r="7980" customFormat="1" x14ac:dyDescent="0.15"/>
    <row r="7981" customFormat="1" x14ac:dyDescent="0.15"/>
    <row r="7982" customFormat="1" x14ac:dyDescent="0.15"/>
    <row r="7983" customFormat="1" x14ac:dyDescent="0.15"/>
    <row r="7984" customFormat="1" x14ac:dyDescent="0.15"/>
    <row r="7985" customFormat="1" x14ac:dyDescent="0.15"/>
    <row r="7986" customFormat="1" x14ac:dyDescent="0.15"/>
    <row r="7987" customFormat="1" x14ac:dyDescent="0.15"/>
    <row r="7988" customFormat="1" x14ac:dyDescent="0.15"/>
    <row r="7989" customFormat="1" x14ac:dyDescent="0.15"/>
    <row r="7990" customFormat="1" x14ac:dyDescent="0.15"/>
    <row r="7991" customFormat="1" x14ac:dyDescent="0.15"/>
    <row r="7992" customFormat="1" x14ac:dyDescent="0.15"/>
    <row r="7993" customFormat="1" x14ac:dyDescent="0.15"/>
    <row r="7994" customFormat="1" x14ac:dyDescent="0.15"/>
    <row r="7995" customFormat="1" x14ac:dyDescent="0.15"/>
    <row r="7996" customFormat="1" x14ac:dyDescent="0.15"/>
    <row r="7997" customFormat="1" x14ac:dyDescent="0.15"/>
    <row r="7998" customFormat="1" x14ac:dyDescent="0.15"/>
    <row r="7999" customFormat="1" x14ac:dyDescent="0.15"/>
    <row r="8000" customFormat="1" x14ac:dyDescent="0.15"/>
    <row r="8001" customFormat="1" x14ac:dyDescent="0.15"/>
    <row r="8002" customFormat="1" x14ac:dyDescent="0.15"/>
    <row r="8003" customFormat="1" x14ac:dyDescent="0.15"/>
    <row r="8004" customFormat="1" x14ac:dyDescent="0.15"/>
    <row r="8005" customFormat="1" x14ac:dyDescent="0.15"/>
    <row r="8006" customFormat="1" x14ac:dyDescent="0.15"/>
    <row r="8007" customFormat="1" x14ac:dyDescent="0.15"/>
    <row r="8008" customFormat="1" x14ac:dyDescent="0.15"/>
    <row r="8009" customFormat="1" x14ac:dyDescent="0.15"/>
    <row r="8010" customFormat="1" x14ac:dyDescent="0.15"/>
    <row r="8011" customFormat="1" x14ac:dyDescent="0.15"/>
    <row r="8012" customFormat="1" x14ac:dyDescent="0.15"/>
    <row r="8013" customFormat="1" x14ac:dyDescent="0.15"/>
    <row r="8014" customFormat="1" x14ac:dyDescent="0.15"/>
    <row r="8015" customFormat="1" x14ac:dyDescent="0.15"/>
    <row r="8016" customFormat="1" x14ac:dyDescent="0.15"/>
    <row r="8017" customFormat="1" x14ac:dyDescent="0.15"/>
    <row r="8018" customFormat="1" x14ac:dyDescent="0.15"/>
    <row r="8019" customFormat="1" x14ac:dyDescent="0.15"/>
    <row r="8020" customFormat="1" x14ac:dyDescent="0.15"/>
    <row r="8021" customFormat="1" x14ac:dyDescent="0.15"/>
    <row r="8022" customFormat="1" x14ac:dyDescent="0.15"/>
    <row r="8023" customFormat="1" x14ac:dyDescent="0.15"/>
    <row r="8024" customFormat="1" x14ac:dyDescent="0.15"/>
    <row r="8025" customFormat="1" x14ac:dyDescent="0.15"/>
    <row r="8026" customFormat="1" x14ac:dyDescent="0.15"/>
    <row r="8027" customFormat="1" x14ac:dyDescent="0.15"/>
    <row r="8028" customFormat="1" x14ac:dyDescent="0.15"/>
    <row r="8029" customFormat="1" x14ac:dyDescent="0.15"/>
    <row r="8030" customFormat="1" x14ac:dyDescent="0.15"/>
    <row r="8031" customFormat="1" x14ac:dyDescent="0.15"/>
    <row r="8032" customFormat="1" x14ac:dyDescent="0.15"/>
    <row r="8033" customFormat="1" x14ac:dyDescent="0.15"/>
    <row r="8034" customFormat="1" x14ac:dyDescent="0.15"/>
    <row r="8035" customFormat="1" x14ac:dyDescent="0.15"/>
    <row r="8036" customFormat="1" x14ac:dyDescent="0.15"/>
    <row r="8037" customFormat="1" x14ac:dyDescent="0.15"/>
    <row r="8038" customFormat="1" x14ac:dyDescent="0.15"/>
    <row r="8039" customFormat="1" x14ac:dyDescent="0.15"/>
    <row r="8040" customFormat="1" x14ac:dyDescent="0.15"/>
    <row r="8041" customFormat="1" x14ac:dyDescent="0.15"/>
    <row r="8042" customFormat="1" x14ac:dyDescent="0.15"/>
    <row r="8043" customFormat="1" x14ac:dyDescent="0.15"/>
    <row r="8044" customFormat="1" x14ac:dyDescent="0.15"/>
    <row r="8045" customFormat="1" x14ac:dyDescent="0.15"/>
    <row r="8046" customFormat="1" x14ac:dyDescent="0.15"/>
    <row r="8047" customFormat="1" x14ac:dyDescent="0.15"/>
    <row r="8048" customFormat="1" x14ac:dyDescent="0.15"/>
    <row r="8049" customFormat="1" x14ac:dyDescent="0.15"/>
    <row r="8050" customFormat="1" x14ac:dyDescent="0.15"/>
    <row r="8051" customFormat="1" x14ac:dyDescent="0.15"/>
    <row r="8052" customFormat="1" x14ac:dyDescent="0.15"/>
    <row r="8053" customFormat="1" x14ac:dyDescent="0.15"/>
    <row r="8054" customFormat="1" x14ac:dyDescent="0.15"/>
    <row r="8055" customFormat="1" x14ac:dyDescent="0.15"/>
    <row r="8056" customFormat="1" x14ac:dyDescent="0.15"/>
    <row r="8057" customFormat="1" x14ac:dyDescent="0.15"/>
    <row r="8058" customFormat="1" x14ac:dyDescent="0.15"/>
    <row r="8059" customFormat="1" x14ac:dyDescent="0.15"/>
    <row r="8060" customFormat="1" x14ac:dyDescent="0.15"/>
    <row r="8061" customFormat="1" x14ac:dyDescent="0.15"/>
    <row r="8062" customFormat="1" x14ac:dyDescent="0.15"/>
    <row r="8063" customFormat="1" x14ac:dyDescent="0.15"/>
    <row r="8064" customFormat="1" x14ac:dyDescent="0.15"/>
    <row r="8065" customFormat="1" x14ac:dyDescent="0.15"/>
    <row r="8066" customFormat="1" x14ac:dyDescent="0.15"/>
    <row r="8067" customFormat="1" x14ac:dyDescent="0.15"/>
    <row r="8068" customFormat="1" x14ac:dyDescent="0.15"/>
    <row r="8069" customFormat="1" x14ac:dyDescent="0.15"/>
    <row r="8070" customFormat="1" x14ac:dyDescent="0.15"/>
    <row r="8071" customFormat="1" x14ac:dyDescent="0.15"/>
    <row r="8072" customFormat="1" x14ac:dyDescent="0.15"/>
    <row r="8073" customFormat="1" x14ac:dyDescent="0.15"/>
    <row r="8074" customFormat="1" x14ac:dyDescent="0.15"/>
    <row r="8075" customFormat="1" x14ac:dyDescent="0.15"/>
    <row r="8076" customFormat="1" x14ac:dyDescent="0.15"/>
    <row r="8077" customFormat="1" x14ac:dyDescent="0.15"/>
    <row r="8078" customFormat="1" x14ac:dyDescent="0.15"/>
    <row r="8079" customFormat="1" x14ac:dyDescent="0.15"/>
    <row r="8080" customFormat="1" x14ac:dyDescent="0.15"/>
    <row r="8081" customFormat="1" x14ac:dyDescent="0.15"/>
    <row r="8082" customFormat="1" x14ac:dyDescent="0.15"/>
    <row r="8083" customFormat="1" x14ac:dyDescent="0.15"/>
    <row r="8084" customFormat="1" x14ac:dyDescent="0.15"/>
    <row r="8085" customFormat="1" x14ac:dyDescent="0.15"/>
    <row r="8086" customFormat="1" x14ac:dyDescent="0.15"/>
    <row r="8087" customFormat="1" x14ac:dyDescent="0.15"/>
    <row r="8088" customFormat="1" x14ac:dyDescent="0.15"/>
    <row r="8089" customFormat="1" x14ac:dyDescent="0.15"/>
    <row r="8090" customFormat="1" x14ac:dyDescent="0.15"/>
    <row r="8091" customFormat="1" x14ac:dyDescent="0.15"/>
    <row r="8092" customFormat="1" x14ac:dyDescent="0.15"/>
    <row r="8093" customFormat="1" x14ac:dyDescent="0.15"/>
    <row r="8094" customFormat="1" x14ac:dyDescent="0.15"/>
    <row r="8095" customFormat="1" x14ac:dyDescent="0.15"/>
    <row r="8096" customFormat="1" x14ac:dyDescent="0.15"/>
    <row r="8097" customFormat="1" x14ac:dyDescent="0.15"/>
    <row r="8098" customFormat="1" x14ac:dyDescent="0.15"/>
    <row r="8099" customFormat="1" x14ac:dyDescent="0.15"/>
    <row r="8100" customFormat="1" x14ac:dyDescent="0.15"/>
    <row r="8101" customFormat="1" x14ac:dyDescent="0.15"/>
    <row r="8102" customFormat="1" x14ac:dyDescent="0.15"/>
    <row r="8103" customFormat="1" x14ac:dyDescent="0.15"/>
    <row r="8104" customFormat="1" x14ac:dyDescent="0.15"/>
    <row r="8105" customFormat="1" x14ac:dyDescent="0.15"/>
    <row r="8106" customFormat="1" x14ac:dyDescent="0.15"/>
    <row r="8107" customFormat="1" x14ac:dyDescent="0.15"/>
    <row r="8108" customFormat="1" x14ac:dyDescent="0.15"/>
    <row r="8109" customFormat="1" x14ac:dyDescent="0.15"/>
    <row r="8110" customFormat="1" x14ac:dyDescent="0.15"/>
    <row r="8111" customFormat="1" x14ac:dyDescent="0.15"/>
    <row r="8112" customFormat="1" x14ac:dyDescent="0.15"/>
    <row r="8113" customFormat="1" x14ac:dyDescent="0.15"/>
    <row r="8114" customFormat="1" x14ac:dyDescent="0.15"/>
    <row r="8115" customFormat="1" x14ac:dyDescent="0.15"/>
    <row r="8116" customFormat="1" x14ac:dyDescent="0.15"/>
    <row r="8117" customFormat="1" x14ac:dyDescent="0.15"/>
    <row r="8118" customFormat="1" x14ac:dyDescent="0.15"/>
    <row r="8119" customFormat="1" x14ac:dyDescent="0.15"/>
    <row r="8120" customFormat="1" x14ac:dyDescent="0.15"/>
    <row r="8121" customFormat="1" x14ac:dyDescent="0.15"/>
    <row r="8122" customFormat="1" x14ac:dyDescent="0.15"/>
    <row r="8123" customFormat="1" x14ac:dyDescent="0.15"/>
    <row r="8124" customFormat="1" x14ac:dyDescent="0.15"/>
    <row r="8125" customFormat="1" x14ac:dyDescent="0.15"/>
    <row r="8126" customFormat="1" x14ac:dyDescent="0.15"/>
    <row r="8127" customFormat="1" x14ac:dyDescent="0.15"/>
    <row r="8128" customFormat="1" x14ac:dyDescent="0.15"/>
    <row r="8129" customFormat="1" x14ac:dyDescent="0.15"/>
    <row r="8130" customFormat="1" x14ac:dyDescent="0.15"/>
    <row r="8131" customFormat="1" x14ac:dyDescent="0.15"/>
    <row r="8132" customFormat="1" x14ac:dyDescent="0.15"/>
    <row r="8133" customFormat="1" x14ac:dyDescent="0.15"/>
    <row r="8134" customFormat="1" x14ac:dyDescent="0.15"/>
    <row r="8135" customFormat="1" x14ac:dyDescent="0.15"/>
    <row r="8136" customFormat="1" x14ac:dyDescent="0.15"/>
    <row r="8137" customFormat="1" x14ac:dyDescent="0.15"/>
    <row r="8138" customFormat="1" x14ac:dyDescent="0.15"/>
    <row r="8139" customFormat="1" x14ac:dyDescent="0.15"/>
    <row r="8140" customFormat="1" x14ac:dyDescent="0.15"/>
    <row r="8141" customFormat="1" x14ac:dyDescent="0.15"/>
    <row r="8142" customFormat="1" x14ac:dyDescent="0.15"/>
    <row r="8143" customFormat="1" x14ac:dyDescent="0.15"/>
    <row r="8144" customFormat="1" x14ac:dyDescent="0.15"/>
    <row r="8145" customFormat="1" x14ac:dyDescent="0.15"/>
    <row r="8146" customFormat="1" x14ac:dyDescent="0.15"/>
    <row r="8147" customFormat="1" x14ac:dyDescent="0.15"/>
    <row r="8148" customFormat="1" x14ac:dyDescent="0.15"/>
    <row r="8149" customFormat="1" x14ac:dyDescent="0.15"/>
    <row r="8150" customFormat="1" x14ac:dyDescent="0.15"/>
    <row r="8151" customFormat="1" x14ac:dyDescent="0.15"/>
    <row r="8152" customFormat="1" x14ac:dyDescent="0.15"/>
    <row r="8153" customFormat="1" x14ac:dyDescent="0.15"/>
    <row r="8154" customFormat="1" x14ac:dyDescent="0.15"/>
    <row r="8155" customFormat="1" x14ac:dyDescent="0.15"/>
    <row r="8156" customFormat="1" x14ac:dyDescent="0.15"/>
    <row r="8157" customFormat="1" x14ac:dyDescent="0.15"/>
    <row r="8158" customFormat="1" x14ac:dyDescent="0.15"/>
    <row r="8159" customFormat="1" x14ac:dyDescent="0.15"/>
    <row r="8160" customFormat="1" x14ac:dyDescent="0.15"/>
    <row r="8161" customFormat="1" x14ac:dyDescent="0.15"/>
    <row r="8162" customFormat="1" x14ac:dyDescent="0.15"/>
    <row r="8163" customFormat="1" x14ac:dyDescent="0.15"/>
    <row r="8164" customFormat="1" x14ac:dyDescent="0.15"/>
    <row r="8165" customFormat="1" x14ac:dyDescent="0.15"/>
    <row r="8166" customFormat="1" x14ac:dyDescent="0.15"/>
    <row r="8167" customFormat="1" x14ac:dyDescent="0.15"/>
    <row r="8168" customFormat="1" x14ac:dyDescent="0.15"/>
    <row r="8169" customFormat="1" x14ac:dyDescent="0.15"/>
    <row r="8170" customFormat="1" x14ac:dyDescent="0.15"/>
    <row r="8171" customFormat="1" x14ac:dyDescent="0.15"/>
    <row r="8172" customFormat="1" x14ac:dyDescent="0.15"/>
    <row r="8173" customFormat="1" x14ac:dyDescent="0.15"/>
    <row r="8174" customFormat="1" x14ac:dyDescent="0.15"/>
    <row r="8175" customFormat="1" x14ac:dyDescent="0.15"/>
    <row r="8176" customFormat="1" x14ac:dyDescent="0.15"/>
    <row r="8177" customFormat="1" x14ac:dyDescent="0.15"/>
    <row r="8178" customFormat="1" x14ac:dyDescent="0.15"/>
    <row r="8179" customFormat="1" x14ac:dyDescent="0.15"/>
    <row r="8180" customFormat="1" x14ac:dyDescent="0.15"/>
    <row r="8181" customFormat="1" x14ac:dyDescent="0.15"/>
    <row r="8182" customFormat="1" x14ac:dyDescent="0.15"/>
    <row r="8183" customFormat="1" x14ac:dyDescent="0.15"/>
    <row r="8184" customFormat="1" x14ac:dyDescent="0.15"/>
    <row r="8185" customFormat="1" x14ac:dyDescent="0.15"/>
    <row r="8186" customFormat="1" x14ac:dyDescent="0.15"/>
    <row r="8187" customFormat="1" x14ac:dyDescent="0.15"/>
    <row r="8188" customFormat="1" x14ac:dyDescent="0.15"/>
    <row r="8189" customFormat="1" x14ac:dyDescent="0.15"/>
    <row r="8190" customFormat="1" x14ac:dyDescent="0.15"/>
    <row r="8191" customFormat="1" x14ac:dyDescent="0.15"/>
    <row r="8192" customFormat="1" x14ac:dyDescent="0.15"/>
    <row r="8193" customFormat="1" x14ac:dyDescent="0.15"/>
    <row r="8194" customFormat="1" x14ac:dyDescent="0.15"/>
    <row r="8195" customFormat="1" x14ac:dyDescent="0.15"/>
    <row r="8196" customFormat="1" x14ac:dyDescent="0.15"/>
    <row r="8197" customFormat="1" x14ac:dyDescent="0.15"/>
    <row r="8198" customFormat="1" x14ac:dyDescent="0.15"/>
    <row r="8199" customFormat="1" x14ac:dyDescent="0.15"/>
    <row r="8200" customFormat="1" x14ac:dyDescent="0.15"/>
    <row r="8201" customFormat="1" x14ac:dyDescent="0.15"/>
    <row r="8202" customFormat="1" x14ac:dyDescent="0.15"/>
    <row r="8203" customFormat="1" x14ac:dyDescent="0.15"/>
    <row r="8204" customFormat="1" x14ac:dyDescent="0.15"/>
    <row r="8205" customFormat="1" x14ac:dyDescent="0.15"/>
    <row r="8206" customFormat="1" x14ac:dyDescent="0.15"/>
    <row r="8207" customFormat="1" x14ac:dyDescent="0.15"/>
    <row r="8208" customFormat="1" x14ac:dyDescent="0.15"/>
    <row r="8209" customFormat="1" x14ac:dyDescent="0.15"/>
    <row r="8210" customFormat="1" x14ac:dyDescent="0.15"/>
    <row r="8211" customFormat="1" x14ac:dyDescent="0.15"/>
    <row r="8212" customFormat="1" x14ac:dyDescent="0.15"/>
    <row r="8213" customFormat="1" x14ac:dyDescent="0.15"/>
    <row r="8214" customFormat="1" x14ac:dyDescent="0.15"/>
    <row r="8215" customFormat="1" x14ac:dyDescent="0.15"/>
    <row r="8216" customFormat="1" x14ac:dyDescent="0.15"/>
    <row r="8217" customFormat="1" x14ac:dyDescent="0.15"/>
    <row r="8218" customFormat="1" x14ac:dyDescent="0.15"/>
    <row r="8219" customFormat="1" x14ac:dyDescent="0.15"/>
    <row r="8220" customFormat="1" x14ac:dyDescent="0.15"/>
    <row r="8221" customFormat="1" x14ac:dyDescent="0.15"/>
    <row r="8222" customFormat="1" x14ac:dyDescent="0.15"/>
    <row r="8223" customFormat="1" x14ac:dyDescent="0.15"/>
    <row r="8224" customFormat="1" x14ac:dyDescent="0.15"/>
    <row r="8225" customFormat="1" x14ac:dyDescent="0.15"/>
    <row r="8226" customFormat="1" x14ac:dyDescent="0.15"/>
    <row r="8227" customFormat="1" x14ac:dyDescent="0.15"/>
    <row r="8228" customFormat="1" x14ac:dyDescent="0.15"/>
    <row r="8229" customFormat="1" x14ac:dyDescent="0.15"/>
    <row r="8230" customFormat="1" x14ac:dyDescent="0.15"/>
    <row r="8231" customFormat="1" x14ac:dyDescent="0.15"/>
    <row r="8232" customFormat="1" x14ac:dyDescent="0.15"/>
    <row r="8233" customFormat="1" x14ac:dyDescent="0.15"/>
    <row r="8234" customFormat="1" x14ac:dyDescent="0.15"/>
    <row r="8235" customFormat="1" x14ac:dyDescent="0.15"/>
    <row r="8236" customFormat="1" x14ac:dyDescent="0.15"/>
    <row r="8237" customFormat="1" x14ac:dyDescent="0.15"/>
    <row r="8238" customFormat="1" x14ac:dyDescent="0.15"/>
    <row r="8239" customFormat="1" x14ac:dyDescent="0.15"/>
    <row r="8240" customFormat="1" x14ac:dyDescent="0.15"/>
    <row r="8241" customFormat="1" x14ac:dyDescent="0.15"/>
    <row r="8242" customFormat="1" x14ac:dyDescent="0.15"/>
    <row r="8243" customFormat="1" x14ac:dyDescent="0.15"/>
    <row r="8244" customFormat="1" x14ac:dyDescent="0.15"/>
    <row r="8245" customFormat="1" x14ac:dyDescent="0.15"/>
    <row r="8246" customFormat="1" x14ac:dyDescent="0.15"/>
    <row r="8247" customFormat="1" x14ac:dyDescent="0.15"/>
    <row r="8248" customFormat="1" x14ac:dyDescent="0.15"/>
    <row r="8249" customFormat="1" x14ac:dyDescent="0.15"/>
    <row r="8250" customFormat="1" x14ac:dyDescent="0.15"/>
    <row r="8251" customFormat="1" x14ac:dyDescent="0.15"/>
    <row r="8252" customFormat="1" x14ac:dyDescent="0.15"/>
    <row r="8253" customFormat="1" x14ac:dyDescent="0.15"/>
    <row r="8254" customFormat="1" x14ac:dyDescent="0.15"/>
    <row r="8255" customFormat="1" x14ac:dyDescent="0.15"/>
    <row r="8256" customFormat="1" x14ac:dyDescent="0.15"/>
    <row r="8257" customFormat="1" x14ac:dyDescent="0.15"/>
    <row r="8258" customFormat="1" x14ac:dyDescent="0.15"/>
    <row r="8259" customFormat="1" x14ac:dyDescent="0.15"/>
    <row r="8260" customFormat="1" x14ac:dyDescent="0.15"/>
    <row r="8261" customFormat="1" x14ac:dyDescent="0.15"/>
    <row r="8262" customFormat="1" x14ac:dyDescent="0.15"/>
    <row r="8263" customFormat="1" x14ac:dyDescent="0.15"/>
    <row r="8264" customFormat="1" x14ac:dyDescent="0.15"/>
    <row r="8265" customFormat="1" x14ac:dyDescent="0.15"/>
    <row r="8266" customFormat="1" x14ac:dyDescent="0.15"/>
    <row r="8267" customFormat="1" x14ac:dyDescent="0.15"/>
    <row r="8268" customFormat="1" x14ac:dyDescent="0.15"/>
    <row r="8269" customFormat="1" x14ac:dyDescent="0.15"/>
    <row r="8270" customFormat="1" x14ac:dyDescent="0.15"/>
    <row r="8271" customFormat="1" x14ac:dyDescent="0.15"/>
    <row r="8272" customFormat="1" x14ac:dyDescent="0.15"/>
    <row r="8273" customFormat="1" x14ac:dyDescent="0.15"/>
    <row r="8274" customFormat="1" x14ac:dyDescent="0.15"/>
    <row r="8275" customFormat="1" x14ac:dyDescent="0.15"/>
    <row r="8276" customFormat="1" x14ac:dyDescent="0.15"/>
    <row r="8277" customFormat="1" x14ac:dyDescent="0.15"/>
    <row r="8278" customFormat="1" x14ac:dyDescent="0.15"/>
    <row r="8279" customFormat="1" x14ac:dyDescent="0.15"/>
    <row r="8280" customFormat="1" x14ac:dyDescent="0.15"/>
    <row r="8281" customFormat="1" x14ac:dyDescent="0.15"/>
    <row r="8282" customFormat="1" x14ac:dyDescent="0.15"/>
    <row r="8283" customFormat="1" x14ac:dyDescent="0.15"/>
    <row r="8284" customFormat="1" x14ac:dyDescent="0.15"/>
    <row r="8285" customFormat="1" x14ac:dyDescent="0.15"/>
    <row r="8286" customFormat="1" x14ac:dyDescent="0.15"/>
    <row r="8287" customFormat="1" x14ac:dyDescent="0.15"/>
    <row r="8288" customFormat="1" x14ac:dyDescent="0.15"/>
    <row r="8289" customFormat="1" x14ac:dyDescent="0.15"/>
    <row r="8290" customFormat="1" x14ac:dyDescent="0.15"/>
    <row r="8291" customFormat="1" x14ac:dyDescent="0.15"/>
    <row r="8292" customFormat="1" x14ac:dyDescent="0.15"/>
    <row r="8293" customFormat="1" x14ac:dyDescent="0.15"/>
    <row r="8294" customFormat="1" x14ac:dyDescent="0.15"/>
    <row r="8295" customFormat="1" x14ac:dyDescent="0.15"/>
    <row r="8296" customFormat="1" x14ac:dyDescent="0.15"/>
    <row r="8297" customFormat="1" x14ac:dyDescent="0.15"/>
    <row r="8298" customFormat="1" x14ac:dyDescent="0.15"/>
    <row r="8299" customFormat="1" x14ac:dyDescent="0.15"/>
    <row r="8300" customFormat="1" x14ac:dyDescent="0.15"/>
    <row r="8301" customFormat="1" x14ac:dyDescent="0.15"/>
    <row r="8302" customFormat="1" x14ac:dyDescent="0.15"/>
    <row r="8303" customFormat="1" x14ac:dyDescent="0.15"/>
    <row r="8304" customFormat="1" x14ac:dyDescent="0.15"/>
    <row r="8305" customFormat="1" x14ac:dyDescent="0.15"/>
    <row r="8306" customFormat="1" x14ac:dyDescent="0.15"/>
    <row r="8307" customFormat="1" x14ac:dyDescent="0.15"/>
    <row r="8308" customFormat="1" x14ac:dyDescent="0.15"/>
    <row r="8309" customFormat="1" x14ac:dyDescent="0.15"/>
    <row r="8310" customFormat="1" x14ac:dyDescent="0.15"/>
    <row r="8311" customFormat="1" x14ac:dyDescent="0.15"/>
    <row r="8312" customFormat="1" x14ac:dyDescent="0.15"/>
    <row r="8313" customFormat="1" x14ac:dyDescent="0.15"/>
    <row r="8314" customFormat="1" x14ac:dyDescent="0.15"/>
    <row r="8315" customFormat="1" x14ac:dyDescent="0.15"/>
    <row r="8316" customFormat="1" x14ac:dyDescent="0.15"/>
    <row r="8317" customFormat="1" x14ac:dyDescent="0.15"/>
    <row r="8318" customFormat="1" x14ac:dyDescent="0.15"/>
    <row r="8319" customFormat="1" x14ac:dyDescent="0.15"/>
    <row r="8320" customFormat="1" x14ac:dyDescent="0.15"/>
    <row r="8321" customFormat="1" x14ac:dyDescent="0.15"/>
    <row r="8322" customFormat="1" x14ac:dyDescent="0.15"/>
    <row r="8323" customFormat="1" x14ac:dyDescent="0.15"/>
    <row r="8324" customFormat="1" x14ac:dyDescent="0.15"/>
    <row r="8325" customFormat="1" x14ac:dyDescent="0.15"/>
    <row r="8326" customFormat="1" x14ac:dyDescent="0.15"/>
    <row r="8327" customFormat="1" x14ac:dyDescent="0.15"/>
    <row r="8328" customFormat="1" x14ac:dyDescent="0.15"/>
    <row r="8329" customFormat="1" x14ac:dyDescent="0.15"/>
    <row r="8330" customFormat="1" x14ac:dyDescent="0.15"/>
    <row r="8331" customFormat="1" x14ac:dyDescent="0.15"/>
    <row r="8332" customFormat="1" x14ac:dyDescent="0.15"/>
    <row r="8333" customFormat="1" x14ac:dyDescent="0.15"/>
    <row r="8334" customFormat="1" x14ac:dyDescent="0.15"/>
    <row r="8335" customFormat="1" x14ac:dyDescent="0.15"/>
    <row r="8336" customFormat="1" x14ac:dyDescent="0.15"/>
    <row r="8337" customFormat="1" x14ac:dyDescent="0.15"/>
    <row r="8338" customFormat="1" x14ac:dyDescent="0.15"/>
    <row r="8339" customFormat="1" x14ac:dyDescent="0.15"/>
    <row r="8340" customFormat="1" x14ac:dyDescent="0.15"/>
    <row r="8341" customFormat="1" x14ac:dyDescent="0.15"/>
    <row r="8342" customFormat="1" x14ac:dyDescent="0.15"/>
    <row r="8343" customFormat="1" x14ac:dyDescent="0.15"/>
    <row r="8344" customFormat="1" x14ac:dyDescent="0.15"/>
    <row r="8345" customFormat="1" x14ac:dyDescent="0.15"/>
    <row r="8346" customFormat="1" x14ac:dyDescent="0.15"/>
    <row r="8347" customFormat="1" x14ac:dyDescent="0.15"/>
    <row r="8348" customFormat="1" x14ac:dyDescent="0.15"/>
    <row r="8349" customFormat="1" x14ac:dyDescent="0.15"/>
    <row r="8350" customFormat="1" x14ac:dyDescent="0.15"/>
    <row r="8351" customFormat="1" x14ac:dyDescent="0.15"/>
    <row r="8352" customFormat="1" x14ac:dyDescent="0.15"/>
    <row r="8353" customFormat="1" x14ac:dyDescent="0.15"/>
    <row r="8354" customFormat="1" x14ac:dyDescent="0.15"/>
    <row r="8355" customFormat="1" x14ac:dyDescent="0.15"/>
    <row r="8356" customFormat="1" x14ac:dyDescent="0.15"/>
    <row r="8357" customFormat="1" x14ac:dyDescent="0.15"/>
    <row r="8358" customFormat="1" x14ac:dyDescent="0.15"/>
    <row r="8359" customFormat="1" x14ac:dyDescent="0.15"/>
    <row r="8360" customFormat="1" x14ac:dyDescent="0.15"/>
    <row r="8361" customFormat="1" x14ac:dyDescent="0.15"/>
    <row r="8362" customFormat="1" x14ac:dyDescent="0.15"/>
    <row r="8363" customFormat="1" x14ac:dyDescent="0.15"/>
    <row r="8364" customFormat="1" x14ac:dyDescent="0.15"/>
    <row r="8365" customFormat="1" x14ac:dyDescent="0.15"/>
    <row r="8366" customFormat="1" x14ac:dyDescent="0.15"/>
    <row r="8367" customFormat="1" x14ac:dyDescent="0.15"/>
    <row r="8368" customFormat="1" x14ac:dyDescent="0.15"/>
    <row r="8369" customFormat="1" x14ac:dyDescent="0.15"/>
    <row r="8370" customFormat="1" x14ac:dyDescent="0.15"/>
    <row r="8371" customFormat="1" x14ac:dyDescent="0.15"/>
    <row r="8372" customFormat="1" x14ac:dyDescent="0.15"/>
    <row r="8373" customFormat="1" x14ac:dyDescent="0.15"/>
    <row r="8374" customFormat="1" x14ac:dyDescent="0.15"/>
    <row r="8375" customFormat="1" x14ac:dyDescent="0.15"/>
    <row r="8376" customFormat="1" x14ac:dyDescent="0.15"/>
    <row r="8377" customFormat="1" x14ac:dyDescent="0.15"/>
    <row r="8378" customFormat="1" x14ac:dyDescent="0.15"/>
    <row r="8379" customFormat="1" x14ac:dyDescent="0.15"/>
    <row r="8380" customFormat="1" x14ac:dyDescent="0.15"/>
    <row r="8381" customFormat="1" x14ac:dyDescent="0.15"/>
    <row r="8382" customFormat="1" x14ac:dyDescent="0.15"/>
    <row r="8383" customFormat="1" x14ac:dyDescent="0.15"/>
    <row r="8384" customFormat="1" x14ac:dyDescent="0.15"/>
    <row r="8385" customFormat="1" x14ac:dyDescent="0.15"/>
    <row r="8386" customFormat="1" x14ac:dyDescent="0.15"/>
    <row r="8387" customFormat="1" x14ac:dyDescent="0.15"/>
    <row r="8388" customFormat="1" x14ac:dyDescent="0.15"/>
    <row r="8389" customFormat="1" x14ac:dyDescent="0.15"/>
    <row r="8390" customFormat="1" x14ac:dyDescent="0.15"/>
    <row r="8391" customFormat="1" x14ac:dyDescent="0.15"/>
    <row r="8392" customFormat="1" x14ac:dyDescent="0.15"/>
    <row r="8393" customFormat="1" x14ac:dyDescent="0.15"/>
    <row r="8394" customFormat="1" x14ac:dyDescent="0.15"/>
    <row r="8395" customFormat="1" x14ac:dyDescent="0.15"/>
    <row r="8396" customFormat="1" x14ac:dyDescent="0.15"/>
    <row r="8397" customFormat="1" x14ac:dyDescent="0.15"/>
    <row r="8398" customFormat="1" x14ac:dyDescent="0.15"/>
    <row r="8399" customFormat="1" x14ac:dyDescent="0.15"/>
    <row r="8400" customFormat="1" x14ac:dyDescent="0.15"/>
    <row r="8401" customFormat="1" x14ac:dyDescent="0.15"/>
    <row r="8402" customFormat="1" x14ac:dyDescent="0.15"/>
    <row r="8403" customFormat="1" x14ac:dyDescent="0.15"/>
    <row r="8404" customFormat="1" x14ac:dyDescent="0.15"/>
    <row r="8405" customFormat="1" x14ac:dyDescent="0.15"/>
    <row r="8406" customFormat="1" x14ac:dyDescent="0.15"/>
    <row r="8407" customFormat="1" x14ac:dyDescent="0.15"/>
    <row r="8408" customFormat="1" x14ac:dyDescent="0.15"/>
    <row r="8409" customFormat="1" x14ac:dyDescent="0.15"/>
    <row r="8410" customFormat="1" x14ac:dyDescent="0.15"/>
    <row r="8411" customFormat="1" x14ac:dyDescent="0.15"/>
    <row r="8412" customFormat="1" x14ac:dyDescent="0.15"/>
    <row r="8413" customFormat="1" x14ac:dyDescent="0.15"/>
    <row r="8414" customFormat="1" x14ac:dyDescent="0.15"/>
    <row r="8415" customFormat="1" x14ac:dyDescent="0.15"/>
    <row r="8416" customFormat="1" x14ac:dyDescent="0.15"/>
    <row r="8417" customFormat="1" x14ac:dyDescent="0.15"/>
    <row r="8418" customFormat="1" x14ac:dyDescent="0.15"/>
    <row r="8419" customFormat="1" x14ac:dyDescent="0.15"/>
    <row r="8420" customFormat="1" x14ac:dyDescent="0.15"/>
    <row r="8421" customFormat="1" x14ac:dyDescent="0.15"/>
    <row r="8422" customFormat="1" x14ac:dyDescent="0.15"/>
    <row r="8423" customFormat="1" x14ac:dyDescent="0.15"/>
    <row r="8424" customFormat="1" x14ac:dyDescent="0.15"/>
    <row r="8425" customFormat="1" x14ac:dyDescent="0.15"/>
    <row r="8426" customFormat="1" x14ac:dyDescent="0.15"/>
    <row r="8427" customFormat="1" x14ac:dyDescent="0.15"/>
    <row r="8428" customFormat="1" x14ac:dyDescent="0.15"/>
    <row r="8429" customFormat="1" x14ac:dyDescent="0.15"/>
    <row r="8430" customFormat="1" x14ac:dyDescent="0.15"/>
    <row r="8431" customFormat="1" x14ac:dyDescent="0.15"/>
    <row r="8432" customFormat="1" x14ac:dyDescent="0.15"/>
    <row r="8433" customFormat="1" x14ac:dyDescent="0.15"/>
    <row r="8434" customFormat="1" x14ac:dyDescent="0.15"/>
    <row r="8435" customFormat="1" x14ac:dyDescent="0.15"/>
    <row r="8436" customFormat="1" x14ac:dyDescent="0.15"/>
    <row r="8437" customFormat="1" x14ac:dyDescent="0.15"/>
    <row r="8438" customFormat="1" x14ac:dyDescent="0.15"/>
    <row r="8439" customFormat="1" x14ac:dyDescent="0.15"/>
    <row r="8440" customFormat="1" x14ac:dyDescent="0.15"/>
    <row r="8441" customFormat="1" x14ac:dyDescent="0.15"/>
    <row r="8442" customFormat="1" x14ac:dyDescent="0.15"/>
    <row r="8443" customFormat="1" x14ac:dyDescent="0.15"/>
    <row r="8444" customFormat="1" x14ac:dyDescent="0.15"/>
    <row r="8445" customFormat="1" x14ac:dyDescent="0.15"/>
    <row r="8446" customFormat="1" x14ac:dyDescent="0.15"/>
    <row r="8447" customFormat="1" x14ac:dyDescent="0.15"/>
    <row r="8448" customFormat="1" x14ac:dyDescent="0.15"/>
    <row r="8449" customFormat="1" x14ac:dyDescent="0.15"/>
    <row r="8450" customFormat="1" x14ac:dyDescent="0.15"/>
    <row r="8451" customFormat="1" x14ac:dyDescent="0.15"/>
    <row r="8452" customFormat="1" x14ac:dyDescent="0.15"/>
    <row r="8453" customFormat="1" x14ac:dyDescent="0.15"/>
    <row r="8454" customFormat="1" x14ac:dyDescent="0.15"/>
    <row r="8455" customFormat="1" x14ac:dyDescent="0.15"/>
    <row r="8456" customFormat="1" x14ac:dyDescent="0.15"/>
    <row r="8457" customFormat="1" x14ac:dyDescent="0.15"/>
    <row r="8458" customFormat="1" x14ac:dyDescent="0.15"/>
    <row r="8459" customFormat="1" x14ac:dyDescent="0.15"/>
    <row r="8460" customFormat="1" x14ac:dyDescent="0.15"/>
    <row r="8461" customFormat="1" x14ac:dyDescent="0.15"/>
    <row r="8462" customFormat="1" x14ac:dyDescent="0.15"/>
    <row r="8463" customFormat="1" x14ac:dyDescent="0.15"/>
    <row r="8464" customFormat="1" x14ac:dyDescent="0.15"/>
    <row r="8465" customFormat="1" x14ac:dyDescent="0.15"/>
    <row r="8466" customFormat="1" x14ac:dyDescent="0.15"/>
    <row r="8467" customFormat="1" x14ac:dyDescent="0.15"/>
    <row r="8468" customFormat="1" x14ac:dyDescent="0.15"/>
    <row r="8469" customFormat="1" x14ac:dyDescent="0.15"/>
    <row r="8470" customFormat="1" x14ac:dyDescent="0.15"/>
    <row r="8471" customFormat="1" x14ac:dyDescent="0.15"/>
    <row r="8472" customFormat="1" x14ac:dyDescent="0.15"/>
    <row r="8473" customFormat="1" x14ac:dyDescent="0.15"/>
    <row r="8474" customFormat="1" x14ac:dyDescent="0.15"/>
    <row r="8475" customFormat="1" x14ac:dyDescent="0.15"/>
    <row r="8476" customFormat="1" x14ac:dyDescent="0.15"/>
    <row r="8477" customFormat="1" x14ac:dyDescent="0.15"/>
    <row r="8478" customFormat="1" x14ac:dyDescent="0.15"/>
    <row r="8479" customFormat="1" x14ac:dyDescent="0.15"/>
    <row r="8480" customFormat="1" x14ac:dyDescent="0.15"/>
    <row r="8481" customFormat="1" x14ac:dyDescent="0.15"/>
    <row r="8482" customFormat="1" x14ac:dyDescent="0.15"/>
    <row r="8483" customFormat="1" x14ac:dyDescent="0.15"/>
    <row r="8484" customFormat="1" x14ac:dyDescent="0.15"/>
    <row r="8485" customFormat="1" x14ac:dyDescent="0.15"/>
    <row r="8486" customFormat="1" x14ac:dyDescent="0.15"/>
    <row r="8487" customFormat="1" x14ac:dyDescent="0.15"/>
    <row r="8488" customFormat="1" x14ac:dyDescent="0.15"/>
    <row r="8489" customFormat="1" x14ac:dyDescent="0.15"/>
    <row r="8490" customFormat="1" x14ac:dyDescent="0.15"/>
    <row r="8491" customFormat="1" x14ac:dyDescent="0.15"/>
    <row r="8492" customFormat="1" x14ac:dyDescent="0.15"/>
    <row r="8493" customFormat="1" x14ac:dyDescent="0.15"/>
    <row r="8494" customFormat="1" x14ac:dyDescent="0.15"/>
    <row r="8495" customFormat="1" x14ac:dyDescent="0.15"/>
    <row r="8496" customFormat="1" x14ac:dyDescent="0.15"/>
    <row r="8497" customFormat="1" x14ac:dyDescent="0.15"/>
    <row r="8498" customFormat="1" x14ac:dyDescent="0.15"/>
    <row r="8499" customFormat="1" x14ac:dyDescent="0.15"/>
    <row r="8500" customFormat="1" x14ac:dyDescent="0.15"/>
    <row r="8501" customFormat="1" x14ac:dyDescent="0.15"/>
    <row r="8502" customFormat="1" x14ac:dyDescent="0.15"/>
    <row r="8503" customFormat="1" x14ac:dyDescent="0.15"/>
    <row r="8504" customFormat="1" x14ac:dyDescent="0.15"/>
    <row r="8505" customFormat="1" x14ac:dyDescent="0.15"/>
    <row r="8506" customFormat="1" x14ac:dyDescent="0.15"/>
    <row r="8507" customFormat="1" x14ac:dyDescent="0.15"/>
    <row r="8508" customFormat="1" x14ac:dyDescent="0.15"/>
    <row r="8509" customFormat="1" x14ac:dyDescent="0.15"/>
    <row r="8510" customFormat="1" x14ac:dyDescent="0.15"/>
    <row r="8511" customFormat="1" x14ac:dyDescent="0.15"/>
    <row r="8512" customFormat="1" x14ac:dyDescent="0.15"/>
    <row r="8513" customFormat="1" x14ac:dyDescent="0.15"/>
    <row r="8514" customFormat="1" x14ac:dyDescent="0.15"/>
    <row r="8515" customFormat="1" x14ac:dyDescent="0.15"/>
    <row r="8516" customFormat="1" x14ac:dyDescent="0.15"/>
    <row r="8517" customFormat="1" x14ac:dyDescent="0.15"/>
    <row r="8518" customFormat="1" x14ac:dyDescent="0.15"/>
    <row r="8519" customFormat="1" x14ac:dyDescent="0.15"/>
    <row r="8520" customFormat="1" x14ac:dyDescent="0.15"/>
    <row r="8521" customFormat="1" x14ac:dyDescent="0.15"/>
    <row r="8522" customFormat="1" x14ac:dyDescent="0.15"/>
    <row r="8523" customFormat="1" x14ac:dyDescent="0.15"/>
    <row r="8524" customFormat="1" x14ac:dyDescent="0.15"/>
    <row r="8525" customFormat="1" x14ac:dyDescent="0.15"/>
    <row r="8526" customFormat="1" x14ac:dyDescent="0.15"/>
    <row r="8527" customFormat="1" x14ac:dyDescent="0.15"/>
    <row r="8528" customFormat="1" x14ac:dyDescent="0.15"/>
    <row r="8529" customFormat="1" x14ac:dyDescent="0.15"/>
    <row r="8530" customFormat="1" x14ac:dyDescent="0.15"/>
    <row r="8531" customFormat="1" x14ac:dyDescent="0.15"/>
    <row r="8532" customFormat="1" x14ac:dyDescent="0.15"/>
    <row r="8533" customFormat="1" x14ac:dyDescent="0.15"/>
    <row r="8534" customFormat="1" x14ac:dyDescent="0.15"/>
    <row r="8535" customFormat="1" x14ac:dyDescent="0.15"/>
    <row r="8536" customFormat="1" x14ac:dyDescent="0.15"/>
    <row r="8537" customFormat="1" x14ac:dyDescent="0.15"/>
    <row r="8538" customFormat="1" x14ac:dyDescent="0.15"/>
    <row r="8539" customFormat="1" x14ac:dyDescent="0.15"/>
    <row r="8540" customFormat="1" x14ac:dyDescent="0.15"/>
    <row r="8541" customFormat="1" x14ac:dyDescent="0.15"/>
    <row r="8542" customFormat="1" x14ac:dyDescent="0.15"/>
    <row r="8543" customFormat="1" x14ac:dyDescent="0.15"/>
    <row r="8544" customFormat="1" x14ac:dyDescent="0.15"/>
    <row r="8545" customFormat="1" x14ac:dyDescent="0.15"/>
    <row r="8546" customFormat="1" x14ac:dyDescent="0.15"/>
    <row r="8547" customFormat="1" x14ac:dyDescent="0.15"/>
    <row r="8548" customFormat="1" x14ac:dyDescent="0.15"/>
    <row r="8549" customFormat="1" x14ac:dyDescent="0.15"/>
    <row r="8550" customFormat="1" x14ac:dyDescent="0.15"/>
    <row r="8551" customFormat="1" x14ac:dyDescent="0.15"/>
    <row r="8552" customFormat="1" x14ac:dyDescent="0.15"/>
    <row r="8553" customFormat="1" x14ac:dyDescent="0.15"/>
    <row r="8554" customFormat="1" x14ac:dyDescent="0.15"/>
    <row r="8555" customFormat="1" x14ac:dyDescent="0.15"/>
    <row r="8556" customFormat="1" x14ac:dyDescent="0.15"/>
    <row r="8557" customFormat="1" x14ac:dyDescent="0.15"/>
    <row r="8558" customFormat="1" x14ac:dyDescent="0.15"/>
    <row r="8559" customFormat="1" x14ac:dyDescent="0.15"/>
    <row r="8560" customFormat="1" x14ac:dyDescent="0.15"/>
    <row r="8561" customFormat="1" x14ac:dyDescent="0.15"/>
    <row r="8562" customFormat="1" x14ac:dyDescent="0.15"/>
    <row r="8563" customFormat="1" x14ac:dyDescent="0.15"/>
    <row r="8564" customFormat="1" x14ac:dyDescent="0.15"/>
    <row r="8565" customFormat="1" x14ac:dyDescent="0.15"/>
    <row r="8566" customFormat="1" x14ac:dyDescent="0.15"/>
    <row r="8567" customFormat="1" x14ac:dyDescent="0.15"/>
    <row r="8568" customFormat="1" x14ac:dyDescent="0.15"/>
    <row r="8569" customFormat="1" x14ac:dyDescent="0.15"/>
    <row r="8570" customFormat="1" x14ac:dyDescent="0.15"/>
    <row r="8571" customFormat="1" x14ac:dyDescent="0.15"/>
    <row r="8572" customFormat="1" x14ac:dyDescent="0.15"/>
    <row r="8573" customFormat="1" x14ac:dyDescent="0.15"/>
    <row r="8574" customFormat="1" x14ac:dyDescent="0.15"/>
    <row r="8575" customFormat="1" x14ac:dyDescent="0.15"/>
    <row r="8576" customFormat="1" x14ac:dyDescent="0.15"/>
    <row r="8577" customFormat="1" x14ac:dyDescent="0.15"/>
    <row r="8578" customFormat="1" x14ac:dyDescent="0.15"/>
    <row r="8579" customFormat="1" x14ac:dyDescent="0.15"/>
    <row r="8580" customFormat="1" x14ac:dyDescent="0.15"/>
    <row r="8581" customFormat="1" x14ac:dyDescent="0.15"/>
    <row r="8582" customFormat="1" x14ac:dyDescent="0.15"/>
    <row r="8583" customFormat="1" x14ac:dyDescent="0.15"/>
    <row r="8584" customFormat="1" x14ac:dyDescent="0.15"/>
    <row r="8585" customFormat="1" x14ac:dyDescent="0.15"/>
    <row r="8586" customFormat="1" x14ac:dyDescent="0.15"/>
    <row r="8587" customFormat="1" x14ac:dyDescent="0.15"/>
    <row r="8588" customFormat="1" x14ac:dyDescent="0.15"/>
    <row r="8589" customFormat="1" x14ac:dyDescent="0.15"/>
    <row r="8590" customFormat="1" x14ac:dyDescent="0.15"/>
    <row r="8591" customFormat="1" x14ac:dyDescent="0.15"/>
    <row r="8592" customFormat="1" x14ac:dyDescent="0.15"/>
    <row r="8593" customFormat="1" x14ac:dyDescent="0.15"/>
    <row r="8594" customFormat="1" x14ac:dyDescent="0.15"/>
    <row r="8595" customFormat="1" x14ac:dyDescent="0.15"/>
    <row r="8596" customFormat="1" x14ac:dyDescent="0.15"/>
    <row r="8597" customFormat="1" x14ac:dyDescent="0.15"/>
    <row r="8598" customFormat="1" x14ac:dyDescent="0.15"/>
    <row r="8599" customFormat="1" x14ac:dyDescent="0.15"/>
    <row r="8600" customFormat="1" x14ac:dyDescent="0.15"/>
    <row r="8601" customFormat="1" x14ac:dyDescent="0.15"/>
    <row r="8602" customFormat="1" x14ac:dyDescent="0.15"/>
    <row r="8603" customFormat="1" x14ac:dyDescent="0.15"/>
    <row r="8604" customFormat="1" x14ac:dyDescent="0.15"/>
    <row r="8605" customFormat="1" x14ac:dyDescent="0.15"/>
    <row r="8606" customFormat="1" x14ac:dyDescent="0.15"/>
    <row r="8607" customFormat="1" x14ac:dyDescent="0.15"/>
    <row r="8608" customFormat="1" x14ac:dyDescent="0.15"/>
    <row r="8609" customFormat="1" x14ac:dyDescent="0.15"/>
    <row r="8610" customFormat="1" x14ac:dyDescent="0.15"/>
    <row r="8611" customFormat="1" x14ac:dyDescent="0.15"/>
    <row r="8612" customFormat="1" x14ac:dyDescent="0.15"/>
    <row r="8613" customFormat="1" x14ac:dyDescent="0.15"/>
    <row r="8614" customFormat="1" x14ac:dyDescent="0.15"/>
    <row r="8615" customFormat="1" x14ac:dyDescent="0.15"/>
    <row r="8616" customFormat="1" x14ac:dyDescent="0.15"/>
    <row r="8617" customFormat="1" x14ac:dyDescent="0.15"/>
    <row r="8618" customFormat="1" x14ac:dyDescent="0.15"/>
    <row r="8619" customFormat="1" x14ac:dyDescent="0.15"/>
    <row r="8620" customFormat="1" x14ac:dyDescent="0.15"/>
    <row r="8621" customFormat="1" x14ac:dyDescent="0.15"/>
    <row r="8622" customFormat="1" x14ac:dyDescent="0.15"/>
    <row r="8623" customFormat="1" x14ac:dyDescent="0.15"/>
    <row r="8624" customFormat="1" x14ac:dyDescent="0.15"/>
    <row r="8625" customFormat="1" x14ac:dyDescent="0.15"/>
    <row r="8626" customFormat="1" x14ac:dyDescent="0.15"/>
    <row r="8627" customFormat="1" x14ac:dyDescent="0.15"/>
    <row r="8628" customFormat="1" x14ac:dyDescent="0.15"/>
    <row r="8629" customFormat="1" x14ac:dyDescent="0.15"/>
    <row r="8630" customFormat="1" x14ac:dyDescent="0.15"/>
    <row r="8631" customFormat="1" x14ac:dyDescent="0.15"/>
    <row r="8632" customFormat="1" x14ac:dyDescent="0.15"/>
    <row r="8633" customFormat="1" x14ac:dyDescent="0.15"/>
    <row r="8634" customFormat="1" x14ac:dyDescent="0.15"/>
    <row r="8635" customFormat="1" x14ac:dyDescent="0.15"/>
    <row r="8636" customFormat="1" x14ac:dyDescent="0.15"/>
    <row r="8637" customFormat="1" x14ac:dyDescent="0.15"/>
    <row r="8638" customFormat="1" x14ac:dyDescent="0.15"/>
    <row r="8639" customFormat="1" x14ac:dyDescent="0.15"/>
    <row r="8640" customFormat="1" x14ac:dyDescent="0.15"/>
    <row r="8641" customFormat="1" x14ac:dyDescent="0.15"/>
    <row r="8642" customFormat="1" x14ac:dyDescent="0.15"/>
    <row r="8643" customFormat="1" x14ac:dyDescent="0.15"/>
    <row r="8644" customFormat="1" x14ac:dyDescent="0.15"/>
    <row r="8645" customFormat="1" x14ac:dyDescent="0.15"/>
    <row r="8646" customFormat="1" x14ac:dyDescent="0.15"/>
    <row r="8647" customFormat="1" x14ac:dyDescent="0.15"/>
    <row r="8648" customFormat="1" x14ac:dyDescent="0.15"/>
    <row r="8649" customFormat="1" x14ac:dyDescent="0.15"/>
    <row r="8650" customFormat="1" x14ac:dyDescent="0.15"/>
    <row r="8651" customFormat="1" x14ac:dyDescent="0.15"/>
    <row r="8652" customFormat="1" x14ac:dyDescent="0.15"/>
    <row r="8653" customFormat="1" x14ac:dyDescent="0.15"/>
    <row r="8654" customFormat="1" x14ac:dyDescent="0.15"/>
    <row r="8655" customFormat="1" x14ac:dyDescent="0.15"/>
    <row r="8656" customFormat="1" x14ac:dyDescent="0.15"/>
    <row r="8657" customFormat="1" x14ac:dyDescent="0.15"/>
    <row r="8658" customFormat="1" x14ac:dyDescent="0.15"/>
    <row r="8659" customFormat="1" x14ac:dyDescent="0.15"/>
    <row r="8660" customFormat="1" x14ac:dyDescent="0.15"/>
    <row r="8661" customFormat="1" x14ac:dyDescent="0.15"/>
    <row r="8662" customFormat="1" x14ac:dyDescent="0.15"/>
    <row r="8663" customFormat="1" x14ac:dyDescent="0.15"/>
    <row r="8664" customFormat="1" x14ac:dyDescent="0.15"/>
    <row r="8665" customFormat="1" x14ac:dyDescent="0.15"/>
    <row r="8666" customFormat="1" x14ac:dyDescent="0.15"/>
    <row r="8667" customFormat="1" x14ac:dyDescent="0.15"/>
    <row r="8668" customFormat="1" x14ac:dyDescent="0.15"/>
    <row r="8669" customFormat="1" x14ac:dyDescent="0.15"/>
    <row r="8670" customFormat="1" x14ac:dyDescent="0.15"/>
    <row r="8671" customFormat="1" x14ac:dyDescent="0.15"/>
    <row r="8672" customFormat="1" x14ac:dyDescent="0.15"/>
    <row r="8673" customFormat="1" x14ac:dyDescent="0.15"/>
    <row r="8674" customFormat="1" x14ac:dyDescent="0.15"/>
    <row r="8675" customFormat="1" x14ac:dyDescent="0.15"/>
    <row r="8676" customFormat="1" x14ac:dyDescent="0.15"/>
    <row r="8677" customFormat="1" x14ac:dyDescent="0.15"/>
    <row r="8678" customFormat="1" x14ac:dyDescent="0.15"/>
    <row r="8679" customFormat="1" x14ac:dyDescent="0.15"/>
    <row r="8680" customFormat="1" x14ac:dyDescent="0.15"/>
    <row r="8681" customFormat="1" x14ac:dyDescent="0.15"/>
    <row r="8682" customFormat="1" x14ac:dyDescent="0.15"/>
    <row r="8683" customFormat="1" x14ac:dyDescent="0.15"/>
    <row r="8684" customFormat="1" x14ac:dyDescent="0.15"/>
    <row r="8685" customFormat="1" x14ac:dyDescent="0.15"/>
    <row r="8686" customFormat="1" x14ac:dyDescent="0.15"/>
    <row r="8687" customFormat="1" x14ac:dyDescent="0.15"/>
    <row r="8688" customFormat="1" x14ac:dyDescent="0.15"/>
    <row r="8689" customFormat="1" x14ac:dyDescent="0.15"/>
    <row r="8690" customFormat="1" x14ac:dyDescent="0.15"/>
    <row r="8691" customFormat="1" x14ac:dyDescent="0.15"/>
    <row r="8692" customFormat="1" x14ac:dyDescent="0.15"/>
    <row r="8693" customFormat="1" x14ac:dyDescent="0.15"/>
    <row r="8694" customFormat="1" x14ac:dyDescent="0.15"/>
    <row r="8695" customFormat="1" x14ac:dyDescent="0.15"/>
    <row r="8696" customFormat="1" x14ac:dyDescent="0.15"/>
    <row r="8697" customFormat="1" x14ac:dyDescent="0.15"/>
    <row r="8698" customFormat="1" x14ac:dyDescent="0.15"/>
    <row r="8699" customFormat="1" x14ac:dyDescent="0.15"/>
    <row r="8700" customFormat="1" x14ac:dyDescent="0.15"/>
    <row r="8701" customFormat="1" x14ac:dyDescent="0.15"/>
    <row r="8702" customFormat="1" x14ac:dyDescent="0.15"/>
    <row r="8703" customFormat="1" x14ac:dyDescent="0.15"/>
    <row r="8704" customFormat="1" x14ac:dyDescent="0.15"/>
    <row r="8705" customFormat="1" x14ac:dyDescent="0.15"/>
    <row r="8706" customFormat="1" x14ac:dyDescent="0.15"/>
    <row r="8707" customFormat="1" x14ac:dyDescent="0.15"/>
    <row r="8708" customFormat="1" x14ac:dyDescent="0.15"/>
    <row r="8709" customFormat="1" x14ac:dyDescent="0.15"/>
    <row r="8710" customFormat="1" x14ac:dyDescent="0.15"/>
    <row r="8711" customFormat="1" x14ac:dyDescent="0.15"/>
    <row r="8712" customFormat="1" x14ac:dyDescent="0.15"/>
    <row r="8713" customFormat="1" x14ac:dyDescent="0.15"/>
    <row r="8714" customFormat="1" x14ac:dyDescent="0.15"/>
    <row r="8715" customFormat="1" x14ac:dyDescent="0.15"/>
    <row r="8716" customFormat="1" x14ac:dyDescent="0.15"/>
    <row r="8717" customFormat="1" x14ac:dyDescent="0.15"/>
    <row r="8718" customFormat="1" x14ac:dyDescent="0.15"/>
    <row r="8719" customFormat="1" x14ac:dyDescent="0.15"/>
    <row r="8720" customFormat="1" x14ac:dyDescent="0.15"/>
    <row r="8721" customFormat="1" x14ac:dyDescent="0.15"/>
    <row r="8722" customFormat="1" x14ac:dyDescent="0.15"/>
    <row r="8723" customFormat="1" x14ac:dyDescent="0.15"/>
    <row r="8724" customFormat="1" x14ac:dyDescent="0.15"/>
    <row r="8725" customFormat="1" x14ac:dyDescent="0.15"/>
    <row r="8726" customFormat="1" x14ac:dyDescent="0.15"/>
    <row r="8727" customFormat="1" x14ac:dyDescent="0.15"/>
    <row r="8728" customFormat="1" x14ac:dyDescent="0.15"/>
    <row r="8729" customFormat="1" x14ac:dyDescent="0.15"/>
    <row r="8730" customFormat="1" x14ac:dyDescent="0.15"/>
    <row r="8731" customFormat="1" x14ac:dyDescent="0.15"/>
    <row r="8732" customFormat="1" x14ac:dyDescent="0.15"/>
    <row r="8733" customFormat="1" x14ac:dyDescent="0.15"/>
    <row r="8734" customFormat="1" x14ac:dyDescent="0.15"/>
    <row r="8735" customFormat="1" x14ac:dyDescent="0.15"/>
    <row r="8736" customFormat="1" x14ac:dyDescent="0.15"/>
    <row r="8737" customFormat="1" x14ac:dyDescent="0.15"/>
    <row r="8738" customFormat="1" x14ac:dyDescent="0.15"/>
    <row r="8739" customFormat="1" x14ac:dyDescent="0.15"/>
    <row r="8740" customFormat="1" x14ac:dyDescent="0.15"/>
    <row r="8741" customFormat="1" x14ac:dyDescent="0.15"/>
    <row r="8742" customFormat="1" x14ac:dyDescent="0.15"/>
    <row r="8743" customFormat="1" x14ac:dyDescent="0.15"/>
    <row r="8744" customFormat="1" x14ac:dyDescent="0.15"/>
    <row r="8745" customFormat="1" x14ac:dyDescent="0.15"/>
    <row r="8746" customFormat="1" x14ac:dyDescent="0.15"/>
    <row r="8747" customFormat="1" x14ac:dyDescent="0.15"/>
    <row r="8748" customFormat="1" x14ac:dyDescent="0.15"/>
    <row r="8749" customFormat="1" x14ac:dyDescent="0.15"/>
    <row r="8750" customFormat="1" x14ac:dyDescent="0.15"/>
    <row r="8751" customFormat="1" x14ac:dyDescent="0.15"/>
    <row r="8752" customFormat="1" x14ac:dyDescent="0.15"/>
    <row r="8753" customFormat="1" x14ac:dyDescent="0.15"/>
    <row r="8754" customFormat="1" x14ac:dyDescent="0.15"/>
    <row r="8755" customFormat="1" x14ac:dyDescent="0.15"/>
    <row r="8756" customFormat="1" x14ac:dyDescent="0.15"/>
    <row r="8757" customFormat="1" x14ac:dyDescent="0.15"/>
    <row r="8758" customFormat="1" x14ac:dyDescent="0.15"/>
    <row r="8759" customFormat="1" x14ac:dyDescent="0.15"/>
    <row r="8760" customFormat="1" x14ac:dyDescent="0.15"/>
    <row r="8761" customFormat="1" x14ac:dyDescent="0.15"/>
    <row r="8762" customFormat="1" x14ac:dyDescent="0.15"/>
    <row r="8763" customFormat="1" x14ac:dyDescent="0.15"/>
    <row r="8764" customFormat="1" x14ac:dyDescent="0.15"/>
    <row r="8765" customFormat="1" x14ac:dyDescent="0.15"/>
    <row r="8766" customFormat="1" x14ac:dyDescent="0.15"/>
    <row r="8767" customFormat="1" x14ac:dyDescent="0.15"/>
    <row r="8768" customFormat="1" x14ac:dyDescent="0.15"/>
    <row r="8769" customFormat="1" x14ac:dyDescent="0.15"/>
    <row r="8770" customFormat="1" x14ac:dyDescent="0.15"/>
    <row r="8771" customFormat="1" x14ac:dyDescent="0.15"/>
    <row r="8772" customFormat="1" x14ac:dyDescent="0.15"/>
    <row r="8773" customFormat="1" x14ac:dyDescent="0.15"/>
    <row r="8774" customFormat="1" x14ac:dyDescent="0.15"/>
    <row r="8775" customFormat="1" x14ac:dyDescent="0.15"/>
    <row r="8776" customFormat="1" x14ac:dyDescent="0.15"/>
    <row r="8777" customFormat="1" x14ac:dyDescent="0.15"/>
    <row r="8778" customFormat="1" x14ac:dyDescent="0.15"/>
    <row r="8779" customFormat="1" x14ac:dyDescent="0.15"/>
    <row r="8780" customFormat="1" x14ac:dyDescent="0.15"/>
    <row r="8781" customFormat="1" x14ac:dyDescent="0.15"/>
    <row r="8782" customFormat="1" x14ac:dyDescent="0.15"/>
    <row r="8783" customFormat="1" x14ac:dyDescent="0.15"/>
    <row r="8784" customFormat="1" x14ac:dyDescent="0.15"/>
    <row r="8785" customFormat="1" x14ac:dyDescent="0.15"/>
    <row r="8786" customFormat="1" x14ac:dyDescent="0.15"/>
    <row r="8787" customFormat="1" x14ac:dyDescent="0.15"/>
    <row r="8788" customFormat="1" x14ac:dyDescent="0.15"/>
    <row r="8789" customFormat="1" x14ac:dyDescent="0.15"/>
    <row r="8790" customFormat="1" x14ac:dyDescent="0.15"/>
    <row r="8791" customFormat="1" x14ac:dyDescent="0.15"/>
    <row r="8792" customFormat="1" x14ac:dyDescent="0.15"/>
    <row r="8793" customFormat="1" x14ac:dyDescent="0.15"/>
    <row r="8794" customFormat="1" x14ac:dyDescent="0.15"/>
    <row r="8795" customFormat="1" x14ac:dyDescent="0.15"/>
    <row r="8796" customFormat="1" x14ac:dyDescent="0.15"/>
    <row r="8797" customFormat="1" x14ac:dyDescent="0.15"/>
    <row r="8798" customFormat="1" x14ac:dyDescent="0.15"/>
    <row r="8799" customFormat="1" x14ac:dyDescent="0.15"/>
    <row r="8800" customFormat="1" x14ac:dyDescent="0.15"/>
    <row r="8801" customFormat="1" x14ac:dyDescent="0.15"/>
    <row r="8802" customFormat="1" x14ac:dyDescent="0.15"/>
    <row r="8803" customFormat="1" x14ac:dyDescent="0.15"/>
    <row r="8804" customFormat="1" x14ac:dyDescent="0.15"/>
    <row r="8805" customFormat="1" x14ac:dyDescent="0.15"/>
    <row r="8806" customFormat="1" x14ac:dyDescent="0.15"/>
    <row r="8807" customFormat="1" x14ac:dyDescent="0.15"/>
    <row r="8808" customFormat="1" x14ac:dyDescent="0.15"/>
    <row r="8809" customFormat="1" x14ac:dyDescent="0.15"/>
    <row r="8810" customFormat="1" x14ac:dyDescent="0.15"/>
    <row r="8811" customFormat="1" x14ac:dyDescent="0.15"/>
    <row r="8812" customFormat="1" x14ac:dyDescent="0.15"/>
    <row r="8813" customFormat="1" x14ac:dyDescent="0.15"/>
    <row r="8814" customFormat="1" x14ac:dyDescent="0.15"/>
    <row r="8815" customFormat="1" x14ac:dyDescent="0.15"/>
    <row r="8816" customFormat="1" x14ac:dyDescent="0.15"/>
    <row r="8817" customFormat="1" x14ac:dyDescent="0.15"/>
    <row r="8818" customFormat="1" x14ac:dyDescent="0.15"/>
    <row r="8819" customFormat="1" x14ac:dyDescent="0.15"/>
    <row r="8820" customFormat="1" x14ac:dyDescent="0.15"/>
    <row r="8821" customFormat="1" x14ac:dyDescent="0.15"/>
    <row r="8822" customFormat="1" x14ac:dyDescent="0.15"/>
    <row r="8823" customFormat="1" x14ac:dyDescent="0.15"/>
    <row r="8824" customFormat="1" x14ac:dyDescent="0.15"/>
    <row r="8825" customFormat="1" x14ac:dyDescent="0.15"/>
    <row r="8826" customFormat="1" x14ac:dyDescent="0.15"/>
    <row r="8827" customFormat="1" x14ac:dyDescent="0.15"/>
    <row r="8828" customFormat="1" x14ac:dyDescent="0.15"/>
    <row r="8829" customFormat="1" x14ac:dyDescent="0.15"/>
    <row r="8830" customFormat="1" x14ac:dyDescent="0.15"/>
    <row r="8831" customFormat="1" x14ac:dyDescent="0.15"/>
    <row r="8832" customFormat="1" x14ac:dyDescent="0.15"/>
    <row r="8833" customFormat="1" x14ac:dyDescent="0.15"/>
    <row r="8834" customFormat="1" x14ac:dyDescent="0.15"/>
    <row r="8835" customFormat="1" x14ac:dyDescent="0.15"/>
    <row r="8836" customFormat="1" x14ac:dyDescent="0.15"/>
    <row r="8837" customFormat="1" x14ac:dyDescent="0.15"/>
    <row r="8838" customFormat="1" x14ac:dyDescent="0.15"/>
    <row r="8839" customFormat="1" x14ac:dyDescent="0.15"/>
    <row r="8840" customFormat="1" x14ac:dyDescent="0.15"/>
    <row r="8841" customFormat="1" x14ac:dyDescent="0.15"/>
    <row r="8842" customFormat="1" x14ac:dyDescent="0.15"/>
    <row r="8843" customFormat="1" x14ac:dyDescent="0.15"/>
    <row r="8844" customFormat="1" x14ac:dyDescent="0.15"/>
    <row r="8845" customFormat="1" x14ac:dyDescent="0.15"/>
    <row r="8846" customFormat="1" x14ac:dyDescent="0.15"/>
    <row r="8847" customFormat="1" x14ac:dyDescent="0.15"/>
    <row r="8848" customFormat="1" x14ac:dyDescent="0.15"/>
    <row r="8849" customFormat="1" x14ac:dyDescent="0.15"/>
    <row r="8850" customFormat="1" x14ac:dyDescent="0.15"/>
    <row r="8851" customFormat="1" x14ac:dyDescent="0.15"/>
    <row r="8852" customFormat="1" x14ac:dyDescent="0.15"/>
    <row r="8853" customFormat="1" x14ac:dyDescent="0.15"/>
    <row r="8854" customFormat="1" x14ac:dyDescent="0.15"/>
    <row r="8855" customFormat="1" x14ac:dyDescent="0.15"/>
    <row r="8856" customFormat="1" x14ac:dyDescent="0.15"/>
    <row r="8857" customFormat="1" x14ac:dyDescent="0.15"/>
    <row r="8858" customFormat="1" x14ac:dyDescent="0.15"/>
    <row r="8859" customFormat="1" x14ac:dyDescent="0.15"/>
    <row r="8860" customFormat="1" x14ac:dyDescent="0.15"/>
    <row r="8861" customFormat="1" x14ac:dyDescent="0.15"/>
    <row r="8862" customFormat="1" x14ac:dyDescent="0.15"/>
    <row r="8863" customFormat="1" x14ac:dyDescent="0.15"/>
    <row r="8864" customFormat="1" x14ac:dyDescent="0.15"/>
    <row r="8865" customFormat="1" x14ac:dyDescent="0.15"/>
    <row r="8866" customFormat="1" x14ac:dyDescent="0.15"/>
    <row r="8867" customFormat="1" x14ac:dyDescent="0.15"/>
    <row r="8868" customFormat="1" x14ac:dyDescent="0.15"/>
    <row r="8869" customFormat="1" x14ac:dyDescent="0.15"/>
    <row r="8870" customFormat="1" x14ac:dyDescent="0.15"/>
    <row r="8871" customFormat="1" x14ac:dyDescent="0.15"/>
    <row r="8872" customFormat="1" x14ac:dyDescent="0.15"/>
    <row r="8873" customFormat="1" x14ac:dyDescent="0.15"/>
    <row r="8874" customFormat="1" x14ac:dyDescent="0.15"/>
    <row r="8875" customFormat="1" x14ac:dyDescent="0.15"/>
    <row r="8876" customFormat="1" x14ac:dyDescent="0.15"/>
    <row r="8877" customFormat="1" x14ac:dyDescent="0.15"/>
    <row r="8878" customFormat="1" x14ac:dyDescent="0.15"/>
    <row r="8879" customFormat="1" x14ac:dyDescent="0.15"/>
    <row r="8880" customFormat="1" x14ac:dyDescent="0.15"/>
    <row r="8881" customFormat="1" x14ac:dyDescent="0.15"/>
    <row r="8882" customFormat="1" x14ac:dyDescent="0.15"/>
    <row r="8883" customFormat="1" x14ac:dyDescent="0.15"/>
    <row r="8884" customFormat="1" x14ac:dyDescent="0.15"/>
    <row r="8885" customFormat="1" x14ac:dyDescent="0.15"/>
    <row r="8886" customFormat="1" x14ac:dyDescent="0.15"/>
    <row r="8887" customFormat="1" x14ac:dyDescent="0.15"/>
    <row r="8888" customFormat="1" x14ac:dyDescent="0.15"/>
    <row r="8889" customFormat="1" x14ac:dyDescent="0.15"/>
    <row r="8890" customFormat="1" x14ac:dyDescent="0.15"/>
    <row r="8891" customFormat="1" x14ac:dyDescent="0.15"/>
    <row r="8892" customFormat="1" x14ac:dyDescent="0.15"/>
    <row r="8893" customFormat="1" x14ac:dyDescent="0.15"/>
    <row r="8894" customFormat="1" x14ac:dyDescent="0.15"/>
    <row r="8895" customFormat="1" x14ac:dyDescent="0.15"/>
    <row r="8896" customFormat="1" x14ac:dyDescent="0.15"/>
    <row r="8897" customFormat="1" x14ac:dyDescent="0.15"/>
    <row r="8898" customFormat="1" x14ac:dyDescent="0.15"/>
    <row r="8899" customFormat="1" x14ac:dyDescent="0.15"/>
    <row r="8900" customFormat="1" x14ac:dyDescent="0.15"/>
    <row r="8901" customFormat="1" x14ac:dyDescent="0.15"/>
    <row r="8902" customFormat="1" x14ac:dyDescent="0.15"/>
    <row r="8903" customFormat="1" x14ac:dyDescent="0.15"/>
    <row r="8904" customFormat="1" x14ac:dyDescent="0.15"/>
    <row r="8905" customFormat="1" x14ac:dyDescent="0.15"/>
    <row r="8906" customFormat="1" x14ac:dyDescent="0.15"/>
    <row r="8907" customFormat="1" x14ac:dyDescent="0.15"/>
    <row r="8908" customFormat="1" x14ac:dyDescent="0.15"/>
    <row r="8909" customFormat="1" x14ac:dyDescent="0.15"/>
    <row r="8910" customFormat="1" x14ac:dyDescent="0.15"/>
    <row r="8911" customFormat="1" x14ac:dyDescent="0.15"/>
    <row r="8912" customFormat="1" x14ac:dyDescent="0.15"/>
    <row r="8913" customFormat="1" x14ac:dyDescent="0.15"/>
    <row r="8914" customFormat="1" x14ac:dyDescent="0.15"/>
    <row r="8915" customFormat="1" x14ac:dyDescent="0.15"/>
    <row r="8916" customFormat="1" x14ac:dyDescent="0.15"/>
    <row r="8917" customFormat="1" x14ac:dyDescent="0.15"/>
    <row r="8918" customFormat="1" x14ac:dyDescent="0.15"/>
    <row r="8919" customFormat="1" x14ac:dyDescent="0.15"/>
    <row r="8920" customFormat="1" x14ac:dyDescent="0.15"/>
    <row r="8921" customFormat="1" x14ac:dyDescent="0.15"/>
    <row r="8922" customFormat="1" x14ac:dyDescent="0.15"/>
    <row r="8923" customFormat="1" x14ac:dyDescent="0.15"/>
    <row r="8924" customFormat="1" x14ac:dyDescent="0.15"/>
    <row r="8925" customFormat="1" x14ac:dyDescent="0.15"/>
    <row r="8926" customFormat="1" x14ac:dyDescent="0.15"/>
    <row r="8927" customFormat="1" x14ac:dyDescent="0.15"/>
    <row r="8928" customFormat="1" x14ac:dyDescent="0.15"/>
    <row r="8929" customFormat="1" x14ac:dyDescent="0.15"/>
    <row r="8930" customFormat="1" x14ac:dyDescent="0.15"/>
    <row r="8931" customFormat="1" x14ac:dyDescent="0.15"/>
    <row r="8932" customFormat="1" x14ac:dyDescent="0.15"/>
    <row r="8933" customFormat="1" x14ac:dyDescent="0.15"/>
    <row r="8934" customFormat="1" x14ac:dyDescent="0.15"/>
    <row r="8935" customFormat="1" x14ac:dyDescent="0.15"/>
    <row r="8936" customFormat="1" x14ac:dyDescent="0.15"/>
    <row r="8937" customFormat="1" x14ac:dyDescent="0.15"/>
    <row r="8938" customFormat="1" x14ac:dyDescent="0.15"/>
    <row r="8939" customFormat="1" x14ac:dyDescent="0.15"/>
    <row r="8940" customFormat="1" x14ac:dyDescent="0.15"/>
    <row r="8941" customFormat="1" x14ac:dyDescent="0.15"/>
    <row r="8942" customFormat="1" x14ac:dyDescent="0.15"/>
    <row r="8943" customFormat="1" x14ac:dyDescent="0.15"/>
    <row r="8944" customFormat="1" x14ac:dyDescent="0.15"/>
    <row r="8945" customFormat="1" x14ac:dyDescent="0.15"/>
    <row r="8946" customFormat="1" x14ac:dyDescent="0.15"/>
    <row r="8947" customFormat="1" x14ac:dyDescent="0.15"/>
    <row r="8948" customFormat="1" x14ac:dyDescent="0.15"/>
    <row r="8949" customFormat="1" x14ac:dyDescent="0.15"/>
    <row r="8950" customFormat="1" x14ac:dyDescent="0.15"/>
    <row r="8951" customFormat="1" x14ac:dyDescent="0.15"/>
    <row r="8952" customFormat="1" x14ac:dyDescent="0.15"/>
    <row r="8953" customFormat="1" x14ac:dyDescent="0.15"/>
    <row r="8954" customFormat="1" x14ac:dyDescent="0.15"/>
    <row r="8955" customFormat="1" x14ac:dyDescent="0.15"/>
    <row r="8956" customFormat="1" x14ac:dyDescent="0.15"/>
    <row r="8957" customFormat="1" x14ac:dyDescent="0.15"/>
    <row r="8958" customFormat="1" x14ac:dyDescent="0.15"/>
    <row r="8959" customFormat="1" x14ac:dyDescent="0.15"/>
    <row r="8960" customFormat="1" x14ac:dyDescent="0.15"/>
    <row r="8961" customFormat="1" x14ac:dyDescent="0.15"/>
    <row r="8962" customFormat="1" x14ac:dyDescent="0.15"/>
    <row r="8963" customFormat="1" x14ac:dyDescent="0.15"/>
    <row r="8964" customFormat="1" x14ac:dyDescent="0.15"/>
    <row r="8965" customFormat="1" x14ac:dyDescent="0.15"/>
    <row r="8966" customFormat="1" x14ac:dyDescent="0.15"/>
    <row r="8967" customFormat="1" x14ac:dyDescent="0.15"/>
    <row r="8968" customFormat="1" x14ac:dyDescent="0.15"/>
    <row r="8969" customFormat="1" x14ac:dyDescent="0.15"/>
    <row r="8970" customFormat="1" x14ac:dyDescent="0.15"/>
    <row r="8971" customFormat="1" x14ac:dyDescent="0.15"/>
    <row r="8972" customFormat="1" x14ac:dyDescent="0.15"/>
    <row r="8973" customFormat="1" x14ac:dyDescent="0.15"/>
    <row r="8974" customFormat="1" x14ac:dyDescent="0.15"/>
    <row r="8975" customFormat="1" x14ac:dyDescent="0.15"/>
    <row r="8976" customFormat="1" x14ac:dyDescent="0.15"/>
    <row r="8977" customFormat="1" x14ac:dyDescent="0.15"/>
    <row r="8978" customFormat="1" x14ac:dyDescent="0.15"/>
    <row r="8979" customFormat="1" x14ac:dyDescent="0.15"/>
    <row r="8980" customFormat="1" x14ac:dyDescent="0.15"/>
    <row r="8981" customFormat="1" x14ac:dyDescent="0.15"/>
    <row r="8982" customFormat="1" x14ac:dyDescent="0.15"/>
    <row r="8983" customFormat="1" x14ac:dyDescent="0.15"/>
    <row r="8984" customFormat="1" x14ac:dyDescent="0.15"/>
    <row r="8985" customFormat="1" x14ac:dyDescent="0.15"/>
    <row r="8986" customFormat="1" x14ac:dyDescent="0.15"/>
    <row r="8987" customFormat="1" x14ac:dyDescent="0.15"/>
    <row r="8988" customFormat="1" x14ac:dyDescent="0.15"/>
    <row r="8989" customFormat="1" x14ac:dyDescent="0.15"/>
    <row r="8990" customFormat="1" x14ac:dyDescent="0.15"/>
    <row r="8991" customFormat="1" x14ac:dyDescent="0.15"/>
    <row r="8992" customFormat="1" x14ac:dyDescent="0.15"/>
    <row r="8993" customFormat="1" x14ac:dyDescent="0.15"/>
    <row r="8994" customFormat="1" x14ac:dyDescent="0.15"/>
    <row r="8995" customFormat="1" x14ac:dyDescent="0.15"/>
    <row r="8996" customFormat="1" x14ac:dyDescent="0.15"/>
    <row r="8997" customFormat="1" x14ac:dyDescent="0.15"/>
    <row r="8998" customFormat="1" x14ac:dyDescent="0.15"/>
    <row r="8999" customFormat="1" x14ac:dyDescent="0.15"/>
    <row r="9000" customFormat="1" x14ac:dyDescent="0.15"/>
    <row r="9001" customFormat="1" x14ac:dyDescent="0.15"/>
    <row r="9002" customFormat="1" x14ac:dyDescent="0.15"/>
    <row r="9003" customFormat="1" x14ac:dyDescent="0.15"/>
    <row r="9004" customFormat="1" x14ac:dyDescent="0.15"/>
    <row r="9005" customFormat="1" x14ac:dyDescent="0.15"/>
    <row r="9006" customFormat="1" x14ac:dyDescent="0.15"/>
    <row r="9007" customFormat="1" x14ac:dyDescent="0.15"/>
    <row r="9008" customFormat="1" x14ac:dyDescent="0.15"/>
    <row r="9009" customFormat="1" x14ac:dyDescent="0.15"/>
    <row r="9010" customFormat="1" x14ac:dyDescent="0.15"/>
    <row r="9011" customFormat="1" x14ac:dyDescent="0.15"/>
    <row r="9012" customFormat="1" x14ac:dyDescent="0.15"/>
    <row r="9013" customFormat="1" x14ac:dyDescent="0.15"/>
    <row r="9014" customFormat="1" x14ac:dyDescent="0.15"/>
    <row r="9015" customFormat="1" x14ac:dyDescent="0.15"/>
    <row r="9016" customFormat="1" x14ac:dyDescent="0.15"/>
    <row r="9017" customFormat="1" x14ac:dyDescent="0.15"/>
    <row r="9018" customFormat="1" x14ac:dyDescent="0.15"/>
    <row r="9019" customFormat="1" x14ac:dyDescent="0.15"/>
    <row r="9020" customFormat="1" x14ac:dyDescent="0.15"/>
    <row r="9021" customFormat="1" x14ac:dyDescent="0.15"/>
    <row r="9022" customFormat="1" x14ac:dyDescent="0.15"/>
    <row r="9023" customFormat="1" x14ac:dyDescent="0.15"/>
    <row r="9024" customFormat="1" x14ac:dyDescent="0.15"/>
    <row r="9025" customFormat="1" x14ac:dyDescent="0.15"/>
    <row r="9026" customFormat="1" x14ac:dyDescent="0.15"/>
    <row r="9027" customFormat="1" x14ac:dyDescent="0.15"/>
    <row r="9028" customFormat="1" x14ac:dyDescent="0.15"/>
    <row r="9029" customFormat="1" x14ac:dyDescent="0.15"/>
    <row r="9030" customFormat="1" x14ac:dyDescent="0.15"/>
    <row r="9031" customFormat="1" x14ac:dyDescent="0.15"/>
    <row r="9032" customFormat="1" x14ac:dyDescent="0.15"/>
    <row r="9033" customFormat="1" x14ac:dyDescent="0.15"/>
    <row r="9034" customFormat="1" x14ac:dyDescent="0.15"/>
    <row r="9035" customFormat="1" x14ac:dyDescent="0.15"/>
    <row r="9036" customFormat="1" x14ac:dyDescent="0.15"/>
    <row r="9037" customFormat="1" x14ac:dyDescent="0.15"/>
    <row r="9038" customFormat="1" x14ac:dyDescent="0.15"/>
    <row r="9039" customFormat="1" x14ac:dyDescent="0.15"/>
    <row r="9040" customFormat="1" x14ac:dyDescent="0.15"/>
    <row r="9041" customFormat="1" x14ac:dyDescent="0.15"/>
    <row r="9042" customFormat="1" x14ac:dyDescent="0.15"/>
    <row r="9043" customFormat="1" x14ac:dyDescent="0.15"/>
    <row r="9044" customFormat="1" x14ac:dyDescent="0.15"/>
    <row r="9045" customFormat="1" x14ac:dyDescent="0.15"/>
    <row r="9046" customFormat="1" x14ac:dyDescent="0.15"/>
    <row r="9047" customFormat="1" x14ac:dyDescent="0.15"/>
    <row r="9048" customFormat="1" x14ac:dyDescent="0.15"/>
    <row r="9049" customFormat="1" x14ac:dyDescent="0.15"/>
    <row r="9050" customFormat="1" x14ac:dyDescent="0.15"/>
    <row r="9051" customFormat="1" x14ac:dyDescent="0.15"/>
    <row r="9052" customFormat="1" x14ac:dyDescent="0.15"/>
    <row r="9053" customFormat="1" x14ac:dyDescent="0.15"/>
    <row r="9054" customFormat="1" x14ac:dyDescent="0.15"/>
    <row r="9055" customFormat="1" x14ac:dyDescent="0.15"/>
    <row r="9056" customFormat="1" x14ac:dyDescent="0.15"/>
    <row r="9057" customFormat="1" x14ac:dyDescent="0.15"/>
    <row r="9058" customFormat="1" x14ac:dyDescent="0.15"/>
    <row r="9059" customFormat="1" x14ac:dyDescent="0.15"/>
    <row r="9060" customFormat="1" x14ac:dyDescent="0.15"/>
    <row r="9061" customFormat="1" x14ac:dyDescent="0.15"/>
    <row r="9062" customFormat="1" x14ac:dyDescent="0.15"/>
    <row r="9063" customFormat="1" x14ac:dyDescent="0.15"/>
    <row r="9064" customFormat="1" x14ac:dyDescent="0.15"/>
    <row r="9065" customFormat="1" x14ac:dyDescent="0.15"/>
    <row r="9066" customFormat="1" x14ac:dyDescent="0.15"/>
    <row r="9067" customFormat="1" x14ac:dyDescent="0.15"/>
    <row r="9068" customFormat="1" x14ac:dyDescent="0.15"/>
    <row r="9069" customFormat="1" x14ac:dyDescent="0.15"/>
    <row r="9070" customFormat="1" x14ac:dyDescent="0.15"/>
    <row r="9071" customFormat="1" x14ac:dyDescent="0.15"/>
    <row r="9072" customFormat="1" x14ac:dyDescent="0.15"/>
    <row r="9073" customFormat="1" x14ac:dyDescent="0.15"/>
    <row r="9074" customFormat="1" x14ac:dyDescent="0.15"/>
    <row r="9075" customFormat="1" x14ac:dyDescent="0.15"/>
    <row r="9076" customFormat="1" x14ac:dyDescent="0.15"/>
    <row r="9077" customFormat="1" x14ac:dyDescent="0.15"/>
    <row r="9078" customFormat="1" x14ac:dyDescent="0.15"/>
    <row r="9079" customFormat="1" x14ac:dyDescent="0.15"/>
    <row r="9080" customFormat="1" x14ac:dyDescent="0.15"/>
    <row r="9081" customFormat="1" x14ac:dyDescent="0.15"/>
    <row r="9082" customFormat="1" x14ac:dyDescent="0.15"/>
    <row r="9083" customFormat="1" x14ac:dyDescent="0.15"/>
    <row r="9084" customFormat="1" x14ac:dyDescent="0.15"/>
    <row r="9085" customFormat="1" x14ac:dyDescent="0.15"/>
    <row r="9086" customFormat="1" x14ac:dyDescent="0.15"/>
    <row r="9087" customFormat="1" x14ac:dyDescent="0.15"/>
    <row r="9088" customFormat="1" x14ac:dyDescent="0.15"/>
    <row r="9089" customFormat="1" x14ac:dyDescent="0.15"/>
    <row r="9090" customFormat="1" x14ac:dyDescent="0.15"/>
    <row r="9091" customFormat="1" x14ac:dyDescent="0.15"/>
    <row r="9092" customFormat="1" x14ac:dyDescent="0.15"/>
    <row r="9093" customFormat="1" x14ac:dyDescent="0.15"/>
    <row r="9094" customFormat="1" x14ac:dyDescent="0.15"/>
    <row r="9095" customFormat="1" x14ac:dyDescent="0.15"/>
    <row r="9096" customFormat="1" x14ac:dyDescent="0.15"/>
    <row r="9097" customFormat="1" x14ac:dyDescent="0.15"/>
    <row r="9098" customFormat="1" x14ac:dyDescent="0.15"/>
    <row r="9099" customFormat="1" x14ac:dyDescent="0.15"/>
    <row r="9100" customFormat="1" x14ac:dyDescent="0.15"/>
    <row r="9101" customFormat="1" x14ac:dyDescent="0.15"/>
    <row r="9102" customFormat="1" x14ac:dyDescent="0.15"/>
    <row r="9103" customFormat="1" x14ac:dyDescent="0.15"/>
    <row r="9104" customFormat="1" x14ac:dyDescent="0.15"/>
    <row r="9105" customFormat="1" x14ac:dyDescent="0.15"/>
    <row r="9106" customFormat="1" x14ac:dyDescent="0.15"/>
    <row r="9107" customFormat="1" x14ac:dyDescent="0.15"/>
    <row r="9108" customFormat="1" x14ac:dyDescent="0.15"/>
    <row r="9109" customFormat="1" x14ac:dyDescent="0.15"/>
    <row r="9110" customFormat="1" x14ac:dyDescent="0.15"/>
    <row r="9111" customFormat="1" x14ac:dyDescent="0.15"/>
    <row r="9112" customFormat="1" x14ac:dyDescent="0.15"/>
    <row r="9113" customFormat="1" x14ac:dyDescent="0.15"/>
    <row r="9114" customFormat="1" x14ac:dyDescent="0.15"/>
    <row r="9115" customFormat="1" x14ac:dyDescent="0.15"/>
    <row r="9116" customFormat="1" x14ac:dyDescent="0.15"/>
    <row r="9117" customFormat="1" x14ac:dyDescent="0.15"/>
    <row r="9118" customFormat="1" x14ac:dyDescent="0.15"/>
    <row r="9119" customFormat="1" x14ac:dyDescent="0.15"/>
    <row r="9120" customFormat="1" x14ac:dyDescent="0.15"/>
    <row r="9121" customFormat="1" x14ac:dyDescent="0.15"/>
    <row r="9122" customFormat="1" x14ac:dyDescent="0.15"/>
    <row r="9123" customFormat="1" x14ac:dyDescent="0.15"/>
    <row r="9124" customFormat="1" x14ac:dyDescent="0.15"/>
    <row r="9125" customFormat="1" x14ac:dyDescent="0.15"/>
    <row r="9126" customFormat="1" x14ac:dyDescent="0.15"/>
    <row r="9127" customFormat="1" x14ac:dyDescent="0.15"/>
    <row r="9128" customFormat="1" x14ac:dyDescent="0.15"/>
    <row r="9129" customFormat="1" x14ac:dyDescent="0.15"/>
    <row r="9130" customFormat="1" x14ac:dyDescent="0.15"/>
    <row r="9131" customFormat="1" x14ac:dyDescent="0.15"/>
    <row r="9132" customFormat="1" x14ac:dyDescent="0.15"/>
    <row r="9133" customFormat="1" x14ac:dyDescent="0.15"/>
    <row r="9134" customFormat="1" x14ac:dyDescent="0.15"/>
    <row r="9135" customFormat="1" x14ac:dyDescent="0.15"/>
    <row r="9136" customFormat="1" x14ac:dyDescent="0.15"/>
    <row r="9137" customFormat="1" x14ac:dyDescent="0.15"/>
    <row r="9138" customFormat="1" x14ac:dyDescent="0.15"/>
    <row r="9139" customFormat="1" x14ac:dyDescent="0.15"/>
    <row r="9140" customFormat="1" x14ac:dyDescent="0.15"/>
    <row r="9141" customFormat="1" x14ac:dyDescent="0.15"/>
    <row r="9142" customFormat="1" x14ac:dyDescent="0.15"/>
    <row r="9143" customFormat="1" x14ac:dyDescent="0.15"/>
    <row r="9144" customFormat="1" x14ac:dyDescent="0.15"/>
    <row r="9145" customFormat="1" x14ac:dyDescent="0.15"/>
    <row r="9146" customFormat="1" x14ac:dyDescent="0.15"/>
    <row r="9147" customFormat="1" x14ac:dyDescent="0.15"/>
    <row r="9148" customFormat="1" x14ac:dyDescent="0.15"/>
    <row r="9149" customFormat="1" x14ac:dyDescent="0.15"/>
    <row r="9150" customFormat="1" x14ac:dyDescent="0.15"/>
    <row r="9151" customFormat="1" x14ac:dyDescent="0.15"/>
    <row r="9152" customFormat="1" x14ac:dyDescent="0.15"/>
    <row r="9153" customFormat="1" x14ac:dyDescent="0.15"/>
    <row r="9154" customFormat="1" x14ac:dyDescent="0.15"/>
    <row r="9155" customFormat="1" x14ac:dyDescent="0.15"/>
    <row r="9156" customFormat="1" x14ac:dyDescent="0.15"/>
    <row r="9157" customFormat="1" x14ac:dyDescent="0.15"/>
    <row r="9158" customFormat="1" x14ac:dyDescent="0.15"/>
    <row r="9159" customFormat="1" x14ac:dyDescent="0.15"/>
    <row r="9160" customFormat="1" x14ac:dyDescent="0.15"/>
    <row r="9161" customFormat="1" x14ac:dyDescent="0.15"/>
    <row r="9162" customFormat="1" x14ac:dyDescent="0.15"/>
    <row r="9163" customFormat="1" x14ac:dyDescent="0.15"/>
    <row r="9164" customFormat="1" x14ac:dyDescent="0.15"/>
    <row r="9165" customFormat="1" x14ac:dyDescent="0.15"/>
    <row r="9166" customFormat="1" x14ac:dyDescent="0.15"/>
    <row r="9167" customFormat="1" x14ac:dyDescent="0.15"/>
    <row r="9168" customFormat="1" x14ac:dyDescent="0.15"/>
    <row r="9169" customFormat="1" x14ac:dyDescent="0.15"/>
    <row r="9170" customFormat="1" x14ac:dyDescent="0.15"/>
    <row r="9171" customFormat="1" x14ac:dyDescent="0.15"/>
    <row r="9172" customFormat="1" x14ac:dyDescent="0.15"/>
    <row r="9173" customFormat="1" x14ac:dyDescent="0.15"/>
    <row r="9174" customFormat="1" x14ac:dyDescent="0.15"/>
    <row r="9175" customFormat="1" x14ac:dyDescent="0.15"/>
    <row r="9176" customFormat="1" x14ac:dyDescent="0.15"/>
    <row r="9177" customFormat="1" x14ac:dyDescent="0.15"/>
    <row r="9178" customFormat="1" x14ac:dyDescent="0.15"/>
    <row r="9179" customFormat="1" x14ac:dyDescent="0.15"/>
    <row r="9180" customFormat="1" x14ac:dyDescent="0.15"/>
    <row r="9181" customFormat="1" x14ac:dyDescent="0.15"/>
    <row r="9182" customFormat="1" x14ac:dyDescent="0.15"/>
    <row r="9183" customFormat="1" x14ac:dyDescent="0.15"/>
    <row r="9184" customFormat="1" x14ac:dyDescent="0.15"/>
    <row r="9185" customFormat="1" x14ac:dyDescent="0.15"/>
    <row r="9186" customFormat="1" x14ac:dyDescent="0.15"/>
    <row r="9187" customFormat="1" x14ac:dyDescent="0.15"/>
    <row r="9188" customFormat="1" x14ac:dyDescent="0.15"/>
    <row r="9189" customFormat="1" x14ac:dyDescent="0.15"/>
    <row r="9190" customFormat="1" x14ac:dyDescent="0.15"/>
    <row r="9191" customFormat="1" x14ac:dyDescent="0.15"/>
    <row r="9192" customFormat="1" x14ac:dyDescent="0.15"/>
    <row r="9193" customFormat="1" x14ac:dyDescent="0.15"/>
    <row r="9194" customFormat="1" x14ac:dyDescent="0.15"/>
    <row r="9195" customFormat="1" x14ac:dyDescent="0.15"/>
    <row r="9196" customFormat="1" x14ac:dyDescent="0.15"/>
    <row r="9197" customFormat="1" x14ac:dyDescent="0.15"/>
    <row r="9198" customFormat="1" x14ac:dyDescent="0.15"/>
    <row r="9199" customFormat="1" x14ac:dyDescent="0.15"/>
    <row r="9200" customFormat="1" x14ac:dyDescent="0.15"/>
    <row r="9201" customFormat="1" x14ac:dyDescent="0.15"/>
    <row r="9202" customFormat="1" x14ac:dyDescent="0.15"/>
    <row r="9203" customFormat="1" x14ac:dyDescent="0.15"/>
    <row r="9204" customFormat="1" x14ac:dyDescent="0.15"/>
    <row r="9205" customFormat="1" x14ac:dyDescent="0.15"/>
    <row r="9206" customFormat="1" x14ac:dyDescent="0.15"/>
    <row r="9207" customFormat="1" x14ac:dyDescent="0.15"/>
    <row r="9208" customFormat="1" x14ac:dyDescent="0.15"/>
    <row r="9209" customFormat="1" x14ac:dyDescent="0.15"/>
    <row r="9210" customFormat="1" x14ac:dyDescent="0.15"/>
    <row r="9211" customFormat="1" x14ac:dyDescent="0.15"/>
    <row r="9212" customFormat="1" x14ac:dyDescent="0.15"/>
    <row r="9213" customFormat="1" x14ac:dyDescent="0.15"/>
    <row r="9214" customFormat="1" x14ac:dyDescent="0.15"/>
    <row r="9215" customFormat="1" x14ac:dyDescent="0.15"/>
    <row r="9216" customFormat="1" x14ac:dyDescent="0.15"/>
    <row r="9217" customFormat="1" x14ac:dyDescent="0.15"/>
    <row r="9218" customFormat="1" x14ac:dyDescent="0.15"/>
    <row r="9219" customFormat="1" x14ac:dyDescent="0.15"/>
    <row r="9220" customFormat="1" x14ac:dyDescent="0.15"/>
    <row r="9221" customFormat="1" x14ac:dyDescent="0.15"/>
    <row r="9222" customFormat="1" x14ac:dyDescent="0.15"/>
    <row r="9223" customFormat="1" x14ac:dyDescent="0.15"/>
    <row r="9224" customFormat="1" x14ac:dyDescent="0.15"/>
    <row r="9225" customFormat="1" x14ac:dyDescent="0.15"/>
    <row r="9226" customFormat="1" x14ac:dyDescent="0.15"/>
    <row r="9227" customFormat="1" x14ac:dyDescent="0.15"/>
    <row r="9228" customFormat="1" x14ac:dyDescent="0.15"/>
    <row r="9229" customFormat="1" x14ac:dyDescent="0.15"/>
    <row r="9230" customFormat="1" x14ac:dyDescent="0.15"/>
    <row r="9231" customFormat="1" x14ac:dyDescent="0.15"/>
    <row r="9232" customFormat="1" x14ac:dyDescent="0.15"/>
    <row r="9233" customFormat="1" x14ac:dyDescent="0.15"/>
    <row r="9234" customFormat="1" x14ac:dyDescent="0.15"/>
    <row r="9235" customFormat="1" x14ac:dyDescent="0.15"/>
    <row r="9236" customFormat="1" x14ac:dyDescent="0.15"/>
    <row r="9237" customFormat="1" x14ac:dyDescent="0.15"/>
    <row r="9238" customFormat="1" x14ac:dyDescent="0.15"/>
    <row r="9239" customFormat="1" x14ac:dyDescent="0.15"/>
    <row r="9240" customFormat="1" x14ac:dyDescent="0.15"/>
    <row r="9241" customFormat="1" x14ac:dyDescent="0.15"/>
    <row r="9242" customFormat="1" x14ac:dyDescent="0.15"/>
    <row r="9243" customFormat="1" x14ac:dyDescent="0.15"/>
    <row r="9244" customFormat="1" x14ac:dyDescent="0.15"/>
    <row r="9245" customFormat="1" x14ac:dyDescent="0.15"/>
    <row r="9246" customFormat="1" x14ac:dyDescent="0.15"/>
    <row r="9247" customFormat="1" x14ac:dyDescent="0.15"/>
    <row r="9248" customFormat="1" x14ac:dyDescent="0.15"/>
    <row r="9249" customFormat="1" x14ac:dyDescent="0.15"/>
    <row r="9250" customFormat="1" x14ac:dyDescent="0.15"/>
    <row r="9251" customFormat="1" x14ac:dyDescent="0.15"/>
    <row r="9252" customFormat="1" x14ac:dyDescent="0.15"/>
    <row r="9253" customFormat="1" x14ac:dyDescent="0.15"/>
    <row r="9254" customFormat="1" x14ac:dyDescent="0.15"/>
    <row r="9255" customFormat="1" x14ac:dyDescent="0.15"/>
    <row r="9256" customFormat="1" x14ac:dyDescent="0.15"/>
    <row r="9257" customFormat="1" x14ac:dyDescent="0.15"/>
    <row r="9258" customFormat="1" x14ac:dyDescent="0.15"/>
    <row r="9259" customFormat="1" x14ac:dyDescent="0.15"/>
    <row r="9260" customFormat="1" x14ac:dyDescent="0.15"/>
    <row r="9261" customFormat="1" x14ac:dyDescent="0.15"/>
    <row r="9262" customFormat="1" x14ac:dyDescent="0.15"/>
    <row r="9263" customFormat="1" x14ac:dyDescent="0.15"/>
    <row r="9264" customFormat="1" x14ac:dyDescent="0.15"/>
    <row r="9265" customFormat="1" x14ac:dyDescent="0.15"/>
    <row r="9266" customFormat="1" x14ac:dyDescent="0.15"/>
    <row r="9267" customFormat="1" x14ac:dyDescent="0.15"/>
    <row r="9268" customFormat="1" x14ac:dyDescent="0.15"/>
    <row r="9269" customFormat="1" x14ac:dyDescent="0.15"/>
    <row r="9270" customFormat="1" x14ac:dyDescent="0.15"/>
    <row r="9271" customFormat="1" x14ac:dyDescent="0.15"/>
    <row r="9272" customFormat="1" x14ac:dyDescent="0.15"/>
    <row r="9273" customFormat="1" x14ac:dyDescent="0.15"/>
    <row r="9274" customFormat="1" x14ac:dyDescent="0.15"/>
    <row r="9275" customFormat="1" x14ac:dyDescent="0.15"/>
    <row r="9276" customFormat="1" x14ac:dyDescent="0.15"/>
    <row r="9277" customFormat="1" x14ac:dyDescent="0.15"/>
    <row r="9278" customFormat="1" x14ac:dyDescent="0.15"/>
    <row r="9279" customFormat="1" x14ac:dyDescent="0.15"/>
    <row r="9280" customFormat="1" x14ac:dyDescent="0.15"/>
    <row r="9281" customFormat="1" x14ac:dyDescent="0.15"/>
    <row r="9282" customFormat="1" x14ac:dyDescent="0.15"/>
    <row r="9283" customFormat="1" x14ac:dyDescent="0.15"/>
    <row r="9284" customFormat="1" x14ac:dyDescent="0.15"/>
    <row r="9285" customFormat="1" x14ac:dyDescent="0.15"/>
    <row r="9286" customFormat="1" x14ac:dyDescent="0.15"/>
    <row r="9287" customFormat="1" x14ac:dyDescent="0.15"/>
    <row r="9288" customFormat="1" x14ac:dyDescent="0.15"/>
    <row r="9289" customFormat="1" x14ac:dyDescent="0.15"/>
    <row r="9290" customFormat="1" x14ac:dyDescent="0.15"/>
    <row r="9291" customFormat="1" x14ac:dyDescent="0.15"/>
    <row r="9292" customFormat="1" x14ac:dyDescent="0.15"/>
    <row r="9293" customFormat="1" x14ac:dyDescent="0.15"/>
    <row r="9294" customFormat="1" x14ac:dyDescent="0.15"/>
    <row r="9295" customFormat="1" x14ac:dyDescent="0.15"/>
    <row r="9296" customFormat="1" x14ac:dyDescent="0.15"/>
    <row r="9297" customFormat="1" x14ac:dyDescent="0.15"/>
    <row r="9298" customFormat="1" x14ac:dyDescent="0.15"/>
    <row r="9299" customFormat="1" x14ac:dyDescent="0.15"/>
    <row r="9300" customFormat="1" x14ac:dyDescent="0.15"/>
    <row r="9301" customFormat="1" x14ac:dyDescent="0.15"/>
    <row r="9302" customFormat="1" x14ac:dyDescent="0.15"/>
    <row r="9303" customFormat="1" x14ac:dyDescent="0.15"/>
    <row r="9304" customFormat="1" x14ac:dyDescent="0.15"/>
    <row r="9305" customFormat="1" x14ac:dyDescent="0.15"/>
    <row r="9306" customFormat="1" x14ac:dyDescent="0.15"/>
    <row r="9307" customFormat="1" x14ac:dyDescent="0.15"/>
    <row r="9308" customFormat="1" x14ac:dyDescent="0.15"/>
    <row r="9309" customFormat="1" x14ac:dyDescent="0.15"/>
    <row r="9310" customFormat="1" x14ac:dyDescent="0.15"/>
    <row r="9311" customFormat="1" x14ac:dyDescent="0.15"/>
    <row r="9312" customFormat="1" x14ac:dyDescent="0.15"/>
    <row r="9313" customFormat="1" x14ac:dyDescent="0.15"/>
    <row r="9314" customFormat="1" x14ac:dyDescent="0.15"/>
    <row r="9315" customFormat="1" x14ac:dyDescent="0.15"/>
    <row r="9316" customFormat="1" x14ac:dyDescent="0.15"/>
    <row r="9317" customFormat="1" x14ac:dyDescent="0.15"/>
    <row r="9318" customFormat="1" x14ac:dyDescent="0.15"/>
    <row r="9319" customFormat="1" x14ac:dyDescent="0.15"/>
    <row r="9320" customFormat="1" x14ac:dyDescent="0.15"/>
    <row r="9321" customFormat="1" x14ac:dyDescent="0.15"/>
    <row r="9322" customFormat="1" x14ac:dyDescent="0.15"/>
    <row r="9323" customFormat="1" x14ac:dyDescent="0.15"/>
    <row r="9324" customFormat="1" x14ac:dyDescent="0.15"/>
    <row r="9325" customFormat="1" x14ac:dyDescent="0.15"/>
    <row r="9326" customFormat="1" x14ac:dyDescent="0.15"/>
    <row r="9327" customFormat="1" x14ac:dyDescent="0.15"/>
    <row r="9328" customFormat="1" x14ac:dyDescent="0.15"/>
    <row r="9329" customFormat="1" x14ac:dyDescent="0.15"/>
    <row r="9330" customFormat="1" x14ac:dyDescent="0.15"/>
    <row r="9331" customFormat="1" x14ac:dyDescent="0.15"/>
    <row r="9332" customFormat="1" x14ac:dyDescent="0.15"/>
    <row r="9333" customFormat="1" x14ac:dyDescent="0.15"/>
    <row r="9334" customFormat="1" x14ac:dyDescent="0.15"/>
    <row r="9335" customFormat="1" x14ac:dyDescent="0.15"/>
    <row r="9336" customFormat="1" x14ac:dyDescent="0.15"/>
    <row r="9337" customFormat="1" x14ac:dyDescent="0.15"/>
    <row r="9338" customFormat="1" x14ac:dyDescent="0.15"/>
    <row r="9339" customFormat="1" x14ac:dyDescent="0.15"/>
    <row r="9340" customFormat="1" x14ac:dyDescent="0.15"/>
    <row r="9341" customFormat="1" x14ac:dyDescent="0.15"/>
    <row r="9342" customFormat="1" x14ac:dyDescent="0.15"/>
    <row r="9343" customFormat="1" x14ac:dyDescent="0.15"/>
    <row r="9344" customFormat="1" x14ac:dyDescent="0.15"/>
    <row r="9345" customFormat="1" x14ac:dyDescent="0.15"/>
    <row r="9346" customFormat="1" x14ac:dyDescent="0.15"/>
    <row r="9347" customFormat="1" x14ac:dyDescent="0.15"/>
    <row r="9348" customFormat="1" x14ac:dyDescent="0.15"/>
    <row r="9349" customFormat="1" x14ac:dyDescent="0.15"/>
    <row r="9350" customFormat="1" x14ac:dyDescent="0.15"/>
    <row r="9351" customFormat="1" x14ac:dyDescent="0.15"/>
    <row r="9352" customFormat="1" x14ac:dyDescent="0.15"/>
    <row r="9353" customFormat="1" x14ac:dyDescent="0.15"/>
    <row r="9354" customFormat="1" x14ac:dyDescent="0.15"/>
    <row r="9355" customFormat="1" x14ac:dyDescent="0.15"/>
    <row r="9356" customFormat="1" x14ac:dyDescent="0.15"/>
    <row r="9357" customFormat="1" x14ac:dyDescent="0.15"/>
    <row r="9358" customFormat="1" x14ac:dyDescent="0.15"/>
    <row r="9359" customFormat="1" x14ac:dyDescent="0.15"/>
    <row r="9360" customFormat="1" x14ac:dyDescent="0.15"/>
    <row r="9361" customFormat="1" x14ac:dyDescent="0.15"/>
    <row r="9362" customFormat="1" x14ac:dyDescent="0.15"/>
    <row r="9363" customFormat="1" x14ac:dyDescent="0.15"/>
    <row r="9364" customFormat="1" x14ac:dyDescent="0.15"/>
    <row r="9365" customFormat="1" x14ac:dyDescent="0.15"/>
    <row r="9366" customFormat="1" x14ac:dyDescent="0.15"/>
    <row r="9367" customFormat="1" x14ac:dyDescent="0.15"/>
    <row r="9368" customFormat="1" x14ac:dyDescent="0.15"/>
    <row r="9369" customFormat="1" x14ac:dyDescent="0.15"/>
    <row r="9370" customFormat="1" x14ac:dyDescent="0.15"/>
    <row r="9371" customFormat="1" x14ac:dyDescent="0.15"/>
    <row r="9372" customFormat="1" x14ac:dyDescent="0.15"/>
    <row r="9373" customFormat="1" x14ac:dyDescent="0.15"/>
    <row r="9374" customFormat="1" x14ac:dyDescent="0.15"/>
    <row r="9375" customFormat="1" x14ac:dyDescent="0.15"/>
    <row r="9376" customFormat="1" x14ac:dyDescent="0.15"/>
    <row r="9377" customFormat="1" x14ac:dyDescent="0.15"/>
    <row r="9378" customFormat="1" x14ac:dyDescent="0.15"/>
    <row r="9379" customFormat="1" x14ac:dyDescent="0.15"/>
    <row r="9380" customFormat="1" x14ac:dyDescent="0.15"/>
    <row r="9381" customFormat="1" x14ac:dyDescent="0.15"/>
    <row r="9382" customFormat="1" x14ac:dyDescent="0.15"/>
    <row r="9383" customFormat="1" x14ac:dyDescent="0.15"/>
    <row r="9384" customFormat="1" x14ac:dyDescent="0.15"/>
    <row r="9385" customFormat="1" x14ac:dyDescent="0.15"/>
    <row r="9386" customFormat="1" x14ac:dyDescent="0.15"/>
    <row r="9387" customFormat="1" x14ac:dyDescent="0.15"/>
    <row r="9388" customFormat="1" x14ac:dyDescent="0.15"/>
    <row r="9389" customFormat="1" x14ac:dyDescent="0.15"/>
    <row r="9390" customFormat="1" x14ac:dyDescent="0.15"/>
    <row r="9391" customFormat="1" x14ac:dyDescent="0.15"/>
    <row r="9392" customFormat="1" x14ac:dyDescent="0.15"/>
    <row r="9393" customFormat="1" x14ac:dyDescent="0.15"/>
    <row r="9394" customFormat="1" x14ac:dyDescent="0.15"/>
    <row r="9395" customFormat="1" x14ac:dyDescent="0.15"/>
    <row r="9396" customFormat="1" x14ac:dyDescent="0.15"/>
    <row r="9397" customFormat="1" x14ac:dyDescent="0.15"/>
    <row r="9398" customFormat="1" x14ac:dyDescent="0.15"/>
    <row r="9399" customFormat="1" x14ac:dyDescent="0.15"/>
    <row r="9400" customFormat="1" x14ac:dyDescent="0.15"/>
    <row r="9401" customFormat="1" x14ac:dyDescent="0.15"/>
    <row r="9402" customFormat="1" x14ac:dyDescent="0.15"/>
    <row r="9403" customFormat="1" x14ac:dyDescent="0.15"/>
    <row r="9404" customFormat="1" x14ac:dyDescent="0.15"/>
    <row r="9405" customFormat="1" x14ac:dyDescent="0.15"/>
    <row r="9406" customFormat="1" x14ac:dyDescent="0.15"/>
    <row r="9407" customFormat="1" x14ac:dyDescent="0.15"/>
    <row r="9408" customFormat="1" x14ac:dyDescent="0.15"/>
    <row r="9409" customFormat="1" x14ac:dyDescent="0.15"/>
    <row r="9410" customFormat="1" x14ac:dyDescent="0.15"/>
    <row r="9411" customFormat="1" x14ac:dyDescent="0.15"/>
    <row r="9412" customFormat="1" x14ac:dyDescent="0.15"/>
    <row r="9413" customFormat="1" x14ac:dyDescent="0.15"/>
    <row r="9414" customFormat="1" x14ac:dyDescent="0.15"/>
    <row r="9415" customFormat="1" x14ac:dyDescent="0.15"/>
    <row r="9416" customFormat="1" x14ac:dyDescent="0.15"/>
    <row r="9417" customFormat="1" x14ac:dyDescent="0.15"/>
    <row r="9418" customFormat="1" x14ac:dyDescent="0.15"/>
    <row r="9419" customFormat="1" x14ac:dyDescent="0.15"/>
    <row r="9420" customFormat="1" x14ac:dyDescent="0.15"/>
    <row r="9421" customFormat="1" x14ac:dyDescent="0.15"/>
    <row r="9422" customFormat="1" x14ac:dyDescent="0.15"/>
    <row r="9423" customFormat="1" x14ac:dyDescent="0.15"/>
    <row r="9424" customFormat="1" x14ac:dyDescent="0.15"/>
    <row r="9425" customFormat="1" x14ac:dyDescent="0.15"/>
    <row r="9426" customFormat="1" x14ac:dyDescent="0.15"/>
    <row r="9427" customFormat="1" x14ac:dyDescent="0.15"/>
    <row r="9428" customFormat="1" x14ac:dyDescent="0.15"/>
    <row r="9429" customFormat="1" x14ac:dyDescent="0.15"/>
    <row r="9430" customFormat="1" x14ac:dyDescent="0.15"/>
    <row r="9431" customFormat="1" x14ac:dyDescent="0.15"/>
    <row r="9432" customFormat="1" x14ac:dyDescent="0.15"/>
    <row r="9433" customFormat="1" x14ac:dyDescent="0.15"/>
    <row r="9434" customFormat="1" x14ac:dyDescent="0.15"/>
    <row r="9435" customFormat="1" x14ac:dyDescent="0.15"/>
    <row r="9436" customFormat="1" x14ac:dyDescent="0.15"/>
    <row r="9437" customFormat="1" x14ac:dyDescent="0.15"/>
    <row r="9438" customFormat="1" x14ac:dyDescent="0.15"/>
    <row r="9439" customFormat="1" x14ac:dyDescent="0.15"/>
    <row r="9440" customFormat="1" x14ac:dyDescent="0.15"/>
    <row r="9441" customFormat="1" x14ac:dyDescent="0.15"/>
    <row r="9442" customFormat="1" x14ac:dyDescent="0.15"/>
    <row r="9443" customFormat="1" x14ac:dyDescent="0.15"/>
    <row r="9444" customFormat="1" x14ac:dyDescent="0.15"/>
    <row r="9445" customFormat="1" x14ac:dyDescent="0.15"/>
    <row r="9446" customFormat="1" x14ac:dyDescent="0.15"/>
    <row r="9447" customFormat="1" x14ac:dyDescent="0.15"/>
    <row r="9448" customFormat="1" x14ac:dyDescent="0.15"/>
    <row r="9449" customFormat="1" x14ac:dyDescent="0.15"/>
    <row r="9450" customFormat="1" x14ac:dyDescent="0.15"/>
    <row r="9451" customFormat="1" x14ac:dyDescent="0.15"/>
    <row r="9452" customFormat="1" x14ac:dyDescent="0.15"/>
    <row r="9453" customFormat="1" x14ac:dyDescent="0.15"/>
    <row r="9454" customFormat="1" x14ac:dyDescent="0.15"/>
    <row r="9455" customFormat="1" x14ac:dyDescent="0.15"/>
    <row r="9456" customFormat="1" x14ac:dyDescent="0.15"/>
    <row r="9457" customFormat="1" x14ac:dyDescent="0.15"/>
    <row r="9458" customFormat="1" x14ac:dyDescent="0.15"/>
    <row r="9459" customFormat="1" x14ac:dyDescent="0.15"/>
    <row r="9460" customFormat="1" x14ac:dyDescent="0.15"/>
    <row r="9461" customFormat="1" x14ac:dyDescent="0.15"/>
    <row r="9462" customFormat="1" x14ac:dyDescent="0.15"/>
    <row r="9463" customFormat="1" x14ac:dyDescent="0.15"/>
    <row r="9464" customFormat="1" x14ac:dyDescent="0.15"/>
    <row r="9465" customFormat="1" x14ac:dyDescent="0.15"/>
    <row r="9466" customFormat="1" x14ac:dyDescent="0.15"/>
    <row r="9467" customFormat="1" x14ac:dyDescent="0.15"/>
    <row r="9468" customFormat="1" x14ac:dyDescent="0.15"/>
    <row r="9469" customFormat="1" x14ac:dyDescent="0.15"/>
    <row r="9470" customFormat="1" x14ac:dyDescent="0.15"/>
    <row r="9471" customFormat="1" x14ac:dyDescent="0.15"/>
    <row r="9472" customFormat="1" x14ac:dyDescent="0.15"/>
    <row r="9473" customFormat="1" x14ac:dyDescent="0.15"/>
    <row r="9474" customFormat="1" x14ac:dyDescent="0.15"/>
    <row r="9475" customFormat="1" x14ac:dyDescent="0.15"/>
    <row r="9476" customFormat="1" x14ac:dyDescent="0.15"/>
    <row r="9477" customFormat="1" x14ac:dyDescent="0.15"/>
    <row r="9478" customFormat="1" x14ac:dyDescent="0.15"/>
    <row r="9479" customFormat="1" x14ac:dyDescent="0.15"/>
    <row r="9480" customFormat="1" x14ac:dyDescent="0.15"/>
    <row r="9481" customFormat="1" x14ac:dyDescent="0.15"/>
    <row r="9482" customFormat="1" x14ac:dyDescent="0.15"/>
    <row r="9483" customFormat="1" x14ac:dyDescent="0.15"/>
    <row r="9484" customFormat="1" x14ac:dyDescent="0.15"/>
    <row r="9485" customFormat="1" x14ac:dyDescent="0.15"/>
    <row r="9486" customFormat="1" x14ac:dyDescent="0.15"/>
    <row r="9487" customFormat="1" x14ac:dyDescent="0.15"/>
    <row r="9488" customFormat="1" x14ac:dyDescent="0.15"/>
    <row r="9489" customFormat="1" x14ac:dyDescent="0.15"/>
    <row r="9490" customFormat="1" x14ac:dyDescent="0.15"/>
    <row r="9491" customFormat="1" x14ac:dyDescent="0.15"/>
    <row r="9492" customFormat="1" x14ac:dyDescent="0.15"/>
    <row r="9493" customFormat="1" x14ac:dyDescent="0.15"/>
    <row r="9494" customFormat="1" x14ac:dyDescent="0.15"/>
    <row r="9495" customFormat="1" x14ac:dyDescent="0.15"/>
    <row r="9496" customFormat="1" x14ac:dyDescent="0.15"/>
    <row r="9497" customFormat="1" x14ac:dyDescent="0.15"/>
    <row r="9498" customFormat="1" x14ac:dyDescent="0.15"/>
    <row r="9499" customFormat="1" x14ac:dyDescent="0.15"/>
    <row r="9500" customFormat="1" x14ac:dyDescent="0.15"/>
    <row r="9501" customFormat="1" x14ac:dyDescent="0.15"/>
    <row r="9502" customFormat="1" x14ac:dyDescent="0.15"/>
    <row r="9503" customFormat="1" x14ac:dyDescent="0.15"/>
    <row r="9504" customFormat="1" x14ac:dyDescent="0.15"/>
    <row r="9505" customFormat="1" x14ac:dyDescent="0.15"/>
    <row r="9506" customFormat="1" x14ac:dyDescent="0.15"/>
    <row r="9507" customFormat="1" x14ac:dyDescent="0.15"/>
    <row r="9508" customFormat="1" x14ac:dyDescent="0.15"/>
    <row r="9509" customFormat="1" x14ac:dyDescent="0.15"/>
    <row r="9510" customFormat="1" x14ac:dyDescent="0.15"/>
    <row r="9511" customFormat="1" x14ac:dyDescent="0.15"/>
    <row r="9512" customFormat="1" x14ac:dyDescent="0.15"/>
    <row r="9513" customFormat="1" x14ac:dyDescent="0.15"/>
    <row r="9514" customFormat="1" x14ac:dyDescent="0.15"/>
    <row r="9515" customFormat="1" x14ac:dyDescent="0.15"/>
    <row r="9516" customFormat="1" x14ac:dyDescent="0.15"/>
    <row r="9517" customFormat="1" x14ac:dyDescent="0.15"/>
    <row r="9518" customFormat="1" x14ac:dyDescent="0.15"/>
    <row r="9519" customFormat="1" x14ac:dyDescent="0.15"/>
    <row r="9520" customFormat="1" x14ac:dyDescent="0.15"/>
    <row r="9521" customFormat="1" x14ac:dyDescent="0.15"/>
    <row r="9522" customFormat="1" x14ac:dyDescent="0.15"/>
    <row r="9523" customFormat="1" x14ac:dyDescent="0.15"/>
    <row r="9524" customFormat="1" x14ac:dyDescent="0.15"/>
    <row r="9525" customFormat="1" x14ac:dyDescent="0.15"/>
    <row r="9526" customFormat="1" x14ac:dyDescent="0.15"/>
    <row r="9527" customFormat="1" x14ac:dyDescent="0.15"/>
    <row r="9528" customFormat="1" x14ac:dyDescent="0.15"/>
    <row r="9529" customFormat="1" x14ac:dyDescent="0.15"/>
    <row r="9530" customFormat="1" x14ac:dyDescent="0.15"/>
    <row r="9531" customFormat="1" x14ac:dyDescent="0.15"/>
    <row r="9532" customFormat="1" x14ac:dyDescent="0.15"/>
    <row r="9533" customFormat="1" x14ac:dyDescent="0.15"/>
    <row r="9534" customFormat="1" x14ac:dyDescent="0.15"/>
    <row r="9535" customFormat="1" x14ac:dyDescent="0.15"/>
    <row r="9536" customFormat="1" x14ac:dyDescent="0.15"/>
    <row r="9537" customFormat="1" x14ac:dyDescent="0.15"/>
    <row r="9538" customFormat="1" x14ac:dyDescent="0.15"/>
    <row r="9539" customFormat="1" x14ac:dyDescent="0.15"/>
    <row r="9540" customFormat="1" x14ac:dyDescent="0.15"/>
    <row r="9541" customFormat="1" x14ac:dyDescent="0.15"/>
    <row r="9542" customFormat="1" x14ac:dyDescent="0.15"/>
    <row r="9543" customFormat="1" x14ac:dyDescent="0.15"/>
    <row r="9544" customFormat="1" x14ac:dyDescent="0.15"/>
    <row r="9545" customFormat="1" x14ac:dyDescent="0.15"/>
    <row r="9546" customFormat="1" x14ac:dyDescent="0.15"/>
    <row r="9547" customFormat="1" x14ac:dyDescent="0.15"/>
    <row r="9548" customFormat="1" x14ac:dyDescent="0.15"/>
    <row r="9549" customFormat="1" x14ac:dyDescent="0.15"/>
    <row r="9550" customFormat="1" x14ac:dyDescent="0.15"/>
    <row r="9551" customFormat="1" x14ac:dyDescent="0.15"/>
    <row r="9552" customFormat="1" x14ac:dyDescent="0.15"/>
    <row r="9553" customFormat="1" x14ac:dyDescent="0.15"/>
    <row r="9554" customFormat="1" x14ac:dyDescent="0.15"/>
    <row r="9555" customFormat="1" x14ac:dyDescent="0.15"/>
    <row r="9556" customFormat="1" x14ac:dyDescent="0.15"/>
    <row r="9557" customFormat="1" x14ac:dyDescent="0.15"/>
    <row r="9558" customFormat="1" x14ac:dyDescent="0.15"/>
    <row r="9559" customFormat="1" x14ac:dyDescent="0.15"/>
    <row r="9560" customFormat="1" x14ac:dyDescent="0.15"/>
    <row r="9561" customFormat="1" x14ac:dyDescent="0.15"/>
    <row r="9562" customFormat="1" x14ac:dyDescent="0.15"/>
    <row r="9563" customFormat="1" x14ac:dyDescent="0.15"/>
    <row r="9564" customFormat="1" x14ac:dyDescent="0.15"/>
    <row r="9565" customFormat="1" x14ac:dyDescent="0.15"/>
    <row r="9566" customFormat="1" x14ac:dyDescent="0.15"/>
    <row r="9567" customFormat="1" x14ac:dyDescent="0.15"/>
    <row r="9568" customFormat="1" x14ac:dyDescent="0.15"/>
    <row r="9569" customFormat="1" x14ac:dyDescent="0.15"/>
    <row r="9570" customFormat="1" x14ac:dyDescent="0.15"/>
    <row r="9571" customFormat="1" x14ac:dyDescent="0.15"/>
    <row r="9572" customFormat="1" x14ac:dyDescent="0.15"/>
    <row r="9573" customFormat="1" x14ac:dyDescent="0.15"/>
    <row r="9574" customFormat="1" x14ac:dyDescent="0.15"/>
    <row r="9575" customFormat="1" x14ac:dyDescent="0.15"/>
    <row r="9576" customFormat="1" x14ac:dyDescent="0.15"/>
    <row r="9577" customFormat="1" x14ac:dyDescent="0.15"/>
    <row r="9578" customFormat="1" x14ac:dyDescent="0.15"/>
    <row r="9579" customFormat="1" x14ac:dyDescent="0.15"/>
    <row r="9580" customFormat="1" x14ac:dyDescent="0.15"/>
    <row r="9581" customFormat="1" x14ac:dyDescent="0.15"/>
    <row r="9582" customFormat="1" x14ac:dyDescent="0.15"/>
    <row r="9583" customFormat="1" x14ac:dyDescent="0.15"/>
    <row r="9584" customFormat="1" x14ac:dyDescent="0.15"/>
    <row r="9585" customFormat="1" x14ac:dyDescent="0.15"/>
    <row r="9586" customFormat="1" x14ac:dyDescent="0.15"/>
    <row r="9587" customFormat="1" x14ac:dyDescent="0.15"/>
    <row r="9588" customFormat="1" x14ac:dyDescent="0.15"/>
    <row r="9589" customFormat="1" x14ac:dyDescent="0.15"/>
    <row r="9590" customFormat="1" x14ac:dyDescent="0.15"/>
    <row r="9591" customFormat="1" x14ac:dyDescent="0.15"/>
    <row r="9592" customFormat="1" x14ac:dyDescent="0.15"/>
    <row r="9593" customFormat="1" x14ac:dyDescent="0.15"/>
    <row r="9594" customFormat="1" x14ac:dyDescent="0.15"/>
    <row r="9595" customFormat="1" x14ac:dyDescent="0.15"/>
    <row r="9596" customFormat="1" x14ac:dyDescent="0.15"/>
    <row r="9597" customFormat="1" x14ac:dyDescent="0.15"/>
    <row r="9598" customFormat="1" x14ac:dyDescent="0.15"/>
    <row r="9599" customFormat="1" x14ac:dyDescent="0.15"/>
    <row r="9600" customFormat="1" x14ac:dyDescent="0.15"/>
    <row r="9601" customFormat="1" x14ac:dyDescent="0.15"/>
    <row r="9602" customFormat="1" x14ac:dyDescent="0.15"/>
    <row r="9603" customFormat="1" x14ac:dyDescent="0.15"/>
    <row r="9604" customFormat="1" x14ac:dyDescent="0.15"/>
    <row r="9605" customFormat="1" x14ac:dyDescent="0.15"/>
    <row r="9606" customFormat="1" x14ac:dyDescent="0.15"/>
    <row r="9607" customFormat="1" x14ac:dyDescent="0.15"/>
    <row r="9608" customFormat="1" x14ac:dyDescent="0.15"/>
    <row r="9609" customFormat="1" x14ac:dyDescent="0.15"/>
    <row r="9610" customFormat="1" x14ac:dyDescent="0.15"/>
    <row r="9611" customFormat="1" x14ac:dyDescent="0.15"/>
    <row r="9612" customFormat="1" x14ac:dyDescent="0.15"/>
    <row r="9613" customFormat="1" x14ac:dyDescent="0.15"/>
    <row r="9614" customFormat="1" x14ac:dyDescent="0.15"/>
    <row r="9615" customFormat="1" x14ac:dyDescent="0.15"/>
    <row r="9616" customFormat="1" x14ac:dyDescent="0.15"/>
    <row r="9617" customFormat="1" x14ac:dyDescent="0.15"/>
    <row r="9618" customFormat="1" x14ac:dyDescent="0.15"/>
    <row r="9619" customFormat="1" x14ac:dyDescent="0.15"/>
    <row r="9620" customFormat="1" x14ac:dyDescent="0.15"/>
    <row r="9621" customFormat="1" x14ac:dyDescent="0.15"/>
    <row r="9622" customFormat="1" x14ac:dyDescent="0.15"/>
    <row r="9623" customFormat="1" x14ac:dyDescent="0.15"/>
    <row r="9624" customFormat="1" x14ac:dyDescent="0.15"/>
    <row r="9625" customFormat="1" x14ac:dyDescent="0.15"/>
    <row r="9626" customFormat="1" x14ac:dyDescent="0.15"/>
    <row r="9627" customFormat="1" x14ac:dyDescent="0.15"/>
    <row r="9628" customFormat="1" x14ac:dyDescent="0.15"/>
    <row r="9629" customFormat="1" x14ac:dyDescent="0.15"/>
    <row r="9630" customFormat="1" x14ac:dyDescent="0.15"/>
    <row r="9631" customFormat="1" x14ac:dyDescent="0.15"/>
    <row r="9632" customFormat="1" x14ac:dyDescent="0.15"/>
    <row r="9633" customFormat="1" x14ac:dyDescent="0.15"/>
    <row r="9634" customFormat="1" x14ac:dyDescent="0.15"/>
    <row r="9635" customFormat="1" x14ac:dyDescent="0.15"/>
    <row r="9636" customFormat="1" x14ac:dyDescent="0.15"/>
    <row r="9637" customFormat="1" x14ac:dyDescent="0.15"/>
    <row r="9638" customFormat="1" x14ac:dyDescent="0.15"/>
    <row r="9639" customFormat="1" x14ac:dyDescent="0.15"/>
    <row r="9640" customFormat="1" x14ac:dyDescent="0.15"/>
    <row r="9641" customFormat="1" x14ac:dyDescent="0.15"/>
    <row r="9642" customFormat="1" x14ac:dyDescent="0.15"/>
    <row r="9643" customFormat="1" x14ac:dyDescent="0.15"/>
    <row r="9644" customFormat="1" x14ac:dyDescent="0.15"/>
    <row r="9645" customFormat="1" x14ac:dyDescent="0.15"/>
    <row r="9646" customFormat="1" x14ac:dyDescent="0.15"/>
    <row r="9647" customFormat="1" x14ac:dyDescent="0.15"/>
    <row r="9648" customFormat="1" x14ac:dyDescent="0.15"/>
    <row r="9649" customFormat="1" x14ac:dyDescent="0.15"/>
    <row r="9650" customFormat="1" x14ac:dyDescent="0.15"/>
    <row r="9651" customFormat="1" x14ac:dyDescent="0.15"/>
    <row r="9652" customFormat="1" x14ac:dyDescent="0.15"/>
    <row r="9653" customFormat="1" x14ac:dyDescent="0.15"/>
    <row r="9654" customFormat="1" x14ac:dyDescent="0.15"/>
    <row r="9655" customFormat="1" x14ac:dyDescent="0.15"/>
    <row r="9656" customFormat="1" x14ac:dyDescent="0.15"/>
    <row r="9657" customFormat="1" x14ac:dyDescent="0.15"/>
    <row r="9658" customFormat="1" x14ac:dyDescent="0.15"/>
    <row r="9659" customFormat="1" x14ac:dyDescent="0.15"/>
    <row r="9660" customFormat="1" x14ac:dyDescent="0.15"/>
    <row r="9661" customFormat="1" x14ac:dyDescent="0.15"/>
    <row r="9662" customFormat="1" x14ac:dyDescent="0.15"/>
    <row r="9663" customFormat="1" x14ac:dyDescent="0.15"/>
    <row r="9664" customFormat="1" x14ac:dyDescent="0.15"/>
    <row r="9665" customFormat="1" x14ac:dyDescent="0.15"/>
    <row r="9666" customFormat="1" x14ac:dyDescent="0.15"/>
    <row r="9667" customFormat="1" x14ac:dyDescent="0.15"/>
    <row r="9668" customFormat="1" x14ac:dyDescent="0.15"/>
    <row r="9669" customFormat="1" x14ac:dyDescent="0.15"/>
    <row r="9670" customFormat="1" x14ac:dyDescent="0.15"/>
    <row r="9671" customFormat="1" x14ac:dyDescent="0.15"/>
    <row r="9672" customFormat="1" x14ac:dyDescent="0.15"/>
    <row r="9673" customFormat="1" x14ac:dyDescent="0.15"/>
    <row r="9674" customFormat="1" x14ac:dyDescent="0.15"/>
    <row r="9675" customFormat="1" x14ac:dyDescent="0.15"/>
    <row r="9676" customFormat="1" x14ac:dyDescent="0.15"/>
    <row r="9677" customFormat="1" x14ac:dyDescent="0.15"/>
    <row r="9678" customFormat="1" x14ac:dyDescent="0.15"/>
    <row r="9679" customFormat="1" x14ac:dyDescent="0.15"/>
    <row r="9680" customFormat="1" x14ac:dyDescent="0.15"/>
    <row r="9681" customFormat="1" x14ac:dyDescent="0.15"/>
    <row r="9682" customFormat="1" x14ac:dyDescent="0.15"/>
    <row r="9683" customFormat="1" x14ac:dyDescent="0.15"/>
    <row r="9684" customFormat="1" x14ac:dyDescent="0.15"/>
    <row r="9685" customFormat="1" x14ac:dyDescent="0.15"/>
    <row r="9686" customFormat="1" x14ac:dyDescent="0.15"/>
    <row r="9687" customFormat="1" x14ac:dyDescent="0.15"/>
    <row r="9688" customFormat="1" x14ac:dyDescent="0.15"/>
    <row r="9689" customFormat="1" x14ac:dyDescent="0.15"/>
    <row r="9690" customFormat="1" x14ac:dyDescent="0.15"/>
    <row r="9691" customFormat="1" x14ac:dyDescent="0.15"/>
    <row r="9692" customFormat="1" x14ac:dyDescent="0.15"/>
    <row r="9693" customFormat="1" x14ac:dyDescent="0.15"/>
    <row r="9694" customFormat="1" x14ac:dyDescent="0.15"/>
    <row r="9695" customFormat="1" x14ac:dyDescent="0.15"/>
    <row r="9696" customFormat="1" x14ac:dyDescent="0.15"/>
    <row r="9697" customFormat="1" x14ac:dyDescent="0.15"/>
    <row r="9698" customFormat="1" x14ac:dyDescent="0.15"/>
    <row r="9699" customFormat="1" x14ac:dyDescent="0.15"/>
    <row r="9700" customFormat="1" x14ac:dyDescent="0.15"/>
    <row r="9701" customFormat="1" x14ac:dyDescent="0.15"/>
    <row r="9702" customFormat="1" x14ac:dyDescent="0.15"/>
    <row r="9703" customFormat="1" x14ac:dyDescent="0.15"/>
    <row r="9704" customFormat="1" x14ac:dyDescent="0.15"/>
    <row r="9705" customFormat="1" x14ac:dyDescent="0.15"/>
    <row r="9706" customFormat="1" x14ac:dyDescent="0.15"/>
    <row r="9707" customFormat="1" x14ac:dyDescent="0.15"/>
    <row r="9708" customFormat="1" x14ac:dyDescent="0.15"/>
    <row r="9709" customFormat="1" x14ac:dyDescent="0.15"/>
    <row r="9710" customFormat="1" x14ac:dyDescent="0.15"/>
    <row r="9711" customFormat="1" x14ac:dyDescent="0.15"/>
    <row r="9712" customFormat="1" x14ac:dyDescent="0.15"/>
    <row r="9713" customFormat="1" x14ac:dyDescent="0.15"/>
    <row r="9714" customFormat="1" x14ac:dyDescent="0.15"/>
    <row r="9715" customFormat="1" x14ac:dyDescent="0.15"/>
    <row r="9716" customFormat="1" x14ac:dyDescent="0.15"/>
    <row r="9717" customFormat="1" x14ac:dyDescent="0.15"/>
    <row r="9718" customFormat="1" x14ac:dyDescent="0.15"/>
    <row r="9719" customFormat="1" x14ac:dyDescent="0.15"/>
    <row r="9720" customFormat="1" x14ac:dyDescent="0.15"/>
    <row r="9721" customFormat="1" x14ac:dyDescent="0.15"/>
    <row r="9722" customFormat="1" x14ac:dyDescent="0.15"/>
    <row r="9723" customFormat="1" x14ac:dyDescent="0.15"/>
    <row r="9724" customFormat="1" x14ac:dyDescent="0.15"/>
    <row r="9725" customFormat="1" x14ac:dyDescent="0.15"/>
    <row r="9726" customFormat="1" x14ac:dyDescent="0.15"/>
    <row r="9727" customFormat="1" x14ac:dyDescent="0.15"/>
    <row r="9728" customFormat="1" x14ac:dyDescent="0.15"/>
    <row r="9729" customFormat="1" x14ac:dyDescent="0.15"/>
    <row r="9730" customFormat="1" x14ac:dyDescent="0.15"/>
    <row r="9731" customFormat="1" x14ac:dyDescent="0.15"/>
    <row r="9732" customFormat="1" x14ac:dyDescent="0.15"/>
    <row r="9733" customFormat="1" x14ac:dyDescent="0.15"/>
    <row r="9734" customFormat="1" x14ac:dyDescent="0.15"/>
    <row r="9735" customFormat="1" x14ac:dyDescent="0.15"/>
    <row r="9736" customFormat="1" x14ac:dyDescent="0.15"/>
    <row r="9737" customFormat="1" x14ac:dyDescent="0.15"/>
    <row r="9738" customFormat="1" x14ac:dyDescent="0.15"/>
    <row r="9739" customFormat="1" x14ac:dyDescent="0.15"/>
    <row r="9740" customFormat="1" x14ac:dyDescent="0.15"/>
    <row r="9741" customFormat="1" x14ac:dyDescent="0.15"/>
    <row r="9742" customFormat="1" x14ac:dyDescent="0.15"/>
    <row r="9743" customFormat="1" x14ac:dyDescent="0.15"/>
    <row r="9744" customFormat="1" x14ac:dyDescent="0.15"/>
    <row r="9745" customFormat="1" x14ac:dyDescent="0.15"/>
    <row r="9746" customFormat="1" x14ac:dyDescent="0.15"/>
    <row r="9747" customFormat="1" x14ac:dyDescent="0.15"/>
    <row r="9748" customFormat="1" x14ac:dyDescent="0.15"/>
    <row r="9749" customFormat="1" x14ac:dyDescent="0.15"/>
    <row r="9750" customFormat="1" x14ac:dyDescent="0.15"/>
    <row r="9751" customFormat="1" x14ac:dyDescent="0.15"/>
    <row r="9752" customFormat="1" x14ac:dyDescent="0.15"/>
    <row r="9753" customFormat="1" x14ac:dyDescent="0.15"/>
    <row r="9754" customFormat="1" x14ac:dyDescent="0.15"/>
    <row r="9755" customFormat="1" x14ac:dyDescent="0.15"/>
    <row r="9756" customFormat="1" x14ac:dyDescent="0.15"/>
    <row r="9757" customFormat="1" x14ac:dyDescent="0.15"/>
    <row r="9758" customFormat="1" x14ac:dyDescent="0.15"/>
    <row r="9759" customFormat="1" x14ac:dyDescent="0.15"/>
    <row r="9760" customFormat="1" x14ac:dyDescent="0.15"/>
    <row r="9761" customFormat="1" x14ac:dyDescent="0.15"/>
    <row r="9762" customFormat="1" x14ac:dyDescent="0.15"/>
    <row r="9763" customFormat="1" x14ac:dyDescent="0.15"/>
    <row r="9764" customFormat="1" x14ac:dyDescent="0.15"/>
    <row r="9765" customFormat="1" x14ac:dyDescent="0.15"/>
    <row r="9766" customFormat="1" x14ac:dyDescent="0.15"/>
    <row r="9767" customFormat="1" x14ac:dyDescent="0.15"/>
    <row r="9768" customFormat="1" x14ac:dyDescent="0.15"/>
    <row r="9769" customFormat="1" x14ac:dyDescent="0.15"/>
    <row r="9770" customFormat="1" x14ac:dyDescent="0.15"/>
    <row r="9771" customFormat="1" x14ac:dyDescent="0.15"/>
    <row r="9772" customFormat="1" x14ac:dyDescent="0.15"/>
    <row r="9773" customFormat="1" x14ac:dyDescent="0.15"/>
    <row r="9774" customFormat="1" x14ac:dyDescent="0.15"/>
    <row r="9775" customFormat="1" x14ac:dyDescent="0.15"/>
    <row r="9776" customFormat="1" x14ac:dyDescent="0.15"/>
    <row r="9777" customFormat="1" x14ac:dyDescent="0.15"/>
    <row r="9778" customFormat="1" x14ac:dyDescent="0.15"/>
    <row r="9779" customFormat="1" x14ac:dyDescent="0.15"/>
    <row r="9780" customFormat="1" x14ac:dyDescent="0.15"/>
    <row r="9781" customFormat="1" x14ac:dyDescent="0.15"/>
    <row r="9782" customFormat="1" x14ac:dyDescent="0.15"/>
    <row r="9783" customFormat="1" x14ac:dyDescent="0.15"/>
    <row r="9784" customFormat="1" x14ac:dyDescent="0.15"/>
    <row r="9785" customFormat="1" x14ac:dyDescent="0.15"/>
    <row r="9786" customFormat="1" x14ac:dyDescent="0.15"/>
    <row r="9787" customFormat="1" x14ac:dyDescent="0.15"/>
    <row r="9788" customFormat="1" x14ac:dyDescent="0.15"/>
    <row r="9789" customFormat="1" x14ac:dyDescent="0.15"/>
    <row r="9790" customFormat="1" x14ac:dyDescent="0.15"/>
    <row r="9791" customFormat="1" x14ac:dyDescent="0.15"/>
    <row r="9792" customFormat="1" x14ac:dyDescent="0.15"/>
    <row r="9793" customFormat="1" x14ac:dyDescent="0.15"/>
    <row r="9794" customFormat="1" x14ac:dyDescent="0.15"/>
    <row r="9795" customFormat="1" x14ac:dyDescent="0.15"/>
    <row r="9796" customFormat="1" x14ac:dyDescent="0.15"/>
    <row r="9797" customFormat="1" x14ac:dyDescent="0.15"/>
    <row r="9798" customFormat="1" x14ac:dyDescent="0.15"/>
    <row r="9799" customFormat="1" x14ac:dyDescent="0.15"/>
    <row r="9800" customFormat="1" x14ac:dyDescent="0.15"/>
    <row r="9801" customFormat="1" x14ac:dyDescent="0.15"/>
    <row r="9802" customFormat="1" x14ac:dyDescent="0.15"/>
    <row r="9803" customFormat="1" x14ac:dyDescent="0.15"/>
    <row r="9804" customFormat="1" x14ac:dyDescent="0.15"/>
    <row r="9805" customFormat="1" x14ac:dyDescent="0.15"/>
    <row r="9806" customFormat="1" x14ac:dyDescent="0.15"/>
    <row r="9807" customFormat="1" x14ac:dyDescent="0.15"/>
    <row r="9808" customFormat="1" x14ac:dyDescent="0.15"/>
    <row r="9809" customFormat="1" x14ac:dyDescent="0.15"/>
    <row r="9810" customFormat="1" x14ac:dyDescent="0.15"/>
    <row r="9811" customFormat="1" x14ac:dyDescent="0.15"/>
    <row r="9812" customFormat="1" x14ac:dyDescent="0.15"/>
    <row r="9813" customFormat="1" x14ac:dyDescent="0.15"/>
    <row r="9814" customFormat="1" x14ac:dyDescent="0.15"/>
    <row r="9815" customFormat="1" x14ac:dyDescent="0.15"/>
    <row r="9816" customFormat="1" x14ac:dyDescent="0.15"/>
    <row r="9817" customFormat="1" x14ac:dyDescent="0.15"/>
    <row r="9818" customFormat="1" x14ac:dyDescent="0.15"/>
    <row r="9819" customFormat="1" x14ac:dyDescent="0.15"/>
    <row r="9820" customFormat="1" x14ac:dyDescent="0.15"/>
    <row r="9821" customFormat="1" x14ac:dyDescent="0.15"/>
    <row r="9822" customFormat="1" x14ac:dyDescent="0.15"/>
    <row r="9823" customFormat="1" x14ac:dyDescent="0.15"/>
    <row r="9824" customFormat="1" x14ac:dyDescent="0.15"/>
    <row r="9825" customFormat="1" x14ac:dyDescent="0.15"/>
    <row r="9826" customFormat="1" x14ac:dyDescent="0.15"/>
    <row r="9827" customFormat="1" x14ac:dyDescent="0.15"/>
    <row r="9828" customFormat="1" x14ac:dyDescent="0.15"/>
    <row r="9829" customFormat="1" x14ac:dyDescent="0.15"/>
    <row r="9830" customFormat="1" x14ac:dyDescent="0.15"/>
    <row r="9831" customFormat="1" x14ac:dyDescent="0.15"/>
    <row r="9832" customFormat="1" x14ac:dyDescent="0.15"/>
    <row r="9833" customFormat="1" x14ac:dyDescent="0.15"/>
    <row r="9834" customFormat="1" x14ac:dyDescent="0.15"/>
    <row r="9835" customFormat="1" x14ac:dyDescent="0.15"/>
    <row r="9836" customFormat="1" x14ac:dyDescent="0.15"/>
    <row r="9837" customFormat="1" x14ac:dyDescent="0.15"/>
    <row r="9838" customFormat="1" x14ac:dyDescent="0.15"/>
    <row r="9839" customFormat="1" x14ac:dyDescent="0.15"/>
    <row r="9840" customFormat="1" x14ac:dyDescent="0.15"/>
    <row r="9841" customFormat="1" x14ac:dyDescent="0.15"/>
    <row r="9842" customFormat="1" x14ac:dyDescent="0.15"/>
    <row r="9843" customFormat="1" x14ac:dyDescent="0.15"/>
    <row r="9844" customFormat="1" x14ac:dyDescent="0.15"/>
    <row r="9845" customFormat="1" x14ac:dyDescent="0.15"/>
    <row r="9846" customFormat="1" x14ac:dyDescent="0.15"/>
    <row r="9847" customFormat="1" x14ac:dyDescent="0.15"/>
    <row r="9848" customFormat="1" x14ac:dyDescent="0.15"/>
    <row r="9849" customFormat="1" x14ac:dyDescent="0.15"/>
    <row r="9850" customFormat="1" x14ac:dyDescent="0.15"/>
    <row r="9851" customFormat="1" x14ac:dyDescent="0.15"/>
    <row r="9852" customFormat="1" x14ac:dyDescent="0.15"/>
    <row r="9853" customFormat="1" x14ac:dyDescent="0.15"/>
    <row r="9854" customFormat="1" x14ac:dyDescent="0.15"/>
    <row r="9855" customFormat="1" x14ac:dyDescent="0.15"/>
    <row r="9856" customFormat="1" x14ac:dyDescent="0.15"/>
    <row r="9857" customFormat="1" x14ac:dyDescent="0.15"/>
    <row r="9858" customFormat="1" x14ac:dyDescent="0.15"/>
    <row r="9859" customFormat="1" x14ac:dyDescent="0.15"/>
    <row r="9860" customFormat="1" x14ac:dyDescent="0.15"/>
    <row r="9861" customFormat="1" x14ac:dyDescent="0.15"/>
    <row r="9862" customFormat="1" x14ac:dyDescent="0.15"/>
    <row r="9863" customFormat="1" x14ac:dyDescent="0.15"/>
    <row r="9864" customFormat="1" x14ac:dyDescent="0.15"/>
    <row r="9865" customFormat="1" x14ac:dyDescent="0.15"/>
    <row r="9866" customFormat="1" x14ac:dyDescent="0.15"/>
    <row r="9867" customFormat="1" x14ac:dyDescent="0.15"/>
    <row r="9868" customFormat="1" x14ac:dyDescent="0.15"/>
    <row r="9869" customFormat="1" x14ac:dyDescent="0.15"/>
    <row r="9870" customFormat="1" x14ac:dyDescent="0.15"/>
    <row r="9871" customFormat="1" x14ac:dyDescent="0.15"/>
    <row r="9872" customFormat="1" x14ac:dyDescent="0.15"/>
    <row r="9873" customFormat="1" x14ac:dyDescent="0.15"/>
    <row r="9874" customFormat="1" x14ac:dyDescent="0.15"/>
    <row r="9875" customFormat="1" x14ac:dyDescent="0.15"/>
    <row r="9876" customFormat="1" x14ac:dyDescent="0.15"/>
    <row r="9877" customFormat="1" x14ac:dyDescent="0.15"/>
    <row r="9878" customFormat="1" x14ac:dyDescent="0.15"/>
    <row r="9879" customFormat="1" x14ac:dyDescent="0.15"/>
    <row r="9880" customFormat="1" x14ac:dyDescent="0.15"/>
    <row r="9881" customFormat="1" x14ac:dyDescent="0.15"/>
    <row r="9882" customFormat="1" x14ac:dyDescent="0.15"/>
    <row r="9883" customFormat="1" x14ac:dyDescent="0.15"/>
    <row r="9884" customFormat="1" x14ac:dyDescent="0.15"/>
    <row r="9885" customFormat="1" x14ac:dyDescent="0.15"/>
    <row r="9886" customFormat="1" x14ac:dyDescent="0.15"/>
    <row r="9887" customFormat="1" x14ac:dyDescent="0.15"/>
    <row r="9888" customFormat="1" x14ac:dyDescent="0.15"/>
    <row r="9889" customFormat="1" x14ac:dyDescent="0.15"/>
    <row r="9890" customFormat="1" x14ac:dyDescent="0.15"/>
    <row r="9891" customFormat="1" x14ac:dyDescent="0.15"/>
    <row r="9892" customFormat="1" x14ac:dyDescent="0.15"/>
    <row r="9893" customFormat="1" x14ac:dyDescent="0.15"/>
    <row r="9894" customFormat="1" x14ac:dyDescent="0.15"/>
    <row r="9895" customFormat="1" x14ac:dyDescent="0.15"/>
    <row r="9896" customFormat="1" x14ac:dyDescent="0.15"/>
    <row r="9897" customFormat="1" x14ac:dyDescent="0.15"/>
    <row r="9898" customFormat="1" x14ac:dyDescent="0.15"/>
    <row r="9899" customFormat="1" x14ac:dyDescent="0.15"/>
    <row r="9900" customFormat="1" x14ac:dyDescent="0.15"/>
    <row r="9901" customFormat="1" x14ac:dyDescent="0.15"/>
    <row r="9902" customFormat="1" x14ac:dyDescent="0.15"/>
    <row r="9903" customFormat="1" x14ac:dyDescent="0.15"/>
    <row r="9904" customFormat="1" x14ac:dyDescent="0.15"/>
    <row r="9905" customFormat="1" x14ac:dyDescent="0.15"/>
    <row r="9906" customFormat="1" x14ac:dyDescent="0.15"/>
    <row r="9907" customFormat="1" x14ac:dyDescent="0.15"/>
    <row r="9908" customFormat="1" x14ac:dyDescent="0.15"/>
    <row r="9909" customFormat="1" x14ac:dyDescent="0.15"/>
    <row r="9910" customFormat="1" x14ac:dyDescent="0.15"/>
    <row r="9911" customFormat="1" x14ac:dyDescent="0.15"/>
    <row r="9912" customFormat="1" x14ac:dyDescent="0.15"/>
    <row r="9913" customFormat="1" x14ac:dyDescent="0.15"/>
    <row r="9914" customFormat="1" x14ac:dyDescent="0.15"/>
    <row r="9915" customFormat="1" x14ac:dyDescent="0.15"/>
    <row r="9916" customFormat="1" x14ac:dyDescent="0.15"/>
    <row r="9917" customFormat="1" x14ac:dyDescent="0.15"/>
    <row r="9918" customFormat="1" x14ac:dyDescent="0.15"/>
    <row r="9919" customFormat="1" x14ac:dyDescent="0.15"/>
    <row r="9920" customFormat="1" x14ac:dyDescent="0.15"/>
    <row r="9921" customFormat="1" x14ac:dyDescent="0.15"/>
    <row r="9922" customFormat="1" x14ac:dyDescent="0.15"/>
    <row r="9923" customFormat="1" x14ac:dyDescent="0.15"/>
    <row r="9924" customFormat="1" x14ac:dyDescent="0.15"/>
    <row r="9925" customFormat="1" x14ac:dyDescent="0.15"/>
    <row r="9926" customFormat="1" x14ac:dyDescent="0.15"/>
    <row r="9927" customFormat="1" x14ac:dyDescent="0.15"/>
    <row r="9928" customFormat="1" x14ac:dyDescent="0.15"/>
    <row r="9929" customFormat="1" x14ac:dyDescent="0.15"/>
    <row r="9930" customFormat="1" x14ac:dyDescent="0.15"/>
    <row r="9931" customFormat="1" x14ac:dyDescent="0.15"/>
    <row r="9932" customFormat="1" x14ac:dyDescent="0.15"/>
    <row r="9933" customFormat="1" x14ac:dyDescent="0.15"/>
    <row r="9934" customFormat="1" x14ac:dyDescent="0.15"/>
    <row r="9935" customFormat="1" x14ac:dyDescent="0.15"/>
    <row r="9936" customFormat="1" x14ac:dyDescent="0.15"/>
    <row r="9937" customFormat="1" x14ac:dyDescent="0.15"/>
    <row r="9938" customFormat="1" x14ac:dyDescent="0.15"/>
    <row r="9939" customFormat="1" x14ac:dyDescent="0.15"/>
    <row r="9940" customFormat="1" x14ac:dyDescent="0.15"/>
    <row r="9941" customFormat="1" x14ac:dyDescent="0.15"/>
    <row r="9942" customFormat="1" x14ac:dyDescent="0.15"/>
    <row r="9943" customFormat="1" x14ac:dyDescent="0.15"/>
    <row r="9944" customFormat="1" x14ac:dyDescent="0.15"/>
    <row r="9945" customFormat="1" x14ac:dyDescent="0.15"/>
    <row r="9946" customFormat="1" x14ac:dyDescent="0.15"/>
    <row r="9947" customFormat="1" x14ac:dyDescent="0.15"/>
    <row r="9948" customFormat="1" x14ac:dyDescent="0.15"/>
    <row r="9949" customFormat="1" x14ac:dyDescent="0.15"/>
    <row r="9950" customFormat="1" x14ac:dyDescent="0.15"/>
    <row r="9951" customFormat="1" x14ac:dyDescent="0.15"/>
    <row r="9952" customFormat="1" x14ac:dyDescent="0.15"/>
    <row r="9953" customFormat="1" x14ac:dyDescent="0.15"/>
    <row r="9954" customFormat="1" x14ac:dyDescent="0.15"/>
    <row r="9955" customFormat="1" x14ac:dyDescent="0.15"/>
    <row r="9956" customFormat="1" x14ac:dyDescent="0.15"/>
    <row r="9957" customFormat="1" x14ac:dyDescent="0.15"/>
    <row r="9958" customFormat="1" x14ac:dyDescent="0.15"/>
    <row r="9959" customFormat="1" x14ac:dyDescent="0.15"/>
    <row r="9960" customFormat="1" x14ac:dyDescent="0.15"/>
    <row r="9961" customFormat="1" x14ac:dyDescent="0.15"/>
    <row r="9962" customFormat="1" x14ac:dyDescent="0.15"/>
    <row r="9963" customFormat="1" x14ac:dyDescent="0.15"/>
    <row r="9964" customFormat="1" x14ac:dyDescent="0.15"/>
    <row r="9965" customFormat="1" x14ac:dyDescent="0.15"/>
    <row r="9966" customFormat="1" x14ac:dyDescent="0.15"/>
    <row r="9967" customFormat="1" x14ac:dyDescent="0.15"/>
    <row r="9968" customFormat="1" x14ac:dyDescent="0.15"/>
    <row r="9969" customFormat="1" x14ac:dyDescent="0.15"/>
    <row r="9970" customFormat="1" x14ac:dyDescent="0.15"/>
    <row r="9971" customFormat="1" x14ac:dyDescent="0.15"/>
    <row r="9972" customFormat="1" x14ac:dyDescent="0.15"/>
    <row r="9973" customFormat="1" x14ac:dyDescent="0.15"/>
    <row r="9974" customFormat="1" x14ac:dyDescent="0.15"/>
    <row r="9975" customFormat="1" x14ac:dyDescent="0.15"/>
    <row r="9976" customFormat="1" x14ac:dyDescent="0.15"/>
    <row r="9977" customFormat="1" x14ac:dyDescent="0.15"/>
    <row r="9978" customFormat="1" x14ac:dyDescent="0.15"/>
    <row r="9979" customFormat="1" x14ac:dyDescent="0.15"/>
    <row r="9980" customFormat="1" x14ac:dyDescent="0.15"/>
    <row r="9981" customFormat="1" x14ac:dyDescent="0.15"/>
    <row r="9982" customFormat="1" x14ac:dyDescent="0.15"/>
    <row r="9983" customFormat="1" x14ac:dyDescent="0.15"/>
    <row r="9984" customFormat="1" x14ac:dyDescent="0.15"/>
    <row r="9985" customFormat="1" x14ac:dyDescent="0.15"/>
    <row r="9986" customFormat="1" x14ac:dyDescent="0.15"/>
    <row r="9987" customFormat="1" x14ac:dyDescent="0.15"/>
    <row r="9988" customFormat="1" x14ac:dyDescent="0.15"/>
    <row r="9989" customFormat="1" x14ac:dyDescent="0.15"/>
    <row r="9990" customFormat="1" x14ac:dyDescent="0.15"/>
    <row r="9991" customFormat="1" x14ac:dyDescent="0.15"/>
    <row r="9992" customFormat="1" x14ac:dyDescent="0.15"/>
    <row r="9993" customFormat="1" x14ac:dyDescent="0.15"/>
    <row r="9994" customFormat="1" x14ac:dyDescent="0.15"/>
    <row r="9995" customFormat="1" x14ac:dyDescent="0.15"/>
    <row r="9996" customFormat="1" x14ac:dyDescent="0.15"/>
    <row r="9997" customFormat="1" x14ac:dyDescent="0.15"/>
    <row r="9998" customFormat="1" x14ac:dyDescent="0.15"/>
    <row r="9999" customFormat="1" x14ac:dyDescent="0.15"/>
    <row r="10000" customFormat="1" x14ac:dyDescent="0.15"/>
    <row r="10001" customFormat="1" x14ac:dyDescent="0.15"/>
    <row r="10002" customFormat="1" x14ac:dyDescent="0.15"/>
    <row r="10003" customFormat="1" x14ac:dyDescent="0.15"/>
    <row r="10004" customFormat="1" x14ac:dyDescent="0.15"/>
    <row r="10005" customFormat="1" x14ac:dyDescent="0.15"/>
    <row r="10006" customFormat="1" x14ac:dyDescent="0.15"/>
    <row r="10007" customFormat="1" x14ac:dyDescent="0.15"/>
    <row r="10008" customFormat="1" x14ac:dyDescent="0.15"/>
    <row r="10009" customFormat="1" x14ac:dyDescent="0.15"/>
    <row r="10010" customFormat="1" x14ac:dyDescent="0.15"/>
    <row r="10011" customFormat="1" x14ac:dyDescent="0.15"/>
    <row r="10012" customFormat="1" x14ac:dyDescent="0.15"/>
    <row r="10013" customFormat="1" x14ac:dyDescent="0.15"/>
    <row r="10014" customFormat="1" x14ac:dyDescent="0.15"/>
    <row r="10015" customFormat="1" x14ac:dyDescent="0.15"/>
    <row r="10016" customFormat="1" x14ac:dyDescent="0.15"/>
    <row r="10017" customFormat="1" x14ac:dyDescent="0.15"/>
    <row r="10018" customFormat="1" x14ac:dyDescent="0.15"/>
    <row r="10019" customFormat="1" x14ac:dyDescent="0.15"/>
    <row r="10020" customFormat="1" x14ac:dyDescent="0.15"/>
    <row r="10021" customFormat="1" x14ac:dyDescent="0.15"/>
    <row r="10022" customFormat="1" x14ac:dyDescent="0.15"/>
    <row r="10023" customFormat="1" x14ac:dyDescent="0.15"/>
    <row r="10024" customFormat="1" x14ac:dyDescent="0.15"/>
    <row r="10025" customFormat="1" x14ac:dyDescent="0.15"/>
    <row r="10026" customFormat="1" x14ac:dyDescent="0.15"/>
    <row r="10027" customFormat="1" x14ac:dyDescent="0.15"/>
    <row r="10028" customFormat="1" x14ac:dyDescent="0.15"/>
    <row r="10029" customFormat="1" x14ac:dyDescent="0.15"/>
    <row r="10030" customFormat="1" x14ac:dyDescent="0.15"/>
    <row r="10031" customFormat="1" x14ac:dyDescent="0.15"/>
    <row r="10032" customFormat="1" x14ac:dyDescent="0.15"/>
    <row r="10033" customFormat="1" x14ac:dyDescent="0.15"/>
    <row r="10034" customFormat="1" x14ac:dyDescent="0.15"/>
    <row r="10035" customFormat="1" x14ac:dyDescent="0.15"/>
    <row r="10036" customFormat="1" x14ac:dyDescent="0.15"/>
    <row r="10037" customFormat="1" x14ac:dyDescent="0.15"/>
    <row r="10038" customFormat="1" x14ac:dyDescent="0.15"/>
    <row r="10039" customFormat="1" x14ac:dyDescent="0.15"/>
    <row r="10040" customFormat="1" x14ac:dyDescent="0.15"/>
    <row r="10041" customFormat="1" x14ac:dyDescent="0.15"/>
    <row r="10042" customFormat="1" x14ac:dyDescent="0.15"/>
    <row r="10043" customFormat="1" x14ac:dyDescent="0.15"/>
    <row r="10044" customFormat="1" x14ac:dyDescent="0.15"/>
    <row r="10045" customFormat="1" x14ac:dyDescent="0.15"/>
    <row r="10046" customFormat="1" x14ac:dyDescent="0.15"/>
    <row r="10047" customFormat="1" x14ac:dyDescent="0.15"/>
    <row r="10048" customFormat="1" x14ac:dyDescent="0.15"/>
    <row r="10049" customFormat="1" x14ac:dyDescent="0.15"/>
    <row r="10050" customFormat="1" x14ac:dyDescent="0.15"/>
    <row r="10051" customFormat="1" x14ac:dyDescent="0.15"/>
    <row r="10052" customFormat="1" x14ac:dyDescent="0.15"/>
    <row r="10053" customFormat="1" x14ac:dyDescent="0.15"/>
    <row r="10054" customFormat="1" x14ac:dyDescent="0.15"/>
    <row r="10055" customFormat="1" x14ac:dyDescent="0.15"/>
    <row r="10056" customFormat="1" x14ac:dyDescent="0.15"/>
    <row r="10057" customFormat="1" x14ac:dyDescent="0.15"/>
    <row r="10058" customFormat="1" x14ac:dyDescent="0.15"/>
    <row r="10059" customFormat="1" x14ac:dyDescent="0.15"/>
    <row r="10060" customFormat="1" x14ac:dyDescent="0.15"/>
    <row r="10061" customFormat="1" x14ac:dyDescent="0.15"/>
    <row r="10062" customFormat="1" x14ac:dyDescent="0.15"/>
    <row r="10063" customFormat="1" x14ac:dyDescent="0.15"/>
    <row r="10064" customFormat="1" x14ac:dyDescent="0.15"/>
    <row r="10065" customFormat="1" x14ac:dyDescent="0.15"/>
    <row r="10066" customFormat="1" x14ac:dyDescent="0.15"/>
    <row r="10067" customFormat="1" x14ac:dyDescent="0.15"/>
    <row r="10068" customFormat="1" x14ac:dyDescent="0.15"/>
    <row r="10069" customFormat="1" x14ac:dyDescent="0.15"/>
    <row r="10070" customFormat="1" x14ac:dyDescent="0.15"/>
    <row r="10071" customFormat="1" x14ac:dyDescent="0.15"/>
    <row r="10072" customFormat="1" x14ac:dyDescent="0.15"/>
    <row r="10073" customFormat="1" x14ac:dyDescent="0.15"/>
    <row r="10074" customFormat="1" x14ac:dyDescent="0.15"/>
    <row r="10075" customFormat="1" x14ac:dyDescent="0.15"/>
    <row r="10076" customFormat="1" x14ac:dyDescent="0.15"/>
    <row r="10077" customFormat="1" x14ac:dyDescent="0.15"/>
    <row r="10078" customFormat="1" x14ac:dyDescent="0.15"/>
    <row r="10079" customFormat="1" x14ac:dyDescent="0.15"/>
    <row r="10080" customFormat="1" x14ac:dyDescent="0.15"/>
    <row r="10081" customFormat="1" x14ac:dyDescent="0.15"/>
    <row r="10082" customFormat="1" x14ac:dyDescent="0.15"/>
    <row r="10083" customFormat="1" x14ac:dyDescent="0.15"/>
    <row r="10084" customFormat="1" x14ac:dyDescent="0.15"/>
    <row r="10085" customFormat="1" x14ac:dyDescent="0.15"/>
    <row r="10086" customFormat="1" x14ac:dyDescent="0.15"/>
    <row r="10087" customFormat="1" x14ac:dyDescent="0.15"/>
    <row r="10088" customFormat="1" x14ac:dyDescent="0.15"/>
    <row r="10089" customFormat="1" x14ac:dyDescent="0.15"/>
    <row r="10090" customFormat="1" x14ac:dyDescent="0.15"/>
    <row r="10091" customFormat="1" x14ac:dyDescent="0.15"/>
    <row r="10092" customFormat="1" x14ac:dyDescent="0.15"/>
    <row r="10093" customFormat="1" x14ac:dyDescent="0.15"/>
    <row r="10094" customFormat="1" x14ac:dyDescent="0.15"/>
    <row r="10095" customFormat="1" x14ac:dyDescent="0.15"/>
    <row r="10096" customFormat="1" x14ac:dyDescent="0.15"/>
    <row r="10097" customFormat="1" x14ac:dyDescent="0.15"/>
    <row r="10098" customFormat="1" x14ac:dyDescent="0.15"/>
    <row r="10099" customFormat="1" x14ac:dyDescent="0.15"/>
    <row r="10100" customFormat="1" x14ac:dyDescent="0.15"/>
    <row r="10101" customFormat="1" x14ac:dyDescent="0.15"/>
    <row r="10102" customFormat="1" x14ac:dyDescent="0.15"/>
    <row r="10103" customFormat="1" x14ac:dyDescent="0.15"/>
    <row r="10104" customFormat="1" x14ac:dyDescent="0.15"/>
    <row r="10105" customFormat="1" x14ac:dyDescent="0.15"/>
    <row r="10106" customFormat="1" x14ac:dyDescent="0.15"/>
    <row r="10107" customFormat="1" x14ac:dyDescent="0.15"/>
    <row r="10108" customFormat="1" x14ac:dyDescent="0.15"/>
    <row r="10109" customFormat="1" x14ac:dyDescent="0.15"/>
    <row r="10110" customFormat="1" x14ac:dyDescent="0.15"/>
    <row r="10111" customFormat="1" x14ac:dyDescent="0.15"/>
    <row r="10112" customFormat="1" x14ac:dyDescent="0.15"/>
    <row r="10113" customFormat="1" x14ac:dyDescent="0.15"/>
    <row r="10114" customFormat="1" x14ac:dyDescent="0.15"/>
    <row r="10115" customFormat="1" x14ac:dyDescent="0.15"/>
    <row r="10116" customFormat="1" x14ac:dyDescent="0.15"/>
    <row r="10117" customFormat="1" x14ac:dyDescent="0.15"/>
    <row r="10118" customFormat="1" x14ac:dyDescent="0.15"/>
    <row r="10119" customFormat="1" x14ac:dyDescent="0.15"/>
    <row r="10120" customFormat="1" x14ac:dyDescent="0.15"/>
    <row r="10121" customFormat="1" x14ac:dyDescent="0.15"/>
    <row r="10122" customFormat="1" x14ac:dyDescent="0.15"/>
    <row r="10123" customFormat="1" x14ac:dyDescent="0.15"/>
    <row r="10124" customFormat="1" x14ac:dyDescent="0.15"/>
    <row r="10125" customFormat="1" x14ac:dyDescent="0.15"/>
    <row r="10126" customFormat="1" x14ac:dyDescent="0.15"/>
    <row r="10127" customFormat="1" x14ac:dyDescent="0.15"/>
    <row r="10128" customFormat="1" x14ac:dyDescent="0.15"/>
    <row r="10129" customFormat="1" x14ac:dyDescent="0.15"/>
    <row r="10130" customFormat="1" x14ac:dyDescent="0.15"/>
    <row r="10131" customFormat="1" x14ac:dyDescent="0.15"/>
    <row r="10132" customFormat="1" x14ac:dyDescent="0.15"/>
    <row r="10133" customFormat="1" x14ac:dyDescent="0.15"/>
    <row r="10134" customFormat="1" x14ac:dyDescent="0.15"/>
    <row r="10135" customFormat="1" x14ac:dyDescent="0.15"/>
    <row r="10136" customFormat="1" x14ac:dyDescent="0.15"/>
    <row r="10137" customFormat="1" x14ac:dyDescent="0.15"/>
    <row r="10138" customFormat="1" x14ac:dyDescent="0.15"/>
    <row r="10139" customFormat="1" x14ac:dyDescent="0.15"/>
    <row r="10140" customFormat="1" x14ac:dyDescent="0.15"/>
    <row r="10141" customFormat="1" x14ac:dyDescent="0.15"/>
    <row r="10142" customFormat="1" x14ac:dyDescent="0.15"/>
    <row r="10143" customFormat="1" x14ac:dyDescent="0.15"/>
    <row r="10144" customFormat="1" x14ac:dyDescent="0.15"/>
    <row r="10145" customFormat="1" x14ac:dyDescent="0.15"/>
    <row r="10146" customFormat="1" x14ac:dyDescent="0.15"/>
    <row r="10147" customFormat="1" x14ac:dyDescent="0.15"/>
    <row r="10148" customFormat="1" x14ac:dyDescent="0.15"/>
    <row r="10149" customFormat="1" x14ac:dyDescent="0.15"/>
    <row r="10150" customFormat="1" x14ac:dyDescent="0.15"/>
    <row r="10151" customFormat="1" x14ac:dyDescent="0.15"/>
    <row r="10152" customFormat="1" x14ac:dyDescent="0.15"/>
    <row r="10153" customFormat="1" x14ac:dyDescent="0.15"/>
    <row r="10154" customFormat="1" x14ac:dyDescent="0.15"/>
    <row r="10155" customFormat="1" x14ac:dyDescent="0.15"/>
    <row r="10156" customFormat="1" x14ac:dyDescent="0.15"/>
    <row r="10157" customFormat="1" x14ac:dyDescent="0.15"/>
    <row r="10158" customFormat="1" x14ac:dyDescent="0.15"/>
    <row r="10159" customFormat="1" x14ac:dyDescent="0.15"/>
    <row r="10160" customFormat="1" x14ac:dyDescent="0.15"/>
    <row r="10161" customFormat="1" x14ac:dyDescent="0.15"/>
    <row r="10162" customFormat="1" x14ac:dyDescent="0.15"/>
    <row r="10163" customFormat="1" x14ac:dyDescent="0.15"/>
    <row r="10164" customFormat="1" x14ac:dyDescent="0.15"/>
    <row r="10165" customFormat="1" x14ac:dyDescent="0.15"/>
    <row r="10166" customFormat="1" x14ac:dyDescent="0.15"/>
    <row r="10167" customFormat="1" x14ac:dyDescent="0.15"/>
    <row r="10168" customFormat="1" x14ac:dyDescent="0.15"/>
    <row r="10169" customFormat="1" x14ac:dyDescent="0.15"/>
    <row r="10170" customFormat="1" x14ac:dyDescent="0.15"/>
    <row r="10171" customFormat="1" x14ac:dyDescent="0.15"/>
    <row r="10172" customFormat="1" x14ac:dyDescent="0.15"/>
    <row r="10173" customFormat="1" x14ac:dyDescent="0.15"/>
    <row r="10174" customFormat="1" x14ac:dyDescent="0.15"/>
    <row r="10175" customFormat="1" x14ac:dyDescent="0.15"/>
    <row r="10176" customFormat="1" x14ac:dyDescent="0.15"/>
    <row r="10177" customFormat="1" x14ac:dyDescent="0.15"/>
    <row r="10178" customFormat="1" x14ac:dyDescent="0.15"/>
    <row r="10179" customFormat="1" x14ac:dyDescent="0.15"/>
    <row r="10180" customFormat="1" x14ac:dyDescent="0.15"/>
    <row r="10181" customFormat="1" x14ac:dyDescent="0.15"/>
    <row r="10182" customFormat="1" x14ac:dyDescent="0.15"/>
    <row r="10183" customFormat="1" x14ac:dyDescent="0.15"/>
    <row r="10184" customFormat="1" x14ac:dyDescent="0.15"/>
    <row r="10185" customFormat="1" x14ac:dyDescent="0.15"/>
    <row r="10186" customFormat="1" x14ac:dyDescent="0.15"/>
    <row r="10187" customFormat="1" x14ac:dyDescent="0.15"/>
    <row r="10188" customFormat="1" x14ac:dyDescent="0.15"/>
    <row r="10189" customFormat="1" x14ac:dyDescent="0.15"/>
    <row r="10190" customFormat="1" x14ac:dyDescent="0.15"/>
    <row r="10191" customFormat="1" x14ac:dyDescent="0.15"/>
    <row r="10192" customFormat="1" x14ac:dyDescent="0.15"/>
    <row r="10193" customFormat="1" x14ac:dyDescent="0.15"/>
    <row r="10194" customFormat="1" x14ac:dyDescent="0.15"/>
    <row r="10195" customFormat="1" x14ac:dyDescent="0.15"/>
    <row r="10196" customFormat="1" x14ac:dyDescent="0.15"/>
    <row r="10197" customFormat="1" x14ac:dyDescent="0.15"/>
    <row r="10198" customFormat="1" x14ac:dyDescent="0.15"/>
    <row r="10199" customFormat="1" x14ac:dyDescent="0.15"/>
    <row r="10200" customFormat="1" x14ac:dyDescent="0.15"/>
    <row r="10201" customFormat="1" x14ac:dyDescent="0.15"/>
    <row r="10202" customFormat="1" x14ac:dyDescent="0.15"/>
    <row r="10203" customFormat="1" x14ac:dyDescent="0.15"/>
    <row r="10204" customFormat="1" x14ac:dyDescent="0.15"/>
    <row r="10205" customFormat="1" x14ac:dyDescent="0.15"/>
    <row r="10206" customFormat="1" x14ac:dyDescent="0.15"/>
    <row r="10207" customFormat="1" x14ac:dyDescent="0.15"/>
    <row r="10208" customFormat="1" x14ac:dyDescent="0.15"/>
    <row r="10209" customFormat="1" x14ac:dyDescent="0.15"/>
    <row r="10210" customFormat="1" x14ac:dyDescent="0.15"/>
    <row r="10211" customFormat="1" x14ac:dyDescent="0.15"/>
    <row r="10212" customFormat="1" x14ac:dyDescent="0.15"/>
    <row r="10213" customFormat="1" x14ac:dyDescent="0.15"/>
    <row r="10214" customFormat="1" x14ac:dyDescent="0.15"/>
    <row r="10215" customFormat="1" x14ac:dyDescent="0.15"/>
    <row r="10216" customFormat="1" x14ac:dyDescent="0.15"/>
    <row r="10217" customFormat="1" x14ac:dyDescent="0.15"/>
    <row r="10218" customFormat="1" x14ac:dyDescent="0.15"/>
    <row r="10219" customFormat="1" x14ac:dyDescent="0.15"/>
    <row r="10220" customFormat="1" x14ac:dyDescent="0.15"/>
    <row r="10221" customFormat="1" x14ac:dyDescent="0.15"/>
    <row r="10222" customFormat="1" x14ac:dyDescent="0.15"/>
    <row r="10223" customFormat="1" x14ac:dyDescent="0.15"/>
    <row r="10224" customFormat="1" x14ac:dyDescent="0.15"/>
    <row r="10225" customFormat="1" x14ac:dyDescent="0.15"/>
    <row r="10226" customFormat="1" x14ac:dyDescent="0.15"/>
    <row r="10227" customFormat="1" x14ac:dyDescent="0.15"/>
    <row r="10228" customFormat="1" x14ac:dyDescent="0.15"/>
    <row r="10229" customFormat="1" x14ac:dyDescent="0.15"/>
    <row r="10230" customFormat="1" x14ac:dyDescent="0.15"/>
    <row r="10231" customFormat="1" x14ac:dyDescent="0.15"/>
    <row r="10232" customFormat="1" x14ac:dyDescent="0.15"/>
    <row r="10233" customFormat="1" x14ac:dyDescent="0.15"/>
    <row r="10234" customFormat="1" x14ac:dyDescent="0.15"/>
    <row r="10235" customFormat="1" x14ac:dyDescent="0.15"/>
    <row r="10236" customFormat="1" x14ac:dyDescent="0.15"/>
    <row r="10237" customFormat="1" x14ac:dyDescent="0.15"/>
    <row r="10238" customFormat="1" x14ac:dyDescent="0.15"/>
    <row r="10239" customFormat="1" x14ac:dyDescent="0.15"/>
    <row r="10240" customFormat="1" x14ac:dyDescent="0.15"/>
    <row r="10241" customFormat="1" x14ac:dyDescent="0.15"/>
    <row r="10242" customFormat="1" x14ac:dyDescent="0.15"/>
    <row r="10243" customFormat="1" x14ac:dyDescent="0.15"/>
    <row r="10244" customFormat="1" x14ac:dyDescent="0.15"/>
    <row r="10245" customFormat="1" x14ac:dyDescent="0.15"/>
    <row r="10246" customFormat="1" x14ac:dyDescent="0.15"/>
    <row r="10247" customFormat="1" x14ac:dyDescent="0.15"/>
    <row r="10248" customFormat="1" x14ac:dyDescent="0.15"/>
    <row r="10249" customFormat="1" x14ac:dyDescent="0.15"/>
    <row r="10250" customFormat="1" x14ac:dyDescent="0.15"/>
    <row r="10251" customFormat="1" x14ac:dyDescent="0.15"/>
    <row r="10252" customFormat="1" x14ac:dyDescent="0.15"/>
    <row r="10253" customFormat="1" x14ac:dyDescent="0.15"/>
    <row r="10254" customFormat="1" x14ac:dyDescent="0.15"/>
    <row r="10255" customFormat="1" x14ac:dyDescent="0.15"/>
    <row r="10256" customFormat="1" x14ac:dyDescent="0.15"/>
    <row r="10257" customFormat="1" x14ac:dyDescent="0.15"/>
    <row r="10258" customFormat="1" x14ac:dyDescent="0.15"/>
    <row r="10259" customFormat="1" x14ac:dyDescent="0.15"/>
    <row r="10260" customFormat="1" x14ac:dyDescent="0.15"/>
    <row r="10261" customFormat="1" x14ac:dyDescent="0.15"/>
    <row r="10262" customFormat="1" x14ac:dyDescent="0.15"/>
    <row r="10263" customFormat="1" x14ac:dyDescent="0.15"/>
    <row r="10264" customFormat="1" x14ac:dyDescent="0.15"/>
    <row r="10265" customFormat="1" x14ac:dyDescent="0.15"/>
    <row r="10266" customFormat="1" x14ac:dyDescent="0.15"/>
    <row r="10267" customFormat="1" x14ac:dyDescent="0.15"/>
    <row r="10268" customFormat="1" x14ac:dyDescent="0.15"/>
    <row r="10269" customFormat="1" x14ac:dyDescent="0.15"/>
    <row r="10270" customFormat="1" x14ac:dyDescent="0.15"/>
    <row r="10271" customFormat="1" x14ac:dyDescent="0.15"/>
    <row r="10272" customFormat="1" x14ac:dyDescent="0.15"/>
    <row r="10273" customFormat="1" x14ac:dyDescent="0.15"/>
    <row r="10274" customFormat="1" x14ac:dyDescent="0.15"/>
    <row r="10275" customFormat="1" x14ac:dyDescent="0.15"/>
    <row r="10276" customFormat="1" x14ac:dyDescent="0.15"/>
    <row r="10277" customFormat="1" x14ac:dyDescent="0.15"/>
    <row r="10278" customFormat="1" x14ac:dyDescent="0.15"/>
    <row r="10279" customFormat="1" x14ac:dyDescent="0.15"/>
    <row r="10280" customFormat="1" x14ac:dyDescent="0.15"/>
    <row r="10281" customFormat="1" x14ac:dyDescent="0.15"/>
    <row r="10282" customFormat="1" x14ac:dyDescent="0.15"/>
    <row r="10283" customFormat="1" x14ac:dyDescent="0.15"/>
    <row r="10284" customFormat="1" x14ac:dyDescent="0.15"/>
    <row r="10285" customFormat="1" x14ac:dyDescent="0.15"/>
    <row r="10286" customFormat="1" x14ac:dyDescent="0.15"/>
    <row r="10287" customFormat="1" x14ac:dyDescent="0.15"/>
    <row r="10288" customFormat="1" x14ac:dyDescent="0.15"/>
    <row r="10289" customFormat="1" x14ac:dyDescent="0.15"/>
    <row r="10290" customFormat="1" x14ac:dyDescent="0.15"/>
    <row r="10291" customFormat="1" x14ac:dyDescent="0.15"/>
    <row r="10292" customFormat="1" x14ac:dyDescent="0.15"/>
    <row r="10293" customFormat="1" x14ac:dyDescent="0.15"/>
    <row r="10294" customFormat="1" x14ac:dyDescent="0.15"/>
    <row r="10295" customFormat="1" x14ac:dyDescent="0.15"/>
    <row r="10296" customFormat="1" x14ac:dyDescent="0.15"/>
    <row r="10297" customFormat="1" x14ac:dyDescent="0.15"/>
    <row r="10298" customFormat="1" x14ac:dyDescent="0.15"/>
    <row r="10299" customFormat="1" x14ac:dyDescent="0.15"/>
    <row r="10300" customFormat="1" x14ac:dyDescent="0.15"/>
    <row r="10301" customFormat="1" x14ac:dyDescent="0.15"/>
    <row r="10302" customFormat="1" x14ac:dyDescent="0.15"/>
    <row r="10303" customFormat="1" x14ac:dyDescent="0.15"/>
    <row r="10304" customFormat="1" x14ac:dyDescent="0.15"/>
    <row r="10305" customFormat="1" x14ac:dyDescent="0.15"/>
    <row r="10306" customFormat="1" x14ac:dyDescent="0.15"/>
    <row r="10307" customFormat="1" x14ac:dyDescent="0.15"/>
    <row r="10308" customFormat="1" x14ac:dyDescent="0.15"/>
    <row r="10309" customFormat="1" x14ac:dyDescent="0.15"/>
    <row r="10310" customFormat="1" x14ac:dyDescent="0.15"/>
    <row r="10311" customFormat="1" x14ac:dyDescent="0.15"/>
    <row r="10312" customFormat="1" x14ac:dyDescent="0.15"/>
    <row r="10313" customFormat="1" x14ac:dyDescent="0.15"/>
    <row r="10314" customFormat="1" x14ac:dyDescent="0.15"/>
    <row r="10315" customFormat="1" x14ac:dyDescent="0.15"/>
    <row r="10316" customFormat="1" x14ac:dyDescent="0.15"/>
    <row r="10317" customFormat="1" x14ac:dyDescent="0.15"/>
    <row r="10318" customFormat="1" x14ac:dyDescent="0.15"/>
    <row r="10319" customFormat="1" x14ac:dyDescent="0.15"/>
    <row r="10320" customFormat="1" x14ac:dyDescent="0.15"/>
    <row r="10321" customFormat="1" x14ac:dyDescent="0.15"/>
    <row r="10322" customFormat="1" x14ac:dyDescent="0.15"/>
    <row r="10323" customFormat="1" x14ac:dyDescent="0.15"/>
    <row r="10324" customFormat="1" x14ac:dyDescent="0.15"/>
    <row r="10325" customFormat="1" x14ac:dyDescent="0.15"/>
    <row r="10326" customFormat="1" x14ac:dyDescent="0.15"/>
    <row r="10327" customFormat="1" x14ac:dyDescent="0.15"/>
    <row r="10328" customFormat="1" x14ac:dyDescent="0.15"/>
    <row r="10329" customFormat="1" x14ac:dyDescent="0.15"/>
    <row r="10330" customFormat="1" x14ac:dyDescent="0.15"/>
    <row r="10331" customFormat="1" x14ac:dyDescent="0.15"/>
    <row r="10332" customFormat="1" x14ac:dyDescent="0.15"/>
    <row r="10333" customFormat="1" x14ac:dyDescent="0.15"/>
    <row r="10334" customFormat="1" x14ac:dyDescent="0.15"/>
    <row r="10335" customFormat="1" x14ac:dyDescent="0.15"/>
    <row r="10336" customFormat="1" x14ac:dyDescent="0.15"/>
    <row r="10337" customFormat="1" x14ac:dyDescent="0.15"/>
    <row r="10338" customFormat="1" x14ac:dyDescent="0.15"/>
    <row r="10339" customFormat="1" x14ac:dyDescent="0.15"/>
    <row r="10340" customFormat="1" x14ac:dyDescent="0.15"/>
    <row r="10341" customFormat="1" x14ac:dyDescent="0.15"/>
    <row r="10342" customFormat="1" x14ac:dyDescent="0.15"/>
    <row r="10343" customFormat="1" x14ac:dyDescent="0.15"/>
    <row r="10344" customFormat="1" x14ac:dyDescent="0.15"/>
    <row r="10345" customFormat="1" x14ac:dyDescent="0.15"/>
    <row r="10346" customFormat="1" x14ac:dyDescent="0.15"/>
    <row r="10347" customFormat="1" x14ac:dyDescent="0.15"/>
    <row r="10348" customFormat="1" x14ac:dyDescent="0.15"/>
    <row r="10349" customFormat="1" x14ac:dyDescent="0.15"/>
    <row r="10350" customFormat="1" x14ac:dyDescent="0.15"/>
    <row r="10351" customFormat="1" x14ac:dyDescent="0.15"/>
    <row r="10352" customFormat="1" x14ac:dyDescent="0.15"/>
    <row r="10353" customFormat="1" x14ac:dyDescent="0.15"/>
    <row r="10354" customFormat="1" x14ac:dyDescent="0.15"/>
    <row r="10355" customFormat="1" x14ac:dyDescent="0.15"/>
    <row r="10356" customFormat="1" x14ac:dyDescent="0.15"/>
    <row r="10357" customFormat="1" x14ac:dyDescent="0.15"/>
    <row r="10358" customFormat="1" x14ac:dyDescent="0.15"/>
    <row r="10359" customFormat="1" x14ac:dyDescent="0.15"/>
    <row r="10360" customFormat="1" x14ac:dyDescent="0.15"/>
    <row r="10361" customFormat="1" x14ac:dyDescent="0.15"/>
    <row r="10362" customFormat="1" x14ac:dyDescent="0.15"/>
    <row r="10363" customFormat="1" x14ac:dyDescent="0.15"/>
    <row r="10364" customFormat="1" x14ac:dyDescent="0.15"/>
    <row r="10365" customFormat="1" x14ac:dyDescent="0.15"/>
    <row r="10366" customFormat="1" x14ac:dyDescent="0.15"/>
    <row r="10367" customFormat="1" x14ac:dyDescent="0.15"/>
    <row r="10368" customFormat="1" x14ac:dyDescent="0.15"/>
    <row r="10369" customFormat="1" x14ac:dyDescent="0.15"/>
    <row r="10370" customFormat="1" x14ac:dyDescent="0.15"/>
    <row r="10371" customFormat="1" x14ac:dyDescent="0.15"/>
    <row r="10372" customFormat="1" x14ac:dyDescent="0.15"/>
    <row r="10373" customFormat="1" x14ac:dyDescent="0.15"/>
    <row r="10374" customFormat="1" x14ac:dyDescent="0.15"/>
    <row r="10375" customFormat="1" x14ac:dyDescent="0.15"/>
    <row r="10376" customFormat="1" x14ac:dyDescent="0.15"/>
    <row r="10377" customFormat="1" x14ac:dyDescent="0.15"/>
    <row r="10378" customFormat="1" x14ac:dyDescent="0.15"/>
    <row r="10379" customFormat="1" x14ac:dyDescent="0.15"/>
    <row r="10380" customFormat="1" x14ac:dyDescent="0.15"/>
    <row r="10381" customFormat="1" x14ac:dyDescent="0.15"/>
    <row r="10382" customFormat="1" x14ac:dyDescent="0.15"/>
    <row r="10383" customFormat="1" x14ac:dyDescent="0.15"/>
    <row r="10384" customFormat="1" x14ac:dyDescent="0.15"/>
    <row r="10385" customFormat="1" x14ac:dyDescent="0.15"/>
    <row r="10386" customFormat="1" x14ac:dyDescent="0.15"/>
    <row r="10387" customFormat="1" x14ac:dyDescent="0.15"/>
    <row r="10388" customFormat="1" x14ac:dyDescent="0.15"/>
    <row r="10389" customFormat="1" x14ac:dyDescent="0.15"/>
    <row r="10390" customFormat="1" x14ac:dyDescent="0.15"/>
    <row r="10391" customFormat="1" x14ac:dyDescent="0.15"/>
    <row r="10392" customFormat="1" x14ac:dyDescent="0.15"/>
    <row r="10393" customFormat="1" x14ac:dyDescent="0.15"/>
    <row r="10394" customFormat="1" x14ac:dyDescent="0.15"/>
    <row r="10395" customFormat="1" x14ac:dyDescent="0.15"/>
    <row r="10396" customFormat="1" x14ac:dyDescent="0.15"/>
    <row r="10397" customFormat="1" x14ac:dyDescent="0.15"/>
    <row r="10398" customFormat="1" x14ac:dyDescent="0.15"/>
    <row r="10399" customFormat="1" x14ac:dyDescent="0.15"/>
    <row r="10400" customFormat="1" x14ac:dyDescent="0.15"/>
    <row r="10401" customFormat="1" x14ac:dyDescent="0.15"/>
    <row r="10402" customFormat="1" x14ac:dyDescent="0.15"/>
    <row r="10403" customFormat="1" x14ac:dyDescent="0.15"/>
    <row r="10404" customFormat="1" x14ac:dyDescent="0.15"/>
    <row r="10405" customFormat="1" x14ac:dyDescent="0.15"/>
    <row r="10406" customFormat="1" x14ac:dyDescent="0.15"/>
    <row r="10407" customFormat="1" x14ac:dyDescent="0.15"/>
    <row r="10408" customFormat="1" x14ac:dyDescent="0.15"/>
    <row r="10409" customFormat="1" x14ac:dyDescent="0.15"/>
    <row r="10410" customFormat="1" x14ac:dyDescent="0.15"/>
    <row r="10411" customFormat="1" x14ac:dyDescent="0.15"/>
    <row r="10412" customFormat="1" x14ac:dyDescent="0.15"/>
    <row r="10413" customFormat="1" x14ac:dyDescent="0.15"/>
    <row r="10414" customFormat="1" x14ac:dyDescent="0.15"/>
    <row r="10415" customFormat="1" x14ac:dyDescent="0.15"/>
    <row r="10416" customFormat="1" x14ac:dyDescent="0.15"/>
    <row r="10417" customFormat="1" x14ac:dyDescent="0.15"/>
    <row r="10418" customFormat="1" x14ac:dyDescent="0.15"/>
    <row r="10419" customFormat="1" x14ac:dyDescent="0.15"/>
    <row r="10420" customFormat="1" x14ac:dyDescent="0.15"/>
    <row r="10421" customFormat="1" x14ac:dyDescent="0.15"/>
    <row r="10422" customFormat="1" x14ac:dyDescent="0.15"/>
    <row r="10423" customFormat="1" x14ac:dyDescent="0.15"/>
    <row r="10424" customFormat="1" x14ac:dyDescent="0.15"/>
    <row r="10425" customFormat="1" x14ac:dyDescent="0.15"/>
    <row r="10426" customFormat="1" x14ac:dyDescent="0.15"/>
    <row r="10427" customFormat="1" x14ac:dyDescent="0.15"/>
    <row r="10428" customFormat="1" x14ac:dyDescent="0.15"/>
    <row r="10429" customFormat="1" x14ac:dyDescent="0.15"/>
    <row r="10430" customFormat="1" x14ac:dyDescent="0.15"/>
    <row r="10431" customFormat="1" x14ac:dyDescent="0.15"/>
    <row r="10432" customFormat="1" x14ac:dyDescent="0.15"/>
    <row r="10433" customFormat="1" x14ac:dyDescent="0.15"/>
    <row r="10434" customFormat="1" x14ac:dyDescent="0.15"/>
    <row r="10435" customFormat="1" x14ac:dyDescent="0.15"/>
    <row r="10436" customFormat="1" x14ac:dyDescent="0.15"/>
    <row r="10437" customFormat="1" x14ac:dyDescent="0.15"/>
    <row r="10438" customFormat="1" x14ac:dyDescent="0.15"/>
    <row r="10439" customFormat="1" x14ac:dyDescent="0.15"/>
    <row r="10440" customFormat="1" x14ac:dyDescent="0.15"/>
    <row r="10441" customFormat="1" x14ac:dyDescent="0.15"/>
    <row r="10442" customFormat="1" x14ac:dyDescent="0.15"/>
    <row r="10443" customFormat="1" x14ac:dyDescent="0.15"/>
    <row r="10444" customFormat="1" x14ac:dyDescent="0.15"/>
    <row r="10445" customFormat="1" x14ac:dyDescent="0.15"/>
    <row r="10446" customFormat="1" x14ac:dyDescent="0.15"/>
    <row r="10447" customFormat="1" x14ac:dyDescent="0.15"/>
    <row r="10448" customFormat="1" x14ac:dyDescent="0.15"/>
    <row r="10449" customFormat="1" x14ac:dyDescent="0.15"/>
    <row r="10450" customFormat="1" x14ac:dyDescent="0.15"/>
    <row r="10451" customFormat="1" x14ac:dyDescent="0.15"/>
    <row r="10452" customFormat="1" x14ac:dyDescent="0.15"/>
    <row r="10453" customFormat="1" x14ac:dyDescent="0.15"/>
    <row r="10454" customFormat="1" x14ac:dyDescent="0.15"/>
    <row r="10455" customFormat="1" x14ac:dyDescent="0.15"/>
    <row r="10456" customFormat="1" x14ac:dyDescent="0.15"/>
    <row r="10457" customFormat="1" x14ac:dyDescent="0.15"/>
    <row r="10458" customFormat="1" x14ac:dyDescent="0.15"/>
    <row r="10459" customFormat="1" x14ac:dyDescent="0.15"/>
    <row r="10460" customFormat="1" x14ac:dyDescent="0.15"/>
    <row r="10461" customFormat="1" x14ac:dyDescent="0.15"/>
    <row r="10462" customFormat="1" x14ac:dyDescent="0.15"/>
    <row r="10463" customFormat="1" x14ac:dyDescent="0.15"/>
    <row r="10464" customFormat="1" x14ac:dyDescent="0.15"/>
    <row r="10465" customFormat="1" x14ac:dyDescent="0.15"/>
    <row r="10466" customFormat="1" x14ac:dyDescent="0.15"/>
    <row r="10467" customFormat="1" x14ac:dyDescent="0.15"/>
    <row r="10468" customFormat="1" x14ac:dyDescent="0.15"/>
    <row r="10469" customFormat="1" x14ac:dyDescent="0.15"/>
    <row r="10470" customFormat="1" x14ac:dyDescent="0.15"/>
    <row r="10471" customFormat="1" x14ac:dyDescent="0.15"/>
    <row r="10472" customFormat="1" x14ac:dyDescent="0.15"/>
    <row r="10473" customFormat="1" x14ac:dyDescent="0.15"/>
    <row r="10474" customFormat="1" x14ac:dyDescent="0.15"/>
    <row r="10475" customFormat="1" x14ac:dyDescent="0.15"/>
    <row r="10476" customFormat="1" x14ac:dyDescent="0.15"/>
    <row r="10477" customFormat="1" x14ac:dyDescent="0.15"/>
    <row r="10478" customFormat="1" x14ac:dyDescent="0.15"/>
    <row r="10479" customFormat="1" x14ac:dyDescent="0.15"/>
    <row r="10480" customFormat="1" x14ac:dyDescent="0.15"/>
    <row r="10481" customFormat="1" x14ac:dyDescent="0.15"/>
    <row r="10482" customFormat="1" x14ac:dyDescent="0.15"/>
    <row r="10483" customFormat="1" x14ac:dyDescent="0.15"/>
    <row r="10484" customFormat="1" x14ac:dyDescent="0.15"/>
    <row r="10485" customFormat="1" x14ac:dyDescent="0.15"/>
    <row r="10486" customFormat="1" x14ac:dyDescent="0.15"/>
    <row r="10487" customFormat="1" x14ac:dyDescent="0.15"/>
    <row r="10488" customFormat="1" x14ac:dyDescent="0.15"/>
    <row r="10489" customFormat="1" x14ac:dyDescent="0.15"/>
    <row r="10490" customFormat="1" x14ac:dyDescent="0.15"/>
    <row r="10491" customFormat="1" x14ac:dyDescent="0.15"/>
    <row r="10492" customFormat="1" x14ac:dyDescent="0.15"/>
    <row r="10493" customFormat="1" x14ac:dyDescent="0.15"/>
    <row r="10494" customFormat="1" x14ac:dyDescent="0.15"/>
    <row r="10495" customFormat="1" x14ac:dyDescent="0.15"/>
    <row r="10496" customFormat="1" x14ac:dyDescent="0.15"/>
    <row r="10497" customFormat="1" x14ac:dyDescent="0.15"/>
    <row r="10498" customFormat="1" x14ac:dyDescent="0.15"/>
    <row r="10499" customFormat="1" x14ac:dyDescent="0.15"/>
    <row r="10500" customFormat="1" x14ac:dyDescent="0.15"/>
    <row r="10501" customFormat="1" x14ac:dyDescent="0.15"/>
    <row r="10502" customFormat="1" x14ac:dyDescent="0.15"/>
    <row r="10503" customFormat="1" x14ac:dyDescent="0.15"/>
    <row r="10504" customFormat="1" x14ac:dyDescent="0.15"/>
    <row r="10505" customFormat="1" x14ac:dyDescent="0.15"/>
    <row r="10506" customFormat="1" x14ac:dyDescent="0.15"/>
    <row r="10507" customFormat="1" x14ac:dyDescent="0.15"/>
    <row r="10508" customFormat="1" x14ac:dyDescent="0.15"/>
    <row r="10509" customFormat="1" x14ac:dyDescent="0.15"/>
    <row r="10510" customFormat="1" x14ac:dyDescent="0.15"/>
    <row r="10511" customFormat="1" x14ac:dyDescent="0.15"/>
    <row r="10512" customFormat="1" x14ac:dyDescent="0.15"/>
    <row r="10513" customFormat="1" x14ac:dyDescent="0.15"/>
    <row r="10514" customFormat="1" x14ac:dyDescent="0.15"/>
    <row r="10515" customFormat="1" x14ac:dyDescent="0.15"/>
    <row r="10516" customFormat="1" x14ac:dyDescent="0.15"/>
    <row r="10517" customFormat="1" x14ac:dyDescent="0.15"/>
    <row r="10518" customFormat="1" x14ac:dyDescent="0.15"/>
    <row r="10519" customFormat="1" x14ac:dyDescent="0.15"/>
    <row r="10520" customFormat="1" x14ac:dyDescent="0.15"/>
    <row r="10521" customFormat="1" x14ac:dyDescent="0.15"/>
    <row r="10522" customFormat="1" x14ac:dyDescent="0.15"/>
    <row r="10523" customFormat="1" x14ac:dyDescent="0.15"/>
    <row r="10524" customFormat="1" x14ac:dyDescent="0.15"/>
    <row r="10525" customFormat="1" x14ac:dyDescent="0.15"/>
    <row r="10526" customFormat="1" x14ac:dyDescent="0.15"/>
    <row r="10527" customFormat="1" x14ac:dyDescent="0.15"/>
    <row r="10528" customFormat="1" x14ac:dyDescent="0.15"/>
    <row r="10529" customFormat="1" x14ac:dyDescent="0.15"/>
    <row r="10530" customFormat="1" x14ac:dyDescent="0.15"/>
    <row r="10531" customFormat="1" x14ac:dyDescent="0.15"/>
    <row r="10532" customFormat="1" x14ac:dyDescent="0.15"/>
    <row r="10533" customFormat="1" x14ac:dyDescent="0.15"/>
    <row r="10534" customFormat="1" x14ac:dyDescent="0.15"/>
    <row r="10535" customFormat="1" x14ac:dyDescent="0.15"/>
    <row r="10536" customFormat="1" x14ac:dyDescent="0.15"/>
    <row r="10537" customFormat="1" x14ac:dyDescent="0.15"/>
    <row r="10538" customFormat="1" x14ac:dyDescent="0.15"/>
    <row r="10539" customFormat="1" x14ac:dyDescent="0.15"/>
    <row r="10540" customFormat="1" x14ac:dyDescent="0.15"/>
    <row r="10541" customFormat="1" x14ac:dyDescent="0.15"/>
    <row r="10542" customFormat="1" x14ac:dyDescent="0.15"/>
    <row r="10543" customFormat="1" x14ac:dyDescent="0.15"/>
    <row r="10544" customFormat="1" x14ac:dyDescent="0.15"/>
    <row r="10545" customFormat="1" x14ac:dyDescent="0.15"/>
    <row r="10546" customFormat="1" x14ac:dyDescent="0.15"/>
    <row r="10547" customFormat="1" x14ac:dyDescent="0.15"/>
    <row r="10548" customFormat="1" x14ac:dyDescent="0.15"/>
    <row r="10549" customFormat="1" x14ac:dyDescent="0.15"/>
    <row r="10550" customFormat="1" x14ac:dyDescent="0.15"/>
    <row r="10551" customFormat="1" x14ac:dyDescent="0.15"/>
    <row r="10552" customFormat="1" x14ac:dyDescent="0.15"/>
    <row r="10553" customFormat="1" x14ac:dyDescent="0.15"/>
    <row r="10554" customFormat="1" x14ac:dyDescent="0.15"/>
    <row r="10555" customFormat="1" x14ac:dyDescent="0.15"/>
    <row r="10556" customFormat="1" x14ac:dyDescent="0.15"/>
    <row r="10557" customFormat="1" x14ac:dyDescent="0.15"/>
    <row r="10558" customFormat="1" x14ac:dyDescent="0.15"/>
    <row r="10559" customFormat="1" x14ac:dyDescent="0.15"/>
    <row r="10560" customFormat="1" x14ac:dyDescent="0.15"/>
    <row r="10561" customFormat="1" x14ac:dyDescent="0.15"/>
    <row r="10562" customFormat="1" x14ac:dyDescent="0.15"/>
    <row r="10563" customFormat="1" x14ac:dyDescent="0.15"/>
    <row r="10564" customFormat="1" x14ac:dyDescent="0.15"/>
    <row r="10565" customFormat="1" x14ac:dyDescent="0.15"/>
    <row r="10566" customFormat="1" x14ac:dyDescent="0.15"/>
    <row r="10567" customFormat="1" x14ac:dyDescent="0.15"/>
    <row r="10568" customFormat="1" x14ac:dyDescent="0.15"/>
    <row r="10569" customFormat="1" x14ac:dyDescent="0.15"/>
    <row r="10570" customFormat="1" x14ac:dyDescent="0.15"/>
    <row r="10571" customFormat="1" x14ac:dyDescent="0.15"/>
    <row r="10572" customFormat="1" x14ac:dyDescent="0.15"/>
    <row r="10573" customFormat="1" x14ac:dyDescent="0.15"/>
    <row r="10574" customFormat="1" x14ac:dyDescent="0.15"/>
    <row r="10575" customFormat="1" x14ac:dyDescent="0.15"/>
    <row r="10576" customFormat="1" x14ac:dyDescent="0.15"/>
    <row r="10577" customFormat="1" x14ac:dyDescent="0.15"/>
    <row r="10578" customFormat="1" x14ac:dyDescent="0.15"/>
    <row r="10579" customFormat="1" x14ac:dyDescent="0.15"/>
    <row r="10580" customFormat="1" x14ac:dyDescent="0.15"/>
    <row r="10581" customFormat="1" x14ac:dyDescent="0.15"/>
    <row r="10582" customFormat="1" x14ac:dyDescent="0.15"/>
    <row r="10583" customFormat="1" x14ac:dyDescent="0.15"/>
    <row r="10584" customFormat="1" x14ac:dyDescent="0.15"/>
    <row r="10585" customFormat="1" x14ac:dyDescent="0.15"/>
    <row r="10586" customFormat="1" x14ac:dyDescent="0.15"/>
    <row r="10587" customFormat="1" x14ac:dyDescent="0.15"/>
    <row r="10588" customFormat="1" x14ac:dyDescent="0.15"/>
    <row r="10589" customFormat="1" x14ac:dyDescent="0.15"/>
    <row r="10590" customFormat="1" x14ac:dyDescent="0.15"/>
    <row r="10591" customFormat="1" x14ac:dyDescent="0.15"/>
    <row r="10592" customFormat="1" x14ac:dyDescent="0.15"/>
    <row r="10593" customFormat="1" x14ac:dyDescent="0.15"/>
    <row r="10594" customFormat="1" x14ac:dyDescent="0.15"/>
    <row r="10595" customFormat="1" x14ac:dyDescent="0.15"/>
    <row r="10596" customFormat="1" x14ac:dyDescent="0.15"/>
    <row r="10597" customFormat="1" x14ac:dyDescent="0.15"/>
    <row r="10598" customFormat="1" x14ac:dyDescent="0.15"/>
    <row r="10599" customFormat="1" x14ac:dyDescent="0.15"/>
    <row r="10600" customFormat="1" x14ac:dyDescent="0.15"/>
    <row r="10601" customFormat="1" x14ac:dyDescent="0.15"/>
    <row r="10602" customFormat="1" x14ac:dyDescent="0.15"/>
    <row r="10603" customFormat="1" x14ac:dyDescent="0.15"/>
    <row r="10604" customFormat="1" x14ac:dyDescent="0.15"/>
    <row r="10605" customFormat="1" x14ac:dyDescent="0.15"/>
    <row r="10606" customFormat="1" x14ac:dyDescent="0.15"/>
    <row r="10607" customFormat="1" x14ac:dyDescent="0.15"/>
    <row r="10608" customFormat="1" x14ac:dyDescent="0.15"/>
    <row r="10609" customFormat="1" x14ac:dyDescent="0.15"/>
    <row r="10610" customFormat="1" x14ac:dyDescent="0.15"/>
    <row r="10611" customFormat="1" x14ac:dyDescent="0.15"/>
    <row r="10612" customFormat="1" x14ac:dyDescent="0.15"/>
    <row r="10613" customFormat="1" x14ac:dyDescent="0.15"/>
    <row r="10614" customFormat="1" x14ac:dyDescent="0.15"/>
    <row r="10615" customFormat="1" x14ac:dyDescent="0.15"/>
    <row r="10616" customFormat="1" x14ac:dyDescent="0.15"/>
    <row r="10617" customFormat="1" x14ac:dyDescent="0.15"/>
    <row r="10618" customFormat="1" x14ac:dyDescent="0.15"/>
    <row r="10619" customFormat="1" x14ac:dyDescent="0.15"/>
    <row r="10620" customFormat="1" x14ac:dyDescent="0.15"/>
    <row r="10621" customFormat="1" x14ac:dyDescent="0.15"/>
    <row r="10622" customFormat="1" x14ac:dyDescent="0.15"/>
    <row r="10623" customFormat="1" x14ac:dyDescent="0.15"/>
    <row r="10624" customFormat="1" x14ac:dyDescent="0.15"/>
    <row r="10625" customFormat="1" x14ac:dyDescent="0.15"/>
    <row r="10626" customFormat="1" x14ac:dyDescent="0.15"/>
    <row r="10627" customFormat="1" x14ac:dyDescent="0.15"/>
    <row r="10628" customFormat="1" x14ac:dyDescent="0.15"/>
    <row r="10629" customFormat="1" x14ac:dyDescent="0.15"/>
    <row r="10630" customFormat="1" x14ac:dyDescent="0.15"/>
    <row r="10631" customFormat="1" x14ac:dyDescent="0.15"/>
    <row r="10632" customFormat="1" x14ac:dyDescent="0.15"/>
    <row r="10633" customFormat="1" x14ac:dyDescent="0.15"/>
    <row r="10634" customFormat="1" x14ac:dyDescent="0.15"/>
    <row r="10635" customFormat="1" x14ac:dyDescent="0.15"/>
    <row r="10636" customFormat="1" x14ac:dyDescent="0.15"/>
    <row r="10637" customFormat="1" x14ac:dyDescent="0.15"/>
    <row r="10638" customFormat="1" x14ac:dyDescent="0.15"/>
    <row r="10639" customFormat="1" x14ac:dyDescent="0.15"/>
    <row r="10640" customFormat="1" x14ac:dyDescent="0.15"/>
    <row r="10641" customFormat="1" x14ac:dyDescent="0.15"/>
    <row r="10642" customFormat="1" x14ac:dyDescent="0.15"/>
    <row r="10643" customFormat="1" x14ac:dyDescent="0.15"/>
    <row r="10644" customFormat="1" x14ac:dyDescent="0.15"/>
    <row r="10645" customFormat="1" x14ac:dyDescent="0.15"/>
    <row r="10646" customFormat="1" x14ac:dyDescent="0.15"/>
    <row r="10647" customFormat="1" x14ac:dyDescent="0.15"/>
    <row r="10648" customFormat="1" x14ac:dyDescent="0.15"/>
    <row r="10649" customFormat="1" x14ac:dyDescent="0.15"/>
    <row r="10650" customFormat="1" x14ac:dyDescent="0.15"/>
    <row r="10651" customFormat="1" x14ac:dyDescent="0.15"/>
    <row r="10652" customFormat="1" x14ac:dyDescent="0.15"/>
    <row r="10653" customFormat="1" x14ac:dyDescent="0.15"/>
    <row r="10654" customFormat="1" x14ac:dyDescent="0.15"/>
    <row r="10655" customFormat="1" x14ac:dyDescent="0.15"/>
    <row r="10656" customFormat="1" x14ac:dyDescent="0.15"/>
    <row r="10657" customFormat="1" x14ac:dyDescent="0.15"/>
    <row r="10658" customFormat="1" x14ac:dyDescent="0.15"/>
    <row r="10659" customFormat="1" x14ac:dyDescent="0.15"/>
    <row r="10660" customFormat="1" x14ac:dyDescent="0.15"/>
    <row r="10661" customFormat="1" x14ac:dyDescent="0.15"/>
    <row r="10662" customFormat="1" x14ac:dyDescent="0.15"/>
    <row r="10663" customFormat="1" x14ac:dyDescent="0.15"/>
    <row r="10664" customFormat="1" x14ac:dyDescent="0.15"/>
    <row r="10665" customFormat="1" x14ac:dyDescent="0.15"/>
    <row r="10666" customFormat="1" x14ac:dyDescent="0.15"/>
    <row r="10667" customFormat="1" x14ac:dyDescent="0.15"/>
    <row r="10668" customFormat="1" x14ac:dyDescent="0.15"/>
    <row r="10669" customFormat="1" x14ac:dyDescent="0.15"/>
    <row r="10670" customFormat="1" x14ac:dyDescent="0.15"/>
    <row r="10671" customFormat="1" x14ac:dyDescent="0.15"/>
    <row r="10672" customFormat="1" x14ac:dyDescent="0.15"/>
    <row r="10673" customFormat="1" x14ac:dyDescent="0.15"/>
    <row r="10674" customFormat="1" x14ac:dyDescent="0.15"/>
    <row r="10675" customFormat="1" x14ac:dyDescent="0.15"/>
    <row r="10676" customFormat="1" x14ac:dyDescent="0.15"/>
    <row r="10677" customFormat="1" x14ac:dyDescent="0.15"/>
    <row r="10678" customFormat="1" x14ac:dyDescent="0.15"/>
    <row r="10679" customFormat="1" x14ac:dyDescent="0.15"/>
    <row r="10680" customFormat="1" x14ac:dyDescent="0.15"/>
    <row r="10681" customFormat="1" x14ac:dyDescent="0.15"/>
    <row r="10682" customFormat="1" x14ac:dyDescent="0.15"/>
    <row r="10683" customFormat="1" x14ac:dyDescent="0.15"/>
    <row r="10684" customFormat="1" x14ac:dyDescent="0.15"/>
    <row r="10685" customFormat="1" x14ac:dyDescent="0.15"/>
    <row r="10686" customFormat="1" x14ac:dyDescent="0.15"/>
    <row r="10687" customFormat="1" x14ac:dyDescent="0.15"/>
    <row r="10688" customFormat="1" x14ac:dyDescent="0.15"/>
    <row r="10689" customFormat="1" x14ac:dyDescent="0.15"/>
    <row r="10690" customFormat="1" x14ac:dyDescent="0.15"/>
    <row r="10691" customFormat="1" x14ac:dyDescent="0.15"/>
    <row r="10692" customFormat="1" x14ac:dyDescent="0.15"/>
    <row r="10693" customFormat="1" x14ac:dyDescent="0.15"/>
    <row r="10694" customFormat="1" x14ac:dyDescent="0.15"/>
    <row r="10695" customFormat="1" x14ac:dyDescent="0.15"/>
    <row r="10696" customFormat="1" x14ac:dyDescent="0.15"/>
    <row r="10697" customFormat="1" x14ac:dyDescent="0.15"/>
    <row r="10698" customFormat="1" x14ac:dyDescent="0.15"/>
    <row r="10699" customFormat="1" x14ac:dyDescent="0.15"/>
    <row r="10700" customFormat="1" x14ac:dyDescent="0.15"/>
    <row r="10701" customFormat="1" x14ac:dyDescent="0.15"/>
    <row r="10702" customFormat="1" x14ac:dyDescent="0.15"/>
    <row r="10703" customFormat="1" x14ac:dyDescent="0.15"/>
    <row r="10704" customFormat="1" x14ac:dyDescent="0.15"/>
    <row r="10705" customFormat="1" x14ac:dyDescent="0.15"/>
    <row r="10706" customFormat="1" x14ac:dyDescent="0.15"/>
    <row r="10707" customFormat="1" x14ac:dyDescent="0.15"/>
    <row r="10708" customFormat="1" x14ac:dyDescent="0.15"/>
    <row r="10709" customFormat="1" x14ac:dyDescent="0.15"/>
    <row r="10710" customFormat="1" x14ac:dyDescent="0.15"/>
    <row r="10711" customFormat="1" x14ac:dyDescent="0.15"/>
    <row r="10712" customFormat="1" x14ac:dyDescent="0.15"/>
    <row r="10713" customFormat="1" x14ac:dyDescent="0.15"/>
    <row r="10714" customFormat="1" x14ac:dyDescent="0.15"/>
    <row r="10715" customFormat="1" x14ac:dyDescent="0.15"/>
    <row r="10716" customFormat="1" x14ac:dyDescent="0.15"/>
    <row r="10717" customFormat="1" x14ac:dyDescent="0.15"/>
    <row r="10718" customFormat="1" x14ac:dyDescent="0.15"/>
    <row r="10719" customFormat="1" x14ac:dyDescent="0.15"/>
    <row r="10720" customFormat="1" x14ac:dyDescent="0.15"/>
    <row r="10721" customFormat="1" x14ac:dyDescent="0.15"/>
    <row r="10722" customFormat="1" x14ac:dyDescent="0.15"/>
    <row r="10723" customFormat="1" x14ac:dyDescent="0.15"/>
    <row r="10724" customFormat="1" x14ac:dyDescent="0.15"/>
    <row r="10725" customFormat="1" x14ac:dyDescent="0.15"/>
    <row r="10726" customFormat="1" x14ac:dyDescent="0.15"/>
    <row r="10727" customFormat="1" x14ac:dyDescent="0.15"/>
    <row r="10728" customFormat="1" x14ac:dyDescent="0.15"/>
    <row r="10729" customFormat="1" x14ac:dyDescent="0.15"/>
    <row r="10730" customFormat="1" x14ac:dyDescent="0.15"/>
    <row r="10731" customFormat="1" x14ac:dyDescent="0.15"/>
    <row r="10732" customFormat="1" x14ac:dyDescent="0.15"/>
    <row r="10733" customFormat="1" x14ac:dyDescent="0.15"/>
    <row r="10734" customFormat="1" x14ac:dyDescent="0.15"/>
    <row r="10735" customFormat="1" x14ac:dyDescent="0.15"/>
    <row r="10736" customFormat="1" x14ac:dyDescent="0.15"/>
    <row r="10737" customFormat="1" x14ac:dyDescent="0.15"/>
    <row r="10738" customFormat="1" x14ac:dyDescent="0.15"/>
    <row r="10739" customFormat="1" x14ac:dyDescent="0.15"/>
    <row r="10740" customFormat="1" x14ac:dyDescent="0.15"/>
    <row r="10741" customFormat="1" x14ac:dyDescent="0.15"/>
    <row r="10742" customFormat="1" x14ac:dyDescent="0.15"/>
    <row r="10743" customFormat="1" x14ac:dyDescent="0.15"/>
    <row r="10744" customFormat="1" x14ac:dyDescent="0.15"/>
    <row r="10745" customFormat="1" x14ac:dyDescent="0.15"/>
    <row r="10746" customFormat="1" x14ac:dyDescent="0.15"/>
    <row r="10747" customFormat="1" x14ac:dyDescent="0.15"/>
    <row r="10748" customFormat="1" x14ac:dyDescent="0.15"/>
    <row r="10749" customFormat="1" x14ac:dyDescent="0.15"/>
    <row r="10750" customFormat="1" x14ac:dyDescent="0.15"/>
    <row r="10751" customFormat="1" x14ac:dyDescent="0.15"/>
    <row r="10752" customFormat="1" x14ac:dyDescent="0.15"/>
    <row r="10753" customFormat="1" x14ac:dyDescent="0.15"/>
    <row r="10754" customFormat="1" x14ac:dyDescent="0.15"/>
    <row r="10755" customFormat="1" x14ac:dyDescent="0.15"/>
    <row r="10756" customFormat="1" x14ac:dyDescent="0.15"/>
    <row r="10757" customFormat="1" x14ac:dyDescent="0.15"/>
    <row r="10758" customFormat="1" x14ac:dyDescent="0.15"/>
    <row r="10759" customFormat="1" x14ac:dyDescent="0.15"/>
    <row r="10760" customFormat="1" x14ac:dyDescent="0.15"/>
    <row r="10761" customFormat="1" x14ac:dyDescent="0.15"/>
    <row r="10762" customFormat="1" x14ac:dyDescent="0.15"/>
    <row r="10763" customFormat="1" x14ac:dyDescent="0.15"/>
    <row r="10764" customFormat="1" x14ac:dyDescent="0.15"/>
    <row r="10765" customFormat="1" x14ac:dyDescent="0.15"/>
    <row r="10766" customFormat="1" x14ac:dyDescent="0.15"/>
    <row r="10767" customFormat="1" x14ac:dyDescent="0.15"/>
    <row r="10768" customFormat="1" x14ac:dyDescent="0.15"/>
    <row r="10769" customFormat="1" x14ac:dyDescent="0.15"/>
    <row r="10770" customFormat="1" x14ac:dyDescent="0.15"/>
    <row r="10771" customFormat="1" x14ac:dyDescent="0.15"/>
    <row r="10772" customFormat="1" x14ac:dyDescent="0.15"/>
    <row r="10773" customFormat="1" x14ac:dyDescent="0.15"/>
    <row r="10774" customFormat="1" x14ac:dyDescent="0.15"/>
    <row r="10775" customFormat="1" x14ac:dyDescent="0.15"/>
    <row r="10776" customFormat="1" x14ac:dyDescent="0.15"/>
    <row r="10777" customFormat="1" x14ac:dyDescent="0.15"/>
    <row r="10778" customFormat="1" x14ac:dyDescent="0.15"/>
    <row r="10779" customFormat="1" x14ac:dyDescent="0.15"/>
    <row r="10780" customFormat="1" x14ac:dyDescent="0.15"/>
    <row r="10781" customFormat="1" x14ac:dyDescent="0.15"/>
    <row r="10782" customFormat="1" x14ac:dyDescent="0.15"/>
    <row r="10783" customFormat="1" x14ac:dyDescent="0.15"/>
    <row r="10784" customFormat="1" x14ac:dyDescent="0.15"/>
    <row r="10785" customFormat="1" x14ac:dyDescent="0.15"/>
    <row r="10786" customFormat="1" x14ac:dyDescent="0.15"/>
    <row r="10787" customFormat="1" x14ac:dyDescent="0.15"/>
    <row r="10788" customFormat="1" x14ac:dyDescent="0.15"/>
    <row r="10789" customFormat="1" x14ac:dyDescent="0.15"/>
    <row r="10790" customFormat="1" x14ac:dyDescent="0.15"/>
    <row r="10791" customFormat="1" x14ac:dyDescent="0.15"/>
    <row r="10792" customFormat="1" x14ac:dyDescent="0.15"/>
    <row r="10793" customFormat="1" x14ac:dyDescent="0.15"/>
    <row r="10794" customFormat="1" x14ac:dyDescent="0.15"/>
    <row r="10795" customFormat="1" x14ac:dyDescent="0.15"/>
    <row r="10796" customFormat="1" x14ac:dyDescent="0.15"/>
    <row r="10797" customFormat="1" x14ac:dyDescent="0.15"/>
    <row r="10798" customFormat="1" x14ac:dyDescent="0.15"/>
    <row r="10799" customFormat="1" x14ac:dyDescent="0.15"/>
    <row r="10800" customFormat="1" x14ac:dyDescent="0.15"/>
    <row r="10801" customFormat="1" x14ac:dyDescent="0.15"/>
    <row r="10802" customFormat="1" x14ac:dyDescent="0.15"/>
    <row r="10803" customFormat="1" x14ac:dyDescent="0.15"/>
    <row r="10804" customFormat="1" x14ac:dyDescent="0.15"/>
    <row r="10805" customFormat="1" x14ac:dyDescent="0.15"/>
    <row r="10806" customFormat="1" x14ac:dyDescent="0.15"/>
    <row r="10807" customFormat="1" x14ac:dyDescent="0.15"/>
    <row r="10808" customFormat="1" x14ac:dyDescent="0.15"/>
    <row r="10809" customFormat="1" x14ac:dyDescent="0.15"/>
    <row r="10810" customFormat="1" x14ac:dyDescent="0.15"/>
    <row r="10811" customFormat="1" x14ac:dyDescent="0.15"/>
    <row r="10812" customFormat="1" x14ac:dyDescent="0.15"/>
    <row r="10813" customFormat="1" x14ac:dyDescent="0.15"/>
    <row r="10814" customFormat="1" x14ac:dyDescent="0.15"/>
    <row r="10815" customFormat="1" x14ac:dyDescent="0.15"/>
    <row r="10816" customFormat="1" x14ac:dyDescent="0.15"/>
    <row r="10817" customFormat="1" x14ac:dyDescent="0.15"/>
    <row r="10818" customFormat="1" x14ac:dyDescent="0.15"/>
    <row r="10819" customFormat="1" x14ac:dyDescent="0.15"/>
    <row r="10820" customFormat="1" x14ac:dyDescent="0.15"/>
    <row r="10821" customFormat="1" x14ac:dyDescent="0.15"/>
    <row r="10822" customFormat="1" x14ac:dyDescent="0.15"/>
    <row r="10823" customFormat="1" x14ac:dyDescent="0.15"/>
    <row r="10824" customFormat="1" x14ac:dyDescent="0.15"/>
    <row r="10825" customFormat="1" x14ac:dyDescent="0.15"/>
    <row r="10826" customFormat="1" x14ac:dyDescent="0.15"/>
    <row r="10827" customFormat="1" x14ac:dyDescent="0.15"/>
    <row r="10828" customFormat="1" x14ac:dyDescent="0.15"/>
    <row r="10829" customFormat="1" x14ac:dyDescent="0.15"/>
    <row r="10830" customFormat="1" x14ac:dyDescent="0.15"/>
    <row r="10831" customFormat="1" x14ac:dyDescent="0.15"/>
    <row r="10832" customFormat="1" x14ac:dyDescent="0.15"/>
    <row r="10833" customFormat="1" x14ac:dyDescent="0.15"/>
    <row r="10834" customFormat="1" x14ac:dyDescent="0.15"/>
    <row r="10835" customFormat="1" x14ac:dyDescent="0.15"/>
    <row r="10836" customFormat="1" x14ac:dyDescent="0.15"/>
    <row r="10837" customFormat="1" x14ac:dyDescent="0.15"/>
    <row r="10838" customFormat="1" x14ac:dyDescent="0.15"/>
    <row r="10839" customFormat="1" x14ac:dyDescent="0.15"/>
    <row r="10840" customFormat="1" x14ac:dyDescent="0.15"/>
    <row r="10841" customFormat="1" x14ac:dyDescent="0.15"/>
    <row r="10842" customFormat="1" x14ac:dyDescent="0.15"/>
    <row r="10843" customFormat="1" x14ac:dyDescent="0.15"/>
    <row r="10844" customFormat="1" x14ac:dyDescent="0.15"/>
    <row r="10845" customFormat="1" x14ac:dyDescent="0.15"/>
    <row r="10846" customFormat="1" x14ac:dyDescent="0.15"/>
    <row r="10847" customFormat="1" x14ac:dyDescent="0.15"/>
    <row r="10848" customFormat="1" x14ac:dyDescent="0.15"/>
    <row r="10849" customFormat="1" x14ac:dyDescent="0.15"/>
    <row r="10850" customFormat="1" x14ac:dyDescent="0.15"/>
    <row r="10851" customFormat="1" x14ac:dyDescent="0.15"/>
    <row r="10852" customFormat="1" x14ac:dyDescent="0.15"/>
    <row r="10853" customFormat="1" x14ac:dyDescent="0.15"/>
    <row r="10854" customFormat="1" x14ac:dyDescent="0.15"/>
    <row r="10855" customFormat="1" x14ac:dyDescent="0.15"/>
    <row r="10856" customFormat="1" x14ac:dyDescent="0.15"/>
    <row r="10857" customFormat="1" x14ac:dyDescent="0.15"/>
    <row r="10858" customFormat="1" x14ac:dyDescent="0.15"/>
    <row r="10859" customFormat="1" x14ac:dyDescent="0.15"/>
    <row r="10860" customFormat="1" x14ac:dyDescent="0.15"/>
    <row r="10861" customFormat="1" x14ac:dyDescent="0.15"/>
    <row r="10862" customFormat="1" x14ac:dyDescent="0.15"/>
    <row r="10863" customFormat="1" x14ac:dyDescent="0.15"/>
    <row r="10864" customFormat="1" x14ac:dyDescent="0.15"/>
    <row r="10865" customFormat="1" x14ac:dyDescent="0.15"/>
    <row r="10866" customFormat="1" x14ac:dyDescent="0.15"/>
    <row r="10867" customFormat="1" x14ac:dyDescent="0.15"/>
    <row r="10868" customFormat="1" x14ac:dyDescent="0.15"/>
    <row r="10869" customFormat="1" x14ac:dyDescent="0.15"/>
    <row r="10870" customFormat="1" x14ac:dyDescent="0.15"/>
    <row r="10871" customFormat="1" x14ac:dyDescent="0.15"/>
    <row r="10872" customFormat="1" x14ac:dyDescent="0.15"/>
    <row r="10873" customFormat="1" x14ac:dyDescent="0.15"/>
    <row r="10874" customFormat="1" x14ac:dyDescent="0.15"/>
    <row r="10875" customFormat="1" x14ac:dyDescent="0.15"/>
    <row r="10876" customFormat="1" x14ac:dyDescent="0.15"/>
    <row r="10877" customFormat="1" x14ac:dyDescent="0.15"/>
    <row r="10878" customFormat="1" x14ac:dyDescent="0.15"/>
    <row r="10879" customFormat="1" x14ac:dyDescent="0.15"/>
    <row r="10880" customFormat="1" x14ac:dyDescent="0.15"/>
    <row r="10881" customFormat="1" x14ac:dyDescent="0.15"/>
    <row r="10882" customFormat="1" x14ac:dyDescent="0.15"/>
    <row r="10883" customFormat="1" x14ac:dyDescent="0.15"/>
    <row r="10884" customFormat="1" x14ac:dyDescent="0.15"/>
    <row r="10885" customFormat="1" x14ac:dyDescent="0.15"/>
    <row r="10886" customFormat="1" x14ac:dyDescent="0.15"/>
    <row r="10887" customFormat="1" x14ac:dyDescent="0.15"/>
    <row r="10888" customFormat="1" x14ac:dyDescent="0.15"/>
    <row r="10889" customFormat="1" x14ac:dyDescent="0.15"/>
    <row r="10890" customFormat="1" x14ac:dyDescent="0.15"/>
    <row r="10891" customFormat="1" x14ac:dyDescent="0.15"/>
    <row r="10892" customFormat="1" x14ac:dyDescent="0.15"/>
    <row r="10893" customFormat="1" x14ac:dyDescent="0.15"/>
    <row r="10894" customFormat="1" x14ac:dyDescent="0.15"/>
    <row r="10895" customFormat="1" x14ac:dyDescent="0.15"/>
    <row r="10896" customFormat="1" x14ac:dyDescent="0.15"/>
    <row r="10897" customFormat="1" x14ac:dyDescent="0.15"/>
    <row r="10898" customFormat="1" x14ac:dyDescent="0.15"/>
    <row r="10899" customFormat="1" x14ac:dyDescent="0.15"/>
    <row r="10900" customFormat="1" x14ac:dyDescent="0.15"/>
    <row r="10901" customFormat="1" x14ac:dyDescent="0.15"/>
    <row r="10902" customFormat="1" x14ac:dyDescent="0.15"/>
    <row r="10903" customFormat="1" x14ac:dyDescent="0.15"/>
    <row r="10904" customFormat="1" x14ac:dyDescent="0.15"/>
    <row r="10905" customFormat="1" x14ac:dyDescent="0.15"/>
    <row r="10906" customFormat="1" x14ac:dyDescent="0.15"/>
    <row r="10907" customFormat="1" x14ac:dyDescent="0.15"/>
    <row r="10908" customFormat="1" x14ac:dyDescent="0.15"/>
    <row r="10909" customFormat="1" x14ac:dyDescent="0.15"/>
    <row r="10910" customFormat="1" x14ac:dyDescent="0.15"/>
    <row r="10911" customFormat="1" x14ac:dyDescent="0.15"/>
    <row r="10912" customFormat="1" x14ac:dyDescent="0.15"/>
    <row r="10913" customFormat="1" x14ac:dyDescent="0.15"/>
    <row r="10914" customFormat="1" x14ac:dyDescent="0.15"/>
    <row r="10915" customFormat="1" x14ac:dyDescent="0.15"/>
    <row r="10916" customFormat="1" x14ac:dyDescent="0.15"/>
    <row r="10917" customFormat="1" x14ac:dyDescent="0.15"/>
    <row r="10918" customFormat="1" x14ac:dyDescent="0.15"/>
    <row r="10919" customFormat="1" x14ac:dyDescent="0.15"/>
    <row r="10920" customFormat="1" x14ac:dyDescent="0.15"/>
    <row r="10921" customFormat="1" x14ac:dyDescent="0.15"/>
    <row r="10922" customFormat="1" x14ac:dyDescent="0.15"/>
    <row r="10923" customFormat="1" x14ac:dyDescent="0.15"/>
    <row r="10924" customFormat="1" x14ac:dyDescent="0.15"/>
    <row r="10925" customFormat="1" x14ac:dyDescent="0.15"/>
    <row r="10926" customFormat="1" x14ac:dyDescent="0.15"/>
    <row r="10927" customFormat="1" x14ac:dyDescent="0.15"/>
    <row r="10928" customFormat="1" x14ac:dyDescent="0.15"/>
    <row r="10929" customFormat="1" x14ac:dyDescent="0.15"/>
    <row r="10930" customFormat="1" x14ac:dyDescent="0.15"/>
    <row r="10931" customFormat="1" x14ac:dyDescent="0.15"/>
    <row r="10932" customFormat="1" x14ac:dyDescent="0.15"/>
    <row r="10933" customFormat="1" x14ac:dyDescent="0.15"/>
    <row r="10934" customFormat="1" x14ac:dyDescent="0.15"/>
    <row r="10935" customFormat="1" x14ac:dyDescent="0.15"/>
    <row r="10936" customFormat="1" x14ac:dyDescent="0.15"/>
    <row r="10937" customFormat="1" x14ac:dyDescent="0.15"/>
    <row r="10938" customFormat="1" x14ac:dyDescent="0.15"/>
    <row r="10939" customFormat="1" x14ac:dyDescent="0.15"/>
    <row r="10940" customFormat="1" x14ac:dyDescent="0.15"/>
    <row r="10941" customFormat="1" x14ac:dyDescent="0.15"/>
    <row r="10942" customFormat="1" x14ac:dyDescent="0.15"/>
    <row r="10943" customFormat="1" x14ac:dyDescent="0.15"/>
    <row r="10944" customFormat="1" x14ac:dyDescent="0.15"/>
    <row r="10945" customFormat="1" x14ac:dyDescent="0.15"/>
    <row r="10946" customFormat="1" x14ac:dyDescent="0.15"/>
    <row r="10947" customFormat="1" x14ac:dyDescent="0.15"/>
    <row r="10948" customFormat="1" x14ac:dyDescent="0.15"/>
    <row r="10949" customFormat="1" x14ac:dyDescent="0.15"/>
    <row r="10950" customFormat="1" x14ac:dyDescent="0.15"/>
    <row r="10951" customFormat="1" x14ac:dyDescent="0.15"/>
    <row r="10952" customFormat="1" x14ac:dyDescent="0.15"/>
    <row r="10953" customFormat="1" x14ac:dyDescent="0.15"/>
    <row r="10954" customFormat="1" x14ac:dyDescent="0.15"/>
    <row r="10955" customFormat="1" x14ac:dyDescent="0.15"/>
    <row r="10956" customFormat="1" x14ac:dyDescent="0.15"/>
    <row r="10957" customFormat="1" x14ac:dyDescent="0.15"/>
    <row r="10958" customFormat="1" x14ac:dyDescent="0.15"/>
    <row r="10959" customFormat="1" x14ac:dyDescent="0.15"/>
    <row r="10960" customFormat="1" x14ac:dyDescent="0.15"/>
    <row r="10961" customFormat="1" x14ac:dyDescent="0.15"/>
    <row r="10962" customFormat="1" x14ac:dyDescent="0.15"/>
    <row r="10963" customFormat="1" x14ac:dyDescent="0.15"/>
    <row r="10964" customFormat="1" x14ac:dyDescent="0.15"/>
    <row r="10965" customFormat="1" x14ac:dyDescent="0.15"/>
    <row r="10966" customFormat="1" x14ac:dyDescent="0.15"/>
    <row r="10967" customFormat="1" x14ac:dyDescent="0.15"/>
    <row r="10968" customFormat="1" x14ac:dyDescent="0.15"/>
    <row r="10969" customFormat="1" x14ac:dyDescent="0.15"/>
    <row r="10970" customFormat="1" x14ac:dyDescent="0.15"/>
    <row r="10971" customFormat="1" x14ac:dyDescent="0.15"/>
    <row r="10972" customFormat="1" x14ac:dyDescent="0.15"/>
    <row r="10973" customFormat="1" x14ac:dyDescent="0.15"/>
    <row r="10974" customFormat="1" x14ac:dyDescent="0.15"/>
    <row r="10975" customFormat="1" x14ac:dyDescent="0.15"/>
    <row r="10976" customFormat="1" x14ac:dyDescent="0.15"/>
    <row r="10977" customFormat="1" x14ac:dyDescent="0.15"/>
    <row r="10978" customFormat="1" x14ac:dyDescent="0.15"/>
    <row r="10979" customFormat="1" x14ac:dyDescent="0.15"/>
    <row r="10980" customFormat="1" x14ac:dyDescent="0.15"/>
    <row r="10981" customFormat="1" x14ac:dyDescent="0.15"/>
    <row r="10982" customFormat="1" x14ac:dyDescent="0.15"/>
    <row r="10983" customFormat="1" x14ac:dyDescent="0.15"/>
    <row r="10984" customFormat="1" x14ac:dyDescent="0.15"/>
    <row r="10985" customFormat="1" x14ac:dyDescent="0.15"/>
    <row r="10986" customFormat="1" x14ac:dyDescent="0.15"/>
    <row r="10987" customFormat="1" x14ac:dyDescent="0.15"/>
    <row r="10988" customFormat="1" x14ac:dyDescent="0.15"/>
    <row r="10989" customFormat="1" x14ac:dyDescent="0.15"/>
    <row r="10990" customFormat="1" x14ac:dyDescent="0.15"/>
    <row r="10991" customFormat="1" x14ac:dyDescent="0.15"/>
    <row r="10992" customFormat="1" x14ac:dyDescent="0.15"/>
    <row r="10993" customFormat="1" x14ac:dyDescent="0.15"/>
    <row r="10994" customFormat="1" x14ac:dyDescent="0.15"/>
    <row r="10995" customFormat="1" x14ac:dyDescent="0.15"/>
    <row r="10996" customFormat="1" x14ac:dyDescent="0.15"/>
    <row r="10997" customFormat="1" x14ac:dyDescent="0.15"/>
    <row r="10998" customFormat="1" x14ac:dyDescent="0.15"/>
    <row r="10999" customFormat="1" x14ac:dyDescent="0.15"/>
    <row r="11000" customFormat="1" x14ac:dyDescent="0.15"/>
    <row r="11001" customFormat="1" x14ac:dyDescent="0.15"/>
    <row r="11002" customFormat="1" x14ac:dyDescent="0.15"/>
    <row r="11003" customFormat="1" x14ac:dyDescent="0.15"/>
    <row r="11004" customFormat="1" x14ac:dyDescent="0.15"/>
    <row r="11005" customFormat="1" x14ac:dyDescent="0.15"/>
    <row r="11006" customFormat="1" x14ac:dyDescent="0.15"/>
    <row r="11007" customFormat="1" x14ac:dyDescent="0.15"/>
    <row r="11008" customFormat="1" x14ac:dyDescent="0.15"/>
    <row r="11009" customFormat="1" x14ac:dyDescent="0.15"/>
    <row r="11010" customFormat="1" x14ac:dyDescent="0.15"/>
    <row r="11011" customFormat="1" x14ac:dyDescent="0.15"/>
    <row r="11012" customFormat="1" x14ac:dyDescent="0.15"/>
    <row r="11013" customFormat="1" x14ac:dyDescent="0.15"/>
    <row r="11014" customFormat="1" x14ac:dyDescent="0.15"/>
    <row r="11015" customFormat="1" x14ac:dyDescent="0.15"/>
    <row r="11016" customFormat="1" x14ac:dyDescent="0.15"/>
    <row r="11017" customFormat="1" x14ac:dyDescent="0.15"/>
    <row r="11018" customFormat="1" x14ac:dyDescent="0.15"/>
    <row r="11019" customFormat="1" x14ac:dyDescent="0.15"/>
    <row r="11020" customFormat="1" x14ac:dyDescent="0.15"/>
    <row r="11021" customFormat="1" x14ac:dyDescent="0.15"/>
    <row r="11022" customFormat="1" x14ac:dyDescent="0.15"/>
    <row r="11023" customFormat="1" x14ac:dyDescent="0.15"/>
    <row r="11024" customFormat="1" x14ac:dyDescent="0.15"/>
    <row r="11025" customFormat="1" x14ac:dyDescent="0.15"/>
    <row r="11026" customFormat="1" x14ac:dyDescent="0.15"/>
    <row r="11027" customFormat="1" x14ac:dyDescent="0.15"/>
    <row r="11028" customFormat="1" x14ac:dyDescent="0.15"/>
    <row r="11029" customFormat="1" x14ac:dyDescent="0.15"/>
    <row r="11030" customFormat="1" x14ac:dyDescent="0.15"/>
    <row r="11031" customFormat="1" x14ac:dyDescent="0.15"/>
    <row r="11032" customFormat="1" x14ac:dyDescent="0.15"/>
    <row r="11033" customFormat="1" x14ac:dyDescent="0.15"/>
    <row r="11034" customFormat="1" x14ac:dyDescent="0.15"/>
    <row r="11035" customFormat="1" x14ac:dyDescent="0.15"/>
    <row r="11036" customFormat="1" x14ac:dyDescent="0.15"/>
    <row r="11037" customFormat="1" x14ac:dyDescent="0.15"/>
    <row r="11038" customFormat="1" x14ac:dyDescent="0.15"/>
    <row r="11039" customFormat="1" x14ac:dyDescent="0.15"/>
    <row r="11040" customFormat="1" x14ac:dyDescent="0.15"/>
    <row r="11041" customFormat="1" x14ac:dyDescent="0.15"/>
    <row r="11042" customFormat="1" x14ac:dyDescent="0.15"/>
    <row r="11043" customFormat="1" x14ac:dyDescent="0.15"/>
    <row r="11044" customFormat="1" x14ac:dyDescent="0.15"/>
    <row r="11045" customFormat="1" x14ac:dyDescent="0.15"/>
    <row r="11046" customFormat="1" x14ac:dyDescent="0.15"/>
    <row r="11047" customFormat="1" x14ac:dyDescent="0.15"/>
    <row r="11048" customFormat="1" x14ac:dyDescent="0.15"/>
    <row r="11049" customFormat="1" x14ac:dyDescent="0.15"/>
    <row r="11050" customFormat="1" x14ac:dyDescent="0.15"/>
    <row r="11051" customFormat="1" x14ac:dyDescent="0.15"/>
    <row r="11052" customFormat="1" x14ac:dyDescent="0.15"/>
    <row r="11053" customFormat="1" x14ac:dyDescent="0.15"/>
    <row r="11054" customFormat="1" x14ac:dyDescent="0.15"/>
    <row r="11055" customFormat="1" x14ac:dyDescent="0.15"/>
    <row r="11056" customFormat="1" x14ac:dyDescent="0.15"/>
    <row r="11057" customFormat="1" x14ac:dyDescent="0.15"/>
    <row r="11058" customFormat="1" x14ac:dyDescent="0.15"/>
    <row r="11059" customFormat="1" x14ac:dyDescent="0.15"/>
    <row r="11060" customFormat="1" x14ac:dyDescent="0.15"/>
    <row r="11061" customFormat="1" x14ac:dyDescent="0.15"/>
    <row r="11062" customFormat="1" x14ac:dyDescent="0.15"/>
    <row r="11063" customFormat="1" x14ac:dyDescent="0.15"/>
    <row r="11064" customFormat="1" x14ac:dyDescent="0.15"/>
    <row r="11065" customFormat="1" x14ac:dyDescent="0.15"/>
    <row r="11066" customFormat="1" x14ac:dyDescent="0.15"/>
    <row r="11067" customFormat="1" x14ac:dyDescent="0.15"/>
    <row r="11068" customFormat="1" x14ac:dyDescent="0.15"/>
    <row r="11069" customFormat="1" x14ac:dyDescent="0.15"/>
    <row r="11070" customFormat="1" x14ac:dyDescent="0.15"/>
    <row r="11071" customFormat="1" x14ac:dyDescent="0.15"/>
    <row r="11072" customFormat="1" x14ac:dyDescent="0.15"/>
    <row r="11073" customFormat="1" x14ac:dyDescent="0.15"/>
    <row r="11074" customFormat="1" x14ac:dyDescent="0.15"/>
    <row r="11075" customFormat="1" x14ac:dyDescent="0.15"/>
    <row r="11076" customFormat="1" x14ac:dyDescent="0.15"/>
    <row r="11077" customFormat="1" x14ac:dyDescent="0.15"/>
    <row r="11078" customFormat="1" x14ac:dyDescent="0.15"/>
    <row r="11079" customFormat="1" x14ac:dyDescent="0.15"/>
    <row r="11080" customFormat="1" x14ac:dyDescent="0.15"/>
    <row r="11081" customFormat="1" x14ac:dyDescent="0.15"/>
    <row r="11082" customFormat="1" x14ac:dyDescent="0.15"/>
    <row r="11083" customFormat="1" x14ac:dyDescent="0.15"/>
    <row r="11084" customFormat="1" x14ac:dyDescent="0.15"/>
    <row r="11085" customFormat="1" x14ac:dyDescent="0.15"/>
    <row r="11086" customFormat="1" x14ac:dyDescent="0.15"/>
    <row r="11087" customFormat="1" x14ac:dyDescent="0.15"/>
    <row r="11088" customFormat="1" x14ac:dyDescent="0.15"/>
    <row r="11089" customFormat="1" x14ac:dyDescent="0.15"/>
    <row r="11090" customFormat="1" x14ac:dyDescent="0.15"/>
    <row r="11091" customFormat="1" x14ac:dyDescent="0.15"/>
    <row r="11092" customFormat="1" x14ac:dyDescent="0.15"/>
    <row r="11093" customFormat="1" x14ac:dyDescent="0.15"/>
    <row r="11094" customFormat="1" x14ac:dyDescent="0.15"/>
    <row r="11095" customFormat="1" x14ac:dyDescent="0.15"/>
    <row r="11096" customFormat="1" x14ac:dyDescent="0.15"/>
    <row r="11097" customFormat="1" x14ac:dyDescent="0.15"/>
    <row r="11098" customFormat="1" x14ac:dyDescent="0.15"/>
    <row r="11099" customFormat="1" x14ac:dyDescent="0.15"/>
    <row r="11100" customFormat="1" x14ac:dyDescent="0.15"/>
    <row r="11101" customFormat="1" x14ac:dyDescent="0.15"/>
    <row r="11102" customFormat="1" x14ac:dyDescent="0.15"/>
    <row r="11103" customFormat="1" x14ac:dyDescent="0.15"/>
    <row r="11104" customFormat="1" x14ac:dyDescent="0.15"/>
    <row r="11105" customFormat="1" x14ac:dyDescent="0.15"/>
    <row r="11106" customFormat="1" x14ac:dyDescent="0.15"/>
    <row r="11107" customFormat="1" x14ac:dyDescent="0.15"/>
    <row r="11108" customFormat="1" x14ac:dyDescent="0.15"/>
    <row r="11109" customFormat="1" x14ac:dyDescent="0.15"/>
    <row r="11110" customFormat="1" x14ac:dyDescent="0.15"/>
    <row r="11111" customFormat="1" x14ac:dyDescent="0.15"/>
    <row r="11112" customFormat="1" x14ac:dyDescent="0.15"/>
    <row r="11113" customFormat="1" x14ac:dyDescent="0.15"/>
    <row r="11114" customFormat="1" x14ac:dyDescent="0.15"/>
    <row r="11115" customFormat="1" x14ac:dyDescent="0.15"/>
    <row r="11116" customFormat="1" x14ac:dyDescent="0.15"/>
    <row r="11117" customFormat="1" x14ac:dyDescent="0.15"/>
    <row r="11118" customFormat="1" x14ac:dyDescent="0.15"/>
    <row r="11119" customFormat="1" x14ac:dyDescent="0.15"/>
    <row r="11120" customFormat="1" x14ac:dyDescent="0.15"/>
    <row r="11121" customFormat="1" x14ac:dyDescent="0.15"/>
    <row r="11122" customFormat="1" x14ac:dyDescent="0.15"/>
    <row r="11123" customFormat="1" x14ac:dyDescent="0.15"/>
    <row r="11124" customFormat="1" x14ac:dyDescent="0.15"/>
    <row r="11125" customFormat="1" x14ac:dyDescent="0.15"/>
    <row r="11126" customFormat="1" x14ac:dyDescent="0.15"/>
    <row r="11127" customFormat="1" x14ac:dyDescent="0.15"/>
    <row r="11128" customFormat="1" x14ac:dyDescent="0.15"/>
    <row r="11129" customFormat="1" x14ac:dyDescent="0.15"/>
    <row r="11130" customFormat="1" x14ac:dyDescent="0.15"/>
    <row r="11131" customFormat="1" x14ac:dyDescent="0.15"/>
    <row r="11132" customFormat="1" x14ac:dyDescent="0.15"/>
    <row r="11133" customFormat="1" x14ac:dyDescent="0.15"/>
    <row r="11134" customFormat="1" x14ac:dyDescent="0.15"/>
    <row r="11135" customFormat="1" x14ac:dyDescent="0.15"/>
    <row r="11136" customFormat="1" x14ac:dyDescent="0.15"/>
    <row r="11137" customFormat="1" x14ac:dyDescent="0.15"/>
    <row r="11138" customFormat="1" x14ac:dyDescent="0.15"/>
    <row r="11139" customFormat="1" x14ac:dyDescent="0.15"/>
    <row r="11140" customFormat="1" x14ac:dyDescent="0.15"/>
    <row r="11141" customFormat="1" x14ac:dyDescent="0.15"/>
    <row r="11142" customFormat="1" x14ac:dyDescent="0.15"/>
    <row r="11143" customFormat="1" x14ac:dyDescent="0.15"/>
    <row r="11144" customFormat="1" x14ac:dyDescent="0.15"/>
    <row r="11145" customFormat="1" x14ac:dyDescent="0.15"/>
    <row r="11146" customFormat="1" x14ac:dyDescent="0.15"/>
    <row r="11147" customFormat="1" x14ac:dyDescent="0.15"/>
    <row r="11148" customFormat="1" x14ac:dyDescent="0.15"/>
    <row r="11149" customFormat="1" x14ac:dyDescent="0.15"/>
    <row r="11150" customFormat="1" x14ac:dyDescent="0.15"/>
    <row r="11151" customFormat="1" x14ac:dyDescent="0.15"/>
    <row r="11152" customFormat="1" x14ac:dyDescent="0.15"/>
    <row r="11153" customFormat="1" x14ac:dyDescent="0.15"/>
    <row r="11154" customFormat="1" x14ac:dyDescent="0.15"/>
    <row r="11155" customFormat="1" x14ac:dyDescent="0.15"/>
    <row r="11156" customFormat="1" x14ac:dyDescent="0.15"/>
    <row r="11157" customFormat="1" x14ac:dyDescent="0.15"/>
    <row r="11158" customFormat="1" x14ac:dyDescent="0.15"/>
    <row r="11159" customFormat="1" x14ac:dyDescent="0.15"/>
    <row r="11160" customFormat="1" x14ac:dyDescent="0.15"/>
    <row r="11161" customFormat="1" x14ac:dyDescent="0.15"/>
    <row r="11162" customFormat="1" x14ac:dyDescent="0.15"/>
    <row r="11163" customFormat="1" x14ac:dyDescent="0.15"/>
    <row r="11164" customFormat="1" x14ac:dyDescent="0.15"/>
    <row r="11165" customFormat="1" x14ac:dyDescent="0.15"/>
    <row r="11166" customFormat="1" x14ac:dyDescent="0.15"/>
    <row r="11167" customFormat="1" x14ac:dyDescent="0.15"/>
    <row r="11168" customFormat="1" x14ac:dyDescent="0.15"/>
    <row r="11169" customFormat="1" x14ac:dyDescent="0.15"/>
    <row r="11170" customFormat="1" x14ac:dyDescent="0.15"/>
    <row r="11171" customFormat="1" x14ac:dyDescent="0.15"/>
    <row r="11172" customFormat="1" x14ac:dyDescent="0.15"/>
    <row r="11173" customFormat="1" x14ac:dyDescent="0.15"/>
    <row r="11174" customFormat="1" x14ac:dyDescent="0.15"/>
    <row r="11175" customFormat="1" x14ac:dyDescent="0.15"/>
    <row r="11176" customFormat="1" x14ac:dyDescent="0.15"/>
    <row r="11177" customFormat="1" x14ac:dyDescent="0.15"/>
    <row r="11178" customFormat="1" x14ac:dyDescent="0.15"/>
    <row r="11179" customFormat="1" x14ac:dyDescent="0.15"/>
    <row r="11180" customFormat="1" x14ac:dyDescent="0.15"/>
    <row r="11181" customFormat="1" x14ac:dyDescent="0.15"/>
    <row r="11182" customFormat="1" x14ac:dyDescent="0.15"/>
    <row r="11183" customFormat="1" x14ac:dyDescent="0.15"/>
    <row r="11184" customFormat="1" x14ac:dyDescent="0.15"/>
    <row r="11185" customFormat="1" x14ac:dyDescent="0.15"/>
    <row r="11186" customFormat="1" x14ac:dyDescent="0.15"/>
    <row r="11187" customFormat="1" x14ac:dyDescent="0.15"/>
    <row r="11188" customFormat="1" x14ac:dyDescent="0.15"/>
    <row r="11189" customFormat="1" x14ac:dyDescent="0.15"/>
    <row r="11190" customFormat="1" x14ac:dyDescent="0.15"/>
    <row r="11191" customFormat="1" x14ac:dyDescent="0.15"/>
    <row r="11192" customFormat="1" x14ac:dyDescent="0.15"/>
    <row r="11193" customFormat="1" x14ac:dyDescent="0.15"/>
    <row r="11194" customFormat="1" x14ac:dyDescent="0.15"/>
    <row r="11195" customFormat="1" x14ac:dyDescent="0.15"/>
    <row r="11196" customFormat="1" x14ac:dyDescent="0.15"/>
    <row r="11197" customFormat="1" x14ac:dyDescent="0.15"/>
    <row r="11198" customFormat="1" x14ac:dyDescent="0.15"/>
    <row r="11199" customFormat="1" x14ac:dyDescent="0.15"/>
    <row r="11200" customFormat="1" x14ac:dyDescent="0.15"/>
    <row r="11201" customFormat="1" x14ac:dyDescent="0.15"/>
    <row r="11202" customFormat="1" x14ac:dyDescent="0.15"/>
    <row r="11203" customFormat="1" x14ac:dyDescent="0.15"/>
    <row r="11204" customFormat="1" x14ac:dyDescent="0.15"/>
    <row r="11205" customFormat="1" x14ac:dyDescent="0.15"/>
    <row r="11206" customFormat="1" x14ac:dyDescent="0.15"/>
    <row r="11207" customFormat="1" x14ac:dyDescent="0.15"/>
    <row r="11208" customFormat="1" x14ac:dyDescent="0.15"/>
    <row r="11209" customFormat="1" x14ac:dyDescent="0.15"/>
    <row r="11210" customFormat="1" x14ac:dyDescent="0.15"/>
    <row r="11211" customFormat="1" x14ac:dyDescent="0.15"/>
    <row r="11212" customFormat="1" x14ac:dyDescent="0.15"/>
    <row r="11213" customFormat="1" x14ac:dyDescent="0.15"/>
    <row r="11214" customFormat="1" x14ac:dyDescent="0.15"/>
    <row r="11215" customFormat="1" x14ac:dyDescent="0.15"/>
    <row r="11216" customFormat="1" x14ac:dyDescent="0.15"/>
    <row r="11217" customFormat="1" x14ac:dyDescent="0.15"/>
    <row r="11218" customFormat="1" x14ac:dyDescent="0.15"/>
    <row r="11219" customFormat="1" x14ac:dyDescent="0.15"/>
    <row r="11220" customFormat="1" x14ac:dyDescent="0.15"/>
    <row r="11221" customFormat="1" x14ac:dyDescent="0.15"/>
    <row r="11222" customFormat="1" x14ac:dyDescent="0.15"/>
    <row r="11223" customFormat="1" x14ac:dyDescent="0.15"/>
    <row r="11224" customFormat="1" x14ac:dyDescent="0.15"/>
    <row r="11225" customFormat="1" x14ac:dyDescent="0.15"/>
    <row r="11226" customFormat="1" x14ac:dyDescent="0.15"/>
    <row r="11227" customFormat="1" x14ac:dyDescent="0.15"/>
    <row r="11228" customFormat="1" x14ac:dyDescent="0.15"/>
    <row r="11229" customFormat="1" x14ac:dyDescent="0.15"/>
    <row r="11230" customFormat="1" x14ac:dyDescent="0.15"/>
    <row r="11231" customFormat="1" x14ac:dyDescent="0.15"/>
    <row r="11232" customFormat="1" x14ac:dyDescent="0.15"/>
    <row r="11233" customFormat="1" x14ac:dyDescent="0.15"/>
    <row r="11234" customFormat="1" x14ac:dyDescent="0.15"/>
    <row r="11235" customFormat="1" x14ac:dyDescent="0.15"/>
    <row r="11236" customFormat="1" x14ac:dyDescent="0.15"/>
    <row r="11237" customFormat="1" x14ac:dyDescent="0.15"/>
    <row r="11238" customFormat="1" x14ac:dyDescent="0.15"/>
    <row r="11239" customFormat="1" x14ac:dyDescent="0.15"/>
    <row r="11240" customFormat="1" x14ac:dyDescent="0.15"/>
    <row r="11241" customFormat="1" x14ac:dyDescent="0.15"/>
    <row r="11242" customFormat="1" x14ac:dyDescent="0.15"/>
    <row r="11243" customFormat="1" x14ac:dyDescent="0.15"/>
    <row r="11244" customFormat="1" x14ac:dyDescent="0.15"/>
    <row r="11245" customFormat="1" x14ac:dyDescent="0.15"/>
    <row r="11246" customFormat="1" x14ac:dyDescent="0.15"/>
    <row r="11247" customFormat="1" x14ac:dyDescent="0.15"/>
    <row r="11248" customFormat="1" x14ac:dyDescent="0.15"/>
    <row r="11249" customFormat="1" x14ac:dyDescent="0.15"/>
    <row r="11250" customFormat="1" x14ac:dyDescent="0.15"/>
    <row r="11251" customFormat="1" x14ac:dyDescent="0.15"/>
    <row r="11252" customFormat="1" x14ac:dyDescent="0.15"/>
    <row r="11253" customFormat="1" x14ac:dyDescent="0.15"/>
    <row r="11254" customFormat="1" x14ac:dyDescent="0.15"/>
    <row r="11255" customFormat="1" x14ac:dyDescent="0.15"/>
    <row r="11256" customFormat="1" x14ac:dyDescent="0.15"/>
    <row r="11257" customFormat="1" x14ac:dyDescent="0.15"/>
    <row r="11258" customFormat="1" x14ac:dyDescent="0.15"/>
    <row r="11259" customFormat="1" x14ac:dyDescent="0.15"/>
    <row r="11260" customFormat="1" x14ac:dyDescent="0.15"/>
    <row r="11261" customFormat="1" x14ac:dyDescent="0.15"/>
    <row r="11262" customFormat="1" x14ac:dyDescent="0.15"/>
    <row r="11263" customFormat="1" x14ac:dyDescent="0.15"/>
    <row r="11264" customFormat="1" x14ac:dyDescent="0.15"/>
    <row r="11265" customFormat="1" x14ac:dyDescent="0.15"/>
    <row r="11266" customFormat="1" x14ac:dyDescent="0.15"/>
    <row r="11267" customFormat="1" x14ac:dyDescent="0.15"/>
    <row r="11268" customFormat="1" x14ac:dyDescent="0.15"/>
    <row r="11269" customFormat="1" x14ac:dyDescent="0.15"/>
    <row r="11270" customFormat="1" x14ac:dyDescent="0.15"/>
    <row r="11271" customFormat="1" x14ac:dyDescent="0.15"/>
    <row r="11272" customFormat="1" x14ac:dyDescent="0.15"/>
    <row r="11273" customFormat="1" x14ac:dyDescent="0.15"/>
    <row r="11274" customFormat="1" x14ac:dyDescent="0.15"/>
    <row r="11275" customFormat="1" x14ac:dyDescent="0.15"/>
    <row r="11276" customFormat="1" x14ac:dyDescent="0.15"/>
    <row r="11277" customFormat="1" x14ac:dyDescent="0.15"/>
    <row r="11278" customFormat="1" x14ac:dyDescent="0.15"/>
    <row r="11279" customFormat="1" x14ac:dyDescent="0.15"/>
    <row r="11280" customFormat="1" x14ac:dyDescent="0.15"/>
    <row r="11281" customFormat="1" x14ac:dyDescent="0.15"/>
    <row r="11282" customFormat="1" x14ac:dyDescent="0.15"/>
    <row r="11283" customFormat="1" x14ac:dyDescent="0.15"/>
    <row r="11284" customFormat="1" x14ac:dyDescent="0.15"/>
    <row r="11285" customFormat="1" x14ac:dyDescent="0.15"/>
    <row r="11286" customFormat="1" x14ac:dyDescent="0.15"/>
    <row r="11287" customFormat="1" x14ac:dyDescent="0.15"/>
    <row r="11288" customFormat="1" x14ac:dyDescent="0.15"/>
    <row r="11289" customFormat="1" x14ac:dyDescent="0.15"/>
    <row r="11290" customFormat="1" x14ac:dyDescent="0.15"/>
    <row r="11291" customFormat="1" x14ac:dyDescent="0.15"/>
    <row r="11292" customFormat="1" x14ac:dyDescent="0.15"/>
    <row r="11293" customFormat="1" x14ac:dyDescent="0.15"/>
    <row r="11294" customFormat="1" x14ac:dyDescent="0.15"/>
    <row r="11295" customFormat="1" x14ac:dyDescent="0.15"/>
    <row r="11296" customFormat="1" x14ac:dyDescent="0.15"/>
    <row r="11297" customFormat="1" x14ac:dyDescent="0.15"/>
    <row r="11298" customFormat="1" x14ac:dyDescent="0.15"/>
    <row r="11299" customFormat="1" x14ac:dyDescent="0.15"/>
    <row r="11300" customFormat="1" x14ac:dyDescent="0.15"/>
    <row r="11301" customFormat="1" x14ac:dyDescent="0.15"/>
    <row r="11302" customFormat="1" x14ac:dyDescent="0.15"/>
    <row r="11303" customFormat="1" x14ac:dyDescent="0.15"/>
    <row r="11304" customFormat="1" x14ac:dyDescent="0.15"/>
    <row r="11305" customFormat="1" x14ac:dyDescent="0.15"/>
    <row r="11306" customFormat="1" x14ac:dyDescent="0.15"/>
    <row r="11307" customFormat="1" x14ac:dyDescent="0.15"/>
    <row r="11308" customFormat="1" x14ac:dyDescent="0.15"/>
    <row r="11309" customFormat="1" x14ac:dyDescent="0.15"/>
    <row r="11310" customFormat="1" x14ac:dyDescent="0.15"/>
    <row r="11311" customFormat="1" x14ac:dyDescent="0.15"/>
    <row r="11312" customFormat="1" x14ac:dyDescent="0.15"/>
    <row r="11313" customFormat="1" x14ac:dyDescent="0.15"/>
    <row r="11314" customFormat="1" x14ac:dyDescent="0.15"/>
    <row r="11315" customFormat="1" x14ac:dyDescent="0.15"/>
    <row r="11316" customFormat="1" x14ac:dyDescent="0.15"/>
    <row r="11317" customFormat="1" x14ac:dyDescent="0.15"/>
    <row r="11318" customFormat="1" x14ac:dyDescent="0.15"/>
    <row r="11319" customFormat="1" x14ac:dyDescent="0.15"/>
    <row r="11320" customFormat="1" x14ac:dyDescent="0.15"/>
    <row r="11321" customFormat="1" x14ac:dyDescent="0.15"/>
    <row r="11322" customFormat="1" x14ac:dyDescent="0.15"/>
    <row r="11323" customFormat="1" x14ac:dyDescent="0.15"/>
    <row r="11324" customFormat="1" x14ac:dyDescent="0.15"/>
    <row r="11325" customFormat="1" x14ac:dyDescent="0.15"/>
    <row r="11326" customFormat="1" x14ac:dyDescent="0.15"/>
    <row r="11327" customFormat="1" x14ac:dyDescent="0.15"/>
    <row r="11328" customFormat="1" x14ac:dyDescent="0.15"/>
    <row r="11329" customFormat="1" x14ac:dyDescent="0.15"/>
    <row r="11330" customFormat="1" x14ac:dyDescent="0.15"/>
    <row r="11331" customFormat="1" x14ac:dyDescent="0.15"/>
    <row r="11332" customFormat="1" x14ac:dyDescent="0.15"/>
    <row r="11333" customFormat="1" x14ac:dyDescent="0.15"/>
    <row r="11334" customFormat="1" x14ac:dyDescent="0.15"/>
    <row r="11335" customFormat="1" x14ac:dyDescent="0.15"/>
    <row r="11336" customFormat="1" x14ac:dyDescent="0.15"/>
    <row r="11337" customFormat="1" x14ac:dyDescent="0.15"/>
    <row r="11338" customFormat="1" x14ac:dyDescent="0.15"/>
    <row r="11339" customFormat="1" x14ac:dyDescent="0.15"/>
    <row r="11340" customFormat="1" x14ac:dyDescent="0.15"/>
    <row r="11341" customFormat="1" x14ac:dyDescent="0.15"/>
    <row r="11342" customFormat="1" x14ac:dyDescent="0.15"/>
    <row r="11343" customFormat="1" x14ac:dyDescent="0.15"/>
    <row r="11344" customFormat="1" x14ac:dyDescent="0.15"/>
    <row r="11345" customFormat="1" x14ac:dyDescent="0.15"/>
    <row r="11346" customFormat="1" x14ac:dyDescent="0.15"/>
    <row r="11347" customFormat="1" x14ac:dyDescent="0.15"/>
    <row r="11348" customFormat="1" x14ac:dyDescent="0.15"/>
    <row r="11349" customFormat="1" x14ac:dyDescent="0.15"/>
    <row r="11350" customFormat="1" x14ac:dyDescent="0.15"/>
    <row r="11351" customFormat="1" x14ac:dyDescent="0.15"/>
    <row r="11352" customFormat="1" x14ac:dyDescent="0.15"/>
    <row r="11353" customFormat="1" x14ac:dyDescent="0.15"/>
    <row r="11354" customFormat="1" x14ac:dyDescent="0.15"/>
    <row r="11355" customFormat="1" x14ac:dyDescent="0.15"/>
    <row r="11356" customFormat="1" x14ac:dyDescent="0.15"/>
    <row r="11357" customFormat="1" x14ac:dyDescent="0.15"/>
    <row r="11358" customFormat="1" x14ac:dyDescent="0.15"/>
    <row r="11359" customFormat="1" x14ac:dyDescent="0.15"/>
    <row r="11360" customFormat="1" x14ac:dyDescent="0.15"/>
    <row r="11361" customFormat="1" x14ac:dyDescent="0.15"/>
    <row r="11362" customFormat="1" x14ac:dyDescent="0.15"/>
    <row r="11363" customFormat="1" x14ac:dyDescent="0.15"/>
    <row r="11364" customFormat="1" x14ac:dyDescent="0.15"/>
    <row r="11365" customFormat="1" x14ac:dyDescent="0.15"/>
    <row r="11366" customFormat="1" x14ac:dyDescent="0.15"/>
    <row r="11367" customFormat="1" x14ac:dyDescent="0.15"/>
    <row r="11368" customFormat="1" x14ac:dyDescent="0.15"/>
    <row r="11369" customFormat="1" x14ac:dyDescent="0.15"/>
    <row r="11370" customFormat="1" x14ac:dyDescent="0.15"/>
    <row r="11371" customFormat="1" x14ac:dyDescent="0.15"/>
    <row r="11372" customFormat="1" x14ac:dyDescent="0.15"/>
    <row r="11373" customFormat="1" x14ac:dyDescent="0.15"/>
    <row r="11374" customFormat="1" x14ac:dyDescent="0.15"/>
    <row r="11375" customFormat="1" x14ac:dyDescent="0.15"/>
    <row r="11376" customFormat="1" x14ac:dyDescent="0.15"/>
    <row r="11377" customFormat="1" x14ac:dyDescent="0.15"/>
    <row r="11378" customFormat="1" x14ac:dyDescent="0.15"/>
    <row r="11379" customFormat="1" x14ac:dyDescent="0.15"/>
    <row r="11380" customFormat="1" x14ac:dyDescent="0.15"/>
    <row r="11381" customFormat="1" x14ac:dyDescent="0.15"/>
    <row r="11382" customFormat="1" x14ac:dyDescent="0.15"/>
    <row r="11383" customFormat="1" x14ac:dyDescent="0.15"/>
    <row r="11384" customFormat="1" x14ac:dyDescent="0.15"/>
    <row r="11385" customFormat="1" x14ac:dyDescent="0.15"/>
    <row r="11386" customFormat="1" x14ac:dyDescent="0.15"/>
    <row r="11387" customFormat="1" x14ac:dyDescent="0.15"/>
    <row r="11388" customFormat="1" x14ac:dyDescent="0.15"/>
    <row r="11389" customFormat="1" x14ac:dyDescent="0.15"/>
    <row r="11390" customFormat="1" x14ac:dyDescent="0.15"/>
    <row r="11391" customFormat="1" x14ac:dyDescent="0.15"/>
    <row r="11392" customFormat="1" x14ac:dyDescent="0.15"/>
    <row r="11393" customFormat="1" x14ac:dyDescent="0.15"/>
    <row r="11394" customFormat="1" x14ac:dyDescent="0.15"/>
    <row r="11395" customFormat="1" x14ac:dyDescent="0.15"/>
    <row r="11396" customFormat="1" x14ac:dyDescent="0.15"/>
    <row r="11397" customFormat="1" x14ac:dyDescent="0.15"/>
    <row r="11398" customFormat="1" x14ac:dyDescent="0.15"/>
    <row r="11399" customFormat="1" x14ac:dyDescent="0.15"/>
    <row r="11400" customFormat="1" x14ac:dyDescent="0.15"/>
    <row r="11401" customFormat="1" x14ac:dyDescent="0.15"/>
    <row r="11402" customFormat="1" x14ac:dyDescent="0.15"/>
    <row r="11403" customFormat="1" x14ac:dyDescent="0.15"/>
    <row r="11404" customFormat="1" x14ac:dyDescent="0.15"/>
    <row r="11405" customFormat="1" x14ac:dyDescent="0.15"/>
    <row r="11406" customFormat="1" x14ac:dyDescent="0.15"/>
    <row r="11407" customFormat="1" x14ac:dyDescent="0.15"/>
    <row r="11408" customFormat="1" x14ac:dyDescent="0.15"/>
    <row r="11409" customFormat="1" x14ac:dyDescent="0.15"/>
    <row r="11410" customFormat="1" x14ac:dyDescent="0.15"/>
    <row r="11411" customFormat="1" x14ac:dyDescent="0.15"/>
    <row r="11412" customFormat="1" x14ac:dyDescent="0.15"/>
    <row r="11413" customFormat="1" x14ac:dyDescent="0.15"/>
    <row r="11414" customFormat="1" x14ac:dyDescent="0.15"/>
    <row r="11415" customFormat="1" x14ac:dyDescent="0.15"/>
    <row r="11416" customFormat="1" x14ac:dyDescent="0.15"/>
    <row r="11417" customFormat="1" x14ac:dyDescent="0.15"/>
    <row r="11418" customFormat="1" x14ac:dyDescent="0.15"/>
    <row r="11419" customFormat="1" x14ac:dyDescent="0.15"/>
    <row r="11420" customFormat="1" x14ac:dyDescent="0.15"/>
    <row r="11421" customFormat="1" x14ac:dyDescent="0.15"/>
    <row r="11422" customFormat="1" x14ac:dyDescent="0.15"/>
    <row r="11423" customFormat="1" x14ac:dyDescent="0.15"/>
    <row r="11424" customFormat="1" x14ac:dyDescent="0.15"/>
    <row r="11425" customFormat="1" x14ac:dyDescent="0.15"/>
    <row r="11426" customFormat="1" x14ac:dyDescent="0.15"/>
    <row r="11427" customFormat="1" x14ac:dyDescent="0.15"/>
    <row r="11428" customFormat="1" x14ac:dyDescent="0.15"/>
    <row r="11429" customFormat="1" x14ac:dyDescent="0.15"/>
    <row r="11430" customFormat="1" x14ac:dyDescent="0.15"/>
    <row r="11431" customFormat="1" x14ac:dyDescent="0.15"/>
    <row r="11432" customFormat="1" x14ac:dyDescent="0.15"/>
    <row r="11433" customFormat="1" x14ac:dyDescent="0.15"/>
    <row r="11434" customFormat="1" x14ac:dyDescent="0.15"/>
    <row r="11435" customFormat="1" x14ac:dyDescent="0.15"/>
    <row r="11436" customFormat="1" x14ac:dyDescent="0.15"/>
    <row r="11437" customFormat="1" x14ac:dyDescent="0.15"/>
    <row r="11438" customFormat="1" x14ac:dyDescent="0.15"/>
    <row r="11439" customFormat="1" x14ac:dyDescent="0.15"/>
    <row r="11440" customFormat="1" x14ac:dyDescent="0.15"/>
    <row r="11441" customFormat="1" x14ac:dyDescent="0.15"/>
    <row r="11442" customFormat="1" x14ac:dyDescent="0.15"/>
    <row r="11443" customFormat="1" x14ac:dyDescent="0.15"/>
    <row r="11444" customFormat="1" x14ac:dyDescent="0.15"/>
    <row r="11445" customFormat="1" x14ac:dyDescent="0.15"/>
    <row r="11446" customFormat="1" x14ac:dyDescent="0.15"/>
    <row r="11447" customFormat="1" x14ac:dyDescent="0.15"/>
    <row r="11448" customFormat="1" x14ac:dyDescent="0.15"/>
    <row r="11449" customFormat="1" x14ac:dyDescent="0.15"/>
    <row r="11450" customFormat="1" x14ac:dyDescent="0.15"/>
    <row r="11451" customFormat="1" x14ac:dyDescent="0.15"/>
    <row r="11452" customFormat="1" x14ac:dyDescent="0.15"/>
    <row r="11453" customFormat="1" x14ac:dyDescent="0.15"/>
    <row r="11454" customFormat="1" x14ac:dyDescent="0.15"/>
    <row r="11455" customFormat="1" x14ac:dyDescent="0.15"/>
    <row r="11456" customFormat="1" x14ac:dyDescent="0.15"/>
    <row r="11457" customFormat="1" x14ac:dyDescent="0.15"/>
    <row r="11458" customFormat="1" x14ac:dyDescent="0.15"/>
    <row r="11459" customFormat="1" x14ac:dyDescent="0.15"/>
    <row r="11460" customFormat="1" x14ac:dyDescent="0.15"/>
    <row r="11461" customFormat="1" x14ac:dyDescent="0.15"/>
    <row r="11462" customFormat="1" x14ac:dyDescent="0.15"/>
    <row r="11463" customFormat="1" x14ac:dyDescent="0.15"/>
    <row r="11464" customFormat="1" x14ac:dyDescent="0.15"/>
    <row r="11465" customFormat="1" x14ac:dyDescent="0.15"/>
    <row r="11466" customFormat="1" x14ac:dyDescent="0.15"/>
    <row r="11467" customFormat="1" x14ac:dyDescent="0.15"/>
    <row r="11468" customFormat="1" x14ac:dyDescent="0.15"/>
    <row r="11469" customFormat="1" x14ac:dyDescent="0.15"/>
    <row r="11470" customFormat="1" x14ac:dyDescent="0.15"/>
    <row r="11471" customFormat="1" x14ac:dyDescent="0.15"/>
    <row r="11472" customFormat="1" x14ac:dyDescent="0.15"/>
    <row r="11473" customFormat="1" x14ac:dyDescent="0.15"/>
    <row r="11474" customFormat="1" x14ac:dyDescent="0.15"/>
    <row r="11475" customFormat="1" x14ac:dyDescent="0.15"/>
    <row r="11476" customFormat="1" x14ac:dyDescent="0.15"/>
    <row r="11477" customFormat="1" x14ac:dyDescent="0.15"/>
    <row r="11478" customFormat="1" x14ac:dyDescent="0.15"/>
    <row r="11479" customFormat="1" x14ac:dyDescent="0.15"/>
    <row r="11480" customFormat="1" x14ac:dyDescent="0.15"/>
    <row r="11481" customFormat="1" x14ac:dyDescent="0.15"/>
    <row r="11482" customFormat="1" x14ac:dyDescent="0.15"/>
    <row r="11483" customFormat="1" x14ac:dyDescent="0.15"/>
    <row r="11484" customFormat="1" x14ac:dyDescent="0.15"/>
    <row r="11485" customFormat="1" x14ac:dyDescent="0.15"/>
    <row r="11486" customFormat="1" x14ac:dyDescent="0.15"/>
    <row r="11487" customFormat="1" x14ac:dyDescent="0.15"/>
    <row r="11488" customFormat="1" x14ac:dyDescent="0.15"/>
    <row r="11489" customFormat="1" x14ac:dyDescent="0.15"/>
    <row r="11490" customFormat="1" x14ac:dyDescent="0.15"/>
    <row r="11491" customFormat="1" x14ac:dyDescent="0.15"/>
    <row r="11492" customFormat="1" x14ac:dyDescent="0.15"/>
    <row r="11493" customFormat="1" x14ac:dyDescent="0.15"/>
    <row r="11494" customFormat="1" x14ac:dyDescent="0.15"/>
    <row r="11495" customFormat="1" x14ac:dyDescent="0.15"/>
    <row r="11496" customFormat="1" x14ac:dyDescent="0.15"/>
    <row r="11497" customFormat="1" x14ac:dyDescent="0.15"/>
    <row r="11498" customFormat="1" x14ac:dyDescent="0.15"/>
    <row r="11499" customFormat="1" x14ac:dyDescent="0.15"/>
    <row r="11500" customFormat="1" x14ac:dyDescent="0.15"/>
    <row r="11501" customFormat="1" x14ac:dyDescent="0.15"/>
    <row r="11502" customFormat="1" x14ac:dyDescent="0.15"/>
    <row r="11503" customFormat="1" x14ac:dyDescent="0.15"/>
    <row r="11504" customFormat="1" x14ac:dyDescent="0.15"/>
    <row r="11505" customFormat="1" x14ac:dyDescent="0.15"/>
    <row r="11506" customFormat="1" x14ac:dyDescent="0.15"/>
    <row r="11507" customFormat="1" x14ac:dyDescent="0.15"/>
    <row r="11508" customFormat="1" x14ac:dyDescent="0.15"/>
    <row r="11509" customFormat="1" x14ac:dyDescent="0.15"/>
    <row r="11510" customFormat="1" x14ac:dyDescent="0.15"/>
    <row r="11511" customFormat="1" x14ac:dyDescent="0.15"/>
    <row r="11512" customFormat="1" x14ac:dyDescent="0.15"/>
    <row r="11513" customFormat="1" x14ac:dyDescent="0.15"/>
    <row r="11514" customFormat="1" x14ac:dyDescent="0.15"/>
    <row r="11515" customFormat="1" x14ac:dyDescent="0.15"/>
    <row r="11516" customFormat="1" x14ac:dyDescent="0.15"/>
    <row r="11517" customFormat="1" x14ac:dyDescent="0.15"/>
    <row r="11518" customFormat="1" x14ac:dyDescent="0.15"/>
    <row r="11519" customFormat="1" x14ac:dyDescent="0.15"/>
    <row r="11520" customFormat="1" x14ac:dyDescent="0.15"/>
    <row r="11521" customFormat="1" x14ac:dyDescent="0.15"/>
    <row r="11522" customFormat="1" x14ac:dyDescent="0.15"/>
    <row r="11523" customFormat="1" x14ac:dyDescent="0.15"/>
    <row r="11524" customFormat="1" x14ac:dyDescent="0.15"/>
    <row r="11525" customFormat="1" x14ac:dyDescent="0.15"/>
    <row r="11526" customFormat="1" x14ac:dyDescent="0.15"/>
    <row r="11527" customFormat="1" x14ac:dyDescent="0.15"/>
    <row r="11528" customFormat="1" x14ac:dyDescent="0.15"/>
    <row r="11529" customFormat="1" x14ac:dyDescent="0.15"/>
    <row r="11530" customFormat="1" x14ac:dyDescent="0.15"/>
    <row r="11531" customFormat="1" x14ac:dyDescent="0.15"/>
    <row r="11532" customFormat="1" x14ac:dyDescent="0.15"/>
    <row r="11533" customFormat="1" x14ac:dyDescent="0.15"/>
    <row r="11534" customFormat="1" x14ac:dyDescent="0.15"/>
    <row r="11535" customFormat="1" x14ac:dyDescent="0.15"/>
    <row r="11536" customFormat="1" x14ac:dyDescent="0.15"/>
    <row r="11537" customFormat="1" x14ac:dyDescent="0.15"/>
    <row r="11538" customFormat="1" x14ac:dyDescent="0.15"/>
    <row r="11539" customFormat="1" x14ac:dyDescent="0.15"/>
    <row r="11540" customFormat="1" x14ac:dyDescent="0.15"/>
    <row r="11541" customFormat="1" x14ac:dyDescent="0.15"/>
    <row r="11542" customFormat="1" x14ac:dyDescent="0.15"/>
    <row r="11543" customFormat="1" x14ac:dyDescent="0.15"/>
    <row r="11544" customFormat="1" x14ac:dyDescent="0.15"/>
    <row r="11545" customFormat="1" x14ac:dyDescent="0.15"/>
    <row r="11546" customFormat="1" x14ac:dyDescent="0.15"/>
    <row r="11547" customFormat="1" x14ac:dyDescent="0.15"/>
    <row r="11548" customFormat="1" x14ac:dyDescent="0.15"/>
    <row r="11549" customFormat="1" x14ac:dyDescent="0.15"/>
    <row r="11550" customFormat="1" x14ac:dyDescent="0.15"/>
    <row r="11551" customFormat="1" x14ac:dyDescent="0.15"/>
    <row r="11552" customFormat="1" x14ac:dyDescent="0.15"/>
    <row r="11553" customFormat="1" x14ac:dyDescent="0.15"/>
    <row r="11554" customFormat="1" x14ac:dyDescent="0.15"/>
    <row r="11555" customFormat="1" x14ac:dyDescent="0.15"/>
    <row r="11556" customFormat="1" x14ac:dyDescent="0.15"/>
    <row r="11557" customFormat="1" x14ac:dyDescent="0.15"/>
    <row r="11558" customFormat="1" x14ac:dyDescent="0.15"/>
    <row r="11559" customFormat="1" x14ac:dyDescent="0.15"/>
    <row r="11560" customFormat="1" x14ac:dyDescent="0.15"/>
    <row r="11561" customFormat="1" x14ac:dyDescent="0.15"/>
    <row r="11562" customFormat="1" x14ac:dyDescent="0.15"/>
    <row r="11563" customFormat="1" x14ac:dyDescent="0.15"/>
    <row r="11564" customFormat="1" x14ac:dyDescent="0.15"/>
    <row r="11565" customFormat="1" x14ac:dyDescent="0.15"/>
    <row r="11566" customFormat="1" x14ac:dyDescent="0.15"/>
    <row r="11567" customFormat="1" x14ac:dyDescent="0.15"/>
    <row r="11568" customFormat="1" x14ac:dyDescent="0.15"/>
    <row r="11569" customFormat="1" x14ac:dyDescent="0.15"/>
    <row r="11570" customFormat="1" x14ac:dyDescent="0.15"/>
    <row r="11571" customFormat="1" x14ac:dyDescent="0.15"/>
    <row r="11572" customFormat="1" x14ac:dyDescent="0.15"/>
    <row r="11573" customFormat="1" x14ac:dyDescent="0.15"/>
    <row r="11574" customFormat="1" x14ac:dyDescent="0.15"/>
    <row r="11575" customFormat="1" x14ac:dyDescent="0.15"/>
    <row r="11576" customFormat="1" x14ac:dyDescent="0.15"/>
    <row r="11577" customFormat="1" x14ac:dyDescent="0.15"/>
    <row r="11578" customFormat="1" x14ac:dyDescent="0.15"/>
    <row r="11579" customFormat="1" x14ac:dyDescent="0.15"/>
    <row r="11580" customFormat="1" x14ac:dyDescent="0.15"/>
    <row r="11581" customFormat="1" x14ac:dyDescent="0.15"/>
    <row r="11582" customFormat="1" x14ac:dyDescent="0.15"/>
    <row r="11583" customFormat="1" x14ac:dyDescent="0.15"/>
    <row r="11584" customFormat="1" x14ac:dyDescent="0.15"/>
    <row r="11585" customFormat="1" x14ac:dyDescent="0.15"/>
    <row r="11586" customFormat="1" x14ac:dyDescent="0.15"/>
    <row r="11587" customFormat="1" x14ac:dyDescent="0.15"/>
    <row r="11588" customFormat="1" x14ac:dyDescent="0.15"/>
    <row r="11589" customFormat="1" x14ac:dyDescent="0.15"/>
    <row r="11590" customFormat="1" x14ac:dyDescent="0.15"/>
    <row r="11591" customFormat="1" x14ac:dyDescent="0.15"/>
    <row r="11592" customFormat="1" x14ac:dyDescent="0.15"/>
    <row r="11593" customFormat="1" x14ac:dyDescent="0.15"/>
    <row r="11594" customFormat="1" x14ac:dyDescent="0.15"/>
    <row r="11595" customFormat="1" x14ac:dyDescent="0.15"/>
    <row r="11596" customFormat="1" x14ac:dyDescent="0.15"/>
    <row r="11597" customFormat="1" x14ac:dyDescent="0.15"/>
    <row r="11598" customFormat="1" x14ac:dyDescent="0.15"/>
    <row r="11599" customFormat="1" x14ac:dyDescent="0.15"/>
    <row r="11600" customFormat="1" x14ac:dyDescent="0.15"/>
    <row r="11601" customFormat="1" x14ac:dyDescent="0.15"/>
    <row r="11602" customFormat="1" x14ac:dyDescent="0.15"/>
    <row r="11603" customFormat="1" x14ac:dyDescent="0.15"/>
    <row r="11604" customFormat="1" x14ac:dyDescent="0.15"/>
    <row r="11605" customFormat="1" x14ac:dyDescent="0.15"/>
    <row r="11606" customFormat="1" x14ac:dyDescent="0.15"/>
    <row r="11607" customFormat="1" x14ac:dyDescent="0.15"/>
    <row r="11608" customFormat="1" x14ac:dyDescent="0.15"/>
    <row r="11609" customFormat="1" x14ac:dyDescent="0.15"/>
    <row r="11610" customFormat="1" x14ac:dyDescent="0.15"/>
    <row r="11611" customFormat="1" x14ac:dyDescent="0.15"/>
    <row r="11612" customFormat="1" x14ac:dyDescent="0.15"/>
    <row r="11613" customFormat="1" x14ac:dyDescent="0.15"/>
    <row r="11614" customFormat="1" x14ac:dyDescent="0.15"/>
    <row r="11615" customFormat="1" x14ac:dyDescent="0.15"/>
    <row r="11616" customFormat="1" x14ac:dyDescent="0.15"/>
    <row r="11617" customFormat="1" x14ac:dyDescent="0.15"/>
    <row r="11618" customFormat="1" x14ac:dyDescent="0.15"/>
    <row r="11619" customFormat="1" x14ac:dyDescent="0.15"/>
    <row r="11620" customFormat="1" x14ac:dyDescent="0.15"/>
    <row r="11621" customFormat="1" x14ac:dyDescent="0.15"/>
    <row r="11622" customFormat="1" x14ac:dyDescent="0.15"/>
    <row r="11623" customFormat="1" x14ac:dyDescent="0.15"/>
    <row r="11624" customFormat="1" x14ac:dyDescent="0.15"/>
    <row r="11625" customFormat="1" x14ac:dyDescent="0.15"/>
    <row r="11626" customFormat="1" x14ac:dyDescent="0.15"/>
    <row r="11627" customFormat="1" x14ac:dyDescent="0.15"/>
    <row r="11628" customFormat="1" x14ac:dyDescent="0.15"/>
    <row r="11629" customFormat="1" x14ac:dyDescent="0.15"/>
    <row r="11630" customFormat="1" x14ac:dyDescent="0.15"/>
    <row r="11631" customFormat="1" x14ac:dyDescent="0.15"/>
    <row r="11632" customFormat="1" x14ac:dyDescent="0.15"/>
    <row r="11633" customFormat="1" x14ac:dyDescent="0.15"/>
    <row r="11634" customFormat="1" x14ac:dyDescent="0.15"/>
    <row r="11635" customFormat="1" x14ac:dyDescent="0.15"/>
    <row r="11636" customFormat="1" x14ac:dyDescent="0.15"/>
    <row r="11637" customFormat="1" x14ac:dyDescent="0.15"/>
    <row r="11638" customFormat="1" x14ac:dyDescent="0.15"/>
    <row r="11639" customFormat="1" x14ac:dyDescent="0.15"/>
    <row r="11640" customFormat="1" x14ac:dyDescent="0.15"/>
    <row r="11641" customFormat="1" x14ac:dyDescent="0.15"/>
    <row r="11642" customFormat="1" x14ac:dyDescent="0.15"/>
    <row r="11643" customFormat="1" x14ac:dyDescent="0.15"/>
    <row r="11644" customFormat="1" x14ac:dyDescent="0.15"/>
    <row r="11645" customFormat="1" x14ac:dyDescent="0.15"/>
    <row r="11646" customFormat="1" x14ac:dyDescent="0.15"/>
    <row r="11647" customFormat="1" x14ac:dyDescent="0.15"/>
    <row r="11648" customFormat="1" x14ac:dyDescent="0.15"/>
    <row r="11649" customFormat="1" x14ac:dyDescent="0.15"/>
    <row r="11650" customFormat="1" x14ac:dyDescent="0.15"/>
    <row r="11651" customFormat="1" x14ac:dyDescent="0.15"/>
    <row r="11652" customFormat="1" x14ac:dyDescent="0.15"/>
    <row r="11653" customFormat="1" x14ac:dyDescent="0.15"/>
    <row r="11654" customFormat="1" x14ac:dyDescent="0.15"/>
    <row r="11655" customFormat="1" x14ac:dyDescent="0.15"/>
    <row r="11656" customFormat="1" x14ac:dyDescent="0.15"/>
    <row r="11657" customFormat="1" x14ac:dyDescent="0.15"/>
    <row r="11658" customFormat="1" x14ac:dyDescent="0.15"/>
    <row r="11659" customFormat="1" x14ac:dyDescent="0.15"/>
    <row r="11660" customFormat="1" x14ac:dyDescent="0.15"/>
    <row r="11661" customFormat="1" x14ac:dyDescent="0.15"/>
    <row r="11662" customFormat="1" x14ac:dyDescent="0.15"/>
    <row r="11663" customFormat="1" x14ac:dyDescent="0.15"/>
    <row r="11664" customFormat="1" x14ac:dyDescent="0.15"/>
    <row r="11665" customFormat="1" x14ac:dyDescent="0.15"/>
    <row r="11666" customFormat="1" x14ac:dyDescent="0.15"/>
    <row r="11667" customFormat="1" x14ac:dyDescent="0.15"/>
    <row r="11668" customFormat="1" x14ac:dyDescent="0.15"/>
    <row r="11669" customFormat="1" x14ac:dyDescent="0.15"/>
    <row r="11670" customFormat="1" x14ac:dyDescent="0.15"/>
    <row r="11671" customFormat="1" x14ac:dyDescent="0.15"/>
    <row r="11672" customFormat="1" x14ac:dyDescent="0.15"/>
    <row r="11673" customFormat="1" x14ac:dyDescent="0.15"/>
    <row r="11674" customFormat="1" x14ac:dyDescent="0.15"/>
    <row r="11675" customFormat="1" x14ac:dyDescent="0.15"/>
    <row r="11676" customFormat="1" x14ac:dyDescent="0.15"/>
    <row r="11677" customFormat="1" x14ac:dyDescent="0.15"/>
    <row r="11678" customFormat="1" x14ac:dyDescent="0.15"/>
    <row r="11679" customFormat="1" x14ac:dyDescent="0.15"/>
    <row r="11680" customFormat="1" x14ac:dyDescent="0.15"/>
    <row r="11681" customFormat="1" x14ac:dyDescent="0.15"/>
    <row r="11682" customFormat="1" x14ac:dyDescent="0.15"/>
    <row r="11683" customFormat="1" x14ac:dyDescent="0.15"/>
    <row r="11684" customFormat="1" x14ac:dyDescent="0.15"/>
    <row r="11685" customFormat="1" x14ac:dyDescent="0.15"/>
    <row r="11686" customFormat="1" x14ac:dyDescent="0.15"/>
    <row r="11687" customFormat="1" x14ac:dyDescent="0.15"/>
    <row r="11688" customFormat="1" x14ac:dyDescent="0.15"/>
    <row r="11689" customFormat="1" x14ac:dyDescent="0.15"/>
    <row r="11690" customFormat="1" x14ac:dyDescent="0.15"/>
    <row r="11691" customFormat="1" x14ac:dyDescent="0.15"/>
    <row r="11692" customFormat="1" x14ac:dyDescent="0.15"/>
    <row r="11693" customFormat="1" x14ac:dyDescent="0.15"/>
    <row r="11694" customFormat="1" x14ac:dyDescent="0.15"/>
    <row r="11695" customFormat="1" x14ac:dyDescent="0.15"/>
    <row r="11696" customFormat="1" x14ac:dyDescent="0.15"/>
    <row r="11697" customFormat="1" x14ac:dyDescent="0.15"/>
    <row r="11698" customFormat="1" x14ac:dyDescent="0.15"/>
    <row r="11699" customFormat="1" x14ac:dyDescent="0.15"/>
    <row r="11700" customFormat="1" x14ac:dyDescent="0.15"/>
    <row r="11701" customFormat="1" x14ac:dyDescent="0.15"/>
    <row r="11702" customFormat="1" x14ac:dyDescent="0.15"/>
    <row r="11703" customFormat="1" x14ac:dyDescent="0.15"/>
    <row r="11704" customFormat="1" x14ac:dyDescent="0.15"/>
    <row r="11705" customFormat="1" x14ac:dyDescent="0.15"/>
    <row r="11706" customFormat="1" x14ac:dyDescent="0.15"/>
    <row r="11707" customFormat="1" x14ac:dyDescent="0.15"/>
    <row r="11708" customFormat="1" x14ac:dyDescent="0.15"/>
    <row r="11709" customFormat="1" x14ac:dyDescent="0.15"/>
    <row r="11710" customFormat="1" x14ac:dyDescent="0.15"/>
    <row r="11711" customFormat="1" x14ac:dyDescent="0.15"/>
    <row r="11712" customFormat="1" x14ac:dyDescent="0.15"/>
    <row r="11713" customFormat="1" x14ac:dyDescent="0.15"/>
    <row r="11714" customFormat="1" x14ac:dyDescent="0.15"/>
    <row r="11715" customFormat="1" x14ac:dyDescent="0.15"/>
    <row r="11716" customFormat="1" x14ac:dyDescent="0.15"/>
    <row r="11717" customFormat="1" x14ac:dyDescent="0.15"/>
    <row r="11718" customFormat="1" x14ac:dyDescent="0.15"/>
    <row r="11719" customFormat="1" x14ac:dyDescent="0.15"/>
    <row r="11720" customFormat="1" x14ac:dyDescent="0.15"/>
    <row r="11721" customFormat="1" x14ac:dyDescent="0.15"/>
    <row r="11722" customFormat="1" x14ac:dyDescent="0.15"/>
    <row r="11723" customFormat="1" x14ac:dyDescent="0.15"/>
    <row r="11724" customFormat="1" x14ac:dyDescent="0.15"/>
    <row r="11725" customFormat="1" x14ac:dyDescent="0.15"/>
    <row r="11726" customFormat="1" x14ac:dyDescent="0.15"/>
    <row r="11727" customFormat="1" x14ac:dyDescent="0.15"/>
    <row r="11728" customFormat="1" x14ac:dyDescent="0.15"/>
    <row r="11729" customFormat="1" x14ac:dyDescent="0.15"/>
    <row r="11730" customFormat="1" x14ac:dyDescent="0.15"/>
    <row r="11731" customFormat="1" x14ac:dyDescent="0.15"/>
  </sheetData>
  <sheetProtection algorithmName="SHA-512" hashValue="bqsyClvOBAzRsfJ0rEEup2d0jaBFe2wcrm1cOCjgcPUpIwWD0Bk2a07bEVeF6xIN2j2mrJPLDY5ZisgUYiO74w==" saltValue="Jfyqm/cWJjg8QbvH0eNjvg==" spinCount="100000" sheet="1" objects="1" scenarios="1"/>
  <pageMargins left="0.75" right="0.75" top="1" bottom="1" header="0.5" footer="0.5"/>
  <pageSetup paperSize="10" orientation="portrait" horizontalDpi="4294967292" verticalDpi="429496729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O52"/>
  <sheetViews>
    <sheetView workbookViewId="0">
      <selection activeCell="F49" sqref="F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27"/>
      <c r="B2" s="27"/>
      <c r="C2" s="27"/>
      <c r="D2" s="27"/>
      <c r="E2" s="27"/>
      <c r="F2" s="27"/>
      <c r="G2" s="27"/>
      <c r="H2" s="27"/>
      <c r="I2" s="27"/>
      <c r="J2" s="27"/>
      <c r="K2" s="27"/>
      <c r="L2" s="27"/>
      <c r="M2" s="27"/>
      <c r="N2" s="27"/>
      <c r="O2" s="27"/>
    </row>
    <row r="3" spans="1:15" x14ac:dyDescent="0.15">
      <c r="A3" s="8" t="s">
        <v>271</v>
      </c>
      <c r="B3" s="9"/>
      <c r="C3" s="9"/>
      <c r="D3" s="10"/>
      <c r="E3" s="9"/>
      <c r="F3" s="9"/>
      <c r="G3" s="9"/>
      <c r="H3" s="9"/>
      <c r="I3" s="9"/>
      <c r="J3" s="9"/>
      <c r="K3" s="9"/>
      <c r="L3" s="9"/>
      <c r="M3" s="9"/>
      <c r="N3" s="9"/>
      <c r="O3" s="9"/>
    </row>
    <row r="4" spans="1:15" x14ac:dyDescent="0.15">
      <c r="D4" s="4"/>
      <c r="E4" s="3" t="s">
        <v>242</v>
      </c>
    </row>
    <row r="5" spans="1:15" x14ac:dyDescent="0.15">
      <c r="D5" s="4"/>
    </row>
    <row r="6" spans="1:15" x14ac:dyDescent="0.15">
      <c r="A6" s="5" t="s">
        <v>90</v>
      </c>
      <c r="C6" t="s">
        <v>202</v>
      </c>
      <c r="D6" s="4"/>
      <c r="E6" s="6" t="s">
        <v>309</v>
      </c>
      <c r="F6" s="6" t="s">
        <v>310</v>
      </c>
      <c r="G6" s="6"/>
    </row>
    <row r="7" spans="1:15" x14ac:dyDescent="0.15">
      <c r="A7" s="2" t="s">
        <v>315</v>
      </c>
      <c r="D7" s="4"/>
      <c r="E7" s="22">
        <v>0.25</v>
      </c>
      <c r="F7" s="22">
        <v>0.25</v>
      </c>
      <c r="G7" s="6"/>
    </row>
    <row r="8" spans="1:15" x14ac:dyDescent="0.15">
      <c r="A8" s="2" t="s">
        <v>314</v>
      </c>
      <c r="D8" s="4"/>
      <c r="E8" s="2">
        <v>1</v>
      </c>
      <c r="F8" s="2">
        <v>1</v>
      </c>
    </row>
    <row r="9" spans="1:15" x14ac:dyDescent="0.15">
      <c r="A9" s="2" t="s">
        <v>313</v>
      </c>
      <c r="D9" s="4"/>
      <c r="E9" s="22">
        <v>0.75</v>
      </c>
      <c r="F9" s="22">
        <v>0.75</v>
      </c>
      <c r="G9" s="6"/>
    </row>
    <row r="10" spans="1:15" x14ac:dyDescent="0.15">
      <c r="A10" s="2" t="s">
        <v>252</v>
      </c>
      <c r="D10" s="4"/>
      <c r="E10" s="2">
        <v>3</v>
      </c>
      <c r="F10" s="2">
        <v>3</v>
      </c>
      <c r="G10" s="6"/>
    </row>
    <row r="11" spans="1:15" x14ac:dyDescent="0.15">
      <c r="A11" t="s">
        <v>213</v>
      </c>
      <c r="D11" s="4"/>
      <c r="E11">
        <v>300</v>
      </c>
      <c r="F11">
        <v>300</v>
      </c>
    </row>
    <row r="12" spans="1:15" x14ac:dyDescent="0.15">
      <c r="A12" t="s">
        <v>214</v>
      </c>
      <c r="D12" s="4"/>
      <c r="E12">
        <v>1000</v>
      </c>
      <c r="F12">
        <v>1000</v>
      </c>
    </row>
    <row r="13" spans="1:15" x14ac:dyDescent="0.15">
      <c r="A13" t="s">
        <v>285</v>
      </c>
      <c r="D13" s="4"/>
      <c r="E13">
        <v>2500</v>
      </c>
      <c r="F13">
        <v>2500</v>
      </c>
    </row>
    <row r="14" spans="1:15" x14ac:dyDescent="0.15">
      <c r="A14" s="11" t="s">
        <v>244</v>
      </c>
      <c r="B14" s="11"/>
      <c r="C14" s="11"/>
      <c r="D14" s="4"/>
      <c r="E14" s="11">
        <v>5000</v>
      </c>
      <c r="F14" s="11">
        <v>5000</v>
      </c>
    </row>
    <row r="15" spans="1:15" x14ac:dyDescent="0.15">
      <c r="A15" t="s">
        <v>93</v>
      </c>
      <c r="D15" s="4"/>
      <c r="E15" s="31">
        <v>33.055</v>
      </c>
      <c r="F15">
        <v>31.327999999999999</v>
      </c>
    </row>
    <row r="16" spans="1:15" x14ac:dyDescent="0.15">
      <c r="A16" t="s">
        <v>94</v>
      </c>
      <c r="D16" s="4"/>
      <c r="E16" s="31">
        <v>36.024999999999999</v>
      </c>
      <c r="F16">
        <v>34.133000000000003</v>
      </c>
    </row>
    <row r="17" spans="1:6" x14ac:dyDescent="0.15">
      <c r="A17" t="s">
        <v>239</v>
      </c>
      <c r="D17" s="4"/>
      <c r="E17" s="31">
        <v>40.645000000000003</v>
      </c>
      <c r="F17">
        <v>28.521999999999998</v>
      </c>
    </row>
    <row r="18" spans="1:6" x14ac:dyDescent="0.15">
      <c r="A18" t="s">
        <v>122</v>
      </c>
      <c r="D18" s="4"/>
      <c r="E18" s="31">
        <v>43.725000000000001</v>
      </c>
      <c r="F18">
        <v>41.459000000000003</v>
      </c>
    </row>
    <row r="19" spans="1:6" x14ac:dyDescent="0.15">
      <c r="A19" t="s">
        <v>161</v>
      </c>
      <c r="D19" s="4"/>
      <c r="E19" s="31">
        <v>43.725000000000001</v>
      </c>
      <c r="F19">
        <v>41.459000000000003</v>
      </c>
    </row>
    <row r="20" spans="1:6" x14ac:dyDescent="0.15">
      <c r="A20" t="s">
        <v>258</v>
      </c>
      <c r="D20" s="4"/>
      <c r="E20" s="31">
        <v>31.372</v>
      </c>
      <c r="F20">
        <v>29.773</v>
      </c>
    </row>
    <row r="21" spans="1:6" x14ac:dyDescent="0.15">
      <c r="A21" t="s">
        <v>259</v>
      </c>
      <c r="D21" s="4"/>
      <c r="E21" s="31">
        <v>31.966000000000001</v>
      </c>
      <c r="F21">
        <v>30.294</v>
      </c>
    </row>
    <row r="22" spans="1:6" x14ac:dyDescent="0.15">
      <c r="A22" t="s">
        <v>111</v>
      </c>
      <c r="D22" s="4"/>
      <c r="E22" s="31">
        <v>36.552999999999997</v>
      </c>
      <c r="F22">
        <v>34.65</v>
      </c>
    </row>
    <row r="23" spans="1:6" x14ac:dyDescent="0.15">
      <c r="A23" t="s">
        <v>249</v>
      </c>
      <c r="D23" s="4"/>
      <c r="E23" s="31">
        <v>39.643999999999998</v>
      </c>
      <c r="F23">
        <v>37.597999999999999</v>
      </c>
    </row>
    <row r="24" spans="1:6" x14ac:dyDescent="0.15">
      <c r="A24" t="s">
        <v>206</v>
      </c>
      <c r="D24" s="4"/>
      <c r="E24" s="31">
        <v>39.643999999999998</v>
      </c>
      <c r="F24">
        <v>37.597999999999999</v>
      </c>
    </row>
    <row r="25" spans="1:6" x14ac:dyDescent="0.15">
      <c r="A25" t="s">
        <v>241</v>
      </c>
      <c r="D25" s="4"/>
      <c r="E25" s="31">
        <v>72.709999999999994</v>
      </c>
      <c r="F25">
        <v>69.069000000000003</v>
      </c>
    </row>
    <row r="26" spans="1:6" x14ac:dyDescent="0.15">
      <c r="D26" s="4"/>
    </row>
    <row r="27" spans="1:6" x14ac:dyDescent="0.15">
      <c r="D27" s="4"/>
    </row>
    <row r="28" spans="1:6" x14ac:dyDescent="0.15">
      <c r="A28" s="5" t="s">
        <v>231</v>
      </c>
      <c r="C28" t="s">
        <v>202</v>
      </c>
      <c r="D28" s="4"/>
      <c r="E28" s="6" t="s">
        <v>128</v>
      </c>
    </row>
    <row r="29" spans="1:6" x14ac:dyDescent="0.15">
      <c r="A29" s="2" t="s">
        <v>315</v>
      </c>
      <c r="D29" s="4"/>
      <c r="E29" s="22">
        <v>0.25</v>
      </c>
      <c r="F29" s="22">
        <v>0.25</v>
      </c>
    </row>
    <row r="30" spans="1:6" x14ac:dyDescent="0.15">
      <c r="A30" s="2" t="s">
        <v>314</v>
      </c>
      <c r="D30" s="4"/>
      <c r="E30" s="2">
        <v>1</v>
      </c>
      <c r="F30" s="2">
        <v>1</v>
      </c>
    </row>
    <row r="31" spans="1:6" x14ac:dyDescent="0.15">
      <c r="A31" s="2" t="s">
        <v>313</v>
      </c>
      <c r="D31" s="4"/>
      <c r="E31" s="22">
        <v>0.75</v>
      </c>
      <c r="F31" s="22">
        <v>0.75</v>
      </c>
    </row>
    <row r="32" spans="1:6" x14ac:dyDescent="0.15">
      <c r="A32" s="2" t="s">
        <v>252</v>
      </c>
      <c r="D32" s="4"/>
      <c r="E32" s="2">
        <v>3</v>
      </c>
      <c r="F32" s="2">
        <v>3</v>
      </c>
    </row>
    <row r="33" spans="1:6" x14ac:dyDescent="0.15">
      <c r="A33" t="s">
        <v>213</v>
      </c>
      <c r="D33" s="4"/>
      <c r="E33">
        <v>300</v>
      </c>
      <c r="F33">
        <v>300</v>
      </c>
    </row>
    <row r="34" spans="1:6" x14ac:dyDescent="0.15">
      <c r="A34" t="s">
        <v>214</v>
      </c>
      <c r="D34" s="4"/>
      <c r="E34">
        <v>1000</v>
      </c>
      <c r="F34">
        <v>1000</v>
      </c>
    </row>
    <row r="35" spans="1:6" x14ac:dyDescent="0.15">
      <c r="A35" t="s">
        <v>285</v>
      </c>
      <c r="D35" s="4"/>
      <c r="E35">
        <v>2500</v>
      </c>
      <c r="F35">
        <v>2500</v>
      </c>
    </row>
    <row r="36" spans="1:6" x14ac:dyDescent="0.15">
      <c r="A36" t="s">
        <v>244</v>
      </c>
      <c r="D36" s="4"/>
      <c r="E36">
        <v>5000</v>
      </c>
      <c r="F36">
        <v>5000</v>
      </c>
    </row>
    <row r="37" spans="1:6" x14ac:dyDescent="0.15">
      <c r="A37" s="11" t="s">
        <v>278</v>
      </c>
      <c r="B37" s="11"/>
      <c r="C37" s="11"/>
      <c r="D37" s="4"/>
      <c r="E37" s="11">
        <v>2000</v>
      </c>
      <c r="F37" s="11">
        <v>2000</v>
      </c>
    </row>
    <row r="38" spans="1:6" x14ac:dyDescent="0.15">
      <c r="A38" t="s">
        <v>93</v>
      </c>
      <c r="D38" s="4"/>
      <c r="E38" s="31">
        <v>33.055</v>
      </c>
      <c r="F38">
        <v>31.327999999999999</v>
      </c>
    </row>
    <row r="39" spans="1:6" x14ac:dyDescent="0.15">
      <c r="A39" t="s">
        <v>94</v>
      </c>
      <c r="D39" s="4"/>
      <c r="E39" s="31">
        <v>36.024999999999999</v>
      </c>
      <c r="F39">
        <v>34.133000000000003</v>
      </c>
    </row>
    <row r="40" spans="1:6" x14ac:dyDescent="0.15">
      <c r="A40" t="s">
        <v>239</v>
      </c>
      <c r="D40" s="4"/>
      <c r="E40" s="31">
        <v>40.645000000000003</v>
      </c>
      <c r="F40">
        <v>28.521999999999998</v>
      </c>
    </row>
    <row r="41" spans="1:6" x14ac:dyDescent="0.15">
      <c r="A41" t="s">
        <v>122</v>
      </c>
      <c r="D41" s="4"/>
      <c r="E41" s="31">
        <v>43.725000000000001</v>
      </c>
      <c r="F41">
        <v>41.459000000000003</v>
      </c>
    </row>
    <row r="42" spans="1:6" x14ac:dyDescent="0.15">
      <c r="A42" t="s">
        <v>161</v>
      </c>
      <c r="D42" s="4"/>
      <c r="E42" s="31">
        <v>43.725000000000001</v>
      </c>
      <c r="F42">
        <v>41.459000000000003</v>
      </c>
    </row>
    <row r="43" spans="1:6" x14ac:dyDescent="0.15">
      <c r="A43" t="s">
        <v>258</v>
      </c>
      <c r="D43" s="4"/>
      <c r="E43" s="31">
        <v>31.372</v>
      </c>
      <c r="F43">
        <v>29.773</v>
      </c>
    </row>
    <row r="44" spans="1:6" x14ac:dyDescent="0.15">
      <c r="A44" t="s">
        <v>259</v>
      </c>
      <c r="D44" s="4"/>
      <c r="E44" s="31">
        <v>31.966000000000001</v>
      </c>
      <c r="F44">
        <v>30.294</v>
      </c>
    </row>
    <row r="45" spans="1:6" x14ac:dyDescent="0.15">
      <c r="A45" t="s">
        <v>111</v>
      </c>
      <c r="D45" s="4"/>
      <c r="E45" s="31">
        <v>36.552999999999997</v>
      </c>
      <c r="F45">
        <v>34.65</v>
      </c>
    </row>
    <row r="46" spans="1:6" x14ac:dyDescent="0.15">
      <c r="A46" t="s">
        <v>249</v>
      </c>
      <c r="D46" s="4"/>
      <c r="E46" s="31">
        <v>39.643999999999998</v>
      </c>
      <c r="F46">
        <v>37.597999999999999</v>
      </c>
    </row>
    <row r="47" spans="1:6" x14ac:dyDescent="0.15">
      <c r="A47" t="s">
        <v>206</v>
      </c>
      <c r="D47" s="4"/>
      <c r="E47" s="31">
        <v>39.643999999999998</v>
      </c>
      <c r="F47">
        <v>37.597999999999999</v>
      </c>
    </row>
    <row r="48" spans="1:6" x14ac:dyDescent="0.15">
      <c r="A48" t="s">
        <v>283</v>
      </c>
      <c r="D48" s="4"/>
      <c r="E48" s="31">
        <v>15.18</v>
      </c>
      <c r="F48">
        <v>14.377000000000001</v>
      </c>
    </row>
    <row r="49" spans="1:15" x14ac:dyDescent="0.15">
      <c r="A49" t="s">
        <v>284</v>
      </c>
      <c r="D49" s="4"/>
      <c r="E49" s="31">
        <v>16.456</v>
      </c>
      <c r="F49">
        <v>15.598000000000001</v>
      </c>
    </row>
    <row r="50" spans="1:15" x14ac:dyDescent="0.15">
      <c r="A50" t="s">
        <v>241</v>
      </c>
      <c r="D50" s="4"/>
      <c r="E50" s="31">
        <v>72.709999999999994</v>
      </c>
      <c r="F50">
        <v>69.069000000000003</v>
      </c>
    </row>
    <row r="51" spans="1:15" x14ac:dyDescent="0.15">
      <c r="D51" s="4"/>
    </row>
    <row r="52" spans="1:15" x14ac:dyDescent="0.15">
      <c r="A52" s="28"/>
      <c r="B52" s="28"/>
      <c r="C52" s="28"/>
      <c r="D52" s="28"/>
      <c r="E52" s="28"/>
      <c r="F52" s="28"/>
      <c r="G52" s="28"/>
      <c r="H52" s="28"/>
      <c r="I52" s="28"/>
      <c r="J52" s="28"/>
      <c r="K52" s="28"/>
      <c r="L52" s="28"/>
      <c r="M52" s="28"/>
      <c r="N52" s="28"/>
      <c r="O52" s="28"/>
    </row>
  </sheetData>
  <sheetProtection algorithmName="SHA-512" hashValue="nyzNw204u83HSc0CcJvVdzppbWGUMzX775ccKn7P12qtL9DiX71haowO9OZp33W/ga6tBlQYpViLTQ4ZYOtd1g==" saltValue="xiWALC9jvB3gBB/TAOXunA==" spinCount="100000" sheet="1" objects="1" scenarios="1"/>
  <phoneticPr fontId="10" type="noConversion"/>
  <pageMargins left="0.75" right="0.75" top="1" bottom="1" header="0.5" footer="0.5"/>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O52"/>
  <sheetViews>
    <sheetView workbookViewId="0">
      <selection activeCell="E49" sqref="E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29"/>
      <c r="B2" s="29"/>
      <c r="C2" s="29"/>
      <c r="D2" s="29"/>
      <c r="E2" s="29"/>
      <c r="F2" s="29"/>
      <c r="G2" s="29"/>
      <c r="H2" s="29"/>
      <c r="I2" s="29"/>
      <c r="J2" s="29"/>
      <c r="K2" s="29"/>
      <c r="L2" s="29"/>
      <c r="M2" s="29"/>
      <c r="N2" s="29"/>
      <c r="O2" s="29"/>
    </row>
    <row r="3" spans="1:15" x14ac:dyDescent="0.15">
      <c r="A3" s="8" t="s">
        <v>311</v>
      </c>
      <c r="B3" s="9"/>
      <c r="C3" s="9"/>
      <c r="D3" s="10"/>
      <c r="E3" s="9"/>
      <c r="F3" s="9"/>
      <c r="G3" s="9"/>
      <c r="H3" s="9"/>
      <c r="I3" s="9"/>
      <c r="J3" s="9"/>
      <c r="K3" s="9"/>
      <c r="L3" s="9"/>
      <c r="M3" s="9"/>
      <c r="N3" s="9"/>
      <c r="O3" s="9"/>
    </row>
    <row r="4" spans="1:15" x14ac:dyDescent="0.15">
      <c r="D4" s="4"/>
      <c r="E4" s="3" t="s">
        <v>238</v>
      </c>
      <c r="I4" t="s">
        <v>162</v>
      </c>
    </row>
    <row r="5" spans="1:15" x14ac:dyDescent="0.15">
      <c r="D5" s="4"/>
    </row>
    <row r="6" spans="1:15" x14ac:dyDescent="0.15">
      <c r="A6" s="5" t="s">
        <v>90</v>
      </c>
      <c r="C6" t="s">
        <v>202</v>
      </c>
      <c r="D6" s="4"/>
      <c r="E6" s="6" t="s">
        <v>128</v>
      </c>
      <c r="G6" s="6"/>
    </row>
    <row r="7" spans="1:15" x14ac:dyDescent="0.15">
      <c r="A7" s="2" t="s">
        <v>315</v>
      </c>
      <c r="D7" s="4"/>
      <c r="E7" s="22">
        <v>0.25</v>
      </c>
      <c r="G7" s="6"/>
    </row>
    <row r="8" spans="1:15" x14ac:dyDescent="0.15">
      <c r="A8" s="2" t="s">
        <v>314</v>
      </c>
      <c r="D8" s="4"/>
      <c r="E8" s="2">
        <v>1</v>
      </c>
      <c r="G8" s="6"/>
    </row>
    <row r="9" spans="1:15" x14ac:dyDescent="0.15">
      <c r="A9" s="2" t="s">
        <v>313</v>
      </c>
      <c r="D9" s="4"/>
      <c r="E9" s="22">
        <v>0.75</v>
      </c>
      <c r="G9" s="6"/>
    </row>
    <row r="10" spans="1:15" x14ac:dyDescent="0.15">
      <c r="A10" s="2" t="s">
        <v>252</v>
      </c>
      <c r="D10" s="4"/>
      <c r="E10" s="2">
        <v>3</v>
      </c>
      <c r="G10" s="6"/>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s="31">
        <v>32.241</v>
      </c>
    </row>
    <row r="16" spans="1:15" x14ac:dyDescent="0.15">
      <c r="A16" t="s">
        <v>94</v>
      </c>
      <c r="D16" s="4"/>
      <c r="E16" s="31">
        <v>35.145000000000003</v>
      </c>
    </row>
    <row r="17" spans="1:5" x14ac:dyDescent="0.15">
      <c r="A17" t="s">
        <v>239</v>
      </c>
      <c r="D17" s="4"/>
      <c r="E17" s="31">
        <v>39.677</v>
      </c>
    </row>
    <row r="18" spans="1:5" x14ac:dyDescent="0.15">
      <c r="A18" t="s">
        <v>122</v>
      </c>
      <c r="D18" s="4"/>
      <c r="E18" s="31">
        <v>42.701999999999998</v>
      </c>
    </row>
    <row r="19" spans="1:5" x14ac:dyDescent="0.15">
      <c r="A19" t="s">
        <v>161</v>
      </c>
      <c r="D19" s="4"/>
      <c r="E19" s="31">
        <v>42.701999999999998</v>
      </c>
    </row>
    <row r="20" spans="1:5" x14ac:dyDescent="0.15">
      <c r="A20" t="s">
        <v>258</v>
      </c>
      <c r="D20" s="4"/>
      <c r="E20" s="31">
        <v>30.591000000000001</v>
      </c>
    </row>
    <row r="21" spans="1:5" x14ac:dyDescent="0.15">
      <c r="A21" t="s">
        <v>259</v>
      </c>
      <c r="D21" s="4"/>
      <c r="E21" s="31">
        <v>31.173999999999999</v>
      </c>
    </row>
    <row r="22" spans="1:5" x14ac:dyDescent="0.15">
      <c r="A22" t="s">
        <v>111</v>
      </c>
      <c r="D22" s="4"/>
      <c r="E22" s="31">
        <v>35.683999999999997</v>
      </c>
    </row>
    <row r="23" spans="1:5" x14ac:dyDescent="0.15">
      <c r="A23" t="s">
        <v>249</v>
      </c>
      <c r="D23" s="4"/>
      <c r="E23" s="31">
        <v>38.709000000000003</v>
      </c>
    </row>
    <row r="24" spans="1:5" x14ac:dyDescent="0.15">
      <c r="A24" t="s">
        <v>206</v>
      </c>
      <c r="D24" s="4"/>
      <c r="E24" s="31">
        <v>38.709000000000003</v>
      </c>
    </row>
    <row r="25" spans="1:5" x14ac:dyDescent="0.15">
      <c r="A25" t="s">
        <v>241</v>
      </c>
      <c r="D25" s="4"/>
      <c r="E25" s="31">
        <v>68.947999999999993</v>
      </c>
    </row>
    <row r="26" spans="1:5" x14ac:dyDescent="0.15">
      <c r="D26" s="4"/>
    </row>
    <row r="27" spans="1:5" x14ac:dyDescent="0.15">
      <c r="D27" s="4"/>
    </row>
    <row r="28" spans="1:5" x14ac:dyDescent="0.15">
      <c r="A28" s="5" t="s">
        <v>231</v>
      </c>
      <c r="C28" t="s">
        <v>202</v>
      </c>
      <c r="D28" s="4"/>
      <c r="E28" s="6" t="s">
        <v>128</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s="31">
        <v>32.241</v>
      </c>
    </row>
    <row r="39" spans="1:5" x14ac:dyDescent="0.15">
      <c r="A39" t="s">
        <v>94</v>
      </c>
      <c r="D39" s="4"/>
      <c r="E39" s="31">
        <v>35.145000000000003</v>
      </c>
    </row>
    <row r="40" spans="1:5" x14ac:dyDescent="0.15">
      <c r="A40" t="s">
        <v>239</v>
      </c>
      <c r="D40" s="4"/>
      <c r="E40" s="31">
        <v>39.677</v>
      </c>
    </row>
    <row r="41" spans="1:5" x14ac:dyDescent="0.15">
      <c r="A41" t="s">
        <v>122</v>
      </c>
      <c r="D41" s="4"/>
      <c r="E41" s="31">
        <v>42.701999999999998</v>
      </c>
    </row>
    <row r="42" spans="1:5" x14ac:dyDescent="0.15">
      <c r="A42" t="s">
        <v>161</v>
      </c>
      <c r="D42" s="4"/>
      <c r="E42" s="31">
        <v>42.701999999999998</v>
      </c>
    </row>
    <row r="43" spans="1:5" x14ac:dyDescent="0.15">
      <c r="A43" t="s">
        <v>258</v>
      </c>
      <c r="D43" s="4"/>
      <c r="E43" s="31">
        <v>30.591000000000001</v>
      </c>
    </row>
    <row r="44" spans="1:5" x14ac:dyDescent="0.15">
      <c r="A44" t="s">
        <v>259</v>
      </c>
      <c r="D44" s="4"/>
      <c r="E44" s="31">
        <v>31.173999999999999</v>
      </c>
    </row>
    <row r="45" spans="1:5" x14ac:dyDescent="0.15">
      <c r="A45" t="s">
        <v>111</v>
      </c>
      <c r="D45" s="4"/>
      <c r="E45" s="31">
        <v>35.683999999999997</v>
      </c>
    </row>
    <row r="46" spans="1:5" x14ac:dyDescent="0.15">
      <c r="A46" t="s">
        <v>249</v>
      </c>
      <c r="D46" s="4"/>
      <c r="E46" s="31">
        <v>38.709000000000003</v>
      </c>
    </row>
    <row r="47" spans="1:5" x14ac:dyDescent="0.15">
      <c r="A47" t="s">
        <v>206</v>
      </c>
      <c r="D47" s="4"/>
      <c r="E47" s="31">
        <v>38.709000000000003</v>
      </c>
    </row>
    <row r="48" spans="1:5" x14ac:dyDescent="0.15">
      <c r="A48" t="s">
        <v>283</v>
      </c>
      <c r="D48" s="4"/>
      <c r="E48" s="31">
        <v>14.795</v>
      </c>
    </row>
    <row r="49" spans="1:15" x14ac:dyDescent="0.15">
      <c r="A49" t="s">
        <v>284</v>
      </c>
      <c r="D49" s="4"/>
      <c r="E49" s="31">
        <v>15.972</v>
      </c>
    </row>
    <row r="50" spans="1:15" x14ac:dyDescent="0.15">
      <c r="A50" t="s">
        <v>241</v>
      </c>
      <c r="D50" s="4"/>
      <c r="E50" s="31">
        <v>68.947999999999993</v>
      </c>
    </row>
    <row r="51" spans="1:15" x14ac:dyDescent="0.15">
      <c r="D51" s="4"/>
    </row>
    <row r="52" spans="1:15" x14ac:dyDescent="0.15">
      <c r="A52" s="30"/>
      <c r="B52" s="30"/>
      <c r="C52" s="30"/>
      <c r="D52" s="30"/>
      <c r="E52" s="30"/>
      <c r="F52" s="30"/>
      <c r="G52" s="30"/>
      <c r="H52" s="30"/>
      <c r="I52" s="30"/>
      <c r="J52" s="30"/>
      <c r="K52" s="30"/>
      <c r="L52" s="30"/>
      <c r="M52" s="30"/>
      <c r="N52" s="30"/>
      <c r="O52" s="30"/>
    </row>
  </sheetData>
  <sheetProtection algorithmName="SHA-512" hashValue="OgeDvyEZrKookOwvYDOsCFrSKAR/BI2rtfTeapkriijeGq/bAazBCnZaG6My6pLsho83rN083DDBkK+tdY+r7w==" saltValue="ozp+6cef0ACh9XWFBinSTQ==" spinCount="100000" sheet="1" objects="1" scenarios="1"/>
  <phoneticPr fontId="10" type="noConversion"/>
  <pageMargins left="0.75" right="0.75" top="1" bottom="1" header="0.5" footer="0.5"/>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O52"/>
  <sheetViews>
    <sheetView workbookViewId="0">
      <selection activeCell="E49" sqref="E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23"/>
      <c r="B2" s="23"/>
      <c r="C2" s="23"/>
      <c r="D2" s="23"/>
      <c r="E2" s="23"/>
      <c r="F2" s="23"/>
      <c r="G2" s="23"/>
      <c r="H2" s="23"/>
      <c r="I2" s="23"/>
      <c r="J2" s="23"/>
      <c r="K2" s="23"/>
      <c r="L2" s="23"/>
      <c r="M2" s="23"/>
      <c r="N2" s="23"/>
      <c r="O2" s="23"/>
    </row>
    <row r="3" spans="1:15" x14ac:dyDescent="0.15">
      <c r="A3" s="8" t="s">
        <v>121</v>
      </c>
      <c r="B3" s="9"/>
      <c r="C3" s="9"/>
      <c r="D3" s="10"/>
      <c r="E3" s="9"/>
      <c r="F3" s="9"/>
      <c r="G3" s="9"/>
      <c r="H3" s="9"/>
      <c r="I3" s="9"/>
      <c r="J3" s="9"/>
      <c r="K3" s="9"/>
      <c r="L3" s="9"/>
      <c r="M3" s="9"/>
      <c r="N3" s="9"/>
      <c r="O3" s="9"/>
    </row>
    <row r="4" spans="1:15" x14ac:dyDescent="0.15">
      <c r="D4" s="4"/>
      <c r="E4" s="3" t="s">
        <v>92</v>
      </c>
    </row>
    <row r="5" spans="1:15" x14ac:dyDescent="0.15">
      <c r="D5" s="4"/>
    </row>
    <row r="6" spans="1:15" x14ac:dyDescent="0.15">
      <c r="A6" s="5" t="s">
        <v>90</v>
      </c>
      <c r="C6" t="s">
        <v>202</v>
      </c>
      <c r="D6" s="4"/>
      <c r="E6" s="6" t="s">
        <v>128</v>
      </c>
      <c r="G6" s="6"/>
    </row>
    <row r="7" spans="1:15" x14ac:dyDescent="0.15">
      <c r="A7" s="2" t="s">
        <v>315</v>
      </c>
      <c r="D7" s="4"/>
      <c r="E7" s="22">
        <v>0.25</v>
      </c>
      <c r="G7" s="6"/>
    </row>
    <row r="8" spans="1:15" x14ac:dyDescent="0.15">
      <c r="A8" s="2" t="s">
        <v>314</v>
      </c>
      <c r="D8" s="4"/>
      <c r="E8" s="2">
        <v>1</v>
      </c>
      <c r="G8" s="6"/>
    </row>
    <row r="9" spans="1:15" x14ac:dyDescent="0.15">
      <c r="A9" s="2" t="s">
        <v>313</v>
      </c>
      <c r="D9" s="4"/>
      <c r="E9" s="22">
        <v>0.75</v>
      </c>
      <c r="G9" s="6"/>
    </row>
    <row r="10" spans="1:15" x14ac:dyDescent="0.15">
      <c r="A10" s="2" t="s">
        <v>252</v>
      </c>
      <c r="D10" s="4"/>
      <c r="E10" s="2">
        <v>3</v>
      </c>
      <c r="G10" s="6"/>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33.770000000000003</v>
      </c>
    </row>
    <row r="16" spans="1:15" x14ac:dyDescent="0.15">
      <c r="A16" t="s">
        <v>94</v>
      </c>
      <c r="D16" s="4"/>
      <c r="E16">
        <v>36.805999999999997</v>
      </c>
    </row>
    <row r="17" spans="1:5" x14ac:dyDescent="0.15">
      <c r="A17" t="s">
        <v>239</v>
      </c>
      <c r="D17" s="4"/>
      <c r="E17">
        <v>41.546999999999997</v>
      </c>
    </row>
    <row r="18" spans="1:5" x14ac:dyDescent="0.15">
      <c r="A18" t="s">
        <v>122</v>
      </c>
      <c r="D18" s="4"/>
      <c r="E18">
        <v>44.715000000000003</v>
      </c>
    </row>
    <row r="19" spans="1:5" x14ac:dyDescent="0.15">
      <c r="A19" t="s">
        <v>161</v>
      </c>
      <c r="D19" s="4"/>
      <c r="E19">
        <v>44.715000000000003</v>
      </c>
    </row>
    <row r="20" spans="1:5" x14ac:dyDescent="0.15">
      <c r="A20" t="s">
        <v>258</v>
      </c>
      <c r="D20" s="4"/>
      <c r="E20">
        <v>32.042999999999999</v>
      </c>
    </row>
    <row r="21" spans="1:5" x14ac:dyDescent="0.15">
      <c r="A21" t="s">
        <v>259</v>
      </c>
      <c r="D21" s="4"/>
      <c r="E21">
        <v>32.648000000000003</v>
      </c>
    </row>
    <row r="22" spans="1:5" x14ac:dyDescent="0.15">
      <c r="A22" t="s">
        <v>111</v>
      </c>
      <c r="D22" s="4"/>
      <c r="E22">
        <v>37.366999999999997</v>
      </c>
    </row>
    <row r="23" spans="1:5" x14ac:dyDescent="0.15">
      <c r="A23" t="s">
        <v>249</v>
      </c>
      <c r="D23" s="4"/>
      <c r="E23">
        <v>40.534999999999997</v>
      </c>
    </row>
    <row r="24" spans="1:5" x14ac:dyDescent="0.15">
      <c r="A24" t="s">
        <v>206</v>
      </c>
      <c r="D24" s="4"/>
      <c r="E24">
        <v>40.534999999999997</v>
      </c>
    </row>
    <row r="25" spans="1:5" x14ac:dyDescent="0.15">
      <c r="A25" t="s">
        <v>241</v>
      </c>
      <c r="D25" s="4"/>
      <c r="E25">
        <v>72.203999999999994</v>
      </c>
    </row>
    <row r="26" spans="1:5" x14ac:dyDescent="0.15">
      <c r="D26" s="4"/>
    </row>
    <row r="27" spans="1:5" x14ac:dyDescent="0.15">
      <c r="D27" s="4"/>
    </row>
    <row r="28" spans="1:5" x14ac:dyDescent="0.15">
      <c r="A28" s="5" t="s">
        <v>231</v>
      </c>
      <c r="C28" t="s">
        <v>202</v>
      </c>
      <c r="D28" s="4"/>
      <c r="E28" s="6" t="s">
        <v>128</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33.770000000000003</v>
      </c>
    </row>
    <row r="39" spans="1:5" x14ac:dyDescent="0.15">
      <c r="A39" t="s">
        <v>94</v>
      </c>
      <c r="D39" s="4"/>
      <c r="E39">
        <v>36.805999999999997</v>
      </c>
    </row>
    <row r="40" spans="1:5" x14ac:dyDescent="0.15">
      <c r="A40" t="s">
        <v>239</v>
      </c>
      <c r="D40" s="4"/>
      <c r="E40">
        <v>41.546999999999997</v>
      </c>
    </row>
    <row r="41" spans="1:5" x14ac:dyDescent="0.15">
      <c r="A41" t="s">
        <v>122</v>
      </c>
      <c r="D41" s="4"/>
      <c r="E41">
        <v>44.715000000000003</v>
      </c>
    </row>
    <row r="42" spans="1:5" x14ac:dyDescent="0.15">
      <c r="A42" t="s">
        <v>161</v>
      </c>
      <c r="D42" s="4"/>
      <c r="E42">
        <v>44.715000000000003</v>
      </c>
    </row>
    <row r="43" spans="1:5" x14ac:dyDescent="0.15">
      <c r="A43" t="s">
        <v>258</v>
      </c>
      <c r="D43" s="4"/>
      <c r="E43">
        <v>32.042999999999999</v>
      </c>
    </row>
    <row r="44" spans="1:5" x14ac:dyDescent="0.15">
      <c r="A44" t="s">
        <v>259</v>
      </c>
      <c r="D44" s="4"/>
      <c r="E44">
        <v>32.648000000000003</v>
      </c>
    </row>
    <row r="45" spans="1:5" x14ac:dyDescent="0.15">
      <c r="A45" t="s">
        <v>111</v>
      </c>
      <c r="D45" s="4"/>
      <c r="E45">
        <v>37.366999999999997</v>
      </c>
    </row>
    <row r="46" spans="1:5" x14ac:dyDescent="0.15">
      <c r="A46" t="s">
        <v>249</v>
      </c>
      <c r="D46" s="4"/>
      <c r="E46">
        <v>40.534999999999997</v>
      </c>
    </row>
    <row r="47" spans="1:5" x14ac:dyDescent="0.15">
      <c r="A47" t="s">
        <v>206</v>
      </c>
      <c r="D47" s="4"/>
      <c r="E47">
        <v>40.534999999999997</v>
      </c>
    </row>
    <row r="48" spans="1:5" x14ac:dyDescent="0.15">
      <c r="A48" t="s">
        <v>283</v>
      </c>
      <c r="D48" s="4"/>
      <c r="E48">
        <v>15.499000000000001</v>
      </c>
    </row>
    <row r="49" spans="1:15" x14ac:dyDescent="0.15">
      <c r="A49" t="s">
        <v>284</v>
      </c>
      <c r="D49" s="4"/>
      <c r="E49">
        <v>16.731000000000002</v>
      </c>
    </row>
    <row r="50" spans="1:15" x14ac:dyDescent="0.15">
      <c r="A50" t="s">
        <v>241</v>
      </c>
      <c r="D50" s="4"/>
      <c r="E50">
        <v>72.203999999999994</v>
      </c>
    </row>
    <row r="51" spans="1:15" x14ac:dyDescent="0.15">
      <c r="D51" s="4"/>
    </row>
    <row r="52" spans="1:15" x14ac:dyDescent="0.15">
      <c r="A52" s="24"/>
      <c r="B52" s="24"/>
      <c r="C52" s="24"/>
      <c r="D52" s="24"/>
      <c r="E52" s="24"/>
      <c r="F52" s="24"/>
      <c r="G52" s="24"/>
      <c r="H52" s="24"/>
      <c r="I52" s="24"/>
      <c r="J52" s="24"/>
      <c r="K52" s="24"/>
      <c r="L52" s="24"/>
      <c r="M52" s="24"/>
      <c r="N52" s="24"/>
      <c r="O52" s="24"/>
    </row>
  </sheetData>
  <sheetProtection algorithmName="SHA-512" hashValue="mWbfYNS22ksRQJCdtdXKZzeOKMvZVDs6Mb8x67dv/3nF4gzb5Vej3Yb26Zm961+1cUtWorB9vPBdlX8ikcEoxQ==" saltValue="ujcNKq/F92+q+4OIfEz1UA==" spinCount="100000" sheet="1" objects="1" scenarios="1"/>
  <phoneticPr fontId="10" type="noConversion"/>
  <pageMargins left="0.75" right="0.75" top="1" bottom="1" header="0.5" footer="0.5"/>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O52"/>
  <sheetViews>
    <sheetView workbookViewId="0">
      <selection activeCell="E36" sqref="E36"/>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7"/>
      <c r="B2" s="7"/>
      <c r="C2" s="7"/>
      <c r="D2" s="7"/>
      <c r="E2" s="7"/>
      <c r="F2" s="7"/>
      <c r="G2" s="7"/>
      <c r="H2" s="7"/>
      <c r="I2" s="7"/>
      <c r="J2" s="7"/>
      <c r="K2" s="7"/>
      <c r="L2" s="7"/>
      <c r="M2" s="7"/>
      <c r="N2" s="7"/>
      <c r="O2" s="7"/>
    </row>
    <row r="3" spans="1:15" x14ac:dyDescent="0.15">
      <c r="A3" s="8" t="s">
        <v>121</v>
      </c>
      <c r="B3" s="9"/>
      <c r="C3" s="9"/>
      <c r="D3" s="10"/>
      <c r="E3" s="9"/>
      <c r="F3" s="9"/>
      <c r="G3" s="9"/>
      <c r="H3" s="9"/>
      <c r="I3" s="9"/>
      <c r="J3" s="9"/>
      <c r="K3" s="9"/>
      <c r="L3" s="9"/>
      <c r="M3" s="9"/>
      <c r="N3" s="9"/>
      <c r="O3" s="9"/>
    </row>
    <row r="4" spans="1:15" x14ac:dyDescent="0.15">
      <c r="D4" s="4"/>
      <c r="E4" s="3" t="s">
        <v>240</v>
      </c>
    </row>
    <row r="5" spans="1:15" x14ac:dyDescent="0.15">
      <c r="D5" s="4"/>
    </row>
    <row r="6" spans="1:15" x14ac:dyDescent="0.15">
      <c r="A6" s="5" t="s">
        <v>90</v>
      </c>
      <c r="C6" t="s">
        <v>202</v>
      </c>
      <c r="D6" s="4"/>
      <c r="E6" s="6" t="s">
        <v>248</v>
      </c>
      <c r="I6" s="6"/>
    </row>
    <row r="7" spans="1:15" x14ac:dyDescent="0.15">
      <c r="A7" s="2" t="s">
        <v>315</v>
      </c>
      <c r="D7" s="4"/>
      <c r="E7" s="22">
        <v>0.25</v>
      </c>
      <c r="I7" s="6"/>
    </row>
    <row r="8" spans="1:15" x14ac:dyDescent="0.15">
      <c r="A8" s="2" t="s">
        <v>314</v>
      </c>
      <c r="D8" s="4"/>
      <c r="E8" s="2">
        <v>1</v>
      </c>
      <c r="I8" s="6"/>
    </row>
    <row r="9" spans="1:15" x14ac:dyDescent="0.15">
      <c r="A9" s="2" t="s">
        <v>313</v>
      </c>
      <c r="D9" s="4"/>
      <c r="E9" s="22">
        <v>0.75</v>
      </c>
      <c r="I9" s="6"/>
    </row>
    <row r="10" spans="1:15" x14ac:dyDescent="0.15">
      <c r="A10" s="2" t="s">
        <v>252</v>
      </c>
      <c r="D10" s="4"/>
      <c r="E10" s="2">
        <v>3</v>
      </c>
      <c r="I10" s="6"/>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28.622</v>
      </c>
    </row>
    <row r="16" spans="1:15" x14ac:dyDescent="0.15">
      <c r="A16" t="s">
        <v>94</v>
      </c>
      <c r="D16" s="4"/>
      <c r="E16">
        <v>31.196000000000002</v>
      </c>
    </row>
    <row r="17" spans="1:5" x14ac:dyDescent="0.15">
      <c r="A17" t="s">
        <v>239</v>
      </c>
      <c r="D17" s="4"/>
      <c r="E17">
        <v>35.210999999999999</v>
      </c>
    </row>
    <row r="18" spans="1:5" x14ac:dyDescent="0.15">
      <c r="A18" t="s">
        <v>122</v>
      </c>
      <c r="D18" s="4"/>
      <c r="E18">
        <v>37.895000000000003</v>
      </c>
    </row>
    <row r="19" spans="1:5" x14ac:dyDescent="0.15">
      <c r="A19" t="s">
        <v>161</v>
      </c>
      <c r="D19" s="4"/>
      <c r="E19">
        <v>37.895000000000003</v>
      </c>
    </row>
    <row r="20" spans="1:5" x14ac:dyDescent="0.15">
      <c r="A20" t="s">
        <v>258</v>
      </c>
      <c r="D20" s="4"/>
      <c r="E20">
        <v>27.158999999999999</v>
      </c>
    </row>
    <row r="21" spans="1:5" x14ac:dyDescent="0.15">
      <c r="A21" t="s">
        <v>259</v>
      </c>
      <c r="D21" s="4"/>
      <c r="E21">
        <v>27.664999999999999</v>
      </c>
    </row>
    <row r="22" spans="1:5" x14ac:dyDescent="0.15">
      <c r="A22" t="s">
        <v>111</v>
      </c>
      <c r="D22" s="4"/>
      <c r="E22">
        <v>31.669</v>
      </c>
    </row>
    <row r="23" spans="1:5" x14ac:dyDescent="0.15">
      <c r="A23" t="s">
        <v>249</v>
      </c>
      <c r="D23" s="4"/>
      <c r="E23">
        <v>34.353000000000002</v>
      </c>
    </row>
    <row r="24" spans="1:5" x14ac:dyDescent="0.15">
      <c r="A24" t="s">
        <v>206</v>
      </c>
      <c r="D24" s="4"/>
      <c r="E24">
        <v>34.353000000000002</v>
      </c>
    </row>
    <row r="25" spans="1:5" x14ac:dyDescent="0.15">
      <c r="A25" t="s">
        <v>241</v>
      </c>
      <c r="D25" s="4"/>
      <c r="E25">
        <v>61.192999999999998</v>
      </c>
    </row>
    <row r="26" spans="1:5" x14ac:dyDescent="0.15">
      <c r="D26" s="4"/>
    </row>
    <row r="27" spans="1:5" x14ac:dyDescent="0.15">
      <c r="D27" s="4"/>
    </row>
    <row r="28" spans="1:5" x14ac:dyDescent="0.15">
      <c r="A28" s="5" t="s">
        <v>231</v>
      </c>
      <c r="C28" t="s">
        <v>202</v>
      </c>
      <c r="D28" s="4"/>
      <c r="E28" s="6" t="s">
        <v>248</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28.622</v>
      </c>
    </row>
    <row r="39" spans="1:5" x14ac:dyDescent="0.15">
      <c r="A39" t="s">
        <v>94</v>
      </c>
      <c r="D39" s="4"/>
      <c r="E39">
        <v>31.196000000000002</v>
      </c>
    </row>
    <row r="40" spans="1:5" x14ac:dyDescent="0.15">
      <c r="A40" t="s">
        <v>239</v>
      </c>
      <c r="D40" s="4"/>
      <c r="E40">
        <v>35.210999999999999</v>
      </c>
    </row>
    <row r="41" spans="1:5" x14ac:dyDescent="0.15">
      <c r="A41" t="s">
        <v>122</v>
      </c>
      <c r="D41" s="4"/>
      <c r="E41">
        <v>37.895000000000003</v>
      </c>
    </row>
    <row r="42" spans="1:5" x14ac:dyDescent="0.15">
      <c r="A42" t="s">
        <v>161</v>
      </c>
      <c r="D42" s="4"/>
      <c r="E42">
        <v>37.895000000000003</v>
      </c>
    </row>
    <row r="43" spans="1:5" x14ac:dyDescent="0.15">
      <c r="A43" t="s">
        <v>258</v>
      </c>
      <c r="D43" s="4"/>
      <c r="E43">
        <v>27.158999999999999</v>
      </c>
    </row>
    <row r="44" spans="1:5" x14ac:dyDescent="0.15">
      <c r="A44" t="s">
        <v>259</v>
      </c>
      <c r="D44" s="4"/>
      <c r="E44">
        <v>27.664999999999999</v>
      </c>
    </row>
    <row r="45" spans="1:5" x14ac:dyDescent="0.15">
      <c r="A45" t="s">
        <v>111</v>
      </c>
      <c r="D45" s="4"/>
      <c r="E45">
        <v>31.669</v>
      </c>
    </row>
    <row r="46" spans="1:5" x14ac:dyDescent="0.15">
      <c r="A46" t="s">
        <v>249</v>
      </c>
      <c r="D46" s="4"/>
      <c r="E46">
        <v>34.353000000000002</v>
      </c>
    </row>
    <row r="47" spans="1:5" x14ac:dyDescent="0.15">
      <c r="A47" t="s">
        <v>206</v>
      </c>
      <c r="D47" s="4"/>
      <c r="E47">
        <v>34.353000000000002</v>
      </c>
    </row>
    <row r="48" spans="1:5" x14ac:dyDescent="0.15">
      <c r="A48" t="s">
        <v>283</v>
      </c>
      <c r="D48" s="4"/>
      <c r="E48">
        <v>13.134</v>
      </c>
    </row>
    <row r="49" spans="1:15" x14ac:dyDescent="0.15">
      <c r="A49" t="s">
        <v>284</v>
      </c>
      <c r="D49" s="4"/>
      <c r="E49">
        <v>14.179</v>
      </c>
    </row>
    <row r="50" spans="1:15" x14ac:dyDescent="0.15">
      <c r="A50" t="s">
        <v>241</v>
      </c>
      <c r="D50" s="4"/>
      <c r="E50">
        <v>61.192999999999998</v>
      </c>
    </row>
    <row r="51" spans="1:15" x14ac:dyDescent="0.15">
      <c r="D51" s="4"/>
    </row>
    <row r="52" spans="1:15" x14ac:dyDescent="0.15">
      <c r="A52" s="12"/>
      <c r="B52" s="12"/>
      <c r="C52" s="12"/>
      <c r="D52" s="12"/>
      <c r="E52" s="12"/>
      <c r="F52" s="12"/>
      <c r="G52" s="12"/>
      <c r="H52" s="12"/>
      <c r="I52" s="12"/>
      <c r="J52" s="12"/>
      <c r="K52" s="12"/>
      <c r="L52" s="12"/>
      <c r="M52" s="12"/>
      <c r="N52" s="12"/>
      <c r="O52" s="12"/>
    </row>
  </sheetData>
  <sheetProtection algorithmName="SHA-512" hashValue="2WRS1fRiLcHhYqq5RP6CDiiV+PXoHo5oRvekrWINmLpBbiRdAHriacNGVcq3QEJ/aDXRYk/OVz7k1ompb3wF9w==" saltValue="xRKXjo1y2cfDZDZWzsh7mQ==" spinCount="100000" sheet="1" objects="1" scenarios="1"/>
  <phoneticPr fontId="10" type="noConversion"/>
  <pageMargins left="0.75" right="0.75" top="1" bottom="1" header="0.5" footer="0.5"/>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O52"/>
  <sheetViews>
    <sheetView topLeftCell="A2" workbookViewId="0">
      <selection activeCell="E49" sqref="E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13"/>
      <c r="B2" s="13"/>
      <c r="C2" s="13"/>
      <c r="D2" s="13"/>
      <c r="E2" s="13"/>
      <c r="F2" s="13"/>
      <c r="G2" s="13"/>
      <c r="H2" s="13"/>
      <c r="I2" s="13"/>
      <c r="J2" s="13"/>
      <c r="K2" s="13"/>
      <c r="L2" s="13"/>
      <c r="M2" s="13"/>
      <c r="N2" s="13"/>
      <c r="O2" s="13"/>
    </row>
    <row r="3" spans="1:15" x14ac:dyDescent="0.15">
      <c r="A3" s="8" t="s">
        <v>116</v>
      </c>
      <c r="B3" s="9"/>
      <c r="C3" s="9"/>
      <c r="D3" s="10"/>
      <c r="E3" s="9"/>
      <c r="F3" s="9"/>
      <c r="G3" s="9"/>
      <c r="H3" s="9"/>
      <c r="I3" s="9"/>
      <c r="J3" s="9"/>
      <c r="K3" s="9"/>
      <c r="L3" s="9"/>
      <c r="M3" s="9"/>
      <c r="N3" s="9"/>
      <c r="O3" s="9"/>
    </row>
    <row r="4" spans="1:15" x14ac:dyDescent="0.15">
      <c r="D4" s="4"/>
      <c r="E4" s="3" t="s">
        <v>257</v>
      </c>
    </row>
    <row r="5" spans="1:15" x14ac:dyDescent="0.15">
      <c r="D5" s="4"/>
    </row>
    <row r="6" spans="1:15" x14ac:dyDescent="0.15">
      <c r="A6" s="5" t="s">
        <v>90</v>
      </c>
      <c r="C6" t="s">
        <v>202</v>
      </c>
      <c r="D6" s="4"/>
      <c r="E6" s="6" t="s">
        <v>248</v>
      </c>
      <c r="I6" s="6"/>
    </row>
    <row r="7" spans="1:15" x14ac:dyDescent="0.15">
      <c r="A7" s="2" t="s">
        <v>315</v>
      </c>
      <c r="D7" s="4"/>
      <c r="E7" s="22">
        <v>0.25</v>
      </c>
      <c r="I7" s="6"/>
    </row>
    <row r="8" spans="1:15" x14ac:dyDescent="0.15">
      <c r="A8" s="2" t="s">
        <v>314</v>
      </c>
      <c r="D8" s="4"/>
      <c r="E8" s="2">
        <v>1</v>
      </c>
      <c r="I8" s="6"/>
    </row>
    <row r="9" spans="1:15" x14ac:dyDescent="0.15">
      <c r="A9" s="2" t="s">
        <v>313</v>
      </c>
      <c r="D9" s="4"/>
      <c r="E9" s="22">
        <v>0.75</v>
      </c>
      <c r="I9" s="6"/>
    </row>
    <row r="10" spans="1:15" x14ac:dyDescent="0.15">
      <c r="A10" s="2" t="s">
        <v>252</v>
      </c>
      <c r="D10" s="4"/>
      <c r="E10" s="2">
        <v>3</v>
      </c>
      <c r="I10" s="6"/>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28.622</v>
      </c>
    </row>
    <row r="16" spans="1:15" x14ac:dyDescent="0.15">
      <c r="A16" t="s">
        <v>94</v>
      </c>
      <c r="D16" s="4"/>
      <c r="E16">
        <v>31.196000000000002</v>
      </c>
    </row>
    <row r="17" spans="1:5" x14ac:dyDescent="0.15">
      <c r="A17" t="s">
        <v>239</v>
      </c>
      <c r="D17" s="4"/>
      <c r="E17">
        <v>35.210999999999999</v>
      </c>
    </row>
    <row r="18" spans="1:5" x14ac:dyDescent="0.15">
      <c r="A18" t="s">
        <v>122</v>
      </c>
      <c r="D18" s="4"/>
      <c r="E18">
        <v>37.895000000000003</v>
      </c>
    </row>
    <row r="19" spans="1:5" x14ac:dyDescent="0.15">
      <c r="A19" t="s">
        <v>161</v>
      </c>
      <c r="D19" s="4"/>
      <c r="E19">
        <v>37.895000000000003</v>
      </c>
    </row>
    <row r="20" spans="1:5" x14ac:dyDescent="0.15">
      <c r="A20" t="s">
        <v>258</v>
      </c>
      <c r="D20" s="4"/>
      <c r="E20">
        <v>27.158999999999999</v>
      </c>
    </row>
    <row r="21" spans="1:5" x14ac:dyDescent="0.15">
      <c r="A21" t="s">
        <v>259</v>
      </c>
      <c r="D21" s="4"/>
      <c r="E21">
        <v>27.664999999999999</v>
      </c>
    </row>
    <row r="22" spans="1:5" x14ac:dyDescent="0.15">
      <c r="A22" t="s">
        <v>111</v>
      </c>
      <c r="D22" s="4"/>
      <c r="E22">
        <v>31.669</v>
      </c>
    </row>
    <row r="23" spans="1:5" x14ac:dyDescent="0.15">
      <c r="A23" t="s">
        <v>249</v>
      </c>
      <c r="D23" s="4"/>
      <c r="E23">
        <v>34.353000000000002</v>
      </c>
    </row>
    <row r="24" spans="1:5" x14ac:dyDescent="0.15">
      <c r="A24" t="s">
        <v>206</v>
      </c>
      <c r="D24" s="4"/>
      <c r="E24">
        <v>34.353000000000002</v>
      </c>
    </row>
    <row r="25" spans="1:5" x14ac:dyDescent="0.15">
      <c r="A25" t="s">
        <v>241</v>
      </c>
      <c r="D25" s="4"/>
      <c r="E25">
        <v>61.192999999999998</v>
      </c>
    </row>
    <row r="26" spans="1:5" x14ac:dyDescent="0.15">
      <c r="D26" s="4"/>
    </row>
    <row r="27" spans="1:5" x14ac:dyDescent="0.15">
      <c r="D27" s="4"/>
    </row>
    <row r="28" spans="1:5" x14ac:dyDescent="0.15">
      <c r="A28" s="5" t="s">
        <v>231</v>
      </c>
      <c r="C28" t="s">
        <v>202</v>
      </c>
      <c r="D28" s="4"/>
      <c r="E28" s="6" t="s">
        <v>248</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28.622</v>
      </c>
    </row>
    <row r="39" spans="1:5" x14ac:dyDescent="0.15">
      <c r="A39" t="s">
        <v>94</v>
      </c>
      <c r="D39" s="4"/>
      <c r="E39">
        <v>31.196000000000002</v>
      </c>
    </row>
    <row r="40" spans="1:5" x14ac:dyDescent="0.15">
      <c r="A40" t="s">
        <v>239</v>
      </c>
      <c r="D40" s="4"/>
      <c r="E40">
        <v>35.210999999999999</v>
      </c>
    </row>
    <row r="41" spans="1:5" x14ac:dyDescent="0.15">
      <c r="A41" t="s">
        <v>122</v>
      </c>
      <c r="D41" s="4"/>
      <c r="E41">
        <v>37.895000000000003</v>
      </c>
    </row>
    <row r="42" spans="1:5" x14ac:dyDescent="0.15">
      <c r="A42" t="s">
        <v>161</v>
      </c>
      <c r="D42" s="4"/>
      <c r="E42">
        <v>37.895000000000003</v>
      </c>
    </row>
    <row r="43" spans="1:5" x14ac:dyDescent="0.15">
      <c r="A43" t="s">
        <v>258</v>
      </c>
      <c r="D43" s="4"/>
      <c r="E43">
        <v>27.158999999999999</v>
      </c>
    </row>
    <row r="44" spans="1:5" x14ac:dyDescent="0.15">
      <c r="A44" t="s">
        <v>259</v>
      </c>
      <c r="D44" s="4"/>
      <c r="E44">
        <v>27.664999999999999</v>
      </c>
    </row>
    <row r="45" spans="1:5" x14ac:dyDescent="0.15">
      <c r="A45" t="s">
        <v>111</v>
      </c>
      <c r="D45" s="4"/>
      <c r="E45">
        <v>31.669</v>
      </c>
    </row>
    <row r="46" spans="1:5" x14ac:dyDescent="0.15">
      <c r="A46" t="s">
        <v>249</v>
      </c>
      <c r="D46" s="4"/>
      <c r="E46">
        <v>34.353000000000002</v>
      </c>
    </row>
    <row r="47" spans="1:5" x14ac:dyDescent="0.15">
      <c r="A47" t="s">
        <v>206</v>
      </c>
      <c r="D47" s="4"/>
      <c r="E47">
        <v>34.353000000000002</v>
      </c>
    </row>
    <row r="48" spans="1:5" x14ac:dyDescent="0.15">
      <c r="A48" t="s">
        <v>283</v>
      </c>
      <c r="D48" s="4"/>
      <c r="E48">
        <v>13.134</v>
      </c>
    </row>
    <row r="49" spans="1:15" x14ac:dyDescent="0.15">
      <c r="A49" t="s">
        <v>284</v>
      </c>
      <c r="D49" s="4"/>
      <c r="E49">
        <v>14.179</v>
      </c>
    </row>
    <row r="50" spans="1:15" x14ac:dyDescent="0.15">
      <c r="A50" t="s">
        <v>241</v>
      </c>
      <c r="D50" s="4"/>
      <c r="E50">
        <v>61.192999999999998</v>
      </c>
    </row>
    <row r="51" spans="1:15" x14ac:dyDescent="0.15">
      <c r="D51" s="4"/>
    </row>
    <row r="52" spans="1:15" x14ac:dyDescent="0.15">
      <c r="A52" s="14"/>
      <c r="B52" s="14"/>
      <c r="C52" s="14"/>
      <c r="D52" s="14"/>
      <c r="E52" s="14"/>
      <c r="F52" s="14"/>
      <c r="G52" s="14"/>
      <c r="H52" s="14"/>
      <c r="I52" s="14"/>
      <c r="J52" s="14"/>
      <c r="K52" s="14"/>
      <c r="L52" s="14"/>
      <c r="M52" s="14"/>
      <c r="N52" s="14"/>
      <c r="O52" s="14"/>
    </row>
  </sheetData>
  <sheetProtection algorithmName="SHA-512" hashValue="o97Tz5ttZ0FmwlCs3GtcWA9fnh9anODvhli8qXxCLn2vcC2uc/guVw8VxTuVG0iHLglisxg2oDgzaHXm7Xcy5w==" saltValue="kzf0R5kpEOko04c6ikx57w==" spinCount="100000" sheet="1" objects="1" scenarios="1"/>
  <phoneticPr fontId="10" type="noConversion"/>
  <pageMargins left="0.75" right="0.75" top="1" bottom="1" header="0.5" footer="0.5"/>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A1:O52"/>
  <sheetViews>
    <sheetView workbookViewId="0">
      <selection activeCell="E49" sqref="E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15"/>
      <c r="B2" s="15"/>
      <c r="C2" s="15"/>
      <c r="D2" s="15"/>
      <c r="E2" s="15"/>
      <c r="F2" s="15"/>
      <c r="G2" s="15"/>
      <c r="H2" s="15"/>
      <c r="I2" s="15"/>
      <c r="J2" s="15"/>
      <c r="K2" s="15"/>
      <c r="L2" s="15"/>
      <c r="M2" s="15"/>
      <c r="N2" s="15"/>
      <c r="O2" s="15"/>
    </row>
    <row r="3" spans="1:15" x14ac:dyDescent="0.15">
      <c r="A3" s="8" t="s">
        <v>116</v>
      </c>
      <c r="B3" s="9"/>
      <c r="C3" s="9"/>
      <c r="D3" s="10"/>
      <c r="E3" s="9"/>
      <c r="F3" s="9"/>
      <c r="G3" s="9"/>
      <c r="H3" s="9"/>
      <c r="I3" s="9"/>
      <c r="J3" s="9"/>
      <c r="K3" s="9"/>
      <c r="L3" s="9"/>
      <c r="M3" s="9"/>
      <c r="N3" s="9"/>
      <c r="O3" s="9"/>
    </row>
    <row r="4" spans="1:15" x14ac:dyDescent="0.15">
      <c r="D4" s="4"/>
      <c r="E4" s="3" t="s">
        <v>163</v>
      </c>
    </row>
    <row r="5" spans="1:15" x14ac:dyDescent="0.15">
      <c r="D5" s="4"/>
    </row>
    <row r="6" spans="1:15" x14ac:dyDescent="0.15">
      <c r="A6" s="5" t="s">
        <v>90</v>
      </c>
      <c r="C6" t="s">
        <v>202</v>
      </c>
      <c r="D6" s="4"/>
      <c r="E6" s="6" t="s">
        <v>248</v>
      </c>
      <c r="I6" s="6"/>
    </row>
    <row r="7" spans="1:15" x14ac:dyDescent="0.15">
      <c r="A7" s="2" t="s">
        <v>315</v>
      </c>
      <c r="D7" s="4"/>
      <c r="E7" s="22">
        <v>0.25</v>
      </c>
      <c r="I7" s="6"/>
    </row>
    <row r="8" spans="1:15" x14ac:dyDescent="0.15">
      <c r="A8" s="2" t="s">
        <v>314</v>
      </c>
      <c r="D8" s="4"/>
      <c r="E8" s="2">
        <v>1</v>
      </c>
      <c r="I8" s="6"/>
    </row>
    <row r="9" spans="1:15" x14ac:dyDescent="0.15">
      <c r="A9" s="2" t="s">
        <v>313</v>
      </c>
      <c r="D9" s="4"/>
      <c r="E9" s="22">
        <v>0.75</v>
      </c>
      <c r="I9" s="6"/>
    </row>
    <row r="10" spans="1:15" x14ac:dyDescent="0.15">
      <c r="A10" s="2" t="s">
        <v>252</v>
      </c>
      <c r="D10" s="4"/>
      <c r="E10" s="2">
        <v>3</v>
      </c>
      <c r="I10" s="6"/>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24.376000000000001</v>
      </c>
    </row>
    <row r="16" spans="1:15" x14ac:dyDescent="0.15">
      <c r="A16" t="s">
        <v>94</v>
      </c>
      <c r="D16" s="4"/>
      <c r="E16">
        <v>26.565000000000001</v>
      </c>
    </row>
    <row r="17" spans="1:5" x14ac:dyDescent="0.15">
      <c r="A17" t="s">
        <v>239</v>
      </c>
      <c r="D17" s="4"/>
      <c r="E17">
        <v>29.986000000000001</v>
      </c>
    </row>
    <row r="18" spans="1:5" x14ac:dyDescent="0.15">
      <c r="A18" t="s">
        <v>122</v>
      </c>
      <c r="D18" s="4"/>
      <c r="E18">
        <v>32.274000000000001</v>
      </c>
    </row>
    <row r="19" spans="1:5" x14ac:dyDescent="0.15">
      <c r="A19" t="s">
        <v>161</v>
      </c>
      <c r="D19" s="4"/>
      <c r="E19">
        <v>32.274000000000001</v>
      </c>
    </row>
    <row r="20" spans="1:5" x14ac:dyDescent="0.15">
      <c r="A20" t="s">
        <v>258</v>
      </c>
      <c r="D20" s="4"/>
      <c r="E20">
        <v>23.132999999999999</v>
      </c>
    </row>
    <row r="21" spans="1:5" x14ac:dyDescent="0.15">
      <c r="A21" t="s">
        <v>259</v>
      </c>
      <c r="D21" s="4"/>
      <c r="E21">
        <v>23.562000000000001</v>
      </c>
    </row>
    <row r="22" spans="1:5" x14ac:dyDescent="0.15">
      <c r="A22" t="s">
        <v>111</v>
      </c>
      <c r="D22" s="4"/>
      <c r="E22">
        <v>26.972000000000001</v>
      </c>
    </row>
    <row r="23" spans="1:5" x14ac:dyDescent="0.15">
      <c r="A23" t="s">
        <v>249</v>
      </c>
      <c r="D23" s="4"/>
      <c r="E23">
        <v>29.26</v>
      </c>
    </row>
    <row r="24" spans="1:5" x14ac:dyDescent="0.15">
      <c r="A24" t="s">
        <v>206</v>
      </c>
      <c r="D24" s="4"/>
      <c r="E24">
        <v>29.26</v>
      </c>
    </row>
    <row r="25" spans="1:5" x14ac:dyDescent="0.15">
      <c r="A25" t="s">
        <v>241</v>
      </c>
      <c r="D25" s="4"/>
      <c r="E25">
        <v>52.106999999999999</v>
      </c>
    </row>
    <row r="26" spans="1:5" x14ac:dyDescent="0.15">
      <c r="D26" s="4"/>
    </row>
    <row r="27" spans="1:5" x14ac:dyDescent="0.15">
      <c r="D27" s="4"/>
    </row>
    <row r="28" spans="1:5" x14ac:dyDescent="0.15">
      <c r="A28" s="5" t="s">
        <v>231</v>
      </c>
      <c r="C28" t="s">
        <v>202</v>
      </c>
      <c r="D28" s="4"/>
      <c r="E28" s="6" t="s">
        <v>248</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24.376000000000001</v>
      </c>
    </row>
    <row r="39" spans="1:5" x14ac:dyDescent="0.15">
      <c r="A39" t="s">
        <v>94</v>
      </c>
      <c r="D39" s="4"/>
      <c r="E39">
        <v>26.565000000000001</v>
      </c>
    </row>
    <row r="40" spans="1:5" x14ac:dyDescent="0.15">
      <c r="A40" t="s">
        <v>239</v>
      </c>
      <c r="D40" s="4"/>
      <c r="E40">
        <v>29.986000000000001</v>
      </c>
    </row>
    <row r="41" spans="1:5" x14ac:dyDescent="0.15">
      <c r="A41" t="s">
        <v>122</v>
      </c>
      <c r="D41" s="4"/>
      <c r="E41">
        <v>32.274000000000001</v>
      </c>
    </row>
    <row r="42" spans="1:5" x14ac:dyDescent="0.15">
      <c r="A42" t="s">
        <v>161</v>
      </c>
      <c r="D42" s="4"/>
      <c r="E42">
        <v>32.274000000000001</v>
      </c>
    </row>
    <row r="43" spans="1:5" x14ac:dyDescent="0.15">
      <c r="A43" t="s">
        <v>258</v>
      </c>
      <c r="D43" s="4"/>
      <c r="E43">
        <v>23.132999999999999</v>
      </c>
    </row>
    <row r="44" spans="1:5" x14ac:dyDescent="0.15">
      <c r="A44" t="s">
        <v>259</v>
      </c>
      <c r="D44" s="4"/>
      <c r="E44">
        <v>23.562000000000001</v>
      </c>
    </row>
    <row r="45" spans="1:5" x14ac:dyDescent="0.15">
      <c r="A45" t="s">
        <v>111</v>
      </c>
      <c r="D45" s="4"/>
      <c r="E45">
        <v>26.972000000000001</v>
      </c>
    </row>
    <row r="46" spans="1:5" x14ac:dyDescent="0.15">
      <c r="A46" t="s">
        <v>249</v>
      </c>
      <c r="D46" s="4"/>
      <c r="E46">
        <v>29.26</v>
      </c>
    </row>
    <row r="47" spans="1:5" x14ac:dyDescent="0.15">
      <c r="A47" t="s">
        <v>206</v>
      </c>
      <c r="D47" s="4"/>
      <c r="E47">
        <v>29.26</v>
      </c>
    </row>
    <row r="48" spans="1:5" x14ac:dyDescent="0.15">
      <c r="A48" t="s">
        <v>283</v>
      </c>
      <c r="D48" s="4"/>
      <c r="E48">
        <v>11.186999999999999</v>
      </c>
    </row>
    <row r="49" spans="1:15" x14ac:dyDescent="0.15">
      <c r="A49" t="s">
        <v>284</v>
      </c>
      <c r="D49" s="4"/>
      <c r="E49">
        <v>12.077999999999999</v>
      </c>
    </row>
    <row r="50" spans="1:15" x14ac:dyDescent="0.15">
      <c r="A50" t="s">
        <v>241</v>
      </c>
      <c r="D50" s="4"/>
      <c r="E50">
        <v>52.106999999999999</v>
      </c>
    </row>
    <row r="51" spans="1:15" x14ac:dyDescent="0.15">
      <c r="D51" s="4"/>
    </row>
    <row r="52" spans="1:15" x14ac:dyDescent="0.15">
      <c r="A52" s="16"/>
      <c r="B52" s="16"/>
      <c r="C52" s="16"/>
      <c r="D52" s="16"/>
      <c r="E52" s="16"/>
      <c r="F52" s="16"/>
      <c r="G52" s="16"/>
      <c r="H52" s="16"/>
      <c r="I52" s="16"/>
      <c r="J52" s="16"/>
      <c r="K52" s="16"/>
      <c r="L52" s="16"/>
      <c r="M52" s="16"/>
      <c r="N52" s="16"/>
      <c r="O52" s="16"/>
    </row>
  </sheetData>
  <sheetProtection algorithmName="SHA-512" hashValue="3DbilitymAtk/UNgl1A/yoIQ7ro9bNtNvXt+bqJ7izPjJ7ev23RxlgD8FJ2sh8GwcA5P/FW0oP+5nPRLzMq9Sw==" saltValue="hE1C8UGgfwa8JqaFYjd92w==" spinCount="100000" sheet="1" objects="1" scenarios="1"/>
  <phoneticPr fontId="10" type="noConversion"/>
  <pageMargins left="0.75" right="0.75" top="1" bottom="1" header="0.5" footer="0.5"/>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1:O52"/>
  <sheetViews>
    <sheetView topLeftCell="A3" workbookViewId="0">
      <selection activeCell="E49" sqref="E49"/>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17"/>
      <c r="B2" s="17"/>
      <c r="C2" s="17"/>
      <c r="D2" s="17"/>
      <c r="E2" s="17"/>
      <c r="F2" s="17"/>
      <c r="G2" s="17"/>
      <c r="H2" s="17"/>
      <c r="I2" s="17"/>
      <c r="J2" s="17"/>
      <c r="K2" s="17"/>
      <c r="L2" s="17"/>
      <c r="M2" s="17"/>
      <c r="N2" s="17"/>
      <c r="O2" s="17"/>
    </row>
    <row r="3" spans="1:15" x14ac:dyDescent="0.15">
      <c r="A3" s="8" t="s">
        <v>117</v>
      </c>
      <c r="B3" s="9"/>
      <c r="C3" s="9"/>
      <c r="D3" s="10"/>
      <c r="E3" s="9"/>
      <c r="F3" s="9"/>
      <c r="G3" s="9"/>
      <c r="H3" s="9"/>
      <c r="I3" s="9"/>
      <c r="J3" s="9"/>
      <c r="K3" s="9"/>
      <c r="L3" s="9"/>
      <c r="M3" s="9"/>
      <c r="N3" s="9"/>
      <c r="O3" s="9"/>
    </row>
    <row r="4" spans="1:15" x14ac:dyDescent="0.15">
      <c r="D4" s="4"/>
      <c r="E4" s="3" t="s">
        <v>318</v>
      </c>
    </row>
    <row r="5" spans="1:15" x14ac:dyDescent="0.15">
      <c r="D5" s="4"/>
    </row>
    <row r="6" spans="1:15" x14ac:dyDescent="0.15">
      <c r="A6" s="5" t="s">
        <v>90</v>
      </c>
      <c r="C6" t="s">
        <v>202</v>
      </c>
      <c r="D6" s="4"/>
      <c r="E6" s="6" t="s">
        <v>316</v>
      </c>
    </row>
    <row r="7" spans="1:15" x14ac:dyDescent="0.15">
      <c r="A7" s="2" t="s">
        <v>315</v>
      </c>
      <c r="D7" s="4"/>
      <c r="E7" s="22">
        <v>0.25</v>
      </c>
    </row>
    <row r="8" spans="1:15" x14ac:dyDescent="0.15">
      <c r="A8" s="2" t="s">
        <v>314</v>
      </c>
      <c r="D8" s="4"/>
      <c r="E8" s="2">
        <v>1</v>
      </c>
    </row>
    <row r="9" spans="1:15" x14ac:dyDescent="0.15">
      <c r="A9" s="2" t="s">
        <v>313</v>
      </c>
      <c r="D9" s="4"/>
      <c r="E9" s="22">
        <v>0.75</v>
      </c>
    </row>
    <row r="10" spans="1:15" x14ac:dyDescent="0.15">
      <c r="A10" s="2" t="s">
        <v>252</v>
      </c>
      <c r="D10" s="4"/>
      <c r="E10" s="2">
        <v>3</v>
      </c>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19.722999999999999</v>
      </c>
    </row>
    <row r="16" spans="1:15" x14ac:dyDescent="0.15">
      <c r="A16" t="s">
        <v>94</v>
      </c>
      <c r="D16" s="4"/>
      <c r="E16">
        <v>22.164999999999999</v>
      </c>
    </row>
    <row r="17" spans="1:5" x14ac:dyDescent="0.15">
      <c r="A17" t="s">
        <v>239</v>
      </c>
      <c r="D17" s="4"/>
      <c r="E17">
        <v>25.652000000000001</v>
      </c>
    </row>
    <row r="18" spans="1:5" x14ac:dyDescent="0.15">
      <c r="A18" t="s">
        <v>122</v>
      </c>
      <c r="D18" s="4"/>
      <c r="E18">
        <v>26.047999999999998</v>
      </c>
    </row>
    <row r="19" spans="1:5" x14ac:dyDescent="0.15">
      <c r="A19" t="s">
        <v>161</v>
      </c>
      <c r="D19" s="4"/>
      <c r="E19">
        <v>26.047999999999998</v>
      </c>
    </row>
    <row r="20" spans="1:5" x14ac:dyDescent="0.15">
      <c r="A20" t="s">
        <v>258</v>
      </c>
      <c r="D20" s="4"/>
      <c r="E20">
        <v>20.977</v>
      </c>
    </row>
    <row r="21" spans="1:5" x14ac:dyDescent="0.15">
      <c r="A21" t="s">
        <v>259</v>
      </c>
      <c r="D21" s="4"/>
      <c r="E21">
        <v>21.350999999999999</v>
      </c>
    </row>
    <row r="22" spans="1:5" x14ac:dyDescent="0.15">
      <c r="A22" t="s">
        <v>111</v>
      </c>
      <c r="D22" s="4"/>
      <c r="E22">
        <v>24.75</v>
      </c>
    </row>
    <row r="23" spans="1:5" x14ac:dyDescent="0.15">
      <c r="A23" t="s">
        <v>249</v>
      </c>
      <c r="D23" s="4"/>
      <c r="E23">
        <v>27.038</v>
      </c>
    </row>
    <row r="24" spans="1:5" x14ac:dyDescent="0.15">
      <c r="A24" t="s">
        <v>206</v>
      </c>
      <c r="D24" s="4"/>
      <c r="E24">
        <v>27.038</v>
      </c>
    </row>
    <row r="25" spans="1:5" x14ac:dyDescent="0.15">
      <c r="A25" t="s">
        <v>241</v>
      </c>
      <c r="D25" s="4"/>
      <c r="E25">
        <v>49.06</v>
      </c>
    </row>
    <row r="26" spans="1:5" x14ac:dyDescent="0.15">
      <c r="D26" s="4"/>
    </row>
    <row r="27" spans="1:5" x14ac:dyDescent="0.15">
      <c r="D27" s="4"/>
    </row>
    <row r="28" spans="1:5" x14ac:dyDescent="0.15">
      <c r="A28" s="5" t="s">
        <v>231</v>
      </c>
      <c r="C28" t="s">
        <v>202</v>
      </c>
      <c r="D28" s="4"/>
      <c r="E28" s="6" t="s">
        <v>316</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19.722999999999999</v>
      </c>
    </row>
    <row r="39" spans="1:5" x14ac:dyDescent="0.15">
      <c r="A39" t="s">
        <v>94</v>
      </c>
      <c r="D39" s="4"/>
      <c r="E39">
        <v>22.164999999999999</v>
      </c>
    </row>
    <row r="40" spans="1:5" x14ac:dyDescent="0.15">
      <c r="A40" t="s">
        <v>239</v>
      </c>
      <c r="D40" s="4"/>
      <c r="E40">
        <v>25.652000000000001</v>
      </c>
    </row>
    <row r="41" spans="1:5" x14ac:dyDescent="0.15">
      <c r="A41" t="s">
        <v>122</v>
      </c>
      <c r="D41" s="4"/>
      <c r="E41">
        <v>26.047999999999998</v>
      </c>
    </row>
    <row r="42" spans="1:5" x14ac:dyDescent="0.15">
      <c r="A42" t="s">
        <v>161</v>
      </c>
      <c r="D42" s="4"/>
      <c r="E42">
        <v>26.047999999999998</v>
      </c>
    </row>
    <row r="43" spans="1:5" x14ac:dyDescent="0.15">
      <c r="A43" t="s">
        <v>258</v>
      </c>
      <c r="D43" s="4"/>
      <c r="E43">
        <v>20.977</v>
      </c>
    </row>
    <row r="44" spans="1:5" x14ac:dyDescent="0.15">
      <c r="A44" t="s">
        <v>259</v>
      </c>
      <c r="D44" s="4"/>
      <c r="E44">
        <v>21.350999999999999</v>
      </c>
    </row>
    <row r="45" spans="1:5" x14ac:dyDescent="0.15">
      <c r="A45" t="s">
        <v>111</v>
      </c>
      <c r="D45" s="4"/>
      <c r="E45">
        <v>24.75</v>
      </c>
    </row>
    <row r="46" spans="1:5" x14ac:dyDescent="0.15">
      <c r="A46" t="s">
        <v>249</v>
      </c>
      <c r="D46" s="4"/>
      <c r="E46">
        <v>27.038</v>
      </c>
    </row>
    <row r="47" spans="1:5" x14ac:dyDescent="0.15">
      <c r="A47" t="s">
        <v>206</v>
      </c>
      <c r="D47" s="4"/>
      <c r="E47">
        <v>27.038</v>
      </c>
    </row>
    <row r="48" spans="1:5" x14ac:dyDescent="0.15">
      <c r="A48" t="s">
        <v>283</v>
      </c>
      <c r="D48" s="4"/>
      <c r="E48">
        <v>10.042999999999999</v>
      </c>
    </row>
    <row r="49" spans="1:15" x14ac:dyDescent="0.15">
      <c r="A49" t="s">
        <v>284</v>
      </c>
      <c r="D49" s="4"/>
      <c r="E49">
        <v>10.933999999999999</v>
      </c>
    </row>
    <row r="50" spans="1:15" x14ac:dyDescent="0.15">
      <c r="A50" t="s">
        <v>241</v>
      </c>
      <c r="D50" s="4"/>
      <c r="E50">
        <v>49.06</v>
      </c>
    </row>
    <row r="51" spans="1:15" x14ac:dyDescent="0.15">
      <c r="D51" s="4"/>
    </row>
    <row r="52" spans="1:15" x14ac:dyDescent="0.15">
      <c r="A52" s="1"/>
      <c r="B52" s="1"/>
      <c r="C52" s="1"/>
      <c r="D52" s="1"/>
      <c r="E52" s="1"/>
      <c r="F52" s="1"/>
      <c r="G52" s="1"/>
      <c r="H52" s="1"/>
      <c r="I52" s="1"/>
      <c r="J52" s="1"/>
      <c r="K52" s="1"/>
      <c r="L52" s="1"/>
      <c r="M52" s="1"/>
      <c r="N52" s="1"/>
      <c r="O52" s="1"/>
    </row>
  </sheetData>
  <sheetProtection algorithmName="SHA-512" hashValue="ZtvmyPt2ONZzm/Bj/nHA4r4PzCon08IukXvmc4bG4JczAH8ucQy1MTeScNt7x4XGtWnf3zJWGLhumkheqKZYFQ==" saltValue="rA03ueWTnESLYA4xaBzONg==" spinCount="100000" sheet="1" objects="1" scenarios="1"/>
  <phoneticPr fontId="10" type="noConversion"/>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dimension ref="A1:O52"/>
  <sheetViews>
    <sheetView workbookViewId="0">
      <selection activeCell="E15" sqref="E15"/>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18"/>
      <c r="B2" s="18"/>
      <c r="C2" s="18"/>
      <c r="D2" s="18"/>
      <c r="E2" s="18"/>
      <c r="F2" s="18"/>
      <c r="G2" s="18"/>
      <c r="H2" s="18"/>
      <c r="I2" s="18"/>
      <c r="J2" s="18"/>
      <c r="K2" s="18"/>
      <c r="L2" s="18"/>
      <c r="M2" s="18"/>
      <c r="N2" s="18"/>
      <c r="O2" s="18"/>
    </row>
    <row r="3" spans="1:15" x14ac:dyDescent="0.15">
      <c r="A3" s="8" t="s">
        <v>117</v>
      </c>
      <c r="B3" s="9"/>
      <c r="C3" s="9"/>
      <c r="D3" s="10"/>
      <c r="E3" s="9"/>
      <c r="F3" s="9"/>
      <c r="G3" s="9"/>
      <c r="H3" s="9"/>
      <c r="I3" s="9"/>
      <c r="J3" s="9"/>
      <c r="K3" s="9"/>
      <c r="L3" s="9"/>
      <c r="M3" s="9"/>
      <c r="N3" s="9"/>
      <c r="O3" s="9"/>
    </row>
    <row r="4" spans="1:15" x14ac:dyDescent="0.15">
      <c r="D4" s="4"/>
      <c r="E4" s="3" t="s">
        <v>268</v>
      </c>
    </row>
    <row r="5" spans="1:15" x14ac:dyDescent="0.15">
      <c r="D5" s="4"/>
    </row>
    <row r="6" spans="1:15" x14ac:dyDescent="0.15">
      <c r="A6" s="5" t="s">
        <v>90</v>
      </c>
      <c r="C6" t="s">
        <v>202</v>
      </c>
      <c r="D6" s="4"/>
      <c r="E6" s="6" t="s">
        <v>248</v>
      </c>
    </row>
    <row r="7" spans="1:15" x14ac:dyDescent="0.15">
      <c r="A7" s="2" t="s">
        <v>315</v>
      </c>
      <c r="D7" s="4"/>
      <c r="E7" s="22">
        <v>0.25</v>
      </c>
    </row>
    <row r="8" spans="1:15" x14ac:dyDescent="0.15">
      <c r="A8" s="2" t="s">
        <v>314</v>
      </c>
      <c r="D8" s="4"/>
      <c r="E8" s="2">
        <v>1</v>
      </c>
    </row>
    <row r="9" spans="1:15" x14ac:dyDescent="0.15">
      <c r="A9" s="2" t="s">
        <v>313</v>
      </c>
      <c r="D9" s="4"/>
      <c r="E9" s="22">
        <v>0.75</v>
      </c>
    </row>
    <row r="10" spans="1:15" x14ac:dyDescent="0.15">
      <c r="A10" s="2" t="s">
        <v>252</v>
      </c>
      <c r="D10" s="4"/>
      <c r="E10" s="2">
        <v>3</v>
      </c>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19.722999999999999</v>
      </c>
    </row>
    <row r="16" spans="1:15" x14ac:dyDescent="0.15">
      <c r="A16" t="s">
        <v>94</v>
      </c>
      <c r="D16" s="4"/>
      <c r="E16">
        <v>22.164999999999999</v>
      </c>
    </row>
    <row r="17" spans="1:5" x14ac:dyDescent="0.15">
      <c r="A17" t="s">
        <v>239</v>
      </c>
      <c r="D17" s="4"/>
      <c r="E17">
        <v>25.652000000000001</v>
      </c>
    </row>
    <row r="18" spans="1:5" x14ac:dyDescent="0.15">
      <c r="A18" t="s">
        <v>122</v>
      </c>
      <c r="D18" s="4"/>
      <c r="E18">
        <v>26.047999999999998</v>
      </c>
    </row>
    <row r="19" spans="1:5" x14ac:dyDescent="0.15">
      <c r="A19" t="s">
        <v>161</v>
      </c>
      <c r="D19" s="4"/>
      <c r="E19">
        <v>26.047999999999998</v>
      </c>
    </row>
    <row r="20" spans="1:5" x14ac:dyDescent="0.15">
      <c r="A20" t="s">
        <v>258</v>
      </c>
      <c r="D20" s="4"/>
      <c r="E20">
        <v>19.722999999999999</v>
      </c>
    </row>
    <row r="21" spans="1:5" x14ac:dyDescent="0.15">
      <c r="A21" t="s">
        <v>259</v>
      </c>
      <c r="D21" s="4"/>
      <c r="E21">
        <v>20.085999999999999</v>
      </c>
    </row>
    <row r="22" spans="1:5" x14ac:dyDescent="0.15">
      <c r="A22" t="s">
        <v>111</v>
      </c>
      <c r="D22" s="4"/>
      <c r="E22">
        <v>23.584</v>
      </c>
    </row>
    <row r="23" spans="1:5" x14ac:dyDescent="0.15">
      <c r="A23" t="s">
        <v>249</v>
      </c>
      <c r="D23" s="4"/>
      <c r="E23">
        <v>23.969000000000001</v>
      </c>
    </row>
    <row r="24" spans="1:5" x14ac:dyDescent="0.15">
      <c r="A24" t="s">
        <v>206</v>
      </c>
      <c r="D24" s="4"/>
      <c r="E24">
        <v>23.969000000000001</v>
      </c>
    </row>
    <row r="25" spans="1:5" x14ac:dyDescent="0.15">
      <c r="A25" t="s">
        <v>241</v>
      </c>
      <c r="D25" s="4"/>
      <c r="E25">
        <v>45.055999999999997</v>
      </c>
    </row>
    <row r="26" spans="1:5" x14ac:dyDescent="0.15">
      <c r="D26" s="4"/>
    </row>
    <row r="27" spans="1:5" x14ac:dyDescent="0.15">
      <c r="D27" s="4"/>
    </row>
    <row r="28" spans="1:5" x14ac:dyDescent="0.15">
      <c r="A28" s="5" t="s">
        <v>231</v>
      </c>
      <c r="C28" t="s">
        <v>202</v>
      </c>
      <c r="D28" s="4"/>
      <c r="E28" s="6" t="s">
        <v>248</v>
      </c>
    </row>
    <row r="29" spans="1:5" x14ac:dyDescent="0.15">
      <c r="A29" s="2" t="s">
        <v>315</v>
      </c>
      <c r="D29" s="4"/>
      <c r="E29" s="22">
        <v>0.25</v>
      </c>
    </row>
    <row r="30" spans="1:5" x14ac:dyDescent="0.15">
      <c r="A30" s="2" t="s">
        <v>314</v>
      </c>
      <c r="D30" s="4"/>
      <c r="E30" s="2">
        <v>1</v>
      </c>
    </row>
    <row r="31" spans="1:5" x14ac:dyDescent="0.15">
      <c r="A31" s="2" t="s">
        <v>313</v>
      </c>
      <c r="D31" s="4"/>
      <c r="E31" s="22">
        <v>0.75</v>
      </c>
    </row>
    <row r="32" spans="1:5" x14ac:dyDescent="0.15">
      <c r="A32" s="2" t="s">
        <v>252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19.722999999999999</v>
      </c>
    </row>
    <row r="39" spans="1:5" x14ac:dyDescent="0.15">
      <c r="A39" t="s">
        <v>94</v>
      </c>
      <c r="D39" s="4"/>
      <c r="E39">
        <v>22.164999999999999</v>
      </c>
    </row>
    <row r="40" spans="1:5" x14ac:dyDescent="0.15">
      <c r="A40" t="s">
        <v>239</v>
      </c>
      <c r="D40" s="4"/>
      <c r="E40">
        <v>25.652000000000001</v>
      </c>
    </row>
    <row r="41" spans="1:5" x14ac:dyDescent="0.15">
      <c r="A41" t="s">
        <v>122</v>
      </c>
      <c r="D41" s="4"/>
      <c r="E41">
        <v>26.047999999999998</v>
      </c>
    </row>
    <row r="42" spans="1:5" x14ac:dyDescent="0.15">
      <c r="A42" t="s">
        <v>161</v>
      </c>
      <c r="D42" s="4"/>
      <c r="E42">
        <v>26.047999999999998</v>
      </c>
    </row>
    <row r="43" spans="1:5" x14ac:dyDescent="0.15">
      <c r="A43" t="s">
        <v>258</v>
      </c>
      <c r="D43" s="4"/>
      <c r="E43">
        <v>19.722999999999999</v>
      </c>
    </row>
    <row r="44" spans="1:5" x14ac:dyDescent="0.15">
      <c r="A44" t="s">
        <v>259</v>
      </c>
      <c r="D44" s="4"/>
      <c r="E44">
        <v>20.085999999999999</v>
      </c>
    </row>
    <row r="45" spans="1:5" x14ac:dyDescent="0.15">
      <c r="A45" t="s">
        <v>111</v>
      </c>
      <c r="D45" s="4"/>
      <c r="E45">
        <v>23.584</v>
      </c>
    </row>
    <row r="46" spans="1:5" x14ac:dyDescent="0.15">
      <c r="A46" t="s">
        <v>249</v>
      </c>
      <c r="D46" s="4"/>
      <c r="E46">
        <v>23.969000000000001</v>
      </c>
    </row>
    <row r="47" spans="1:5" x14ac:dyDescent="0.15">
      <c r="A47" t="s">
        <v>206</v>
      </c>
      <c r="D47" s="4"/>
      <c r="E47">
        <v>23.969000000000001</v>
      </c>
    </row>
    <row r="48" spans="1:5" x14ac:dyDescent="0.15">
      <c r="A48" t="s">
        <v>283</v>
      </c>
      <c r="D48" s="4"/>
      <c r="E48">
        <v>9.2509999999999994</v>
      </c>
    </row>
    <row r="49" spans="1:15" x14ac:dyDescent="0.15">
      <c r="A49" t="s">
        <v>284</v>
      </c>
      <c r="D49" s="4"/>
      <c r="E49">
        <v>10.087</v>
      </c>
    </row>
    <row r="50" spans="1:15" x14ac:dyDescent="0.15">
      <c r="A50" t="s">
        <v>241</v>
      </c>
      <c r="D50" s="4"/>
      <c r="E50">
        <v>45.055999999999997</v>
      </c>
    </row>
    <row r="51" spans="1:15" x14ac:dyDescent="0.15">
      <c r="D51" s="4"/>
    </row>
    <row r="52" spans="1:15" x14ac:dyDescent="0.15">
      <c r="A52" s="19"/>
      <c r="B52" s="19"/>
      <c r="C52" s="19"/>
      <c r="D52" s="19"/>
      <c r="E52" s="19"/>
      <c r="F52" s="19"/>
      <c r="G52" s="19"/>
      <c r="H52" s="19"/>
      <c r="I52" s="19"/>
      <c r="J52" s="19"/>
      <c r="K52" s="19"/>
      <c r="L52" s="19"/>
      <c r="M52" s="19"/>
      <c r="N52" s="19"/>
      <c r="O52" s="19"/>
    </row>
  </sheetData>
  <sheetProtection algorithmName="SHA-512" hashValue="QzuES3hD+ewFs7B32nfm0FA+pr/cVYuL6DYwC/ODHytF55bnpgHwt5Ug4jzfWWgMmdbw4AhEm4wLavC/Huo3Aw==" saltValue="3akDJOcV/SOMd/0W6irI9A==" spinCount="100000" sheet="1" objects="1" scenarios="1"/>
  <phoneticPr fontId="10" type="noConversion"/>
  <pageMargins left="0.75" right="0.75" top="1" bottom="1" header="0.5" footer="0.5"/>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dimension ref="A1:O52"/>
  <sheetViews>
    <sheetView workbookViewId="0">
      <selection activeCell="J18" sqref="J18"/>
    </sheetView>
  </sheetViews>
  <sheetFormatPr baseColWidth="10" defaultColWidth="11" defaultRowHeight="13" x14ac:dyDescent="0.15"/>
  <cols>
    <col min="1" max="1" width="11.5" customWidth="1"/>
    <col min="2" max="2" width="15.5" customWidth="1"/>
    <col min="3" max="3" width="7.5" customWidth="1"/>
    <col min="4" max="4" width="1.6640625" customWidth="1"/>
    <col min="5" max="15" width="10" customWidth="1"/>
  </cols>
  <sheetData>
    <row r="1" spans="1:15" x14ac:dyDescent="0.15">
      <c r="A1" s="2" t="s">
        <v>18</v>
      </c>
    </row>
    <row r="2" spans="1:15" x14ac:dyDescent="0.15">
      <c r="A2" s="20"/>
      <c r="B2" s="20"/>
      <c r="C2" s="20"/>
      <c r="D2" s="20"/>
      <c r="E2" s="20"/>
      <c r="F2" s="20"/>
      <c r="G2" s="20"/>
      <c r="H2" s="20"/>
      <c r="I2" s="20"/>
      <c r="J2" s="20"/>
      <c r="K2" s="20"/>
      <c r="L2" s="20"/>
      <c r="M2" s="20"/>
      <c r="N2" s="20"/>
      <c r="O2" s="20"/>
    </row>
    <row r="3" spans="1:15" x14ac:dyDescent="0.15">
      <c r="A3" s="8" t="s">
        <v>129</v>
      </c>
      <c r="B3" s="9"/>
      <c r="C3" s="9"/>
      <c r="D3" s="10"/>
      <c r="E3" s="9"/>
      <c r="F3" s="9"/>
      <c r="G3" s="9"/>
      <c r="H3" s="9"/>
      <c r="I3" s="9"/>
      <c r="J3" s="9"/>
      <c r="K3" s="9"/>
      <c r="L3" s="9"/>
      <c r="M3" s="9"/>
      <c r="N3" s="9"/>
      <c r="O3" s="9"/>
    </row>
    <row r="4" spans="1:15" x14ac:dyDescent="0.15">
      <c r="D4" s="4"/>
      <c r="E4" s="3" t="s">
        <v>209</v>
      </c>
    </row>
    <row r="5" spans="1:15" x14ac:dyDescent="0.15">
      <c r="D5" s="4"/>
    </row>
    <row r="6" spans="1:15" x14ac:dyDescent="0.15">
      <c r="A6" s="5" t="s">
        <v>90</v>
      </c>
      <c r="C6" t="s">
        <v>202</v>
      </c>
      <c r="D6" s="4"/>
      <c r="E6" s="6" t="s">
        <v>248</v>
      </c>
    </row>
    <row r="7" spans="1:15" x14ac:dyDescent="0.15">
      <c r="A7" s="2" t="s">
        <v>315</v>
      </c>
      <c r="D7" s="4"/>
      <c r="E7" s="22">
        <v>0.25</v>
      </c>
    </row>
    <row r="8" spans="1:15" x14ac:dyDescent="0.15">
      <c r="A8" s="2" t="s">
        <v>251</v>
      </c>
      <c r="D8" s="4"/>
      <c r="E8" s="2">
        <v>1</v>
      </c>
    </row>
    <row r="9" spans="1:15" x14ac:dyDescent="0.15">
      <c r="A9" s="2" t="s">
        <v>313</v>
      </c>
      <c r="D9" s="4"/>
      <c r="E9" s="22">
        <v>0.75</v>
      </c>
    </row>
    <row r="10" spans="1:15" x14ac:dyDescent="0.15">
      <c r="A10" s="2" t="s">
        <v>232</v>
      </c>
      <c r="D10" s="4"/>
      <c r="E10" s="2">
        <v>3</v>
      </c>
    </row>
    <row r="11" spans="1:15" x14ac:dyDescent="0.15">
      <c r="A11" t="s">
        <v>213</v>
      </c>
      <c r="D11" s="4"/>
      <c r="E11">
        <v>300</v>
      </c>
    </row>
    <row r="12" spans="1:15" x14ac:dyDescent="0.15">
      <c r="A12" t="s">
        <v>214</v>
      </c>
      <c r="D12" s="4"/>
      <c r="E12">
        <v>1000</v>
      </c>
    </row>
    <row r="13" spans="1:15" x14ac:dyDescent="0.15">
      <c r="A13" t="s">
        <v>285</v>
      </c>
      <c r="D13" s="4"/>
      <c r="E13">
        <v>2500</v>
      </c>
    </row>
    <row r="14" spans="1:15" x14ac:dyDescent="0.15">
      <c r="A14" s="11" t="s">
        <v>244</v>
      </c>
      <c r="B14" s="11"/>
      <c r="C14" s="11"/>
      <c r="D14" s="4"/>
      <c r="E14" s="11">
        <v>5000</v>
      </c>
    </row>
    <row r="15" spans="1:15" x14ac:dyDescent="0.15">
      <c r="A15" t="s">
        <v>93</v>
      </c>
      <c r="D15" s="4"/>
      <c r="E15">
        <v>19.722999999999999</v>
      </c>
    </row>
    <row r="16" spans="1:15" x14ac:dyDescent="0.15">
      <c r="A16" t="s">
        <v>94</v>
      </c>
      <c r="D16" s="4"/>
      <c r="E16">
        <v>22.164999999999999</v>
      </c>
    </row>
    <row r="17" spans="1:5" x14ac:dyDescent="0.15">
      <c r="A17" t="s">
        <v>239</v>
      </c>
      <c r="D17" s="4"/>
      <c r="E17">
        <v>25.652000000000001</v>
      </c>
    </row>
    <row r="18" spans="1:5" x14ac:dyDescent="0.15">
      <c r="A18" t="s">
        <v>122</v>
      </c>
      <c r="D18" s="4"/>
      <c r="E18">
        <v>26.047999999999998</v>
      </c>
    </row>
    <row r="19" spans="1:5" x14ac:dyDescent="0.15">
      <c r="A19" t="s">
        <v>161</v>
      </c>
      <c r="D19" s="4"/>
      <c r="E19">
        <v>26.047999999999998</v>
      </c>
    </row>
    <row r="20" spans="1:5" x14ac:dyDescent="0.15">
      <c r="A20" t="s">
        <v>258</v>
      </c>
      <c r="D20" s="4"/>
      <c r="E20">
        <v>19.722999999999999</v>
      </c>
    </row>
    <row r="21" spans="1:5" x14ac:dyDescent="0.15">
      <c r="A21" t="s">
        <v>259</v>
      </c>
      <c r="D21" s="4"/>
      <c r="E21">
        <v>20.085999999999999</v>
      </c>
    </row>
    <row r="22" spans="1:5" x14ac:dyDescent="0.15">
      <c r="A22" t="s">
        <v>111</v>
      </c>
      <c r="D22" s="4"/>
      <c r="E22">
        <v>23.584</v>
      </c>
    </row>
    <row r="23" spans="1:5" x14ac:dyDescent="0.15">
      <c r="A23" t="s">
        <v>249</v>
      </c>
      <c r="D23" s="4"/>
      <c r="E23">
        <v>23.969000000000001</v>
      </c>
    </row>
    <row r="24" spans="1:5" x14ac:dyDescent="0.15">
      <c r="A24" t="s">
        <v>206</v>
      </c>
      <c r="D24" s="4"/>
      <c r="E24">
        <v>23.969000000000001</v>
      </c>
    </row>
    <row r="25" spans="1:5" x14ac:dyDescent="0.15">
      <c r="A25" t="s">
        <v>241</v>
      </c>
      <c r="D25" s="4"/>
      <c r="E25">
        <v>45.055999999999997</v>
      </c>
    </row>
    <row r="26" spans="1:5" x14ac:dyDescent="0.15">
      <c r="D26" s="4"/>
    </row>
    <row r="27" spans="1:5" x14ac:dyDescent="0.15">
      <c r="D27" s="4"/>
    </row>
    <row r="28" spans="1:5" x14ac:dyDescent="0.15">
      <c r="A28" s="5" t="s">
        <v>231</v>
      </c>
      <c r="C28" t="s">
        <v>202</v>
      </c>
      <c r="D28" s="4"/>
      <c r="E28" s="6" t="s">
        <v>248</v>
      </c>
    </row>
    <row r="29" spans="1:5" x14ac:dyDescent="0.15">
      <c r="A29" s="2" t="s">
        <v>315</v>
      </c>
      <c r="D29" s="4"/>
      <c r="E29" s="22">
        <v>0.25</v>
      </c>
    </row>
    <row r="30" spans="1:5" x14ac:dyDescent="0.15">
      <c r="A30" s="2" t="s">
        <v>251</v>
      </c>
      <c r="D30" s="4"/>
      <c r="E30" s="2">
        <v>1</v>
      </c>
    </row>
    <row r="31" spans="1:5" x14ac:dyDescent="0.15">
      <c r="A31" s="2" t="s">
        <v>313</v>
      </c>
      <c r="D31" s="4"/>
      <c r="E31" s="22">
        <v>0.75</v>
      </c>
    </row>
    <row r="32" spans="1:5" x14ac:dyDescent="0.15">
      <c r="A32" s="2" t="s">
        <v>232</v>
      </c>
      <c r="D32" s="4"/>
      <c r="E32" s="2">
        <v>3</v>
      </c>
    </row>
    <row r="33" spans="1:5" x14ac:dyDescent="0.15">
      <c r="A33" t="s">
        <v>213</v>
      </c>
      <c r="D33" s="4"/>
      <c r="E33">
        <v>300</v>
      </c>
    </row>
    <row r="34" spans="1:5" x14ac:dyDescent="0.15">
      <c r="A34" t="s">
        <v>214</v>
      </c>
      <c r="D34" s="4"/>
      <c r="E34">
        <v>1000</v>
      </c>
    </row>
    <row r="35" spans="1:5" x14ac:dyDescent="0.15">
      <c r="A35" t="s">
        <v>285</v>
      </c>
      <c r="D35" s="4"/>
      <c r="E35">
        <v>2500</v>
      </c>
    </row>
    <row r="36" spans="1:5" x14ac:dyDescent="0.15">
      <c r="A36" t="s">
        <v>244</v>
      </c>
      <c r="D36" s="4"/>
      <c r="E36">
        <v>5000</v>
      </c>
    </row>
    <row r="37" spans="1:5" x14ac:dyDescent="0.15">
      <c r="A37" s="11" t="s">
        <v>278</v>
      </c>
      <c r="B37" s="11"/>
      <c r="C37" s="11"/>
      <c r="D37" s="4"/>
      <c r="E37" s="11">
        <v>2000</v>
      </c>
    </row>
    <row r="38" spans="1:5" x14ac:dyDescent="0.15">
      <c r="A38" t="s">
        <v>93</v>
      </c>
      <c r="D38" s="4"/>
      <c r="E38">
        <v>19.722999999999999</v>
      </c>
    </row>
    <row r="39" spans="1:5" x14ac:dyDescent="0.15">
      <c r="A39" t="s">
        <v>94</v>
      </c>
      <c r="D39" s="4"/>
      <c r="E39">
        <v>22.164999999999999</v>
      </c>
    </row>
    <row r="40" spans="1:5" x14ac:dyDescent="0.15">
      <c r="A40" t="s">
        <v>239</v>
      </c>
      <c r="D40" s="4"/>
      <c r="E40">
        <v>25.652000000000001</v>
      </c>
    </row>
    <row r="41" spans="1:5" x14ac:dyDescent="0.15">
      <c r="A41" t="s">
        <v>122</v>
      </c>
      <c r="D41" s="4"/>
      <c r="E41">
        <v>26.047999999999998</v>
      </c>
    </row>
    <row r="42" spans="1:5" x14ac:dyDescent="0.15">
      <c r="A42" t="s">
        <v>161</v>
      </c>
      <c r="D42" s="4"/>
      <c r="E42">
        <v>26.047999999999998</v>
      </c>
    </row>
    <row r="43" spans="1:5" x14ac:dyDescent="0.15">
      <c r="A43" t="s">
        <v>258</v>
      </c>
      <c r="D43" s="4"/>
      <c r="E43">
        <v>19.722999999999999</v>
      </c>
    </row>
    <row r="44" spans="1:5" x14ac:dyDescent="0.15">
      <c r="A44" t="s">
        <v>259</v>
      </c>
      <c r="D44" s="4"/>
      <c r="E44">
        <v>20.085999999999999</v>
      </c>
    </row>
    <row r="45" spans="1:5" x14ac:dyDescent="0.15">
      <c r="A45" t="s">
        <v>111</v>
      </c>
      <c r="D45" s="4"/>
      <c r="E45">
        <v>23.584</v>
      </c>
    </row>
    <row r="46" spans="1:5" x14ac:dyDescent="0.15">
      <c r="A46" t="s">
        <v>249</v>
      </c>
      <c r="D46" s="4"/>
      <c r="E46">
        <v>23.969000000000001</v>
      </c>
    </row>
    <row r="47" spans="1:5" x14ac:dyDescent="0.15">
      <c r="A47" t="s">
        <v>206</v>
      </c>
      <c r="D47" s="4"/>
      <c r="E47">
        <v>23.969000000000001</v>
      </c>
    </row>
    <row r="48" spans="1:5" x14ac:dyDescent="0.15">
      <c r="A48" t="s">
        <v>283</v>
      </c>
      <c r="D48" s="4"/>
      <c r="E48">
        <v>9.2509999999999994</v>
      </c>
    </row>
    <row r="49" spans="1:15" x14ac:dyDescent="0.15">
      <c r="A49" t="s">
        <v>284</v>
      </c>
      <c r="D49" s="4"/>
      <c r="E49">
        <v>10.087</v>
      </c>
    </row>
    <row r="50" spans="1:15" x14ac:dyDescent="0.15">
      <c r="A50" t="s">
        <v>241</v>
      </c>
      <c r="D50" s="4"/>
      <c r="E50">
        <v>45.055999999999997</v>
      </c>
    </row>
    <row r="51" spans="1:15" x14ac:dyDescent="0.15">
      <c r="D51" s="4"/>
    </row>
    <row r="52" spans="1:15" x14ac:dyDescent="0.15">
      <c r="A52" s="21"/>
      <c r="B52" s="21"/>
      <c r="C52" s="21"/>
      <c r="D52" s="21"/>
      <c r="E52" s="21"/>
      <c r="F52" s="21"/>
      <c r="G52" s="21"/>
      <c r="H52" s="21"/>
      <c r="I52" s="21"/>
      <c r="J52" s="21"/>
      <c r="K52" s="21"/>
      <c r="L52" s="21"/>
      <c r="M52" s="21"/>
      <c r="N52" s="21"/>
      <c r="O52" s="21"/>
    </row>
  </sheetData>
  <sheetProtection algorithmName="SHA-512" hashValue="KNky1f4fsS4cxlRiBZKU2TbPSdZVeWL3akuF5Q5pC478WpWYb6RoILLAg+5KnBN0JT9I7dKUT+ccbj3snEVhIQ==" saltValue="XHc9jC9bl8lUJBmT7jXtEA==" spinCount="100000" sheet="1" objects="1" scenarios="1"/>
  <phoneticPr fontId="10" type="noConversion"/>
  <pageMargins left="0.75" right="0.75" top="1" bottom="1" header="0.5" footer="0.5"/>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EBE4-A0A4-394C-9BA8-5FFCB81A967C}">
  <sheetPr codeName="Sheet2"/>
  <dimension ref="A1:L59"/>
  <sheetViews>
    <sheetView workbookViewId="0">
      <selection activeCell="L8" sqref="L8:L30"/>
    </sheetView>
  </sheetViews>
  <sheetFormatPr baseColWidth="10" defaultRowHeight="13" x14ac:dyDescent="0.15"/>
  <cols>
    <col min="1" max="1" width="20.33203125" style="201" customWidth="1"/>
    <col min="2" max="2" width="14.5" style="201" customWidth="1"/>
    <col min="3" max="12" width="12.83203125" style="201" customWidth="1"/>
    <col min="13" max="16384" width="10.83203125" style="201"/>
  </cols>
  <sheetData>
    <row r="1" spans="1:12" ht="14" x14ac:dyDescent="0.15">
      <c r="A1" s="200" t="s">
        <v>216</v>
      </c>
      <c r="B1" s="200"/>
      <c r="C1" s="200"/>
      <c r="D1" s="200"/>
      <c r="E1" s="200"/>
      <c r="F1" s="200"/>
      <c r="G1" s="200"/>
      <c r="H1" s="200"/>
      <c r="I1" s="200"/>
      <c r="J1" s="200"/>
      <c r="K1" s="200"/>
      <c r="L1" s="200"/>
    </row>
    <row r="2" spans="1:12" ht="14" x14ac:dyDescent="0.15">
      <c r="A2" s="202" t="s">
        <v>287</v>
      </c>
      <c r="B2" s="200"/>
      <c r="C2" s="200"/>
      <c r="D2" s="200"/>
      <c r="E2" s="200"/>
      <c r="F2" s="200"/>
      <c r="G2" s="200"/>
      <c r="H2" s="200"/>
      <c r="I2" s="200"/>
      <c r="J2" s="200"/>
      <c r="K2" s="200"/>
      <c r="L2" s="200"/>
    </row>
    <row r="3" spans="1:12" ht="15" thickBot="1" x14ac:dyDescent="0.2">
      <c r="A3" s="200"/>
      <c r="B3" s="200"/>
      <c r="C3" s="200"/>
      <c r="D3" s="200"/>
      <c r="E3" s="200"/>
      <c r="F3" s="200"/>
      <c r="G3" s="200"/>
      <c r="H3" s="200"/>
      <c r="I3" s="200"/>
      <c r="J3" s="200"/>
      <c r="K3" s="200"/>
      <c r="L3" s="200"/>
    </row>
    <row r="4" spans="1:12" ht="14" x14ac:dyDescent="0.15">
      <c r="A4" s="128" t="s">
        <v>217</v>
      </c>
      <c r="B4" s="129"/>
      <c r="C4" s="129"/>
      <c r="D4" s="129"/>
      <c r="E4" s="129"/>
      <c r="F4" s="129"/>
      <c r="G4" s="129"/>
      <c r="H4" s="129"/>
      <c r="I4" s="129"/>
      <c r="J4" s="129"/>
      <c r="K4" s="129"/>
      <c r="L4" s="130"/>
    </row>
    <row r="5" spans="1:12" ht="14" x14ac:dyDescent="0.15">
      <c r="A5" s="131" t="s">
        <v>131</v>
      </c>
      <c r="B5" s="82"/>
      <c r="C5" s="149">
        <v>1500</v>
      </c>
      <c r="D5" s="82"/>
      <c r="E5" s="82"/>
      <c r="F5" s="82"/>
      <c r="G5" s="82"/>
      <c r="H5" s="82"/>
      <c r="I5" s="82"/>
      <c r="J5" s="82"/>
      <c r="K5" s="82"/>
      <c r="L5" s="132"/>
    </row>
    <row r="6" spans="1:12" ht="14" x14ac:dyDescent="0.15">
      <c r="A6" s="131"/>
      <c r="B6" s="82"/>
      <c r="C6" s="82"/>
      <c r="D6" s="82"/>
      <c r="E6" s="82"/>
      <c r="F6" s="82"/>
      <c r="G6" s="82"/>
      <c r="H6" s="82"/>
      <c r="I6" s="82"/>
      <c r="J6" s="82"/>
      <c r="K6" s="82"/>
      <c r="L6" s="132"/>
    </row>
    <row r="7" spans="1:12" ht="30" x14ac:dyDescent="0.15">
      <c r="A7" s="228" t="s">
        <v>193</v>
      </c>
      <c r="B7" s="229" t="s">
        <v>142</v>
      </c>
      <c r="C7" s="230" t="s">
        <v>148</v>
      </c>
      <c r="D7" s="230" t="s">
        <v>132</v>
      </c>
      <c r="E7" s="231" t="s">
        <v>133</v>
      </c>
      <c r="F7" s="231" t="s">
        <v>134</v>
      </c>
      <c r="G7" s="231" t="s">
        <v>135</v>
      </c>
      <c r="H7" s="231" t="s">
        <v>218</v>
      </c>
      <c r="I7" s="231" t="s">
        <v>139</v>
      </c>
      <c r="J7" s="231" t="s">
        <v>444</v>
      </c>
      <c r="K7" s="232" t="s">
        <v>143</v>
      </c>
      <c r="L7" s="233" t="s">
        <v>144</v>
      </c>
    </row>
    <row r="8" spans="1:12" x14ac:dyDescent="0.15">
      <c r="A8" s="133" t="str">
        <f>'Tariff Jul 2020'!K2</f>
        <v>AGL</v>
      </c>
      <c r="B8" s="134">
        <f>'Tariff Jul 2020'!G2</f>
        <v>42551</v>
      </c>
      <c r="C8" s="135">
        <f>91*'Tariff Jul 2020'!M2/100</f>
        <v>73.155727272727276</v>
      </c>
      <c r="D8" s="135">
        <f>$C$5*'Tariff Jul 2020'!N2/100</f>
        <v>514.49999999999989</v>
      </c>
      <c r="E8" s="135">
        <v>0</v>
      </c>
      <c r="F8" s="136">
        <v>0</v>
      </c>
      <c r="G8" s="135">
        <v>0</v>
      </c>
      <c r="H8" s="135">
        <v>0</v>
      </c>
      <c r="I8" s="135">
        <v>0</v>
      </c>
      <c r="J8" s="135">
        <f>SUM(C8:I8)</f>
        <v>587.65572727272718</v>
      </c>
      <c r="K8" s="137">
        <f>J8*4</f>
        <v>2350.6229090909087</v>
      </c>
      <c r="L8" s="238">
        <f>K8*1.1</f>
        <v>2585.6851999999999</v>
      </c>
    </row>
    <row r="9" spans="1:12" x14ac:dyDescent="0.15">
      <c r="A9" s="133" t="str">
        <f>'Tariff Jul 2020'!K3</f>
        <v>Alinta Energy</v>
      </c>
      <c r="B9" s="134">
        <f>'Tariff Jul 2020'!G3</f>
        <v>42551</v>
      </c>
      <c r="C9" s="135">
        <f>91*'Tariff Jul 2020'!M3/100</f>
        <v>75.529999999999987</v>
      </c>
      <c r="D9" s="135">
        <f>$C$5*'Tariff Jul 2020'!N3/100</f>
        <v>510.5454545454545</v>
      </c>
      <c r="E9" s="135">
        <v>0</v>
      </c>
      <c r="F9" s="136">
        <v>0</v>
      </c>
      <c r="G9" s="135">
        <v>0</v>
      </c>
      <c r="H9" s="135">
        <v>0</v>
      </c>
      <c r="I9" s="135">
        <v>0</v>
      </c>
      <c r="J9" s="135">
        <f t="shared" ref="J9:J20" si="0">SUM(C9:I9)</f>
        <v>586.07545454545448</v>
      </c>
      <c r="K9" s="137">
        <f t="shared" ref="K9:K23" si="1">J9*4</f>
        <v>2344.3018181818179</v>
      </c>
      <c r="L9" s="238">
        <f t="shared" ref="L9:L23" si="2">K9*1.1</f>
        <v>2578.732</v>
      </c>
    </row>
    <row r="10" spans="1:12" x14ac:dyDescent="0.15">
      <c r="A10" s="133" t="str">
        <f>'Tariff Jul 2020'!K4</f>
        <v>Click Energy</v>
      </c>
      <c r="B10" s="134">
        <f>'Tariff Jul 2020'!G4</f>
        <v>42551</v>
      </c>
      <c r="C10" s="135">
        <f>91*'Tariff Jul 2020'!M4/100</f>
        <v>84.084000000000003</v>
      </c>
      <c r="D10" s="135">
        <f>$C$5*'Tariff Jul 2020'!N4/100</f>
        <v>498.00000000000006</v>
      </c>
      <c r="E10" s="135">
        <v>0</v>
      </c>
      <c r="F10" s="136">
        <v>0</v>
      </c>
      <c r="G10" s="135">
        <v>0</v>
      </c>
      <c r="H10" s="135">
        <v>0</v>
      </c>
      <c r="I10" s="135">
        <v>0</v>
      </c>
      <c r="J10" s="135">
        <f t="shared" si="0"/>
        <v>582.08400000000006</v>
      </c>
      <c r="K10" s="137">
        <f t="shared" si="1"/>
        <v>2328.3360000000002</v>
      </c>
      <c r="L10" s="238">
        <f t="shared" si="2"/>
        <v>2561.1696000000006</v>
      </c>
    </row>
    <row r="11" spans="1:12" x14ac:dyDescent="0.15">
      <c r="A11" s="133" t="str">
        <f>'Tariff Jul 2020'!K5</f>
        <v>Commander</v>
      </c>
      <c r="B11" s="134">
        <f>'Tariff Jul 2020'!G5</f>
        <v>42551</v>
      </c>
      <c r="C11" s="135">
        <f>91*'Tariff Jul 2020'!M5/100</f>
        <v>108.48027272727272</v>
      </c>
      <c r="D11" s="135">
        <f>$C$5*'Tariff Jul 2020'!N5/100</f>
        <v>460.09090909090907</v>
      </c>
      <c r="E11" s="135">
        <v>0</v>
      </c>
      <c r="F11" s="136">
        <v>0</v>
      </c>
      <c r="G11" s="135">
        <v>0</v>
      </c>
      <c r="H11" s="135">
        <v>0</v>
      </c>
      <c r="I11" s="135">
        <v>0</v>
      </c>
      <c r="J11" s="135">
        <f t="shared" si="0"/>
        <v>568.5711818181818</v>
      </c>
      <c r="K11" s="137">
        <f t="shared" si="1"/>
        <v>2274.2847272727272</v>
      </c>
      <c r="L11" s="238">
        <f t="shared" si="2"/>
        <v>2501.7132000000001</v>
      </c>
    </row>
    <row r="12" spans="1:12" x14ac:dyDescent="0.15">
      <c r="A12" s="133" t="str">
        <f>'Tariff Jul 2020'!K6</f>
        <v>Diamond Energy</v>
      </c>
      <c r="B12" s="134">
        <f>'Tariff Jul 2020'!G6</f>
        <v>42551</v>
      </c>
      <c r="C12" s="135">
        <f>91*'Tariff Jul 2020'!M6/100</f>
        <v>74.62</v>
      </c>
      <c r="D12" s="135">
        <f>IF($C$5&gt;='Tariff Jul 2020'!P6,('Tariff Jul 2020'!P6*'Tariff Jul 2020'!N6/100),($C$5*'Tariff Jul 2020'!N6/100))</f>
        <v>97.5</v>
      </c>
      <c r="E12" s="135">
        <f>IF($C$5&lt;'Tariff Jul 2020'!P6,0,IF(($C$5-'Tariff Jul 2020'!P6)&lt;='Tariff Jul 2020'!R6,(($C$5-'Tariff Jul 2020'!P6)*'Tariff Jul 2020'!Q6/100),(('Tariff Jul 2020'!R6-'Tariff Jul 2020'!P6)*'Tariff Jul 2020'!Q6/100)))</f>
        <v>237.99999999999997</v>
      </c>
      <c r="F12" s="136">
        <f>IF($C$5&lt;'Tariff Jul 2020'!R6,0,IF(($C$5-'Tariff Jul 2020'!R6)&lt;='Tariff Jul 2020'!T6,(($C$5-'Tariff Jul 2020'!R6)*'Tariff Jul 2020'!S6/100),(('Tariff Jul 2020'!T6-'Tariff Jul 2020'!R6)*'Tariff Jul 2020'!S6/100)))</f>
        <v>185</v>
      </c>
      <c r="G12" s="135">
        <v>0</v>
      </c>
      <c r="H12" s="135">
        <v>0</v>
      </c>
      <c r="I12" s="135">
        <f>IF(($C$5&lt;'Tariff Jul 2020'!T6),(0),($C$5-'Tariff Jul 2020'!T6)*'Tariff Jul 2020'!U6/100)</f>
        <v>0</v>
      </c>
      <c r="J12" s="135">
        <f t="shared" si="0"/>
        <v>595.12</v>
      </c>
      <c r="K12" s="137">
        <f t="shared" si="1"/>
        <v>2380.48</v>
      </c>
      <c r="L12" s="238">
        <f t="shared" si="2"/>
        <v>2618.5280000000002</v>
      </c>
    </row>
    <row r="13" spans="1:12" x14ac:dyDescent="0.15">
      <c r="A13" s="133" t="str">
        <f>'Tariff Jul 2020'!K7</f>
        <v>Dodo Power &amp; Gas</v>
      </c>
      <c r="B13" s="134">
        <f>'Tariff Jul 2020'!G7</f>
        <v>42551</v>
      </c>
      <c r="C13" s="135">
        <f>91*'Tariff Jul 2020'!M7/100</f>
        <v>108.48027272727272</v>
      </c>
      <c r="D13" s="135">
        <f>$C$5*'Tariff Jul 2020'!N7/100</f>
        <v>460.09090909090907</v>
      </c>
      <c r="E13" s="135">
        <v>0</v>
      </c>
      <c r="F13" s="136">
        <v>0</v>
      </c>
      <c r="G13" s="135">
        <v>0</v>
      </c>
      <c r="H13" s="135">
        <v>0</v>
      </c>
      <c r="I13" s="135">
        <v>0</v>
      </c>
      <c r="J13" s="135">
        <f t="shared" si="0"/>
        <v>568.5711818181818</v>
      </c>
      <c r="K13" s="137">
        <f t="shared" si="1"/>
        <v>2274.2847272727272</v>
      </c>
      <c r="L13" s="238">
        <f t="shared" si="2"/>
        <v>2501.7132000000001</v>
      </c>
    </row>
    <row r="14" spans="1:12" x14ac:dyDescent="0.15">
      <c r="A14" s="133" t="str">
        <f>'Tariff Jul 2020'!K8</f>
        <v>EnergyAustralia</v>
      </c>
      <c r="B14" s="134">
        <f>'Tariff Jul 2020'!G8</f>
        <v>42551</v>
      </c>
      <c r="C14" s="135">
        <f>91*'Tariff Jul 2020'!M8/100</f>
        <v>70.97999999999999</v>
      </c>
      <c r="D14" s="135">
        <f>$C$5*'Tariff Jul 2020'!N8/100</f>
        <v>517.77272727272725</v>
      </c>
      <c r="E14" s="135">
        <v>0</v>
      </c>
      <c r="F14" s="136">
        <v>0</v>
      </c>
      <c r="G14" s="135">
        <v>0</v>
      </c>
      <c r="H14" s="135">
        <v>0</v>
      </c>
      <c r="I14" s="135">
        <v>0</v>
      </c>
      <c r="J14" s="135">
        <f t="shared" si="0"/>
        <v>588.75272727272727</v>
      </c>
      <c r="K14" s="137">
        <f t="shared" si="1"/>
        <v>2355.0109090909091</v>
      </c>
      <c r="L14" s="238">
        <f t="shared" si="2"/>
        <v>2590.5120000000002</v>
      </c>
    </row>
    <row r="15" spans="1:12" x14ac:dyDescent="0.15">
      <c r="A15" s="133" t="str">
        <f>'Tariff Jul 2020'!K9</f>
        <v>Lumo Energy</v>
      </c>
      <c r="B15" s="134">
        <f>'Tariff Jul 2020'!G9</f>
        <v>42551</v>
      </c>
      <c r="C15" s="135">
        <f>91*'Tariff Jul 2020'!M9/100</f>
        <v>97.37</v>
      </c>
      <c r="D15" s="135">
        <f>$C$5*'Tariff Jul 2020'!N9/100</f>
        <v>476.72727272727275</v>
      </c>
      <c r="E15" s="135">
        <v>0</v>
      </c>
      <c r="F15" s="136">
        <v>0</v>
      </c>
      <c r="G15" s="135">
        <v>0</v>
      </c>
      <c r="H15" s="135">
        <v>0</v>
      </c>
      <c r="I15" s="135">
        <v>0</v>
      </c>
      <c r="J15" s="135">
        <f t="shared" si="0"/>
        <v>574.09727272727275</v>
      </c>
      <c r="K15" s="137">
        <f t="shared" si="1"/>
        <v>2296.389090909091</v>
      </c>
      <c r="L15" s="238">
        <f t="shared" si="2"/>
        <v>2526.0280000000002</v>
      </c>
    </row>
    <row r="16" spans="1:12" x14ac:dyDescent="0.15">
      <c r="A16" s="133" t="str">
        <f>'Tariff Jul 2020'!K10</f>
        <v>Momentum Energy</v>
      </c>
      <c r="B16" s="134">
        <f>'Tariff Jul 2020'!G10</f>
        <v>42551</v>
      </c>
      <c r="C16" s="135">
        <f>91*'Tariff Jul 2020'!M10/100</f>
        <v>84.994</v>
      </c>
      <c r="D16" s="135">
        <f>$C$5*'Tariff Jul 2020'!N10/100</f>
        <v>496.63636363636368</v>
      </c>
      <c r="E16" s="135">
        <v>0</v>
      </c>
      <c r="F16" s="136">
        <v>0</v>
      </c>
      <c r="G16" s="135">
        <v>0</v>
      </c>
      <c r="H16" s="135">
        <v>0</v>
      </c>
      <c r="I16" s="135">
        <v>0</v>
      </c>
      <c r="J16" s="135">
        <f t="shared" si="0"/>
        <v>581.63036363636365</v>
      </c>
      <c r="K16" s="137">
        <f t="shared" si="1"/>
        <v>2326.5214545454546</v>
      </c>
      <c r="L16" s="238">
        <f t="shared" si="2"/>
        <v>2559.1736000000001</v>
      </c>
    </row>
    <row r="17" spans="1:12" x14ac:dyDescent="0.15">
      <c r="A17" s="133" t="str">
        <f>'Tariff Jul 2020'!K11</f>
        <v>Origin Energy</v>
      </c>
      <c r="B17" s="134">
        <f>'Tariff Jul 2020'!G11</f>
        <v>42551</v>
      </c>
      <c r="C17" s="135">
        <f>91*'Tariff Jul 2020'!M11/100</f>
        <v>70.905545454545447</v>
      </c>
      <c r="D17" s="135">
        <f>IF($C$5&gt;='Tariff Jul 2020'!P11,('Tariff Jul 2020'!P11*'Tariff Jul 2020'!N11/100),($C$5*'Tariff Jul 2020'!N11/100))</f>
        <v>345.2727272727272</v>
      </c>
      <c r="E17" s="135">
        <v>0</v>
      </c>
      <c r="F17" s="136">
        <v>0</v>
      </c>
      <c r="G17" s="135">
        <v>0</v>
      </c>
      <c r="H17" s="135">
        <v>0</v>
      </c>
      <c r="I17" s="135">
        <f>IF(($C$5&lt;'Tariff Jul 2020'!T11),(0),($C$5-'Tariff Jul 2020'!T11)*'Tariff Jul 2020'!U11/100)</f>
        <v>184.22727272727272</v>
      </c>
      <c r="J17" s="135">
        <f t="shared" si="0"/>
        <v>600.4055454545454</v>
      </c>
      <c r="K17" s="137">
        <f t="shared" si="1"/>
        <v>2401.6221818181816</v>
      </c>
      <c r="L17" s="238">
        <f t="shared" si="2"/>
        <v>2641.7844</v>
      </c>
    </row>
    <row r="18" spans="1:12" x14ac:dyDescent="0.15">
      <c r="A18" s="133" t="str">
        <f>'Tariff Jul 2020'!K12</f>
        <v>Powerdirect</v>
      </c>
      <c r="B18" s="134">
        <f>'Tariff Jul 2020'!G12</f>
        <v>42551</v>
      </c>
      <c r="C18" s="135">
        <f>91*'Tariff Jul 2020'!M12/100</f>
        <v>73.154899999999998</v>
      </c>
      <c r="D18" s="135">
        <f>$C$5*'Tariff Jul 2020'!N12/100</f>
        <v>514.49999999999989</v>
      </c>
      <c r="E18" s="135">
        <v>0</v>
      </c>
      <c r="F18" s="136">
        <v>0</v>
      </c>
      <c r="G18" s="135">
        <v>0</v>
      </c>
      <c r="H18" s="135">
        <v>0</v>
      </c>
      <c r="I18" s="135">
        <v>0</v>
      </c>
      <c r="J18" s="135">
        <f t="shared" si="0"/>
        <v>587.65489999999988</v>
      </c>
      <c r="K18" s="137">
        <f t="shared" si="1"/>
        <v>2350.6195999999995</v>
      </c>
      <c r="L18" s="238">
        <f t="shared" si="2"/>
        <v>2585.6815599999995</v>
      </c>
    </row>
    <row r="19" spans="1:12" x14ac:dyDescent="0.15">
      <c r="A19" s="133" t="str">
        <f>'Tariff Jul 2020'!K13</f>
        <v>Red Energy</v>
      </c>
      <c r="B19" s="134">
        <f>'Tariff Jul 2020'!G13</f>
        <v>42551</v>
      </c>
      <c r="C19" s="135">
        <f>91*'Tariff Jul 2020'!M13/100</f>
        <v>97.37</v>
      </c>
      <c r="D19" s="135">
        <f>$C$5*'Tariff Jul 2020'!N13/100</f>
        <v>476.72727272727275</v>
      </c>
      <c r="E19" s="135">
        <v>0</v>
      </c>
      <c r="F19" s="136">
        <v>0</v>
      </c>
      <c r="G19" s="135">
        <v>0</v>
      </c>
      <c r="H19" s="135">
        <v>0</v>
      </c>
      <c r="I19" s="135">
        <v>0</v>
      </c>
      <c r="J19" s="135">
        <f t="shared" si="0"/>
        <v>574.09727272727275</v>
      </c>
      <c r="K19" s="137">
        <f t="shared" si="1"/>
        <v>2296.389090909091</v>
      </c>
      <c r="L19" s="238">
        <f t="shared" si="2"/>
        <v>2526.0280000000002</v>
      </c>
    </row>
    <row r="20" spans="1:12" x14ac:dyDescent="0.15">
      <c r="A20" s="133" t="str">
        <f>'Tariff Jul 2020'!K14</f>
        <v>Energy Locals</v>
      </c>
      <c r="B20" s="134">
        <f>'Tariff Jul 2020'!G14</f>
        <v>42564</v>
      </c>
      <c r="C20" s="135">
        <f>91*'Tariff Jul 2020'!M14/100</f>
        <v>152.21570000000003</v>
      </c>
      <c r="D20" s="135">
        <f>$C$5*'Tariff Jul 2020'!N14/100</f>
        <v>388.65</v>
      </c>
      <c r="E20" s="135">
        <v>0</v>
      </c>
      <c r="F20" s="136">
        <v>0</v>
      </c>
      <c r="G20" s="135">
        <v>0</v>
      </c>
      <c r="H20" s="135">
        <v>0</v>
      </c>
      <c r="I20" s="135">
        <v>0</v>
      </c>
      <c r="J20" s="135">
        <f t="shared" si="0"/>
        <v>540.86570000000006</v>
      </c>
      <c r="K20" s="137">
        <f t="shared" si="1"/>
        <v>2163.4628000000002</v>
      </c>
      <c r="L20" s="238">
        <f t="shared" si="2"/>
        <v>2379.8090800000004</v>
      </c>
    </row>
    <row r="21" spans="1:12" x14ac:dyDescent="0.15">
      <c r="A21" s="133" t="str">
        <f>'Tariff Jul 2020'!K15</f>
        <v>Simply Energy</v>
      </c>
      <c r="B21" s="134">
        <f>'Tariff Jul 2020'!G15</f>
        <v>42551</v>
      </c>
      <c r="C21" s="135">
        <f>91*'Tariff Jul 2020'!M15/100</f>
        <v>88.27</v>
      </c>
      <c r="D21" s="135">
        <f>$C$5*'Tariff Jul 2020'!N15/100</f>
        <v>491.72727272727275</v>
      </c>
      <c r="E21" s="135">
        <v>0</v>
      </c>
      <c r="F21" s="136">
        <v>0</v>
      </c>
      <c r="G21" s="135">
        <v>0</v>
      </c>
      <c r="H21" s="135">
        <v>0</v>
      </c>
      <c r="I21" s="135">
        <v>0</v>
      </c>
      <c r="J21" s="135">
        <f>SUM(C21:I21)</f>
        <v>579.99727272727273</v>
      </c>
      <c r="K21" s="137">
        <f t="shared" si="1"/>
        <v>2319.9890909090909</v>
      </c>
      <c r="L21" s="238">
        <f t="shared" si="2"/>
        <v>2551.9880000000003</v>
      </c>
    </row>
    <row r="22" spans="1:12" x14ac:dyDescent="0.15">
      <c r="A22" s="133" t="str">
        <f>'Tariff Jul 2020'!K16</f>
        <v>Amaysim</v>
      </c>
      <c r="B22" s="134">
        <f>'Tariff Jul 2020'!G16</f>
        <v>42551</v>
      </c>
      <c r="C22" s="135">
        <f>91*'Tariff Jul 2020'!M16/100</f>
        <v>84.084000000000003</v>
      </c>
      <c r="D22" s="135">
        <f>$C$5*'Tariff Jul 2020'!N16/100</f>
        <v>498.00000000000006</v>
      </c>
      <c r="E22" s="135">
        <v>0</v>
      </c>
      <c r="F22" s="136">
        <v>0</v>
      </c>
      <c r="G22" s="135">
        <v>0</v>
      </c>
      <c r="H22" s="135">
        <v>0</v>
      </c>
      <c r="I22" s="135">
        <v>0</v>
      </c>
      <c r="J22" s="135">
        <f t="shared" ref="J22:J23" si="3">SUM(C22:I22)</f>
        <v>582.08400000000006</v>
      </c>
      <c r="K22" s="137">
        <f t="shared" si="1"/>
        <v>2328.3360000000002</v>
      </c>
      <c r="L22" s="238">
        <f t="shared" si="2"/>
        <v>2561.1696000000006</v>
      </c>
    </row>
    <row r="23" spans="1:12" x14ac:dyDescent="0.15">
      <c r="A23" s="133" t="str">
        <f>'Tariff Jul 2020'!K17</f>
        <v>Powershop</v>
      </c>
      <c r="B23" s="134">
        <f>'Tariff Jul 2020'!G17</f>
        <v>42551</v>
      </c>
      <c r="C23" s="135">
        <f>91*'Tariff Jul 2020'!M17/100</f>
        <v>94.300818181818158</v>
      </c>
      <c r="D23" s="135">
        <f>$C$5*'Tariff Jul 2020'!N17/100</f>
        <v>447.13636363636363</v>
      </c>
      <c r="E23" s="135">
        <v>0</v>
      </c>
      <c r="F23" s="136">
        <v>0</v>
      </c>
      <c r="G23" s="135">
        <v>0</v>
      </c>
      <c r="H23" s="135">
        <v>0</v>
      </c>
      <c r="I23" s="135">
        <v>0</v>
      </c>
      <c r="J23" s="135">
        <f t="shared" si="3"/>
        <v>541.43718181818178</v>
      </c>
      <c r="K23" s="137">
        <f t="shared" si="1"/>
        <v>2165.7487272727271</v>
      </c>
      <c r="L23" s="238">
        <f t="shared" si="2"/>
        <v>2382.3236000000002</v>
      </c>
    </row>
    <row r="24" spans="1:12" x14ac:dyDescent="0.15">
      <c r="A24" s="133" t="str">
        <f>'Tariff Jul 2020'!K18</f>
        <v>Powerclub</v>
      </c>
      <c r="B24" s="134">
        <f>'Tariff Jul 2020'!G18</f>
        <v>42552</v>
      </c>
      <c r="C24" s="135">
        <f>91*'Tariff Jul 2020'!M18/100</f>
        <v>95.649272727272731</v>
      </c>
      <c r="D24" s="135">
        <f>$C$5*'Tariff Jul 2020'!N18/100</f>
        <v>480.68181818181807</v>
      </c>
      <c r="E24" s="135">
        <v>0</v>
      </c>
      <c r="F24" s="136">
        <v>0</v>
      </c>
      <c r="G24" s="135">
        <v>0</v>
      </c>
      <c r="H24" s="135">
        <v>0</v>
      </c>
      <c r="I24" s="135">
        <v>0</v>
      </c>
      <c r="J24" s="135">
        <f t="shared" ref="J24:J25" si="4">SUM(C24:I24)</f>
        <v>576.33109090909079</v>
      </c>
      <c r="K24" s="137">
        <f t="shared" ref="K24:K25" si="5">J24*4</f>
        <v>2305.3243636363632</v>
      </c>
      <c r="L24" s="238">
        <f t="shared" ref="L24:L25" si="6">K24*1.1</f>
        <v>2535.8567999999996</v>
      </c>
    </row>
    <row r="25" spans="1:12" x14ac:dyDescent="0.15">
      <c r="A25" s="133" t="str">
        <f>'Tariff Jul 2020'!K19</f>
        <v>Discover Energy</v>
      </c>
      <c r="B25" s="134">
        <f>'Tariff Jul 2020'!G19</f>
        <v>42551</v>
      </c>
      <c r="C25" s="135">
        <f>91*'Tariff Jul 2020'!M19/100</f>
        <v>86.044636363636357</v>
      </c>
      <c r="D25" s="135">
        <f>$C$5*'Tariff Jul 2020'!N19/100</f>
        <v>494.99999999999994</v>
      </c>
      <c r="E25" s="135">
        <v>0</v>
      </c>
      <c r="F25" s="136">
        <v>0</v>
      </c>
      <c r="G25" s="135">
        <v>0</v>
      </c>
      <c r="H25" s="135">
        <v>0</v>
      </c>
      <c r="I25" s="135">
        <v>0</v>
      </c>
      <c r="J25" s="135">
        <f t="shared" si="4"/>
        <v>581.0446363636363</v>
      </c>
      <c r="K25" s="137">
        <f t="shared" si="5"/>
        <v>2324.1785454545452</v>
      </c>
      <c r="L25" s="238">
        <f t="shared" si="6"/>
        <v>2556.5963999999999</v>
      </c>
    </row>
    <row r="26" spans="1:12" x14ac:dyDescent="0.15">
      <c r="A26" s="133" t="str">
        <f>'Tariff Jul 2020'!K20</f>
        <v>Future X Power</v>
      </c>
      <c r="B26" s="134">
        <f>'Tariff Jul 2020'!G20</f>
        <v>42587</v>
      </c>
      <c r="C26" s="135">
        <f>91*'Tariff Jul 2020'!M20/100</f>
        <v>77.349999999999994</v>
      </c>
      <c r="D26" s="135">
        <f>$C$5*'Tariff Jul 2020'!N20/100</f>
        <v>507.81818181818176</v>
      </c>
      <c r="E26" s="135">
        <v>0</v>
      </c>
      <c r="F26" s="136">
        <v>0</v>
      </c>
      <c r="G26" s="135">
        <v>0</v>
      </c>
      <c r="H26" s="135">
        <v>0</v>
      </c>
      <c r="I26" s="135">
        <v>0</v>
      </c>
      <c r="J26" s="135">
        <f t="shared" ref="J26:J30" si="7">SUM(C26:I26)</f>
        <v>585.16818181818178</v>
      </c>
      <c r="K26" s="137">
        <f t="shared" ref="K26:K30" si="8">J26*4</f>
        <v>2340.6727272727271</v>
      </c>
      <c r="L26" s="238">
        <f t="shared" ref="L26:L30" si="9">K26*1.1</f>
        <v>2574.7400000000002</v>
      </c>
    </row>
    <row r="27" spans="1:12" x14ac:dyDescent="0.15">
      <c r="A27" s="133" t="str">
        <f>'Tariff Jul 2020'!K21</f>
        <v>GloBird Energy</v>
      </c>
      <c r="B27" s="134">
        <f>'Tariff Jul 2020'!G21</f>
        <v>42551</v>
      </c>
      <c r="C27" s="135">
        <f>91*'Tariff Jul 2020'!M21/100</f>
        <v>104.64999999999998</v>
      </c>
      <c r="D27" s="135">
        <f>$C$5*'Tariff Jul 2020'!N21/100</f>
        <v>465</v>
      </c>
      <c r="E27" s="135">
        <v>0</v>
      </c>
      <c r="F27" s="136">
        <v>0</v>
      </c>
      <c r="G27" s="135">
        <v>0</v>
      </c>
      <c r="H27" s="135">
        <v>0</v>
      </c>
      <c r="I27" s="135">
        <v>0</v>
      </c>
      <c r="J27" s="135">
        <f t="shared" si="7"/>
        <v>569.65</v>
      </c>
      <c r="K27" s="137">
        <f t="shared" si="8"/>
        <v>2278.6</v>
      </c>
      <c r="L27" s="238">
        <f t="shared" si="9"/>
        <v>2506.46</v>
      </c>
    </row>
    <row r="28" spans="1:12" x14ac:dyDescent="0.15">
      <c r="A28" s="133" t="str">
        <f>'Tariff Jul 2020'!K22</f>
        <v>OVO Energy</v>
      </c>
      <c r="B28" s="134">
        <f>'Tariff Jul 2020'!G22</f>
        <v>42551</v>
      </c>
      <c r="C28" s="135">
        <f>91*'Tariff Jul 2020'!M22/100</f>
        <v>98.279999999999987</v>
      </c>
      <c r="D28" s="135">
        <f>$C$5*'Tariff Jul 2020'!N22/100</f>
        <v>445.5</v>
      </c>
      <c r="E28" s="135">
        <v>0</v>
      </c>
      <c r="F28" s="136">
        <v>0</v>
      </c>
      <c r="G28" s="135">
        <v>0</v>
      </c>
      <c r="H28" s="135">
        <v>0</v>
      </c>
      <c r="I28" s="135">
        <v>0</v>
      </c>
      <c r="J28" s="135">
        <f t="shared" si="7"/>
        <v>543.78</v>
      </c>
      <c r="K28" s="137">
        <f t="shared" si="8"/>
        <v>2175.12</v>
      </c>
      <c r="L28" s="238">
        <f t="shared" si="9"/>
        <v>2392.6320000000001</v>
      </c>
    </row>
    <row r="29" spans="1:12" x14ac:dyDescent="0.15">
      <c r="A29" s="133" t="str">
        <f>'Tariff Jul 2020'!K23</f>
        <v>People Energy</v>
      </c>
      <c r="B29" s="134">
        <f>'Tariff Jul 2020'!G23</f>
        <v>42551</v>
      </c>
      <c r="C29" s="135">
        <f>91*'Tariff Jul 2020'!M23/100</f>
        <v>87.914272727272703</v>
      </c>
      <c r="D29" s="135">
        <f>$C$5*'Tariff Jul 2020'!N23/100</f>
        <v>492.27272727272725</v>
      </c>
      <c r="E29" s="135">
        <v>0</v>
      </c>
      <c r="F29" s="136">
        <v>0</v>
      </c>
      <c r="G29" s="135">
        <v>0</v>
      </c>
      <c r="H29" s="135">
        <v>0</v>
      </c>
      <c r="I29" s="135">
        <v>0</v>
      </c>
      <c r="J29" s="135">
        <f t="shared" si="7"/>
        <v>580.1869999999999</v>
      </c>
      <c r="K29" s="137">
        <f t="shared" si="8"/>
        <v>2320.7479999999996</v>
      </c>
      <c r="L29" s="238">
        <f t="shared" si="9"/>
        <v>2552.8227999999999</v>
      </c>
    </row>
    <row r="30" spans="1:12" ht="14" thickBot="1" x14ac:dyDescent="0.2">
      <c r="A30" s="138" t="str">
        <f>'Tariff Jul 2020'!K24</f>
        <v>ReAmped Energy</v>
      </c>
      <c r="B30" s="139">
        <f>'Tariff Jul 2020'!G24</f>
        <v>42551</v>
      </c>
      <c r="C30" s="148">
        <f>91*'Tariff Jul 2020'!M24/100</f>
        <v>123.75172727272725</v>
      </c>
      <c r="D30" s="148">
        <f>$C$5*'Tariff Jul 2020'!N24/100</f>
        <v>434.99999999999994</v>
      </c>
      <c r="E30" s="148">
        <v>0</v>
      </c>
      <c r="F30" s="148">
        <v>0</v>
      </c>
      <c r="G30" s="148">
        <v>0</v>
      </c>
      <c r="H30" s="148">
        <v>0</v>
      </c>
      <c r="I30" s="148">
        <v>0</v>
      </c>
      <c r="J30" s="140">
        <f t="shared" si="7"/>
        <v>558.75172727272718</v>
      </c>
      <c r="K30" s="142">
        <f t="shared" si="8"/>
        <v>2235.0069090909087</v>
      </c>
      <c r="L30" s="239">
        <f t="shared" si="9"/>
        <v>2458.5075999999999</v>
      </c>
    </row>
    <row r="31" spans="1:12" x14ac:dyDescent="0.15">
      <c r="L31" s="203"/>
    </row>
    <row r="32" spans="1:12" ht="14" thickBot="1" x14ac:dyDescent="0.2"/>
    <row r="33" spans="1:12" ht="14" x14ac:dyDescent="0.15">
      <c r="A33" s="128" t="s">
        <v>231</v>
      </c>
      <c r="B33" s="129"/>
      <c r="C33" s="129"/>
      <c r="D33" s="144"/>
      <c r="E33" s="144"/>
      <c r="F33" s="144"/>
      <c r="G33" s="145"/>
      <c r="H33" s="145"/>
      <c r="I33" s="129"/>
      <c r="J33" s="129"/>
      <c r="K33" s="129"/>
      <c r="L33" s="130"/>
    </row>
    <row r="34" spans="1:12" ht="14" x14ac:dyDescent="0.15">
      <c r="A34" s="131" t="s">
        <v>220</v>
      </c>
      <c r="B34" s="82"/>
      <c r="C34" s="149">
        <v>1875</v>
      </c>
      <c r="D34" s="146"/>
      <c r="E34" s="146"/>
      <c r="F34" s="146"/>
      <c r="G34" s="147"/>
      <c r="H34" s="147"/>
      <c r="I34" s="82"/>
      <c r="J34" s="82"/>
      <c r="K34" s="82"/>
      <c r="L34" s="132"/>
    </row>
    <row r="35" spans="1:12" ht="14" x14ac:dyDescent="0.15">
      <c r="A35" s="131" t="s">
        <v>221</v>
      </c>
      <c r="B35" s="82"/>
      <c r="C35" s="150">
        <v>0.8</v>
      </c>
      <c r="D35" s="146"/>
      <c r="E35" s="146"/>
      <c r="F35" s="146"/>
      <c r="G35" s="147"/>
      <c r="H35" s="147"/>
      <c r="I35" s="82"/>
      <c r="J35" s="82"/>
      <c r="K35" s="82"/>
      <c r="L35" s="132"/>
    </row>
    <row r="36" spans="1:12" ht="14" x14ac:dyDescent="0.15">
      <c r="A36" s="131" t="s">
        <v>222</v>
      </c>
      <c r="B36" s="82"/>
      <c r="C36" s="150">
        <v>0.2</v>
      </c>
      <c r="D36" s="146"/>
      <c r="E36" s="146"/>
      <c r="F36" s="146"/>
      <c r="G36" s="147"/>
      <c r="H36" s="147"/>
      <c r="I36" s="82"/>
      <c r="J36" s="82"/>
      <c r="K36" s="82"/>
      <c r="L36" s="132"/>
    </row>
    <row r="37" spans="1:12" ht="14" x14ac:dyDescent="0.15">
      <c r="A37" s="131"/>
      <c r="B37" s="82"/>
      <c r="C37" s="146"/>
      <c r="D37" s="146"/>
      <c r="E37" s="146"/>
      <c r="F37" s="146"/>
      <c r="G37" s="147"/>
      <c r="H37" s="147"/>
      <c r="I37" s="82"/>
      <c r="J37" s="82"/>
      <c r="K37" s="82"/>
      <c r="L37" s="132"/>
    </row>
    <row r="38" spans="1:12" ht="45" x14ac:dyDescent="0.15">
      <c r="A38" s="228" t="s">
        <v>193</v>
      </c>
      <c r="B38" s="229" t="s">
        <v>142</v>
      </c>
      <c r="C38" s="230" t="s">
        <v>148</v>
      </c>
      <c r="D38" s="230" t="s">
        <v>132</v>
      </c>
      <c r="E38" s="231" t="s">
        <v>133</v>
      </c>
      <c r="F38" s="231" t="s">
        <v>134</v>
      </c>
      <c r="G38" s="231" t="s">
        <v>139</v>
      </c>
      <c r="H38" s="231" t="s">
        <v>140</v>
      </c>
      <c r="I38" s="231" t="s">
        <v>141</v>
      </c>
      <c r="J38" s="231" t="s">
        <v>444</v>
      </c>
      <c r="K38" s="232" t="s">
        <v>143</v>
      </c>
      <c r="L38" s="233" t="s">
        <v>144</v>
      </c>
    </row>
    <row r="39" spans="1:12" x14ac:dyDescent="0.15">
      <c r="A39" s="133" t="str">
        <f>'Tariff Jul 2020'!K25</f>
        <v>AGL</v>
      </c>
      <c r="B39" s="134">
        <f>'Tariff Jul 2020'!G25</f>
        <v>42551</v>
      </c>
      <c r="C39" s="41">
        <f>91*'Tariff Jul 2020'!M25/100</f>
        <v>73.155727272727276</v>
      </c>
      <c r="D39" s="41">
        <f>($C$34*$C$35)*'Tariff Jul 2020'!N25/100</f>
        <v>514.49999999999989</v>
      </c>
      <c r="E39" s="41">
        <v>0</v>
      </c>
      <c r="F39" s="41">
        <v>0</v>
      </c>
      <c r="G39" s="41">
        <v>0</v>
      </c>
      <c r="H39" s="41">
        <f>($C$34*$C$36)*'Tariff Jul 2020'!AE25/100</f>
        <v>63.715909090909101</v>
      </c>
      <c r="I39" s="41">
        <v>0</v>
      </c>
      <c r="J39" s="135">
        <f>SUM(C39:I39)</f>
        <v>651.3716363636363</v>
      </c>
      <c r="K39" s="137">
        <f>J39*4</f>
        <v>2605.4865454545452</v>
      </c>
      <c r="L39" s="238">
        <f>K39*1.1</f>
        <v>2866.0351999999998</v>
      </c>
    </row>
    <row r="40" spans="1:12" x14ac:dyDescent="0.15">
      <c r="A40" s="133" t="str">
        <f>'Tariff Jul 2020'!K26</f>
        <v>Alinta Energy</v>
      </c>
      <c r="B40" s="134">
        <f>'Tariff Jul 2020'!G26</f>
        <v>42551</v>
      </c>
      <c r="C40" s="41">
        <f>91*'Tariff Jul 2020'!M26/100</f>
        <v>75.529999999999987</v>
      </c>
      <c r="D40" s="41">
        <f>($C$34*$C$35)*'Tariff Jul 2020'!N26/100</f>
        <v>510.5454545454545</v>
      </c>
      <c r="E40" s="41">
        <v>0</v>
      </c>
      <c r="F40" s="41">
        <v>0</v>
      </c>
      <c r="G40" s="41">
        <v>0</v>
      </c>
      <c r="H40" s="41">
        <f>($C$34*$C$36)*'Tariff Jul 2020'!AE26/100</f>
        <v>63.852272727272727</v>
      </c>
      <c r="I40" s="41">
        <v>0</v>
      </c>
      <c r="J40" s="135">
        <f t="shared" ref="J40:J53" si="10">SUM(C40:I40)</f>
        <v>649.92772727272722</v>
      </c>
      <c r="K40" s="137">
        <f t="shared" ref="K40:K53" si="11">J40*4</f>
        <v>2599.7109090909089</v>
      </c>
      <c r="L40" s="238">
        <f t="shared" ref="L40:L53" si="12">K40*1.1</f>
        <v>2859.6820000000002</v>
      </c>
    </row>
    <row r="41" spans="1:12" x14ac:dyDescent="0.15">
      <c r="A41" s="133" t="str">
        <f>'Tariff Jul 2020'!K27</f>
        <v>Click Energy</v>
      </c>
      <c r="B41" s="134">
        <f>'Tariff Jul 2020'!G27</f>
        <v>42551</v>
      </c>
      <c r="C41" s="41">
        <f>91*'Tariff Jul 2020'!M27/100</f>
        <v>84.084000000000003</v>
      </c>
      <c r="D41" s="41">
        <f>($C$34*$C$35)*'Tariff Jul 2020'!N27/100</f>
        <v>498.00000000000006</v>
      </c>
      <c r="E41" s="41">
        <v>0</v>
      </c>
      <c r="F41" s="41">
        <v>0</v>
      </c>
      <c r="G41" s="41">
        <v>0</v>
      </c>
      <c r="H41" s="41">
        <f>($C$34*$C$36)*'Tariff Jul 2020'!AE27/100</f>
        <v>64.193181818181799</v>
      </c>
      <c r="I41" s="41">
        <v>0</v>
      </c>
      <c r="J41" s="135">
        <f t="shared" si="10"/>
        <v>646.27718181818182</v>
      </c>
      <c r="K41" s="137">
        <f t="shared" si="11"/>
        <v>2585.1087272727273</v>
      </c>
      <c r="L41" s="238">
        <f t="shared" si="12"/>
        <v>2843.6196000000004</v>
      </c>
    </row>
    <row r="42" spans="1:12" x14ac:dyDescent="0.15">
      <c r="A42" s="133" t="str">
        <f>'Tariff Jul 2020'!K28</f>
        <v>Commander</v>
      </c>
      <c r="B42" s="134">
        <f>'Tariff Jul 2020'!G28</f>
        <v>42551</v>
      </c>
      <c r="C42" s="41">
        <f>91*'Tariff Jul 2020'!M28/100</f>
        <v>108.48027272727272</v>
      </c>
      <c r="D42" s="41">
        <f>($C$34*$C$35)*'Tariff Jul 2020'!N28/100</f>
        <v>460.09090909090907</v>
      </c>
      <c r="E42" s="41">
        <v>0</v>
      </c>
      <c r="F42" s="41">
        <v>0</v>
      </c>
      <c r="G42" s="41">
        <v>0</v>
      </c>
      <c r="H42" s="41">
        <f>($C$34*$C$36)*'Tariff Jul 2020'!AE28/100</f>
        <v>65.965909090909093</v>
      </c>
      <c r="I42" s="41">
        <v>0</v>
      </c>
      <c r="J42" s="135">
        <f t="shared" ref="J42" si="13">SUM(C42:I42)</f>
        <v>634.53709090909092</v>
      </c>
      <c r="K42" s="137">
        <f t="shared" si="11"/>
        <v>2538.1483636363637</v>
      </c>
      <c r="L42" s="238">
        <f t="shared" si="12"/>
        <v>2791.9632000000001</v>
      </c>
    </row>
    <row r="43" spans="1:12" x14ac:dyDescent="0.15">
      <c r="A43" s="133" t="str">
        <f>'Tariff Jul 2020'!K29</f>
        <v>Diamond Energy</v>
      </c>
      <c r="B43" s="134">
        <f>'Tariff Jul 2020'!G29</f>
        <v>42551</v>
      </c>
      <c r="C43" s="41">
        <f>91*'Tariff Jul 2020'!M29/100</f>
        <v>74.62</v>
      </c>
      <c r="D43" s="41">
        <f>IF($C$34*$C$35&gt;='Tariff Jul 2020'!P29,('Tariff Jul 2020'!P29*'Tariff Jul 2020'!N29/100),(($C$34*$C$35)*'Tariff Jul 2020'!N29/100))</f>
        <v>97.5</v>
      </c>
      <c r="E43" s="41">
        <f>IF($C$34*$C$35&lt;'Tariff Jul 2020'!P29,0,IF(($C$34*$C$35-'Tariff Jul 2020'!P29)&lt;='Tariff Jul 2020'!R29,(($C$34*$C$35-'Tariff Jul 2020'!P29)*'Tariff Jul 2020'!Q29/100),(('Tariff Jul 2020'!R29-'Tariff Jul 2020'!P29)*'Tariff Jul 2020'!Q29/100)))</f>
        <v>237.99999999999997</v>
      </c>
      <c r="F43" s="41">
        <f>IF($C$34*$C$35&lt;'Tariff Jul 2020'!R29,0,IF(($C$34*$C$35-'Tariff Jul 2020'!R29)&lt;='Tariff Jul 2020'!T29,(($C$34*$C$35-'Tariff Jul 2020'!R29)*'Tariff Jul 2020'!S29/100),(('Tariff Jul 2020'!T29-'Tariff Jul 2020'!R29)*'Tariff Jul 2020'!S29/100)))</f>
        <v>185</v>
      </c>
      <c r="G43" s="41">
        <f>IF(($C$34*$C$35&lt;'Tariff Jul 2020'!T29),(0),($C$34*$C$35-'Tariff Jul 2020'!T29)*'Tariff Jul 2020'!U29/100)</f>
        <v>0</v>
      </c>
      <c r="H43" s="41">
        <f>($C$34*$C$36)*'Tariff Jul 2020'!AE29/100</f>
        <v>67.5</v>
      </c>
      <c r="I43" s="41">
        <v>0</v>
      </c>
      <c r="J43" s="135">
        <f t="shared" si="10"/>
        <v>662.62</v>
      </c>
      <c r="K43" s="137">
        <f t="shared" si="11"/>
        <v>2650.48</v>
      </c>
      <c r="L43" s="238">
        <f t="shared" si="12"/>
        <v>2915.5280000000002</v>
      </c>
    </row>
    <row r="44" spans="1:12" x14ac:dyDescent="0.15">
      <c r="A44" s="133" t="str">
        <f>'Tariff Jul 2020'!K30</f>
        <v>Dodo Power &amp; Gas</v>
      </c>
      <c r="B44" s="134">
        <f>'Tariff Jul 2020'!G30</f>
        <v>42551</v>
      </c>
      <c r="C44" s="41">
        <f>91*'Tariff Jul 2020'!M30/100</f>
        <v>108.48027272727272</v>
      </c>
      <c r="D44" s="41">
        <f>($C$34*$C$35)*'Tariff Jul 2020'!N30/100</f>
        <v>460.09090909090907</v>
      </c>
      <c r="E44" s="41">
        <v>0</v>
      </c>
      <c r="F44" s="41">
        <v>0</v>
      </c>
      <c r="G44" s="41">
        <v>0</v>
      </c>
      <c r="H44" s="41">
        <f>($C$34*$C$36)*'Tariff Jul 2020'!AE30/100</f>
        <v>65.965909090909093</v>
      </c>
      <c r="I44" s="41">
        <v>0</v>
      </c>
      <c r="J44" s="135">
        <f t="shared" si="10"/>
        <v>634.53709090909092</v>
      </c>
      <c r="K44" s="137">
        <f t="shared" ref="K44" si="14">J44*4</f>
        <v>2538.1483636363637</v>
      </c>
      <c r="L44" s="238">
        <f t="shared" ref="L44" si="15">K44*1.1</f>
        <v>2791.9632000000001</v>
      </c>
    </row>
    <row r="45" spans="1:12" x14ac:dyDescent="0.15">
      <c r="A45" s="133" t="str">
        <f>'Tariff Jul 2020'!K31</f>
        <v>EnergyAustralia</v>
      </c>
      <c r="B45" s="134">
        <f>'Tariff Jul 2020'!G31</f>
        <v>42551</v>
      </c>
      <c r="C45" s="41">
        <f>91*'Tariff Jul 2020'!M31/100</f>
        <v>70.97999999999999</v>
      </c>
      <c r="D45" s="41">
        <f>($C$34*$C$35)*'Tariff Jul 2020'!N31/100</f>
        <v>517.77272727272725</v>
      </c>
      <c r="E45" s="41">
        <v>0</v>
      </c>
      <c r="F45" s="41">
        <v>0</v>
      </c>
      <c r="G45" s="41">
        <v>0</v>
      </c>
      <c r="H45" s="41">
        <f>($C$34*$C$36)*'Tariff Jul 2020'!AE31/100</f>
        <v>63.647727272727273</v>
      </c>
      <c r="I45" s="41">
        <v>0</v>
      </c>
      <c r="J45" s="135">
        <f t="shared" si="10"/>
        <v>652.40045454545452</v>
      </c>
      <c r="K45" s="137">
        <f t="shared" si="11"/>
        <v>2609.6018181818181</v>
      </c>
      <c r="L45" s="238">
        <f t="shared" si="12"/>
        <v>2870.5620000000004</v>
      </c>
    </row>
    <row r="46" spans="1:12" x14ac:dyDescent="0.15">
      <c r="A46" s="133" t="str">
        <f>'Tariff Jul 2020'!K32</f>
        <v>Lumo Energy</v>
      </c>
      <c r="B46" s="134">
        <f>'Tariff Jul 2020'!G32</f>
        <v>42551</v>
      </c>
      <c r="C46" s="41">
        <f>91*'Tariff Jul 2020'!M32/100</f>
        <v>97.37</v>
      </c>
      <c r="D46" s="41">
        <f>($C$34*$C$35)*'Tariff Jul 2020'!N32/100</f>
        <v>476.72727272727275</v>
      </c>
      <c r="E46" s="41">
        <v>0</v>
      </c>
      <c r="F46" s="41">
        <v>0</v>
      </c>
      <c r="G46" s="41">
        <v>0</v>
      </c>
      <c r="H46" s="41">
        <f>($C$34*$C$36)*'Tariff Jul 2020'!AE32/100</f>
        <v>65.454545454545453</v>
      </c>
      <c r="I46" s="41">
        <v>0</v>
      </c>
      <c r="J46" s="135">
        <f t="shared" si="10"/>
        <v>639.55181818181825</v>
      </c>
      <c r="K46" s="137">
        <f t="shared" si="11"/>
        <v>2558.207272727273</v>
      </c>
      <c r="L46" s="238">
        <f t="shared" si="12"/>
        <v>2814.0280000000007</v>
      </c>
    </row>
    <row r="47" spans="1:12" x14ac:dyDescent="0.15">
      <c r="A47" s="133" t="str">
        <f>'Tariff Jul 2020'!K33</f>
        <v>Momentum Energy</v>
      </c>
      <c r="B47" s="134">
        <f>'Tariff Jul 2020'!G33</f>
        <v>42551</v>
      </c>
      <c r="C47" s="41">
        <f>91*'Tariff Jul 2020'!M33/100</f>
        <v>90.660818181818172</v>
      </c>
      <c r="D47" s="41">
        <f>($C$34*$C$35)*'Tariff Jul 2020'!N33/100</f>
        <v>508.90909090909082</v>
      </c>
      <c r="E47" s="41">
        <v>0</v>
      </c>
      <c r="F47" s="41">
        <v>0</v>
      </c>
      <c r="G47" s="41">
        <v>0</v>
      </c>
      <c r="H47" s="41">
        <f>($C$34*$C$36)*'Tariff Jul 2020'!AE33/100</f>
        <v>52.397727272727273</v>
      </c>
      <c r="I47" s="41">
        <v>0</v>
      </c>
      <c r="J47" s="135">
        <f t="shared" si="10"/>
        <v>651.9676363636363</v>
      </c>
      <c r="K47" s="137">
        <f t="shared" si="11"/>
        <v>2607.8705454545452</v>
      </c>
      <c r="L47" s="238">
        <f t="shared" si="12"/>
        <v>2868.6576</v>
      </c>
    </row>
    <row r="48" spans="1:12" x14ac:dyDescent="0.15">
      <c r="A48" s="133" t="str">
        <f>'Tariff Jul 2020'!K34</f>
        <v>Origin Energy</v>
      </c>
      <c r="B48" s="134">
        <f>'Tariff Jul 2020'!G34</f>
        <v>42551</v>
      </c>
      <c r="C48" s="41">
        <f>91*'Tariff Jul 2020'!M34/100</f>
        <v>70.905545454545447</v>
      </c>
      <c r="D48" s="41">
        <f>IF($C$34*$C$35&gt;='Tariff Jul 2020'!P34,('Tariff Jul 2020'!P34*'Tariff Jul 2020'!N34/100),(($C$34*$C$35)*'Tariff Jul 2020'!N34/100))</f>
        <v>345.2727272727272</v>
      </c>
      <c r="E48" s="41">
        <v>0</v>
      </c>
      <c r="F48" s="41">
        <v>0</v>
      </c>
      <c r="G48" s="41">
        <f>IF(($C$34*$C$35&lt;'Tariff Jul 2020'!T34),(0),($C$34*$C$35-'Tariff Jul 2020'!T34)*'Tariff Jul 2020'!U34/100)</f>
        <v>184.22727272727272</v>
      </c>
      <c r="H48" s="41">
        <f>($C$34*$C$36)*'Tariff Jul 2020'!AE34/100</f>
        <v>61.60227272727272</v>
      </c>
      <c r="I48" s="41">
        <v>0</v>
      </c>
      <c r="J48" s="135">
        <f t="shared" si="10"/>
        <v>662.00781818181815</v>
      </c>
      <c r="K48" s="137">
        <f t="shared" si="11"/>
        <v>2648.0312727272726</v>
      </c>
      <c r="L48" s="238">
        <f t="shared" si="12"/>
        <v>2912.8344000000002</v>
      </c>
    </row>
    <row r="49" spans="1:12" x14ac:dyDescent="0.15">
      <c r="A49" s="133" t="str">
        <f>'Tariff Jul 2020'!K35</f>
        <v>Powerdirect</v>
      </c>
      <c r="B49" s="134">
        <f>'Tariff Jul 2020'!G35</f>
        <v>42551</v>
      </c>
      <c r="C49" s="41">
        <f>91*'Tariff Jul 2020'!M35/100</f>
        <v>73.154899999999998</v>
      </c>
      <c r="D49" s="41">
        <f>($C$34*$C$35)*'Tariff Jul 2020'!N35/100</f>
        <v>514.49999999999989</v>
      </c>
      <c r="E49" s="41">
        <v>0</v>
      </c>
      <c r="F49" s="41">
        <v>0</v>
      </c>
      <c r="G49" s="41">
        <v>0</v>
      </c>
      <c r="H49" s="41">
        <f>($C$34*$C$36)*'Tariff Jul 2020'!AE35/100</f>
        <v>63.712499999999991</v>
      </c>
      <c r="I49" s="41">
        <v>0</v>
      </c>
      <c r="J49" s="135">
        <f t="shared" si="10"/>
        <v>651.36739999999986</v>
      </c>
      <c r="K49" s="137">
        <f t="shared" si="11"/>
        <v>2605.4695999999994</v>
      </c>
      <c r="L49" s="238">
        <f t="shared" si="12"/>
        <v>2866.0165599999996</v>
      </c>
    </row>
    <row r="50" spans="1:12" x14ac:dyDescent="0.15">
      <c r="A50" s="133" t="str">
        <f>'Tariff Jul 2020'!K36</f>
        <v>Red Energy</v>
      </c>
      <c r="B50" s="134">
        <f>'Tariff Jul 2020'!G36</f>
        <v>42551</v>
      </c>
      <c r="C50" s="41">
        <f>91*'Tariff Jul 2020'!M36/100</f>
        <v>97.37</v>
      </c>
      <c r="D50" s="41">
        <f>($C$34*$C$35)*'Tariff Jul 2020'!N36/100</f>
        <v>476.72727272727275</v>
      </c>
      <c r="E50" s="41">
        <v>0</v>
      </c>
      <c r="F50" s="41">
        <v>0</v>
      </c>
      <c r="G50" s="41">
        <v>0</v>
      </c>
      <c r="H50" s="41">
        <f>($C$34*$C$36)*'Tariff Jul 2020'!AE36/100</f>
        <v>65.454545454545453</v>
      </c>
      <c r="I50" s="41">
        <v>0</v>
      </c>
      <c r="J50" s="135">
        <f t="shared" si="10"/>
        <v>639.55181818181825</v>
      </c>
      <c r="K50" s="137">
        <f t="shared" si="11"/>
        <v>2558.207272727273</v>
      </c>
      <c r="L50" s="238">
        <f t="shared" si="12"/>
        <v>2814.0280000000007</v>
      </c>
    </row>
    <row r="51" spans="1:12" x14ac:dyDescent="0.15">
      <c r="A51" s="133" t="str">
        <f>'Tariff Jul 2020'!K37</f>
        <v>Energy Locals</v>
      </c>
      <c r="B51" s="134">
        <f>'Tariff Jul 2020'!G37</f>
        <v>42564</v>
      </c>
      <c r="C51" s="41">
        <f>91*'Tariff Jul 2020'!M37/100</f>
        <v>159.25</v>
      </c>
      <c r="D51" s="41">
        <f>($C$34*$C$35)*'Tariff Jul 2020'!N37/100</f>
        <v>388.65</v>
      </c>
      <c r="E51" s="41">
        <v>0</v>
      </c>
      <c r="F51" s="41">
        <v>0</v>
      </c>
      <c r="G51" s="41">
        <v>0</v>
      </c>
      <c r="H51" s="41">
        <f>($C$34*$C$36)*'Tariff Jul 2020'!AE37/100</f>
        <v>61.35</v>
      </c>
      <c r="I51" s="41">
        <v>0</v>
      </c>
      <c r="J51" s="135">
        <f t="shared" si="10"/>
        <v>609.25</v>
      </c>
      <c r="K51" s="137">
        <f t="shared" si="11"/>
        <v>2437</v>
      </c>
      <c r="L51" s="238">
        <f t="shared" si="12"/>
        <v>2680.7000000000003</v>
      </c>
    </row>
    <row r="52" spans="1:12" x14ac:dyDescent="0.15">
      <c r="A52" s="133" t="str">
        <f>'Tariff Jul 2020'!K38</f>
        <v>Simply Energy</v>
      </c>
      <c r="B52" s="134">
        <f>'Tariff Jul 2020'!G38</f>
        <v>42551</v>
      </c>
      <c r="C52" s="41">
        <f>91*'Tariff Jul 2020'!M38/100</f>
        <v>88.27</v>
      </c>
      <c r="D52" s="41">
        <f>($C$34*$C$35)*'Tariff Jul 2020'!N38/100</f>
        <v>491.72727272727275</v>
      </c>
      <c r="E52" s="41">
        <v>0</v>
      </c>
      <c r="F52" s="41">
        <v>0</v>
      </c>
      <c r="G52" s="41">
        <v>0</v>
      </c>
      <c r="H52" s="41">
        <f>($C$34*$C$36)*'Tariff Jul 2020'!AE38/100</f>
        <v>64.397727272727266</v>
      </c>
      <c r="I52" s="41">
        <v>0</v>
      </c>
      <c r="J52" s="135">
        <f t="shared" si="10"/>
        <v>644.39499999999998</v>
      </c>
      <c r="K52" s="137">
        <f t="shared" si="11"/>
        <v>2577.58</v>
      </c>
      <c r="L52" s="238">
        <f t="shared" si="12"/>
        <v>2835.3380000000002</v>
      </c>
    </row>
    <row r="53" spans="1:12" x14ac:dyDescent="0.15">
      <c r="A53" s="133" t="str">
        <f>'Tariff Jul 2020'!K39</f>
        <v>Amaysim</v>
      </c>
      <c r="B53" s="134">
        <f>'Tariff Jul 2020'!G39</f>
        <v>42551</v>
      </c>
      <c r="C53" s="41">
        <f>91*'Tariff Jul 2020'!M39/100</f>
        <v>84.084000000000003</v>
      </c>
      <c r="D53" s="41">
        <f>($C$34*$C$35)*'Tariff Jul 2020'!N39/100</f>
        <v>498.00000000000006</v>
      </c>
      <c r="E53" s="41">
        <v>0</v>
      </c>
      <c r="F53" s="41">
        <v>0</v>
      </c>
      <c r="G53" s="41">
        <v>0</v>
      </c>
      <c r="H53" s="41">
        <f>($C$34*$C$36)*'Tariff Jul 2020'!AE39/100</f>
        <v>64.193181818181799</v>
      </c>
      <c r="I53" s="41">
        <v>0</v>
      </c>
      <c r="J53" s="135">
        <f t="shared" si="10"/>
        <v>646.27718181818182</v>
      </c>
      <c r="K53" s="137">
        <f t="shared" si="11"/>
        <v>2585.1087272727273</v>
      </c>
      <c r="L53" s="238">
        <f t="shared" si="12"/>
        <v>2843.6196000000004</v>
      </c>
    </row>
    <row r="54" spans="1:12" x14ac:dyDescent="0.15">
      <c r="A54" s="133" t="str">
        <f>'Tariff Jul 2020'!K40</f>
        <v>Powershop</v>
      </c>
      <c r="B54" s="134">
        <f>'Tariff Jul 2020'!G40</f>
        <v>42551</v>
      </c>
      <c r="C54" s="41">
        <f>91*'Tariff Jul 2020'!M40/100</f>
        <v>94.300818181818158</v>
      </c>
      <c r="D54" s="41">
        <f>($C$34*$C$35)*'Tariff Jul 2020'!N40/100</f>
        <v>447.13636363636363</v>
      </c>
      <c r="E54" s="41">
        <v>0</v>
      </c>
      <c r="F54" s="41">
        <v>0</v>
      </c>
      <c r="G54" s="41">
        <v>0</v>
      </c>
      <c r="H54" s="41">
        <f>($C$34*$C$36)*'Tariff Jul 2020'!AE40/100</f>
        <v>61.534090909090907</v>
      </c>
      <c r="I54" s="41">
        <v>0</v>
      </c>
      <c r="J54" s="135">
        <f t="shared" ref="J54:J59" si="16">SUM(C54:I54)</f>
        <v>602.97127272727266</v>
      </c>
      <c r="K54" s="137">
        <f t="shared" ref="K54:K59" si="17">J54*4</f>
        <v>2411.8850909090906</v>
      </c>
      <c r="L54" s="238">
        <f t="shared" ref="L54:L59" si="18">K54*1.1</f>
        <v>2653.0735999999997</v>
      </c>
    </row>
    <row r="55" spans="1:12" x14ac:dyDescent="0.15">
      <c r="A55" s="133" t="str">
        <f>'Tariff Jul 2020'!K41</f>
        <v>Discover Energy</v>
      </c>
      <c r="B55" s="134">
        <f>'Tariff Jul 2020'!G41</f>
        <v>42551</v>
      </c>
      <c r="C55" s="41">
        <f>91*'Tariff Jul 2020'!M41/100</f>
        <v>86.044636363636357</v>
      </c>
      <c r="D55" s="41">
        <f>($C$34*$C$35)*'Tariff Jul 2020'!N41/100</f>
        <v>494.99999999999994</v>
      </c>
      <c r="E55" s="41">
        <v>0</v>
      </c>
      <c r="F55" s="41">
        <v>0</v>
      </c>
      <c r="G55" s="41">
        <v>0</v>
      </c>
      <c r="H55" s="41">
        <f>($C$34*$C$36)*'Tariff Jul 2020'!AE41/100</f>
        <v>64.363636363636346</v>
      </c>
      <c r="I55" s="41">
        <v>0</v>
      </c>
      <c r="J55" s="135">
        <f t="shared" si="16"/>
        <v>645.40827272727267</v>
      </c>
      <c r="K55" s="137">
        <f t="shared" si="17"/>
        <v>2581.6330909090907</v>
      </c>
      <c r="L55" s="238">
        <f t="shared" si="18"/>
        <v>2839.7964000000002</v>
      </c>
    </row>
    <row r="56" spans="1:12" x14ac:dyDescent="0.15">
      <c r="A56" s="133" t="str">
        <f>'Tariff Jul 2020'!K42</f>
        <v>Future X Power</v>
      </c>
      <c r="B56" s="134">
        <f>'Tariff Jul 2020'!G42</f>
        <v>42587</v>
      </c>
      <c r="C56" s="41">
        <f>91*'Tariff Jul 2020'!M42/100</f>
        <v>77.349999999999994</v>
      </c>
      <c r="D56" s="41">
        <f>($C$34*$C$35)*'Tariff Jul 2020'!N42/100</f>
        <v>507.81818181818176</v>
      </c>
      <c r="E56" s="41">
        <v>0</v>
      </c>
      <c r="F56" s="41">
        <v>0</v>
      </c>
      <c r="G56" s="41">
        <v>0</v>
      </c>
      <c r="H56" s="41">
        <f>($C$34*$C$36)*'Tariff Jul 2020'!AE42/100</f>
        <v>58.568181818181813</v>
      </c>
      <c r="I56" s="41">
        <v>0</v>
      </c>
      <c r="J56" s="135">
        <f t="shared" si="16"/>
        <v>643.73636363636365</v>
      </c>
      <c r="K56" s="137">
        <f t="shared" si="17"/>
        <v>2574.9454545454546</v>
      </c>
      <c r="L56" s="238">
        <f t="shared" si="18"/>
        <v>2832.4400000000005</v>
      </c>
    </row>
    <row r="57" spans="1:12" x14ac:dyDescent="0.15">
      <c r="A57" s="133" t="str">
        <f>'Tariff Jul 2020'!K43</f>
        <v>GloBird Energy</v>
      </c>
      <c r="B57" s="134">
        <f>'Tariff Jul 2020'!G43</f>
        <v>42551</v>
      </c>
      <c r="C57" s="41">
        <f>91*'Tariff Jul 2020'!M43/100</f>
        <v>104.64999999999998</v>
      </c>
      <c r="D57" s="41">
        <f>($C$34*$C$35)*'Tariff Jul 2020'!N43/100</f>
        <v>465</v>
      </c>
      <c r="E57" s="41">
        <v>0</v>
      </c>
      <c r="F57" s="41">
        <v>0</v>
      </c>
      <c r="G57" s="41">
        <v>0</v>
      </c>
      <c r="H57" s="41">
        <f>($C$34*$C$36)*'Tariff Jul 2020'!AE43/100</f>
        <v>65.249999999999986</v>
      </c>
      <c r="I57" s="41">
        <v>0</v>
      </c>
      <c r="J57" s="135">
        <f t="shared" si="16"/>
        <v>634.9</v>
      </c>
      <c r="K57" s="137">
        <f t="shared" si="17"/>
        <v>2539.6</v>
      </c>
      <c r="L57" s="238">
        <f t="shared" si="18"/>
        <v>2793.56</v>
      </c>
    </row>
    <row r="58" spans="1:12" x14ac:dyDescent="0.15">
      <c r="A58" s="133" t="str">
        <f>'Tariff Jul 2020'!K44</f>
        <v>People Energy</v>
      </c>
      <c r="B58" s="134">
        <f>'Tariff Jul 2020'!G44</f>
        <v>42551</v>
      </c>
      <c r="C58" s="41">
        <f>91*'Tariff Jul 2020'!M44/100</f>
        <v>89.74254545454545</v>
      </c>
      <c r="D58" s="41">
        <f>($C$34*$C$35)*'Tariff Jul 2020'!N44/100</f>
        <v>465.95454545454544</v>
      </c>
      <c r="E58" s="41">
        <v>0</v>
      </c>
      <c r="F58" s="41">
        <v>0</v>
      </c>
      <c r="G58" s="41">
        <v>0</v>
      </c>
      <c r="H58" s="41">
        <f>($C$34*$C$36)*'Tariff Jul 2020'!AE44/100</f>
        <v>78.136363636363626</v>
      </c>
      <c r="I58" s="41">
        <v>0</v>
      </c>
      <c r="J58" s="135">
        <f t="shared" si="16"/>
        <v>633.83345454545452</v>
      </c>
      <c r="K58" s="137">
        <f t="shared" si="17"/>
        <v>2535.3338181818181</v>
      </c>
      <c r="L58" s="238">
        <f t="shared" si="18"/>
        <v>2788.8672000000001</v>
      </c>
    </row>
    <row r="59" spans="1:12" ht="14" thickBot="1" x14ac:dyDescent="0.2">
      <c r="A59" s="138" t="str">
        <f>'Tariff Jul 2020'!K45</f>
        <v>ReAmped Energy</v>
      </c>
      <c r="B59" s="139">
        <f>'Tariff Jul 2020'!G45</f>
        <v>42551</v>
      </c>
      <c r="C59" s="148">
        <f>91*'Tariff Jul 2020'!M45/100</f>
        <v>126.38245454545455</v>
      </c>
      <c r="D59" s="148">
        <f>($C$34*$C$35)*'Tariff Jul 2020'!N45/100</f>
        <v>434.99999999999994</v>
      </c>
      <c r="E59" s="148">
        <v>0</v>
      </c>
      <c r="F59" s="148">
        <v>0</v>
      </c>
      <c r="G59" s="148">
        <v>0</v>
      </c>
      <c r="H59" s="148">
        <f>($C$34*$C$36)*'Tariff Jul 2020'!AE45/100</f>
        <v>63.749999999999993</v>
      </c>
      <c r="I59" s="148">
        <v>0</v>
      </c>
      <c r="J59" s="140">
        <f t="shared" si="16"/>
        <v>625.13245454545449</v>
      </c>
      <c r="K59" s="142">
        <f t="shared" si="17"/>
        <v>2500.529818181818</v>
      </c>
      <c r="L59" s="239">
        <f t="shared" si="18"/>
        <v>2750.5828000000001</v>
      </c>
    </row>
  </sheetData>
  <sheetProtection algorithmName="SHA-512" hashValue="HblFLAiHK691oLCPmu8eGc5r9qhKLZQVnh3UmJ0VOLygFNXnaWxqG32QSDoIZXCcSl7HC8l0OM9bAy2mbfJY9A==" saltValue="35oxk1bd4EJxjnLDk1zw2Q==" spinCount="100000" sheet="1" objects="1" scenarios="1"/>
  <pageMargins left="0.75" right="0.75" top="1" bottom="1" header="0.5" footer="0.5"/>
  <pageSetup paperSize="1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1512-5BB0-744A-A8AE-E5A9F1CD61BE}">
  <sheetPr codeName="Sheet3"/>
  <dimension ref="A1:L49"/>
  <sheetViews>
    <sheetView workbookViewId="0">
      <selection activeCell="L33" activeCellId="1" sqref="L8:L24 L33:L48"/>
    </sheetView>
  </sheetViews>
  <sheetFormatPr baseColWidth="10" defaultRowHeight="13" x14ac:dyDescent="0.15"/>
  <cols>
    <col min="1" max="1" width="20.33203125" style="171" customWidth="1"/>
    <col min="2" max="2" width="14.5" style="171" customWidth="1"/>
    <col min="3" max="12" width="12.83203125" style="171" customWidth="1"/>
    <col min="13" max="16384" width="10.83203125" style="171"/>
  </cols>
  <sheetData>
    <row r="1" spans="1:12" ht="14" x14ac:dyDescent="0.15">
      <c r="A1" s="170" t="s">
        <v>216</v>
      </c>
      <c r="B1" s="170"/>
      <c r="C1" s="170"/>
      <c r="D1" s="170"/>
      <c r="E1" s="170"/>
      <c r="F1" s="170"/>
      <c r="G1" s="170"/>
      <c r="H1" s="170"/>
      <c r="I1" s="170"/>
      <c r="J1" s="170"/>
      <c r="K1" s="170"/>
      <c r="L1" s="170"/>
    </row>
    <row r="2" spans="1:12" ht="14" x14ac:dyDescent="0.15">
      <c r="A2" s="172" t="s">
        <v>287</v>
      </c>
      <c r="B2" s="170"/>
      <c r="C2" s="170"/>
      <c r="D2" s="170"/>
      <c r="E2" s="170"/>
      <c r="F2" s="170"/>
      <c r="G2" s="170"/>
      <c r="H2" s="170"/>
      <c r="I2" s="170"/>
      <c r="J2" s="170"/>
      <c r="K2" s="170"/>
      <c r="L2" s="170"/>
    </row>
    <row r="3" spans="1:12" ht="15" thickBot="1" x14ac:dyDescent="0.2">
      <c r="A3" s="170"/>
      <c r="B3" s="170"/>
      <c r="C3" s="170"/>
      <c r="D3" s="170"/>
      <c r="E3" s="170"/>
      <c r="F3" s="170"/>
      <c r="G3" s="170"/>
      <c r="H3" s="170"/>
      <c r="I3" s="170"/>
      <c r="J3" s="170"/>
      <c r="K3" s="170"/>
      <c r="L3" s="170"/>
    </row>
    <row r="4" spans="1:12" ht="14" x14ac:dyDescent="0.15">
      <c r="A4" s="128" t="s">
        <v>217</v>
      </c>
      <c r="B4" s="129"/>
      <c r="C4" s="129"/>
      <c r="D4" s="129"/>
      <c r="E4" s="129"/>
      <c r="F4" s="129"/>
      <c r="G4" s="129"/>
      <c r="H4" s="129"/>
      <c r="I4" s="129"/>
      <c r="J4" s="129"/>
      <c r="K4" s="129"/>
      <c r="L4" s="130"/>
    </row>
    <row r="5" spans="1:12" ht="14" x14ac:dyDescent="0.15">
      <c r="A5" s="131" t="s">
        <v>131</v>
      </c>
      <c r="B5" s="82"/>
      <c r="C5" s="149">
        <v>1500</v>
      </c>
      <c r="D5" s="82"/>
      <c r="E5" s="82"/>
      <c r="F5" s="82"/>
      <c r="G5" s="82"/>
      <c r="H5" s="82"/>
      <c r="I5" s="82"/>
      <c r="J5" s="82"/>
      <c r="K5" s="82"/>
      <c r="L5" s="132"/>
    </row>
    <row r="6" spans="1:12" ht="14" x14ac:dyDescent="0.15">
      <c r="A6" s="131"/>
      <c r="B6" s="82"/>
      <c r="C6" s="82"/>
      <c r="D6" s="82"/>
      <c r="E6" s="82"/>
      <c r="F6" s="82"/>
      <c r="G6" s="82"/>
      <c r="H6" s="82"/>
      <c r="I6" s="82"/>
      <c r="J6" s="82"/>
      <c r="K6" s="82"/>
      <c r="L6" s="132"/>
    </row>
    <row r="7" spans="1:12" ht="30" x14ac:dyDescent="0.15">
      <c r="A7" s="228" t="s">
        <v>193</v>
      </c>
      <c r="B7" s="229" t="s">
        <v>142</v>
      </c>
      <c r="C7" s="230" t="s">
        <v>148</v>
      </c>
      <c r="D7" s="230" t="s">
        <v>132</v>
      </c>
      <c r="E7" s="231" t="s">
        <v>133</v>
      </c>
      <c r="F7" s="231" t="s">
        <v>134</v>
      </c>
      <c r="G7" s="231" t="s">
        <v>135</v>
      </c>
      <c r="H7" s="231" t="s">
        <v>218</v>
      </c>
      <c r="I7" s="231" t="s">
        <v>139</v>
      </c>
      <c r="J7" s="231" t="s">
        <v>444</v>
      </c>
      <c r="K7" s="232" t="s">
        <v>143</v>
      </c>
      <c r="L7" s="233" t="s">
        <v>144</v>
      </c>
    </row>
    <row r="8" spans="1:12" x14ac:dyDescent="0.15">
      <c r="A8" s="133" t="str">
        <f>'Tariff Jul 2019'!K2</f>
        <v>AGL</v>
      </c>
      <c r="B8" s="134">
        <f>'Tariff Jul 2019'!G2</f>
        <v>42187</v>
      </c>
      <c r="C8" s="135">
        <f>91*'Tariff Jul 2019'!M2/100</f>
        <v>73.709999999999994</v>
      </c>
      <c r="D8" s="135">
        <f>$C$5*'Tariff Jul 2019'!N2/100</f>
        <v>550.63636363636363</v>
      </c>
      <c r="E8" s="135">
        <v>0</v>
      </c>
      <c r="F8" s="136">
        <v>0</v>
      </c>
      <c r="G8" s="135">
        <v>0</v>
      </c>
      <c r="H8" s="135">
        <v>0</v>
      </c>
      <c r="I8" s="135">
        <v>0</v>
      </c>
      <c r="J8" s="135">
        <f>SUM(C8:I8)</f>
        <v>624.34636363636366</v>
      </c>
      <c r="K8" s="137">
        <f>J8*4</f>
        <v>2497.3854545454546</v>
      </c>
      <c r="L8" s="238">
        <f>K8*1.1</f>
        <v>2747.1240000000003</v>
      </c>
    </row>
    <row r="9" spans="1:12" x14ac:dyDescent="0.15">
      <c r="A9" s="133" t="str">
        <f>'Tariff Jul 2019'!K3</f>
        <v>Alinta Energy</v>
      </c>
      <c r="B9" s="134">
        <f>'Tariff Jul 2019'!G3</f>
        <v>42185</v>
      </c>
      <c r="C9" s="135">
        <f>91*'Tariff Jul 2019'!M3/100</f>
        <v>75.529999999999987</v>
      </c>
      <c r="D9" s="135">
        <f>$C$5*'Tariff Jul 2019'!N3/100</f>
        <v>547.94999999999993</v>
      </c>
      <c r="E9" s="135">
        <v>0</v>
      </c>
      <c r="F9" s="136">
        <v>0</v>
      </c>
      <c r="G9" s="135">
        <v>0</v>
      </c>
      <c r="H9" s="135">
        <v>0</v>
      </c>
      <c r="I9" s="135">
        <v>0</v>
      </c>
      <c r="J9" s="135">
        <f t="shared" ref="J9:J20" si="0">SUM(C9:I9)</f>
        <v>623.4799999999999</v>
      </c>
      <c r="K9" s="137">
        <f t="shared" ref="K9:K23" si="1">J9*4</f>
        <v>2493.9199999999996</v>
      </c>
      <c r="L9" s="238">
        <f t="shared" ref="L9:L23" si="2">K9*1.1</f>
        <v>2743.3119999999999</v>
      </c>
    </row>
    <row r="10" spans="1:12" x14ac:dyDescent="0.15">
      <c r="A10" s="133" t="str">
        <f>'Tariff Jul 2019'!K4</f>
        <v>Click Energy</v>
      </c>
      <c r="B10" s="134">
        <f>'Tariff Jul 2019'!G4</f>
        <v>42185</v>
      </c>
      <c r="C10" s="135">
        <f>91*'Tariff Jul 2019'!M4/100</f>
        <v>82.445999999999998</v>
      </c>
      <c r="D10" s="135">
        <f>$C$5*'Tariff Jul 2019'!N4/100</f>
        <v>537.40909090909076</v>
      </c>
      <c r="E10" s="135">
        <v>0</v>
      </c>
      <c r="F10" s="136">
        <v>0</v>
      </c>
      <c r="G10" s="135">
        <v>0</v>
      </c>
      <c r="H10" s="135">
        <v>0</v>
      </c>
      <c r="I10" s="135">
        <v>0</v>
      </c>
      <c r="J10" s="135">
        <f t="shared" si="0"/>
        <v>619.85509090909079</v>
      </c>
      <c r="K10" s="137">
        <f t="shared" si="1"/>
        <v>2479.4203636363632</v>
      </c>
      <c r="L10" s="238">
        <f t="shared" si="2"/>
        <v>2727.3623999999995</v>
      </c>
    </row>
    <row r="11" spans="1:12" x14ac:dyDescent="0.15">
      <c r="A11" s="133" t="str">
        <f>'Tariff Jul 2019'!K5</f>
        <v>Commander</v>
      </c>
      <c r="B11" s="134">
        <f>'Tariff Jul 2019'!G5</f>
        <v>42185</v>
      </c>
      <c r="C11" s="135">
        <f>91*'Tariff Jul 2019'!M5/100</f>
        <v>80.808000000000007</v>
      </c>
      <c r="D11" s="135">
        <f>IF($C$5&gt;='Tariff Jul 2019'!P5,('Tariff Jul 2019'!P5*'Tariff Jul 2019'!N5/100),($C$5*'Tariff Jul 2019'!N5/100))</f>
        <v>360.09090909090907</v>
      </c>
      <c r="E11" s="135">
        <v>0</v>
      </c>
      <c r="F11" s="136">
        <v>0</v>
      </c>
      <c r="G11" s="135">
        <v>0</v>
      </c>
      <c r="H11" s="135">
        <v>0</v>
      </c>
      <c r="I11" s="135">
        <f>IF(($C$5&lt;'Tariff Jul 2019'!T5),(0),($C$5-'Tariff Jul 2019'!T5)*'Tariff Jul 2019'!U5/100)</f>
        <v>184.68181818181819</v>
      </c>
      <c r="J11" s="135">
        <f t="shared" si="0"/>
        <v>625.58072727272724</v>
      </c>
      <c r="K11" s="137">
        <f t="shared" si="1"/>
        <v>2502.322909090909</v>
      </c>
      <c r="L11" s="238">
        <f t="shared" si="2"/>
        <v>2752.5552000000002</v>
      </c>
    </row>
    <row r="12" spans="1:12" x14ac:dyDescent="0.15">
      <c r="A12" s="133" t="str">
        <f>'Tariff Jul 2019'!K6</f>
        <v>Diamond Energy</v>
      </c>
      <c r="B12" s="134">
        <f>'Tariff Jul 2019'!G6</f>
        <v>41820</v>
      </c>
      <c r="C12" s="135">
        <f>91*'Tariff Jul 2019'!M6/100</f>
        <v>79.124499999999998</v>
      </c>
      <c r="D12" s="135">
        <f>IF($C$5&gt;='Tariff Jul 2019'!P6,('Tariff Jul 2019'!P6*'Tariff Jul 2019'!N6/100),($C$5*'Tariff Jul 2019'!N6/100))</f>
        <v>99.78</v>
      </c>
      <c r="E12" s="135">
        <f>IF($C$5&lt;'Tariff Jul 2019'!P6,0,IF(($C$5-'Tariff Jul 2019'!P6)&lt;='Tariff Jul 2019'!R6,(($C$5-'Tariff Jul 2019'!P6)*'Tariff Jul 2019'!Q6/100),(('Tariff Jul 2019'!R6-'Tariff Jul 2019'!P6)*'Tariff Jul 2019'!Q6/100)))</f>
        <v>251.23</v>
      </c>
      <c r="F12" s="136">
        <f>IF($C$5&lt;'Tariff Jul 2019'!R6,0,IF(($C$5-'Tariff Jul 2019'!R6)&lt;='Tariff Jul 2019'!T6,(($C$5-'Tariff Jul 2019'!R6)*'Tariff Jul 2019'!S6/100),(('Tariff Jul 2019'!T6-'Tariff Jul 2019'!R6)*'Tariff Jul 2019'!S6/100)))</f>
        <v>194.75</v>
      </c>
      <c r="G12" s="135">
        <v>0</v>
      </c>
      <c r="H12" s="135">
        <v>0</v>
      </c>
      <c r="I12" s="135">
        <f>IF(($C$5&lt;'Tariff Jul 2019'!T6),(0),($C$5-'Tariff Jul 2019'!T6)*'Tariff Jul 2019'!U6/100)</f>
        <v>0</v>
      </c>
      <c r="J12" s="135">
        <f t="shared" si="0"/>
        <v>624.8845</v>
      </c>
      <c r="K12" s="137">
        <f t="shared" si="1"/>
        <v>2499.538</v>
      </c>
      <c r="L12" s="238">
        <f t="shared" si="2"/>
        <v>2749.4918000000002</v>
      </c>
    </row>
    <row r="13" spans="1:12" x14ac:dyDescent="0.15">
      <c r="A13" s="133" t="str">
        <f>'Tariff Jul 2019'!K7</f>
        <v>Dodo Power &amp; Gas</v>
      </c>
      <c r="B13" s="134">
        <f>'Tariff Jul 2019'!G7</f>
        <v>42185</v>
      </c>
      <c r="C13" s="135">
        <f>91*'Tariff Jul 2019'!M7/100</f>
        <v>80.808000000000007</v>
      </c>
      <c r="D13" s="135">
        <f>IF($C$5&gt;='Tariff Jul 2019'!P7,('Tariff Jul 2019'!P7*'Tariff Jul 2019'!N7/100),($C$5*'Tariff Jul 2019'!N7/100))</f>
        <v>360.09090909090907</v>
      </c>
      <c r="E13" s="135">
        <v>0</v>
      </c>
      <c r="F13" s="136">
        <v>0</v>
      </c>
      <c r="G13" s="135">
        <v>0</v>
      </c>
      <c r="H13" s="135">
        <v>0</v>
      </c>
      <c r="I13" s="135">
        <f>IF(($C$5&lt;'Tariff Jul 2019'!T7),(0),($C$5-'Tariff Jul 2019'!T7)*'Tariff Jul 2019'!U7/100)</f>
        <v>184.68181818181819</v>
      </c>
      <c r="J13" s="135">
        <f t="shared" si="0"/>
        <v>625.58072727272724</v>
      </c>
      <c r="K13" s="137">
        <f t="shared" si="1"/>
        <v>2502.322909090909</v>
      </c>
      <c r="L13" s="238">
        <f t="shared" si="2"/>
        <v>2752.5552000000002</v>
      </c>
    </row>
    <row r="14" spans="1:12" x14ac:dyDescent="0.15">
      <c r="A14" s="133" t="str">
        <f>'Tariff Jul 2019'!K8</f>
        <v>EnergyAustralia</v>
      </c>
      <c r="B14" s="134">
        <f>'Tariff Jul 2019'!G8</f>
        <v>42185</v>
      </c>
      <c r="C14" s="135">
        <f>91*'Tariff Jul 2019'!M8/100</f>
        <v>70.97999999999999</v>
      </c>
      <c r="D14" s="135">
        <f>$C$5*'Tariff Jul 2019'!N8/100</f>
        <v>555</v>
      </c>
      <c r="E14" s="135">
        <v>0</v>
      </c>
      <c r="F14" s="136">
        <v>0</v>
      </c>
      <c r="G14" s="135">
        <v>0</v>
      </c>
      <c r="H14" s="135">
        <v>0</v>
      </c>
      <c r="I14" s="135">
        <v>0</v>
      </c>
      <c r="J14" s="135">
        <f t="shared" si="0"/>
        <v>625.98</v>
      </c>
      <c r="K14" s="137">
        <f t="shared" si="1"/>
        <v>2503.92</v>
      </c>
      <c r="L14" s="238">
        <f t="shared" si="2"/>
        <v>2754.3120000000004</v>
      </c>
    </row>
    <row r="15" spans="1:12" x14ac:dyDescent="0.15">
      <c r="A15" s="133" t="str">
        <f>'Tariff Jul 2019'!K9</f>
        <v>Lumo Energy</v>
      </c>
      <c r="B15" s="134">
        <f>'Tariff Jul 2019'!G9</f>
        <v>42185</v>
      </c>
      <c r="C15" s="135">
        <f>91*'Tariff Jul 2019'!M9/100</f>
        <v>90.999999999999986</v>
      </c>
      <c r="D15" s="135">
        <f>$C$5*'Tariff Jul 2019'!N9/100</f>
        <v>524.59090909090901</v>
      </c>
      <c r="E15" s="135">
        <v>0</v>
      </c>
      <c r="F15" s="136">
        <v>0</v>
      </c>
      <c r="G15" s="135">
        <v>0</v>
      </c>
      <c r="H15" s="135">
        <v>0</v>
      </c>
      <c r="I15" s="135">
        <v>0</v>
      </c>
      <c r="J15" s="135">
        <f t="shared" si="0"/>
        <v>615.59090909090901</v>
      </c>
      <c r="K15" s="137">
        <f t="shared" si="1"/>
        <v>2462.363636363636</v>
      </c>
      <c r="L15" s="238">
        <f t="shared" si="2"/>
        <v>2708.6</v>
      </c>
    </row>
    <row r="16" spans="1:12" x14ac:dyDescent="0.15">
      <c r="A16" s="133" t="str">
        <f>'Tariff Jul 2019'!K10</f>
        <v>Momentum Energy</v>
      </c>
      <c r="B16" s="134">
        <f>'Tariff Jul 2019'!G10</f>
        <v>42185</v>
      </c>
      <c r="C16" s="135">
        <f>91*'Tariff Jul 2019'!M10/100</f>
        <v>90.023818181818172</v>
      </c>
      <c r="D16" s="135">
        <f>$C$5*'Tariff Jul 2019'!N10/100</f>
        <v>526.22727272727275</v>
      </c>
      <c r="E16" s="135">
        <v>0</v>
      </c>
      <c r="F16" s="136">
        <v>0</v>
      </c>
      <c r="G16" s="135">
        <v>0</v>
      </c>
      <c r="H16" s="135">
        <v>0</v>
      </c>
      <c r="I16" s="135">
        <v>0</v>
      </c>
      <c r="J16" s="135">
        <f t="shared" si="0"/>
        <v>616.25109090909086</v>
      </c>
      <c r="K16" s="137">
        <f t="shared" si="1"/>
        <v>2465.0043636363635</v>
      </c>
      <c r="L16" s="238">
        <f t="shared" si="2"/>
        <v>2711.5048000000002</v>
      </c>
    </row>
    <row r="17" spans="1:12" x14ac:dyDescent="0.15">
      <c r="A17" s="133" t="str">
        <f>'Tariff Jul 2019'!K11</f>
        <v>Origin Energy</v>
      </c>
      <c r="B17" s="134">
        <f>'Tariff Jul 2019'!G11</f>
        <v>42185</v>
      </c>
      <c r="C17" s="135">
        <f>91*'Tariff Jul 2019'!M11/100</f>
        <v>75.124636363636355</v>
      </c>
      <c r="D17" s="135">
        <f>IF($C$5&gt;='Tariff Jul 2019'!P11,('Tariff Jul 2019'!P11*'Tariff Jul 2019'!N11/100),($C$5*'Tariff Jul 2019'!N11/100))</f>
        <v>365.81818181818176</v>
      </c>
      <c r="E17" s="135">
        <v>0</v>
      </c>
      <c r="F17" s="136">
        <v>0</v>
      </c>
      <c r="G17" s="135">
        <v>0</v>
      </c>
      <c r="H17" s="135">
        <v>0</v>
      </c>
      <c r="I17" s="135">
        <f>IF(($C$5&lt;'Tariff Jul 2019'!T11),(0),($C$5-'Tariff Jul 2019'!T11)*'Tariff Jul 2019'!U11/100)</f>
        <v>195.18181818181816</v>
      </c>
      <c r="J17" s="135">
        <f t="shared" si="0"/>
        <v>636.12463636363623</v>
      </c>
      <c r="K17" s="137">
        <f t="shared" si="1"/>
        <v>2544.4985454545449</v>
      </c>
      <c r="L17" s="238">
        <f t="shared" si="2"/>
        <v>2798.9483999999998</v>
      </c>
    </row>
    <row r="18" spans="1:12" x14ac:dyDescent="0.15">
      <c r="A18" s="133" t="str">
        <f>'Tariff Jul 2019'!K12</f>
        <v>Powerdirect</v>
      </c>
      <c r="B18" s="134">
        <f>'Tariff Jul 2019'!G12</f>
        <v>42185</v>
      </c>
      <c r="C18" s="135">
        <f>91*'Tariff Jul 2019'!M12/100</f>
        <v>73.709999999999994</v>
      </c>
      <c r="D18" s="135">
        <f>$C$5*'Tariff Jul 2019'!N12/100</f>
        <v>550.63636363636363</v>
      </c>
      <c r="E18" s="135">
        <v>0</v>
      </c>
      <c r="F18" s="136">
        <v>0</v>
      </c>
      <c r="G18" s="135">
        <v>0</v>
      </c>
      <c r="H18" s="135">
        <v>0</v>
      </c>
      <c r="I18" s="135">
        <v>0</v>
      </c>
      <c r="J18" s="135">
        <f t="shared" si="0"/>
        <v>624.34636363636366</v>
      </c>
      <c r="K18" s="137">
        <f t="shared" si="1"/>
        <v>2497.3854545454546</v>
      </c>
      <c r="L18" s="238">
        <f t="shared" si="2"/>
        <v>2747.1240000000003</v>
      </c>
    </row>
    <row r="19" spans="1:12" x14ac:dyDescent="0.15">
      <c r="A19" s="133" t="str">
        <f>'Tariff Jul 2019'!K13</f>
        <v>Red Energy</v>
      </c>
      <c r="B19" s="134">
        <f>'Tariff Jul 2019'!G13</f>
        <v>42185</v>
      </c>
      <c r="C19" s="135">
        <f>91*'Tariff Jul 2019'!M13/100</f>
        <v>90.999999999999986</v>
      </c>
      <c r="D19" s="135">
        <f>$C$5*'Tariff Jul 2019'!N13/100</f>
        <v>524.59090909090901</v>
      </c>
      <c r="E19" s="135">
        <v>0</v>
      </c>
      <c r="F19" s="136">
        <v>0</v>
      </c>
      <c r="G19" s="135">
        <v>0</v>
      </c>
      <c r="H19" s="135">
        <v>0</v>
      </c>
      <c r="I19" s="135">
        <v>0</v>
      </c>
      <c r="J19" s="135">
        <f t="shared" si="0"/>
        <v>615.59090909090901</v>
      </c>
      <c r="K19" s="137">
        <f t="shared" si="1"/>
        <v>2462.363636363636</v>
      </c>
      <c r="L19" s="238">
        <f t="shared" si="2"/>
        <v>2708.6</v>
      </c>
    </row>
    <row r="20" spans="1:12" x14ac:dyDescent="0.15">
      <c r="A20" s="133" t="str">
        <f>'Tariff Jul 2019'!K14</f>
        <v>Energy Locals</v>
      </c>
      <c r="B20" s="134">
        <f>'Tariff Jul 2019'!G14</f>
        <v>42185</v>
      </c>
      <c r="C20" s="135">
        <f>91*'Tariff Jul 2019'!M14/100</f>
        <v>78.259999999999991</v>
      </c>
      <c r="D20" s="135">
        <f>IF($C$5&gt;='Tariff Jul 2019'!P14,('Tariff Jul 2019'!P14*'Tariff Jul 2019'!N14/100),($C$5*'Tariff Jul 2019'!N14/100))</f>
        <v>299.90909090909093</v>
      </c>
      <c r="E20" s="135">
        <v>0</v>
      </c>
      <c r="F20" s="136">
        <v>0</v>
      </c>
      <c r="G20" s="135">
        <v>0</v>
      </c>
      <c r="H20" s="135">
        <v>0</v>
      </c>
      <c r="I20" s="135">
        <f>IF(($C$5&lt;'Tariff Jul 2019'!T14),(0),($C$5-'Tariff Jul 2019'!T14)*'Tariff Jul 2019'!U14/100)</f>
        <v>154.95454545454547</v>
      </c>
      <c r="J20" s="135">
        <f t="shared" si="0"/>
        <v>533.12363636363636</v>
      </c>
      <c r="K20" s="137">
        <f t="shared" si="1"/>
        <v>2132.4945454545455</v>
      </c>
      <c r="L20" s="238">
        <f t="shared" si="2"/>
        <v>2345.7440000000001</v>
      </c>
    </row>
    <row r="21" spans="1:12" x14ac:dyDescent="0.15">
      <c r="A21" s="133" t="str">
        <f>'Tariff Jul 2019'!K15</f>
        <v>Simply Energy</v>
      </c>
      <c r="B21" s="134">
        <f>'Tariff Jul 2019'!G15</f>
        <v>42185</v>
      </c>
      <c r="C21" s="135">
        <f>91*'Tariff Jul 2019'!M15/100</f>
        <v>79.327181818181813</v>
      </c>
      <c r="D21" s="135">
        <f>$C$5*'Tariff Jul 2019'!N15/100</f>
        <v>542.4545454545455</v>
      </c>
      <c r="E21" s="135">
        <v>0</v>
      </c>
      <c r="F21" s="136">
        <v>0</v>
      </c>
      <c r="G21" s="135">
        <v>0</v>
      </c>
      <c r="H21" s="135">
        <v>0</v>
      </c>
      <c r="I21" s="135">
        <v>0</v>
      </c>
      <c r="J21" s="135">
        <f>SUM(C21:I21)</f>
        <v>621.78172727272727</v>
      </c>
      <c r="K21" s="137">
        <f t="shared" si="1"/>
        <v>2487.1269090909091</v>
      </c>
      <c r="L21" s="238">
        <f t="shared" si="2"/>
        <v>2735.8396000000002</v>
      </c>
    </row>
    <row r="22" spans="1:12" x14ac:dyDescent="0.15">
      <c r="A22" s="133" t="str">
        <f>'Tariff Jul 2019'!K16</f>
        <v>Amaysim</v>
      </c>
      <c r="B22" s="134">
        <f>'Tariff Jul 2019'!G16</f>
        <v>42185</v>
      </c>
      <c r="C22" s="135">
        <f>91*'Tariff Jul 2019'!M16/100</f>
        <v>82.445999999999998</v>
      </c>
      <c r="D22" s="135">
        <f>$C$5*'Tariff Jul 2019'!N16/100</f>
        <v>537.40909090909076</v>
      </c>
      <c r="E22" s="135">
        <v>0</v>
      </c>
      <c r="F22" s="136">
        <v>0</v>
      </c>
      <c r="G22" s="135">
        <v>0</v>
      </c>
      <c r="H22" s="135">
        <v>0</v>
      </c>
      <c r="I22" s="135">
        <v>0</v>
      </c>
      <c r="J22" s="135">
        <f t="shared" ref="J22:J23" si="3">SUM(C22:I22)</f>
        <v>619.85509090909079</v>
      </c>
      <c r="K22" s="137">
        <f t="shared" si="1"/>
        <v>2479.4203636363632</v>
      </c>
      <c r="L22" s="238">
        <f t="shared" si="2"/>
        <v>2727.3623999999995</v>
      </c>
    </row>
    <row r="23" spans="1:12" x14ac:dyDescent="0.15">
      <c r="A23" s="133" t="str">
        <f>'Tariff Jul 2019'!K17</f>
        <v>Powershop</v>
      </c>
      <c r="B23" s="134">
        <f>'Tariff Jul 2019'!G17</f>
        <v>42185</v>
      </c>
      <c r="C23" s="135">
        <f>91*'Tariff Jul 2019'!M17/100</f>
        <v>98.543900000000008</v>
      </c>
      <c r="D23" s="135">
        <f>$C$5*'Tariff Jul 2019'!N17/100</f>
        <v>512.72727272727275</v>
      </c>
      <c r="E23" s="135">
        <v>0</v>
      </c>
      <c r="F23" s="136">
        <v>0</v>
      </c>
      <c r="G23" s="135">
        <v>0</v>
      </c>
      <c r="H23" s="135">
        <v>0</v>
      </c>
      <c r="I23" s="135">
        <v>0</v>
      </c>
      <c r="J23" s="135">
        <f t="shared" si="3"/>
        <v>611.27117272727276</v>
      </c>
      <c r="K23" s="137">
        <f t="shared" si="1"/>
        <v>2445.084690909091</v>
      </c>
      <c r="L23" s="238">
        <f t="shared" si="2"/>
        <v>2689.5931600000004</v>
      </c>
    </row>
    <row r="24" spans="1:12" ht="14" thickBot="1" x14ac:dyDescent="0.2">
      <c r="A24" s="138" t="str">
        <f>'Tariff Jul 2019'!K18</f>
        <v>Powerclub</v>
      </c>
      <c r="B24" s="139">
        <f>'Tariff Jul 2019'!G18</f>
        <v>42185</v>
      </c>
      <c r="C24" s="140">
        <f>91*'Tariff Jul 2019'!M18/100</f>
        <v>85.391090909090906</v>
      </c>
      <c r="D24" s="140">
        <f>IF($C$5&gt;='Tariff Jul 2019'!P18,('Tariff Jul 2019'!P18*'Tariff Jul 2019'!N18/100),($C$5*'Tariff Jul 2019'!N18/100))</f>
        <v>355.54545454545456</v>
      </c>
      <c r="E24" s="140">
        <v>0</v>
      </c>
      <c r="F24" s="141">
        <v>0</v>
      </c>
      <c r="G24" s="140">
        <v>0</v>
      </c>
      <c r="H24" s="140">
        <v>0</v>
      </c>
      <c r="I24" s="140">
        <f>IF(($C$5&lt;'Tariff Jul 2019'!T18),(0),($C$5-'Tariff Jul 2019'!T18)*'Tariff Jul 2019'!U18/100)</f>
        <v>142.68181818181819</v>
      </c>
      <c r="J24" s="140">
        <f t="shared" ref="J24" si="4">SUM(C24:I24)</f>
        <v>583.61836363636371</v>
      </c>
      <c r="K24" s="142">
        <f t="shared" ref="K24" si="5">J24*4</f>
        <v>2334.4734545454548</v>
      </c>
      <c r="L24" s="239">
        <f t="shared" ref="L24" si="6">K24*1.1</f>
        <v>2567.9208000000003</v>
      </c>
    </row>
    <row r="25" spans="1:12" x14ac:dyDescent="0.15">
      <c r="L25" s="173"/>
    </row>
    <row r="26" spans="1:12" ht="14" thickBot="1" x14ac:dyDescent="0.2"/>
    <row r="27" spans="1:12" ht="14" x14ac:dyDescent="0.15">
      <c r="A27" s="128" t="s">
        <v>231</v>
      </c>
      <c r="B27" s="129"/>
      <c r="C27" s="129"/>
      <c r="D27" s="144"/>
      <c r="E27" s="144"/>
      <c r="F27" s="144"/>
      <c r="G27" s="145"/>
      <c r="H27" s="145"/>
      <c r="I27" s="129"/>
      <c r="J27" s="129"/>
      <c r="K27" s="129"/>
      <c r="L27" s="130"/>
    </row>
    <row r="28" spans="1:12" ht="14" x14ac:dyDescent="0.15">
      <c r="A28" s="131" t="s">
        <v>220</v>
      </c>
      <c r="B28" s="82"/>
      <c r="C28" s="149">
        <v>1875</v>
      </c>
      <c r="D28" s="146"/>
      <c r="E28" s="146"/>
      <c r="F28" s="146"/>
      <c r="G28" s="147"/>
      <c r="H28" s="147"/>
      <c r="I28" s="82"/>
      <c r="J28" s="82"/>
      <c r="K28" s="82"/>
      <c r="L28" s="132"/>
    </row>
    <row r="29" spans="1:12" ht="14" x14ac:dyDescent="0.15">
      <c r="A29" s="131" t="s">
        <v>221</v>
      </c>
      <c r="B29" s="82"/>
      <c r="C29" s="150">
        <v>0.8</v>
      </c>
      <c r="D29" s="146"/>
      <c r="E29" s="146"/>
      <c r="F29" s="146"/>
      <c r="G29" s="147"/>
      <c r="H29" s="147"/>
      <c r="I29" s="82"/>
      <c r="J29" s="82"/>
      <c r="K29" s="82"/>
      <c r="L29" s="132"/>
    </row>
    <row r="30" spans="1:12" ht="14" x14ac:dyDescent="0.15">
      <c r="A30" s="131" t="s">
        <v>222</v>
      </c>
      <c r="B30" s="82"/>
      <c r="C30" s="150">
        <v>0.2</v>
      </c>
      <c r="D30" s="146"/>
      <c r="E30" s="146"/>
      <c r="F30" s="146"/>
      <c r="G30" s="147"/>
      <c r="H30" s="147"/>
      <c r="I30" s="82"/>
      <c r="J30" s="82"/>
      <c r="K30" s="82"/>
      <c r="L30" s="132"/>
    </row>
    <row r="31" spans="1:12" ht="14" x14ac:dyDescent="0.15">
      <c r="A31" s="131"/>
      <c r="B31" s="82"/>
      <c r="C31" s="146"/>
      <c r="D31" s="146"/>
      <c r="E31" s="146"/>
      <c r="F31" s="146"/>
      <c r="G31" s="147"/>
      <c r="H31" s="147"/>
      <c r="I31" s="82"/>
      <c r="J31" s="82"/>
      <c r="K31" s="82"/>
      <c r="L31" s="132"/>
    </row>
    <row r="32" spans="1:12" ht="45" x14ac:dyDescent="0.15">
      <c r="A32" s="228" t="s">
        <v>193</v>
      </c>
      <c r="B32" s="229" t="s">
        <v>142</v>
      </c>
      <c r="C32" s="230" t="s">
        <v>148</v>
      </c>
      <c r="D32" s="230" t="s">
        <v>132</v>
      </c>
      <c r="E32" s="231" t="s">
        <v>133</v>
      </c>
      <c r="F32" s="231" t="s">
        <v>134</v>
      </c>
      <c r="G32" s="231" t="s">
        <v>139</v>
      </c>
      <c r="H32" s="231" t="s">
        <v>140</v>
      </c>
      <c r="I32" s="231" t="s">
        <v>141</v>
      </c>
      <c r="J32" s="231" t="s">
        <v>444</v>
      </c>
      <c r="K32" s="232" t="s">
        <v>143</v>
      </c>
      <c r="L32" s="233" t="s">
        <v>144</v>
      </c>
    </row>
    <row r="33" spans="1:12" x14ac:dyDescent="0.15">
      <c r="A33" s="133" t="str">
        <f>'Tariff Jul 2019'!K19</f>
        <v>AGL</v>
      </c>
      <c r="B33" s="134">
        <f>'Tariff Jul 2019'!G19</f>
        <v>42187</v>
      </c>
      <c r="C33" s="41">
        <f>91*'Tariff Jul 2019'!M19/100</f>
        <v>73.709999999999994</v>
      </c>
      <c r="D33" s="41">
        <f>($C$28*$C$29)*'Tariff Jul 2019'!N19/100</f>
        <v>550.63636363636363</v>
      </c>
      <c r="E33" s="41">
        <v>0</v>
      </c>
      <c r="F33" s="41">
        <v>0</v>
      </c>
      <c r="G33" s="41">
        <v>0</v>
      </c>
      <c r="H33" s="41">
        <f>($C$28*$C$30)*'Tariff Jul 2019'!AE19/100</f>
        <v>68.553719008264466</v>
      </c>
      <c r="I33" s="41">
        <v>0</v>
      </c>
      <c r="J33" s="135">
        <f>SUM(C33:I33)</f>
        <v>692.90008264462813</v>
      </c>
      <c r="K33" s="137">
        <f>J33*4</f>
        <v>2771.6003305785125</v>
      </c>
      <c r="L33" s="238">
        <f>K33*1.1</f>
        <v>3048.7603636363642</v>
      </c>
    </row>
    <row r="34" spans="1:12" x14ac:dyDescent="0.15">
      <c r="A34" s="133" t="str">
        <f>'Tariff Jul 2019'!K20</f>
        <v>Alinta Energy</v>
      </c>
      <c r="B34" s="134">
        <f>'Tariff Jul 2019'!G20</f>
        <v>42185</v>
      </c>
      <c r="C34" s="41">
        <f>91*'Tariff Jul 2019'!M20/100</f>
        <v>75.529999999999987</v>
      </c>
      <c r="D34" s="41">
        <f>($C$28*$C$29)*'Tariff Jul 2019'!N20/100</f>
        <v>547.94999999999993</v>
      </c>
      <c r="E34" s="41">
        <v>0</v>
      </c>
      <c r="F34" s="41">
        <v>0</v>
      </c>
      <c r="G34" s="41">
        <v>0</v>
      </c>
      <c r="H34" s="41">
        <f>($C$28*$C$30)*'Tariff Jul 2019'!AE20/100</f>
        <v>75.487499999999997</v>
      </c>
      <c r="I34" s="41">
        <v>0</v>
      </c>
      <c r="J34" s="135">
        <f t="shared" ref="J34:J46" si="7">SUM(C34:I34)</f>
        <v>698.96749999999986</v>
      </c>
      <c r="K34" s="137">
        <f t="shared" ref="K34:K48" si="8">J34*4</f>
        <v>2795.8699999999994</v>
      </c>
      <c r="L34" s="238">
        <f t="shared" ref="L34:L48" si="9">K34*1.1</f>
        <v>3075.4569999999994</v>
      </c>
    </row>
    <row r="35" spans="1:12" x14ac:dyDescent="0.15">
      <c r="A35" s="133" t="str">
        <f>'Tariff Jul 2019'!K21</f>
        <v>Click Energy</v>
      </c>
      <c r="B35" s="134">
        <f>'Tariff Jul 2019'!G21</f>
        <v>42185</v>
      </c>
      <c r="C35" s="41">
        <f>91*'Tariff Jul 2019'!M21/100</f>
        <v>82.445999999999998</v>
      </c>
      <c r="D35" s="41">
        <f>($C$28*$C$29)*'Tariff Jul 2019'!N21/100</f>
        <v>537.40909090909076</v>
      </c>
      <c r="E35" s="41">
        <v>0</v>
      </c>
      <c r="F35" s="41">
        <v>0</v>
      </c>
      <c r="G35" s="41">
        <v>0</v>
      </c>
      <c r="H35" s="41">
        <f>($C$28*$C$30)*'Tariff Jul 2019'!AE21/100</f>
        <v>75.886363636363626</v>
      </c>
      <c r="I35" s="41">
        <v>0</v>
      </c>
      <c r="J35" s="135">
        <f t="shared" si="7"/>
        <v>695.74145454545442</v>
      </c>
      <c r="K35" s="137">
        <f t="shared" si="8"/>
        <v>2782.9658181818177</v>
      </c>
      <c r="L35" s="238">
        <f t="shared" si="9"/>
        <v>3061.2623999999996</v>
      </c>
    </row>
    <row r="36" spans="1:12" x14ac:dyDescent="0.15">
      <c r="A36" s="133" t="str">
        <f>'Tariff Jul 2019'!K22</f>
        <v>Commander</v>
      </c>
      <c r="B36" s="134">
        <f>'Tariff Jul 2019'!G22</f>
        <v>42185</v>
      </c>
      <c r="C36" s="41">
        <f>91*'Tariff Jul 2019'!M22/100</f>
        <v>80.808000000000007</v>
      </c>
      <c r="D36" s="41">
        <f>IF($C$28*$C$29&gt;='Tariff Jul 2019'!P22,('Tariff Jul 2019'!P22*'Tariff Jul 2019'!N22/100),(($C$28*$C$29)*'Tariff Jul 2019'!N22/100))</f>
        <v>360.09090909090907</v>
      </c>
      <c r="E36" s="41">
        <v>0</v>
      </c>
      <c r="F36" s="41">
        <v>0</v>
      </c>
      <c r="G36" s="41">
        <f>IF(($C$28*$C$29&lt;'Tariff Jul 2019'!T22),(0),($C$28*$C$29-'Tariff Jul 2019'!T22)*'Tariff Jul 2019'!U22/100)</f>
        <v>184.68181818181819</v>
      </c>
      <c r="H36" s="41">
        <f>($C$28*$C$30)*'Tariff Jul 2019'!AE22/100</f>
        <v>75.306818181818173</v>
      </c>
      <c r="I36" s="41">
        <v>0</v>
      </c>
      <c r="J36" s="135">
        <f t="shared" si="7"/>
        <v>700.88754545454537</v>
      </c>
      <c r="K36" s="137">
        <f t="shared" si="8"/>
        <v>2803.5501818181815</v>
      </c>
      <c r="L36" s="238">
        <f t="shared" si="9"/>
        <v>3083.9051999999997</v>
      </c>
    </row>
    <row r="37" spans="1:12" x14ac:dyDescent="0.15">
      <c r="A37" s="133" t="str">
        <f>'Tariff Jul 2019'!K23</f>
        <v>Diamond Energy</v>
      </c>
      <c r="B37" s="134">
        <f>'Tariff Jul 2019'!G23</f>
        <v>41820</v>
      </c>
      <c r="C37" s="41">
        <f>91*'Tariff Jul 2019'!M23/100</f>
        <v>79.124499999999998</v>
      </c>
      <c r="D37" s="41">
        <f>IF($C$28*$C$29&gt;='Tariff Jul 2019'!P23,('Tariff Jul 2019'!P23*'Tariff Jul 2019'!N23/100),(($C$28*$C$29)*'Tariff Jul 2019'!N23/100))</f>
        <v>99.78</v>
      </c>
      <c r="E37" s="41">
        <f>IF($C$28*$C$29&lt;'Tariff Jul 2019'!P23,0,IF(($C$28*$C$29-'Tariff Jul 2019'!P23)&lt;='Tariff Jul 2019'!R23,(($C$28*$C$29-'Tariff Jul 2019'!P23)*'Tariff Jul 2019'!Q23/100),(('Tariff Jul 2019'!R23-'Tariff Jul 2019'!P23)*'Tariff Jul 2019'!Q23/100)))</f>
        <v>251.23</v>
      </c>
      <c r="F37" s="41">
        <f>IF($C$28*$C$29&lt;'Tariff Jul 2019'!R23,0,IF(($C$28*$C$29-'Tariff Jul 2019'!R23)&lt;='Tariff Jul 2019'!T23,(($C$28*$C$29-'Tariff Jul 2019'!R23)*'Tariff Jul 2019'!S23/100),(('Tariff Jul 2019'!T23-'Tariff Jul 2019'!R23)*'Tariff Jul 2019'!S23/100)))</f>
        <v>194.75</v>
      </c>
      <c r="G37" s="41">
        <f>IF(($C$28*$C$29&lt;'Tariff Jul 2019'!T23),(0),($C$28*$C$29-'Tariff Jul 2019'!T23)*'Tariff Jul 2019'!U23/100)</f>
        <v>0</v>
      </c>
      <c r="H37" s="41">
        <f>($C$28*$C$30)*'Tariff Jul 2019'!AE23/100</f>
        <v>68.011363636363626</v>
      </c>
      <c r="I37" s="41">
        <v>0</v>
      </c>
      <c r="J37" s="135">
        <f t="shared" si="7"/>
        <v>692.89586363636363</v>
      </c>
      <c r="K37" s="137">
        <f t="shared" si="8"/>
        <v>2771.5834545454545</v>
      </c>
      <c r="L37" s="238">
        <f t="shared" si="9"/>
        <v>3048.7418000000002</v>
      </c>
    </row>
    <row r="38" spans="1:12" x14ac:dyDescent="0.15">
      <c r="A38" s="133" t="str">
        <f>'Tariff Jul 2019'!K24</f>
        <v>Dodo Power &amp; Gas</v>
      </c>
      <c r="B38" s="134">
        <f>'Tariff Jul 2019'!G24</f>
        <v>42185</v>
      </c>
      <c r="C38" s="41">
        <f>91*'Tariff Jul 2019'!M24/100</f>
        <v>80.808000000000007</v>
      </c>
      <c r="D38" s="41">
        <f>IF($C$28*$C$29&gt;='Tariff Jul 2019'!P24,('Tariff Jul 2019'!P24*'Tariff Jul 2019'!N24/100),(($C$28*$C$29)*'Tariff Jul 2019'!N24/100))</f>
        <v>360.09090909090907</v>
      </c>
      <c r="E38" s="41">
        <v>0</v>
      </c>
      <c r="F38" s="41">
        <v>0</v>
      </c>
      <c r="G38" s="41">
        <f>IF(($C$28*$C$29&lt;'Tariff Jul 2019'!T24),(0),($C$28*$C$29-'Tariff Jul 2019'!T24)*'Tariff Jul 2019'!U24/100)</f>
        <v>184.68181818181819</v>
      </c>
      <c r="H38" s="41">
        <f>($C$28*$C$30)*'Tariff Jul 2019'!AE24/100</f>
        <v>75.306818181818173</v>
      </c>
      <c r="I38" s="41">
        <v>0</v>
      </c>
      <c r="J38" s="135">
        <f t="shared" si="7"/>
        <v>700.88754545454537</v>
      </c>
      <c r="K38" s="137">
        <f t="shared" si="8"/>
        <v>2803.5501818181815</v>
      </c>
      <c r="L38" s="238">
        <f t="shared" si="9"/>
        <v>3083.9051999999997</v>
      </c>
    </row>
    <row r="39" spans="1:12" x14ac:dyDescent="0.15">
      <c r="A39" s="133" t="str">
        <f>'Tariff Jul 2019'!K25</f>
        <v>EnergyAustralia</v>
      </c>
      <c r="B39" s="134">
        <f>'Tariff Jul 2019'!G25</f>
        <v>42185</v>
      </c>
      <c r="C39" s="41">
        <f>91*'Tariff Jul 2019'!M25/100</f>
        <v>70.97999999999999</v>
      </c>
      <c r="D39" s="41">
        <f>($C$28*$C$29)*'Tariff Jul 2019'!N25/100</f>
        <v>555</v>
      </c>
      <c r="E39" s="41">
        <v>0</v>
      </c>
      <c r="F39" s="41">
        <v>0</v>
      </c>
      <c r="G39" s="41">
        <v>0</v>
      </c>
      <c r="H39" s="41">
        <f>($C$28*$C$30)*'Tariff Jul 2019'!AE25/100</f>
        <v>68.460743801652868</v>
      </c>
      <c r="I39" s="41">
        <v>0</v>
      </c>
      <c r="J39" s="135">
        <f t="shared" si="7"/>
        <v>694.44074380165284</v>
      </c>
      <c r="K39" s="137">
        <f t="shared" si="8"/>
        <v>2777.7629752066114</v>
      </c>
      <c r="L39" s="238">
        <f t="shared" si="9"/>
        <v>3055.5392727272729</v>
      </c>
    </row>
    <row r="40" spans="1:12" x14ac:dyDescent="0.15">
      <c r="A40" s="133" t="str">
        <f>'Tariff Jul 2019'!K26</f>
        <v>Lumo Energy</v>
      </c>
      <c r="B40" s="134">
        <f>'Tariff Jul 2019'!G26</f>
        <v>42185</v>
      </c>
      <c r="C40" s="41">
        <f>91*'Tariff Jul 2019'!M26/100</f>
        <v>90.999999999999986</v>
      </c>
      <c r="D40" s="41">
        <f>($C$28*$C$29)*'Tariff Jul 2019'!N26/100</f>
        <v>524.59090909090901</v>
      </c>
      <c r="E40" s="41">
        <v>0</v>
      </c>
      <c r="F40" s="41">
        <v>0</v>
      </c>
      <c r="G40" s="41">
        <v>0</v>
      </c>
      <c r="H40" s="41">
        <f>($C$28*$C$30)*'Tariff Jul 2019'!AE26/100</f>
        <v>75.784090909090907</v>
      </c>
      <c r="I40" s="41">
        <v>0</v>
      </c>
      <c r="J40" s="135">
        <f t="shared" si="7"/>
        <v>691.37499999999989</v>
      </c>
      <c r="K40" s="137">
        <f t="shared" si="8"/>
        <v>2765.4999999999995</v>
      </c>
      <c r="L40" s="238">
        <f t="shared" si="9"/>
        <v>3042.0499999999997</v>
      </c>
    </row>
    <row r="41" spans="1:12" x14ac:dyDescent="0.15">
      <c r="A41" s="133" t="str">
        <f>'Tariff Jul 2019'!K27</f>
        <v>Momentum Energy</v>
      </c>
      <c r="B41" s="134">
        <f>'Tariff Jul 2019'!G27</f>
        <v>42185</v>
      </c>
      <c r="C41" s="41">
        <f>91*'Tariff Jul 2019'!M27/100</f>
        <v>93.481818181818184</v>
      </c>
      <c r="D41" s="41">
        <f>($C$28*$C$29)*'Tariff Jul 2019'!N27/100</f>
        <v>452.45454545454544</v>
      </c>
      <c r="E41" s="41">
        <v>0</v>
      </c>
      <c r="F41" s="41">
        <v>0</v>
      </c>
      <c r="G41" s="41">
        <v>0</v>
      </c>
      <c r="H41" s="41">
        <f>($C$28*$C$30)*'Tariff Jul 2019'!AE27/100</f>
        <v>70.397727272727266</v>
      </c>
      <c r="I41" s="41">
        <v>0</v>
      </c>
      <c r="J41" s="135">
        <f t="shared" si="7"/>
        <v>616.33409090909083</v>
      </c>
      <c r="K41" s="137">
        <f t="shared" si="8"/>
        <v>2465.3363636363633</v>
      </c>
      <c r="L41" s="238">
        <f t="shared" si="9"/>
        <v>2711.87</v>
      </c>
    </row>
    <row r="42" spans="1:12" x14ac:dyDescent="0.15">
      <c r="A42" s="133" t="str">
        <f>'Tariff Jul 2019'!K28</f>
        <v>Origin Energy</v>
      </c>
      <c r="B42" s="134">
        <f>'Tariff Jul 2019'!G28</f>
        <v>42185</v>
      </c>
      <c r="C42" s="41">
        <f>91*'Tariff Jul 2019'!M28/100</f>
        <v>75.124636363636355</v>
      </c>
      <c r="D42" s="41">
        <f>IF($C$28*$C$29&gt;='Tariff Jul 2019'!P28,('Tariff Jul 2019'!P28*'Tariff Jul 2019'!N28/100),(($C$28*$C$29)*'Tariff Jul 2019'!N28/100))</f>
        <v>365.81818181818176</v>
      </c>
      <c r="E42" s="41">
        <v>0</v>
      </c>
      <c r="F42" s="41">
        <v>0</v>
      </c>
      <c r="G42" s="41">
        <f>IF(($C$28*$C$29&lt;'Tariff Jul 2019'!T28),(0),($C$28*$C$29-'Tariff Jul 2019'!T28)*'Tariff Jul 2019'!U28/100)</f>
        <v>195.18181818181816</v>
      </c>
      <c r="H42" s="41">
        <f>($C$28*$C$30)*'Tariff Jul 2019'!AE28/100</f>
        <v>74.454545454545439</v>
      </c>
      <c r="I42" s="41">
        <v>0</v>
      </c>
      <c r="J42" s="135">
        <f t="shared" si="7"/>
        <v>710.57918181818172</v>
      </c>
      <c r="K42" s="137">
        <f t="shared" si="8"/>
        <v>2842.3167272727269</v>
      </c>
      <c r="L42" s="238">
        <f t="shared" si="9"/>
        <v>3126.5483999999997</v>
      </c>
    </row>
    <row r="43" spans="1:12" x14ac:dyDescent="0.15">
      <c r="A43" s="133" t="str">
        <f>'Tariff Jul 2019'!K29</f>
        <v>Powerdirect</v>
      </c>
      <c r="B43" s="134">
        <f>'Tariff Jul 2019'!G29</f>
        <v>42185</v>
      </c>
      <c r="C43" s="41">
        <f>91*'Tariff Jul 2019'!M29/100</f>
        <v>73.709999999999994</v>
      </c>
      <c r="D43" s="41">
        <f>($C$28*$C$29)*'Tariff Jul 2019'!N29/100</f>
        <v>550.63636363636363</v>
      </c>
      <c r="E43" s="41">
        <v>0</v>
      </c>
      <c r="F43" s="41">
        <v>0</v>
      </c>
      <c r="G43" s="41">
        <v>0</v>
      </c>
      <c r="H43" s="41">
        <f>($C$28*$C$30)*'Tariff Jul 2019'!AE29/100</f>
        <v>75.409090909090907</v>
      </c>
      <c r="I43" s="41">
        <v>0</v>
      </c>
      <c r="J43" s="135">
        <f t="shared" si="7"/>
        <v>699.75545454545454</v>
      </c>
      <c r="K43" s="137">
        <f t="shared" si="8"/>
        <v>2799.0218181818182</v>
      </c>
      <c r="L43" s="238">
        <f t="shared" si="9"/>
        <v>3078.9240000000004</v>
      </c>
    </row>
    <row r="44" spans="1:12" x14ac:dyDescent="0.15">
      <c r="A44" s="133" t="str">
        <f>'Tariff Jul 2019'!K30</f>
        <v>Red Energy</v>
      </c>
      <c r="B44" s="134">
        <f>'Tariff Jul 2019'!G30</f>
        <v>42185</v>
      </c>
      <c r="C44" s="41">
        <f>91*'Tariff Jul 2019'!M30/100</f>
        <v>90.999999999999986</v>
      </c>
      <c r="D44" s="41">
        <f>($C$28*$C$29)*'Tariff Jul 2019'!N30/100</f>
        <v>524.59090909090901</v>
      </c>
      <c r="E44" s="41">
        <v>0</v>
      </c>
      <c r="F44" s="41">
        <v>0</v>
      </c>
      <c r="G44" s="41">
        <v>0</v>
      </c>
      <c r="H44" s="41">
        <f>($C$28*$C$30)*'Tariff Jul 2019'!AE30/100</f>
        <v>76.124999999999986</v>
      </c>
      <c r="I44" s="41">
        <v>0</v>
      </c>
      <c r="J44" s="135">
        <f t="shared" si="7"/>
        <v>691.71590909090901</v>
      </c>
      <c r="K44" s="137">
        <f t="shared" si="8"/>
        <v>2766.863636363636</v>
      </c>
      <c r="L44" s="238">
        <f t="shared" si="9"/>
        <v>3043.5499999999997</v>
      </c>
    </row>
    <row r="45" spans="1:12" x14ac:dyDescent="0.15">
      <c r="A45" s="133" t="str">
        <f>'Tariff Jul 2019'!K31</f>
        <v>Energy Locals</v>
      </c>
      <c r="B45" s="134">
        <f>'Tariff Jul 2019'!G31</f>
        <v>42185</v>
      </c>
      <c r="C45" s="41">
        <f>91*'Tariff Jul 2019'!M31/100</f>
        <v>78.259999999999991</v>
      </c>
      <c r="D45" s="41">
        <f>IF($C$28*$C$29&gt;='Tariff Jul 2019'!P31,('Tariff Jul 2019'!P31*'Tariff Jul 2019'!N31/100),(($C$28*$C$29)*'Tariff Jul 2019'!N31/100))</f>
        <v>299.90909090909093</v>
      </c>
      <c r="E45" s="41">
        <v>0</v>
      </c>
      <c r="F45" s="41">
        <v>0</v>
      </c>
      <c r="G45" s="41">
        <f>IF(($C$28*$C$29&lt;'Tariff Jul 2019'!T31),(0),($C$28*$C$29-'Tariff Jul 2019'!T31)*'Tariff Jul 2019'!U31/100)</f>
        <v>154.95454545454547</v>
      </c>
      <c r="H45" s="41">
        <f>($C$28*$C$30)*'Tariff Jul 2019'!AE31/100</f>
        <v>89.965909090909079</v>
      </c>
      <c r="I45" s="41">
        <v>0</v>
      </c>
      <c r="J45" s="135">
        <f t="shared" si="7"/>
        <v>623.08954545454549</v>
      </c>
      <c r="K45" s="137">
        <f t="shared" si="8"/>
        <v>2492.3581818181819</v>
      </c>
      <c r="L45" s="238">
        <f t="shared" si="9"/>
        <v>2741.5940000000005</v>
      </c>
    </row>
    <row r="46" spans="1:12" x14ac:dyDescent="0.15">
      <c r="A46" s="133" t="str">
        <f>'Tariff Jul 2019'!K32</f>
        <v>Simply Energy</v>
      </c>
      <c r="B46" s="134">
        <f>'Tariff Jul 2019'!G32</f>
        <v>42185</v>
      </c>
      <c r="C46" s="41">
        <f>91*'Tariff Jul 2019'!M32/100</f>
        <v>79.327181818181813</v>
      </c>
      <c r="D46" s="41">
        <f>($C$28*$C$29)*'Tariff Jul 2019'!N32/100</f>
        <v>542.4545454545455</v>
      </c>
      <c r="E46" s="41">
        <v>0</v>
      </c>
      <c r="F46" s="41">
        <v>0</v>
      </c>
      <c r="G46" s="41">
        <v>0</v>
      </c>
      <c r="H46" s="41">
        <f>($C$28*$C$30)*'Tariff Jul 2019'!AE32/100</f>
        <v>75.647727272727266</v>
      </c>
      <c r="I46" s="41">
        <v>0</v>
      </c>
      <c r="J46" s="135">
        <f t="shared" si="7"/>
        <v>697.42945454545452</v>
      </c>
      <c r="K46" s="137">
        <f t="shared" si="8"/>
        <v>2789.7178181818181</v>
      </c>
      <c r="L46" s="238">
        <f t="shared" si="9"/>
        <v>3068.6896000000002</v>
      </c>
    </row>
    <row r="47" spans="1:12" x14ac:dyDescent="0.15">
      <c r="A47" s="133" t="str">
        <f>'Tariff Jul 2019'!K33</f>
        <v>Amaysim</v>
      </c>
      <c r="B47" s="134">
        <f>'Tariff Jul 2019'!G33</f>
        <v>42185</v>
      </c>
      <c r="C47" s="41">
        <f>91*'Tariff Jul 2019'!M33/100</f>
        <v>82.445999999999998</v>
      </c>
      <c r="D47" s="41">
        <f>($C$28*$C$29)*'Tariff Jul 2019'!N33/100</f>
        <v>537.40909090909076</v>
      </c>
      <c r="E47" s="41">
        <v>0</v>
      </c>
      <c r="F47" s="41">
        <v>0</v>
      </c>
      <c r="G47" s="41">
        <v>0</v>
      </c>
      <c r="H47" s="41">
        <f>($C$28*$C$30)*'Tariff Jul 2019'!AE33/100</f>
        <v>75.886363636363626</v>
      </c>
      <c r="I47" s="41">
        <v>0</v>
      </c>
      <c r="J47" s="135">
        <f t="shared" ref="J47:J48" si="10">SUM(C47:I47)</f>
        <v>695.74145454545442</v>
      </c>
      <c r="K47" s="137">
        <f t="shared" si="8"/>
        <v>2782.9658181818177</v>
      </c>
      <c r="L47" s="238">
        <f t="shared" si="9"/>
        <v>3061.2623999999996</v>
      </c>
    </row>
    <row r="48" spans="1:12" ht="14" thickBot="1" x14ac:dyDescent="0.2">
      <c r="A48" s="138" t="str">
        <f>'Tariff Jul 2019'!K34</f>
        <v>Powershop</v>
      </c>
      <c r="B48" s="139">
        <f>'Tariff Jul 2019'!G34</f>
        <v>42185</v>
      </c>
      <c r="C48" s="148">
        <f>91*'Tariff Jul 2019'!M34/100</f>
        <v>98.543900000000008</v>
      </c>
      <c r="D48" s="148">
        <f>($C$28*$C$29)*'Tariff Jul 2019'!N34/100</f>
        <v>512.72727272727275</v>
      </c>
      <c r="E48" s="148">
        <v>0</v>
      </c>
      <c r="F48" s="148">
        <v>0</v>
      </c>
      <c r="G48" s="148">
        <v>0</v>
      </c>
      <c r="H48" s="148">
        <f>($C$28*$C$30)*'Tariff Jul 2019'!AE34/100</f>
        <v>76.704545454545453</v>
      </c>
      <c r="I48" s="148">
        <v>0</v>
      </c>
      <c r="J48" s="140">
        <f t="shared" si="10"/>
        <v>687.97571818181825</v>
      </c>
      <c r="K48" s="142">
        <f t="shared" si="8"/>
        <v>2751.902872727273</v>
      </c>
      <c r="L48" s="239">
        <f t="shared" si="9"/>
        <v>3027.0931600000004</v>
      </c>
    </row>
    <row r="49" spans="12:12" x14ac:dyDescent="0.15">
      <c r="L49" s="173"/>
    </row>
  </sheetData>
  <sheetProtection algorithmName="SHA-512" hashValue="izzevt4JgDBbe9AO1p2ZdQnC2QYSvd4w7rxv5nDQyBk3f/w3i+hgbi5FPmV4gwUtbDNy437gmSsyFfNiY3bwpw==" saltValue="WgTjs7T9wfuK+g6MAntqNA==" spinCount="100000" sheet="1" objects="1" scenarios="1"/>
  <pageMargins left="0.75" right="0.75" top="1" bottom="1" header="0.5" footer="0.5"/>
  <pageSetup paperSize="10"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0C9B-E8DA-7C46-B9F1-F33EF1FBDB25}">
  <sheetPr codeName="Sheet4"/>
  <dimension ref="A1:EU258"/>
  <sheetViews>
    <sheetView workbookViewId="0">
      <selection activeCell="L32" activeCellId="1" sqref="L8:L23 L32:L47"/>
    </sheetView>
  </sheetViews>
  <sheetFormatPr baseColWidth="10" defaultRowHeight="13" x14ac:dyDescent="0.15"/>
  <cols>
    <col min="1" max="1" width="20.33203125" style="33" customWidth="1"/>
    <col min="2" max="2" width="14.5" style="33" customWidth="1"/>
    <col min="3" max="12" width="12.83203125" style="33" customWidth="1"/>
    <col min="13" max="151" width="10.83203125" style="160"/>
    <col min="152" max="16384" width="10.83203125" style="33"/>
  </cols>
  <sheetData>
    <row r="1" spans="1:12" s="160" customFormat="1" ht="14" x14ac:dyDescent="0.15">
      <c r="A1" s="159" t="s">
        <v>216</v>
      </c>
      <c r="B1" s="159"/>
      <c r="C1" s="159"/>
      <c r="D1" s="159"/>
      <c r="E1" s="159"/>
      <c r="F1" s="159"/>
      <c r="G1" s="159"/>
      <c r="H1" s="159"/>
      <c r="I1" s="159"/>
      <c r="J1" s="159"/>
      <c r="K1" s="159"/>
      <c r="L1" s="159"/>
    </row>
    <row r="2" spans="1:12" s="160" customFormat="1" ht="14" x14ac:dyDescent="0.15">
      <c r="A2" s="161" t="s">
        <v>287</v>
      </c>
      <c r="B2" s="159"/>
      <c r="C2" s="159"/>
      <c r="D2" s="159"/>
      <c r="E2" s="159"/>
      <c r="F2" s="159"/>
      <c r="G2" s="159"/>
      <c r="H2" s="159"/>
      <c r="I2" s="159"/>
      <c r="J2" s="159"/>
      <c r="K2" s="159"/>
      <c r="L2" s="159"/>
    </row>
    <row r="3" spans="1:12" s="160" customFormat="1" ht="15" thickBot="1" x14ac:dyDescent="0.2">
      <c r="A3" s="159"/>
      <c r="B3" s="159"/>
      <c r="C3" s="159"/>
      <c r="D3" s="159"/>
      <c r="E3" s="159"/>
      <c r="F3" s="159"/>
      <c r="G3" s="159"/>
      <c r="H3" s="159"/>
      <c r="I3" s="159"/>
      <c r="J3" s="159"/>
      <c r="K3" s="159"/>
      <c r="L3" s="159"/>
    </row>
    <row r="4" spans="1:12" ht="14" x14ac:dyDescent="0.15">
      <c r="A4" s="128" t="s">
        <v>217</v>
      </c>
      <c r="B4" s="129"/>
      <c r="C4" s="129"/>
      <c r="D4" s="129"/>
      <c r="E4" s="129"/>
      <c r="F4" s="129"/>
      <c r="G4" s="129"/>
      <c r="H4" s="129"/>
      <c r="I4" s="129"/>
      <c r="J4" s="129"/>
      <c r="K4" s="129"/>
      <c r="L4" s="130"/>
    </row>
    <row r="5" spans="1:12" ht="14" x14ac:dyDescent="0.15">
      <c r="A5" s="131" t="s">
        <v>131</v>
      </c>
      <c r="B5" s="82"/>
      <c r="C5" s="149">
        <v>1000</v>
      </c>
      <c r="D5" s="82"/>
      <c r="E5" s="82"/>
      <c r="F5" s="82"/>
      <c r="G5" s="82"/>
      <c r="H5" s="82"/>
      <c r="I5" s="82"/>
      <c r="J5" s="82"/>
      <c r="K5" s="82"/>
      <c r="L5" s="132"/>
    </row>
    <row r="6" spans="1:12" ht="14" x14ac:dyDescent="0.15">
      <c r="A6" s="131"/>
      <c r="B6" s="82"/>
      <c r="C6" s="82"/>
      <c r="D6" s="82"/>
      <c r="E6" s="82"/>
      <c r="F6" s="82"/>
      <c r="G6" s="82"/>
      <c r="H6" s="82"/>
      <c r="I6" s="82"/>
      <c r="J6" s="82"/>
      <c r="K6" s="82"/>
      <c r="L6" s="132"/>
    </row>
    <row r="7" spans="1:12" ht="30" x14ac:dyDescent="0.15">
      <c r="A7" s="228" t="s">
        <v>193</v>
      </c>
      <c r="B7" s="229" t="s">
        <v>142</v>
      </c>
      <c r="C7" s="230" t="s">
        <v>148</v>
      </c>
      <c r="D7" s="230" t="s">
        <v>132</v>
      </c>
      <c r="E7" s="231" t="s">
        <v>133</v>
      </c>
      <c r="F7" s="231" t="s">
        <v>134</v>
      </c>
      <c r="G7" s="231" t="s">
        <v>135</v>
      </c>
      <c r="H7" s="231" t="s">
        <v>218</v>
      </c>
      <c r="I7" s="231" t="s">
        <v>139</v>
      </c>
      <c r="J7" s="231" t="s">
        <v>444</v>
      </c>
      <c r="K7" s="232" t="s">
        <v>143</v>
      </c>
      <c r="L7" s="233" t="s">
        <v>144</v>
      </c>
    </row>
    <row r="8" spans="1:12" x14ac:dyDescent="0.15">
      <c r="A8" s="133" t="str">
        <f>'Tariff Jul 2018'!K2</f>
        <v>AGL</v>
      </c>
      <c r="B8" s="134">
        <f>'Tariff Jul 2018'!G2</f>
        <v>41822</v>
      </c>
      <c r="C8" s="135">
        <f>91*'Tariff Jul 2018'!M2/100</f>
        <v>75.53</v>
      </c>
      <c r="D8" s="135">
        <f>$C$5*'Tariff Jul 2018'!N2/100</f>
        <v>378</v>
      </c>
      <c r="E8" s="135">
        <v>0</v>
      </c>
      <c r="F8" s="136">
        <v>0</v>
      </c>
      <c r="G8" s="135">
        <v>0</v>
      </c>
      <c r="H8" s="135">
        <v>0</v>
      </c>
      <c r="I8" s="135">
        <v>0</v>
      </c>
      <c r="J8" s="135">
        <f>SUM(C8:I8)</f>
        <v>453.53</v>
      </c>
      <c r="K8" s="137">
        <f>J8*4</f>
        <v>1814.12</v>
      </c>
      <c r="L8" s="238">
        <f>K8*1.1</f>
        <v>1995.5320000000002</v>
      </c>
    </row>
    <row r="9" spans="1:12" x14ac:dyDescent="0.15">
      <c r="A9" s="133" t="str">
        <f>'Tariff Jul 2018'!K3</f>
        <v>Alinta Energy</v>
      </c>
      <c r="B9" s="134">
        <f>'Tariff Jul 2018'!G3</f>
        <v>41865</v>
      </c>
      <c r="C9" s="135">
        <f>91*'Tariff Jul 2018'!M3/100</f>
        <v>75.53</v>
      </c>
      <c r="D9" s="135">
        <f>IF($C$5&gt;='Tariff Jul 2018'!P3,('Tariff Jul 2018'!P3*'Tariff Jul 2018'!N3/100),($C$5*'Tariff Jul 2018'!N3/100))</f>
        <v>117</v>
      </c>
      <c r="E9" s="135">
        <f>IF($C$5&lt;'Tariff Jul 2018'!P3,0,IF(($C$5-'Tariff Jul 2018'!P3)&lt;='Tariff Jul 2018'!R3,(($C$5-'Tariff Jul 2018'!P3)*'Tariff Jul 2018'!Q3/100),(('Tariff Jul 2018'!R3-'Tariff Jul 2018'!P3)*'Tariff Jul 2018'!Q3/100)))</f>
        <v>304.15000000000003</v>
      </c>
      <c r="F9" s="136">
        <f>IF($C$5&lt;'Tariff Jul 2018'!R3,0,IF(($C$5-'Tariff Jul 2018'!R3)&lt;='Tariff Jul 2018'!T3,(($C$5-'Tariff Jul 2018'!R3)*'Tariff Jul 2018'!S3/100),(('Tariff Jul 2018'!T3-'Tariff Jul 2018'!R3)*'Tariff Jul 2018'!S3/100)))</f>
        <v>0</v>
      </c>
      <c r="G9" s="135">
        <v>0</v>
      </c>
      <c r="H9" s="135">
        <v>0</v>
      </c>
      <c r="I9" s="135">
        <f>IF(($C$5&lt;'Tariff Jul 2018'!T3),(0),($C$5-'Tariff Jul 2018'!T3)*'Tariff Jul 2018'!U3/100)</f>
        <v>0</v>
      </c>
      <c r="J9" s="135">
        <f t="shared" ref="J9:J20" si="0">SUM(C9:I9)</f>
        <v>496.68000000000006</v>
      </c>
      <c r="K9" s="137">
        <f t="shared" ref="K9:K21" si="1">J9*4</f>
        <v>1986.7200000000003</v>
      </c>
      <c r="L9" s="238">
        <f t="shared" ref="L9:L21" si="2">K9*1.1</f>
        <v>2185.3920000000003</v>
      </c>
    </row>
    <row r="10" spans="1:12" x14ac:dyDescent="0.15">
      <c r="A10" s="133" t="str">
        <f>'Tariff Jul 2018'!K4</f>
        <v>Click Energy</v>
      </c>
      <c r="B10" s="134">
        <f>'Tariff Jul 2018'!G4</f>
        <v>41455</v>
      </c>
      <c r="C10" s="135">
        <f>91*'Tariff Jul 2018'!M4/100</f>
        <v>82.445999999999998</v>
      </c>
      <c r="D10" s="135">
        <f>IF($C$5&gt;='Tariff Jul 2018'!P4,('Tariff Jul 2018'!P4*'Tariff Jul 2018'!N4/100),($C$5*'Tariff Jul 2018'!N4/100))</f>
        <v>478</v>
      </c>
      <c r="E10" s="135">
        <v>0</v>
      </c>
      <c r="F10" s="136">
        <v>0</v>
      </c>
      <c r="G10" s="135">
        <v>0</v>
      </c>
      <c r="H10" s="135">
        <v>0</v>
      </c>
      <c r="I10" s="135">
        <f>IF(($C$5&lt;'Tariff Jul 2018'!T4),(0),($C$5-'Tariff Jul 2018'!T4)*'Tariff Jul 2018'!U4/100)</f>
        <v>0</v>
      </c>
      <c r="J10" s="135">
        <f t="shared" si="0"/>
        <v>560.44600000000003</v>
      </c>
      <c r="K10" s="137">
        <f t="shared" si="1"/>
        <v>2241.7840000000001</v>
      </c>
      <c r="L10" s="238">
        <f t="shared" si="2"/>
        <v>2465.9624000000003</v>
      </c>
    </row>
    <row r="11" spans="1:12" x14ac:dyDescent="0.15">
      <c r="A11" s="133" t="str">
        <f>'Tariff Jul 2018'!K5</f>
        <v>Commander</v>
      </c>
      <c r="B11" s="134">
        <f>'Tariff Jul 2018'!G5</f>
        <v>41495</v>
      </c>
      <c r="C11" s="135">
        <f>91*'Tariff Jul 2018'!M5/100</f>
        <v>81.035499999999999</v>
      </c>
      <c r="D11" s="135">
        <f>IF($C$5&gt;='Tariff Jul 2018'!P5,('Tariff Jul 2018'!P5*'Tariff Jul 2018'!N5/100),($C$5*'Tariff Jul 2018'!N5/100))</f>
        <v>449.9</v>
      </c>
      <c r="E11" s="135">
        <v>0</v>
      </c>
      <c r="F11" s="136">
        <v>0</v>
      </c>
      <c r="G11" s="135">
        <v>0</v>
      </c>
      <c r="H11" s="135">
        <v>0</v>
      </c>
      <c r="I11" s="135">
        <f>IF(($C$5&lt;'Tariff Jul 2018'!T5),(0),($C$5-'Tariff Jul 2018'!T5)*'Tariff Jul 2018'!U5/100)</f>
        <v>0</v>
      </c>
      <c r="J11" s="135">
        <f t="shared" si="0"/>
        <v>530.93549999999993</v>
      </c>
      <c r="K11" s="137">
        <f t="shared" si="1"/>
        <v>2123.7419999999997</v>
      </c>
      <c r="L11" s="238">
        <f t="shared" si="2"/>
        <v>2336.1161999999999</v>
      </c>
    </row>
    <row r="12" spans="1:12" x14ac:dyDescent="0.15">
      <c r="A12" s="133" t="str">
        <f>'Tariff Jul 2018'!K6</f>
        <v>Diamond Energy</v>
      </c>
      <c r="B12" s="134">
        <f>'Tariff Jul 2018'!G6</f>
        <v>41820</v>
      </c>
      <c r="C12" s="135">
        <f>91*'Tariff Jul 2018'!M6/100</f>
        <v>79.124499999999998</v>
      </c>
      <c r="D12" s="135">
        <f>IF($C$5&gt;='Tariff Jul 2018'!P6,('Tariff Jul 2018'!P6*'Tariff Jul 2018'!N6/100),($C$5*'Tariff Jul 2018'!N6/100))</f>
        <v>99.78</v>
      </c>
      <c r="E12" s="135">
        <f>IF($C$5&lt;'Tariff Jul 2018'!P6,0,IF(($C$5-'Tariff Jul 2018'!P6)&lt;='Tariff Jul 2018'!R6,(($C$5-'Tariff Jul 2018'!P6)*'Tariff Jul 2018'!Q6/100),(('Tariff Jul 2018'!R6-'Tariff Jul 2018'!P6)*'Tariff Jul 2018'!Q6/100)))</f>
        <v>251.23</v>
      </c>
      <c r="F12" s="136">
        <f>IF($C$5&lt;'Tariff Jul 2018'!R6,0,IF(($C$5-'Tariff Jul 2018'!R6)&lt;='Tariff Jul 2018'!T6,(($C$5-'Tariff Jul 2018'!R6)*'Tariff Jul 2018'!S6/100),(('Tariff Jul 2018'!T6-'Tariff Jul 2018'!R6)*'Tariff Jul 2018'!S6/100)))</f>
        <v>0</v>
      </c>
      <c r="G12" s="135">
        <v>0</v>
      </c>
      <c r="H12" s="135">
        <v>0</v>
      </c>
      <c r="I12" s="135">
        <f>IF(($C$5&lt;'Tariff Jul 2018'!T6),(0),($C$5-'Tariff Jul 2018'!T6)*'Tariff Jul 2018'!U6/100)</f>
        <v>0</v>
      </c>
      <c r="J12" s="135">
        <f t="shared" si="0"/>
        <v>430.1345</v>
      </c>
      <c r="K12" s="137">
        <f t="shared" si="1"/>
        <v>1720.538</v>
      </c>
      <c r="L12" s="238">
        <f t="shared" si="2"/>
        <v>1892.5918000000001</v>
      </c>
    </row>
    <row r="13" spans="1:12" x14ac:dyDescent="0.15">
      <c r="A13" s="133" t="str">
        <f>'Tariff Jul 2018'!K7</f>
        <v>Dodo Power &amp; Gas</v>
      </c>
      <c r="B13" s="134">
        <f>'Tariff Jul 2018'!G7</f>
        <v>41495</v>
      </c>
      <c r="C13" s="135">
        <f>91*'Tariff Jul 2018'!M7/100</f>
        <v>81.035499999999999</v>
      </c>
      <c r="D13" s="135">
        <f>IF($C$5&gt;='Tariff Jul 2018'!P7,('Tariff Jul 2018'!P7*'Tariff Jul 2018'!N7/100),($C$5*'Tariff Jul 2018'!N7/100))</f>
        <v>469.2</v>
      </c>
      <c r="E13" s="135">
        <v>0</v>
      </c>
      <c r="F13" s="136">
        <v>0</v>
      </c>
      <c r="G13" s="135">
        <v>0</v>
      </c>
      <c r="H13" s="135">
        <v>0</v>
      </c>
      <c r="I13" s="135">
        <f>IF(($C$5&lt;'Tariff Jul 2018'!T7),(0),($C$5-'Tariff Jul 2018'!T7)*'Tariff Jul 2018'!U7/100)</f>
        <v>0</v>
      </c>
      <c r="J13" s="135">
        <f t="shared" si="0"/>
        <v>550.2355</v>
      </c>
      <c r="K13" s="137">
        <f t="shared" si="1"/>
        <v>2200.942</v>
      </c>
      <c r="L13" s="238">
        <f t="shared" si="2"/>
        <v>2421.0362</v>
      </c>
    </row>
    <row r="14" spans="1:12" x14ac:dyDescent="0.15">
      <c r="A14" s="133" t="str">
        <f>'Tariff Jul 2018'!K8</f>
        <v>EnergyAustralia</v>
      </c>
      <c r="B14" s="134">
        <f>'Tariff Jul 2018'!G8</f>
        <v>41667</v>
      </c>
      <c r="C14" s="135">
        <f>91*'Tariff Jul 2018'!M8/100</f>
        <v>83.992999999999995</v>
      </c>
      <c r="D14" s="135">
        <f>IF($C$5&gt;='Tariff Jul 2018'!P8,('Tariff Jul 2018'!P8*'Tariff Jul 2018'!N8/100),($C$5*'Tariff Jul 2018'!N8/100))</f>
        <v>435.4</v>
      </c>
      <c r="E14" s="135">
        <v>0</v>
      </c>
      <c r="F14" s="136">
        <v>0</v>
      </c>
      <c r="G14" s="135">
        <v>0</v>
      </c>
      <c r="H14" s="135">
        <v>0</v>
      </c>
      <c r="I14" s="135">
        <f>IF(($C$5&lt;'Tariff Jul 2018'!T8),(0),($C$5-'Tariff Jul 2018'!T8)*'Tariff Jul 2018'!U8/100)</f>
        <v>0</v>
      </c>
      <c r="J14" s="135">
        <f t="shared" si="0"/>
        <v>519.39300000000003</v>
      </c>
      <c r="K14" s="137">
        <f t="shared" si="1"/>
        <v>2077.5720000000001</v>
      </c>
      <c r="L14" s="238">
        <f t="shared" si="2"/>
        <v>2285.3292000000001</v>
      </c>
    </row>
    <row r="15" spans="1:12" x14ac:dyDescent="0.15">
      <c r="A15" s="133" t="str">
        <f>'Tariff Jul 2018'!K9</f>
        <v>Lumo Energy</v>
      </c>
      <c r="B15" s="134">
        <f>'Tariff Jul 2018'!G9</f>
        <v>41844</v>
      </c>
      <c r="C15" s="135">
        <f>91*'Tariff Jul 2018'!M9/100</f>
        <v>80.853499999999997</v>
      </c>
      <c r="D15" s="135">
        <f>IF($C$5&gt;='Tariff Jul 2018'!P9,('Tariff Jul 2018'!P9*'Tariff Jul 2018'!N9/100),($C$5*'Tariff Jul 2018'!N9/100))</f>
        <v>403.7</v>
      </c>
      <c r="E15" s="135">
        <v>0</v>
      </c>
      <c r="F15" s="136">
        <v>0</v>
      </c>
      <c r="G15" s="135">
        <v>0</v>
      </c>
      <c r="H15" s="135">
        <v>0</v>
      </c>
      <c r="I15" s="135">
        <f>IF(($C$5&lt;'Tariff Jul 2018'!T9),(0),($C$5-'Tariff Jul 2018'!T9)*'Tariff Jul 2018'!U9/100)</f>
        <v>0</v>
      </c>
      <c r="J15" s="135">
        <f t="shared" si="0"/>
        <v>484.55349999999999</v>
      </c>
      <c r="K15" s="137">
        <f t="shared" si="1"/>
        <v>1938.2139999999999</v>
      </c>
      <c r="L15" s="238">
        <f t="shared" si="2"/>
        <v>2132.0354000000002</v>
      </c>
    </row>
    <row r="16" spans="1:12" x14ac:dyDescent="0.15">
      <c r="A16" s="133" t="str">
        <f>'Tariff Jul 2018'!K10</f>
        <v>Momentum Energy</v>
      </c>
      <c r="B16" s="134">
        <f>'Tariff Jul 2018'!G10</f>
        <v>41820</v>
      </c>
      <c r="C16" s="135">
        <f>91*'Tariff Jul 2018'!M10/100</f>
        <v>90.035399999999996</v>
      </c>
      <c r="D16" s="135">
        <f>IF($C$5&gt;='Tariff Jul 2018'!P10,('Tariff Jul 2018'!P10*'Tariff Jul 2018'!N10/100),($C$5*'Tariff Jul 2018'!N10/100))</f>
        <v>230.94</v>
      </c>
      <c r="E16" s="135">
        <v>0</v>
      </c>
      <c r="F16" s="136">
        <v>0</v>
      </c>
      <c r="G16" s="135">
        <v>0</v>
      </c>
      <c r="H16" s="135">
        <v>0</v>
      </c>
      <c r="I16" s="135">
        <f>IF(($C$5&lt;'Tariff Jul 2018'!T10),(0),($C$5-'Tariff Jul 2018'!T10)*'Tariff Jul 2018'!U10/100)</f>
        <v>153.96</v>
      </c>
      <c r="J16" s="135">
        <f t="shared" si="0"/>
        <v>474.93539999999996</v>
      </c>
      <c r="K16" s="137">
        <f t="shared" si="1"/>
        <v>1899.7415999999998</v>
      </c>
      <c r="L16" s="238">
        <f t="shared" si="2"/>
        <v>2089.71576</v>
      </c>
    </row>
    <row r="17" spans="1:12" x14ac:dyDescent="0.15">
      <c r="A17" s="133" t="str">
        <f>'Tariff Jul 2018'!K11</f>
        <v>Origin Energy</v>
      </c>
      <c r="B17" s="134">
        <f>'Tariff Jul 2018'!G11</f>
        <v>41820</v>
      </c>
      <c r="C17" s="135">
        <f>91*'Tariff Jul 2018'!M11/100</f>
        <v>74.729200000000006</v>
      </c>
      <c r="D17" s="135">
        <f>IF($C$5&gt;='Tariff Jul 2018'!P11,('Tariff Jul 2018'!P11*'Tariff Jul 2018'!N11/100),($C$5*'Tariff Jul 2018'!N11/100))</f>
        <v>363.8</v>
      </c>
      <c r="E17" s="135">
        <v>0</v>
      </c>
      <c r="F17" s="136">
        <v>0</v>
      </c>
      <c r="G17" s="135">
        <v>0</v>
      </c>
      <c r="H17" s="135">
        <v>0</v>
      </c>
      <c r="I17" s="135">
        <f>IF(($C$5&lt;'Tariff Jul 2018'!T11),(0),($C$5-'Tariff Jul 2018'!T11)*'Tariff Jul 2018'!U11/100)</f>
        <v>0</v>
      </c>
      <c r="J17" s="135">
        <f t="shared" si="0"/>
        <v>438.5292</v>
      </c>
      <c r="K17" s="137">
        <f t="shared" si="1"/>
        <v>1754.1168</v>
      </c>
      <c r="L17" s="238">
        <f t="shared" si="2"/>
        <v>1929.5284800000002</v>
      </c>
    </row>
    <row r="18" spans="1:12" x14ac:dyDescent="0.15">
      <c r="A18" s="133" t="str">
        <f>'Tariff Jul 2018'!K12</f>
        <v>Powerdirect</v>
      </c>
      <c r="B18" s="134">
        <f>'Tariff Jul 2018'!G12</f>
        <v>41823</v>
      </c>
      <c r="C18" s="135">
        <f>91*'Tariff Jul 2018'!M12/100</f>
        <v>75.53</v>
      </c>
      <c r="D18" s="135">
        <f>$C$5*'Tariff Jul 2018'!N12/100</f>
        <v>378</v>
      </c>
      <c r="E18" s="135">
        <v>0</v>
      </c>
      <c r="F18" s="136">
        <v>0</v>
      </c>
      <c r="G18" s="135">
        <v>0</v>
      </c>
      <c r="H18" s="135">
        <v>0</v>
      </c>
      <c r="I18" s="135">
        <v>0</v>
      </c>
      <c r="J18" s="135">
        <f t="shared" si="0"/>
        <v>453.53</v>
      </c>
      <c r="K18" s="137">
        <f t="shared" si="1"/>
        <v>1814.12</v>
      </c>
      <c r="L18" s="238">
        <f t="shared" si="2"/>
        <v>1995.5320000000002</v>
      </c>
    </row>
    <row r="19" spans="1:12" x14ac:dyDescent="0.15">
      <c r="A19" s="133" t="str">
        <f>'Tariff Jul 2018'!K13</f>
        <v>Red Energy</v>
      </c>
      <c r="B19" s="134">
        <f>'Tariff Jul 2018'!G13</f>
        <v>41479</v>
      </c>
      <c r="C19" s="135">
        <f>91*'Tariff Jul 2018'!M13/100</f>
        <v>80.853499999999997</v>
      </c>
      <c r="D19" s="135">
        <f>IF($C$5&gt;='Tariff Jul 2018'!P13,('Tariff Jul 2018'!P13*'Tariff Jul 2018'!N13/100),($C$5*'Tariff Jul 2018'!N13/100))</f>
        <v>403.7</v>
      </c>
      <c r="E19" s="135">
        <v>0</v>
      </c>
      <c r="F19" s="136">
        <v>0</v>
      </c>
      <c r="G19" s="135">
        <v>0</v>
      </c>
      <c r="H19" s="135">
        <v>0</v>
      </c>
      <c r="I19" s="135">
        <f>IF(($C$5&lt;'Tariff Jul 2018'!T13),(0),($C$5-'Tariff Jul 2018'!T13)*'Tariff Jul 2018'!U13/100)</f>
        <v>0</v>
      </c>
      <c r="J19" s="135">
        <f t="shared" si="0"/>
        <v>484.55349999999999</v>
      </c>
      <c r="K19" s="137">
        <f t="shared" si="1"/>
        <v>1938.2139999999999</v>
      </c>
      <c r="L19" s="238">
        <f t="shared" si="2"/>
        <v>2132.0354000000002</v>
      </c>
    </row>
    <row r="20" spans="1:12" x14ac:dyDescent="0.15">
      <c r="A20" s="133" t="str">
        <f>'Tariff Jul 2018'!K14</f>
        <v>Sanctuary Energy</v>
      </c>
      <c r="B20" s="134">
        <f>'Tariff Jul 2018'!G14</f>
        <v>41455</v>
      </c>
      <c r="C20" s="135">
        <f>91*'Tariff Jul 2018'!M14/100</f>
        <v>68.692260000000005</v>
      </c>
      <c r="D20" s="135">
        <f>IF($C$5&gt;='Tariff Jul 2018'!P14,('Tariff Jul 2018'!P14*'Tariff Jul 2018'!N14/100),($C$5*'Tariff Jul 2018'!N14/100))</f>
        <v>100.49849999999998</v>
      </c>
      <c r="E20" s="135">
        <f>IF($C$5&lt;'Tariff Jul 2018'!P14,0,IF(($C$5-'Tariff Jul 2018'!P14)&lt;='Tariff Jul 2018'!R14,(($C$5-'Tariff Jul 2018'!P14)*'Tariff Jul 2018'!Q14/100),(('Tariff Jul 2018'!R14-'Tariff Jul 2018'!P14)*'Tariff Jul 2018'!Q14/100)))</f>
        <v>238.92399999999998</v>
      </c>
      <c r="F20" s="136">
        <f>IF($C$5&lt;'Tariff Jul 2018'!R14,0,IF(($C$5-'Tariff Jul 2018'!R14)&lt;='Tariff Jul 2018'!T14,(($C$5-'Tariff Jul 2018'!R14)*'Tariff Jul 2018'!S14/100),(('Tariff Jul 2018'!T14-'Tariff Jul 2018'!R14)*'Tariff Jul 2018'!S14/100)))</f>
        <v>0</v>
      </c>
      <c r="G20" s="135">
        <v>0</v>
      </c>
      <c r="H20" s="135">
        <v>0</v>
      </c>
      <c r="I20" s="135">
        <f>IF(($C$5&lt;'Tariff Jul 2018'!T14),(0),($C$5-'Tariff Jul 2018'!T14)*'Tariff Jul 2018'!U14/100)</f>
        <v>0</v>
      </c>
      <c r="J20" s="135">
        <f t="shared" si="0"/>
        <v>408.11475999999993</v>
      </c>
      <c r="K20" s="137">
        <f t="shared" si="1"/>
        <v>1632.4590399999997</v>
      </c>
      <c r="L20" s="238">
        <f t="shared" si="2"/>
        <v>1795.7049439999998</v>
      </c>
    </row>
    <row r="21" spans="1:12" x14ac:dyDescent="0.15">
      <c r="A21" s="133" t="str">
        <f>'Tariff Jul 2018'!K15</f>
        <v>Simply Energy</v>
      </c>
      <c r="B21" s="134">
        <f>'Tariff Jul 2018'!G15</f>
        <v>41820</v>
      </c>
      <c r="C21" s="135">
        <f>91*'Tariff Jul 2018'!M15/100</f>
        <v>74.328800000000015</v>
      </c>
      <c r="D21" s="135">
        <f>IF($C$5&gt;='Tariff Jul 2018'!P15,('Tariff Jul 2018'!P15*'Tariff Jul 2018'!N15/100),($C$5*'Tariff Jul 2018'!N15/100))</f>
        <v>381.9</v>
      </c>
      <c r="E21" s="135">
        <v>0</v>
      </c>
      <c r="F21" s="136">
        <v>0</v>
      </c>
      <c r="G21" s="135">
        <v>0</v>
      </c>
      <c r="H21" s="135">
        <v>0</v>
      </c>
      <c r="I21" s="135">
        <f>IF(($C$5&lt;'Tariff Jul 2018'!T15),(0),($C$5-'Tariff Jul 2018'!T15)*'Tariff Jul 2018'!U15/100)</f>
        <v>0</v>
      </c>
      <c r="J21" s="135">
        <f>SUM(C21:I21)</f>
        <v>456.22879999999998</v>
      </c>
      <c r="K21" s="137">
        <f t="shared" si="1"/>
        <v>1824.9151999999999</v>
      </c>
      <c r="L21" s="238">
        <f t="shared" si="2"/>
        <v>2007.4067200000002</v>
      </c>
    </row>
    <row r="22" spans="1:12" x14ac:dyDescent="0.15">
      <c r="A22" s="133" t="str">
        <f>'Tariff Jul 2018'!K16</f>
        <v>Amaysim</v>
      </c>
      <c r="B22" s="134">
        <f>'Tariff Jul 2018'!G16</f>
        <v>41549</v>
      </c>
      <c r="C22" s="135">
        <f>91*'Tariff Jul 2018'!M16/100</f>
        <v>82.445999999999998</v>
      </c>
      <c r="D22" s="135">
        <f>IF($C$5&gt;='Tariff Jul 2018'!P16,('Tariff Jul 2018'!P16*'Tariff Jul 2018'!N16/100),($C$5*'Tariff Jul 2018'!N16/100))</f>
        <v>478</v>
      </c>
      <c r="E22" s="135">
        <v>0</v>
      </c>
      <c r="F22" s="136">
        <v>0</v>
      </c>
      <c r="G22" s="135">
        <v>0</v>
      </c>
      <c r="H22" s="135">
        <v>0</v>
      </c>
      <c r="I22" s="135">
        <f>IF(($C$5&lt;'Tariff Jul 2018'!T16),(0),($C$5-'Tariff Jul 2018'!T16)*'Tariff Jul 2018'!U16/100)</f>
        <v>0</v>
      </c>
      <c r="J22" s="135">
        <f t="shared" ref="J22:J23" si="3">SUM(C22:I22)</f>
        <v>560.44600000000003</v>
      </c>
      <c r="K22" s="137">
        <f t="shared" ref="K22:K23" si="4">J22*4</f>
        <v>2241.7840000000001</v>
      </c>
      <c r="L22" s="238">
        <f t="shared" ref="L22:L23" si="5">K22*1.1</f>
        <v>2465.9624000000003</v>
      </c>
    </row>
    <row r="23" spans="1:12" ht="14" thickBot="1" x14ac:dyDescent="0.2">
      <c r="A23" s="138" t="str">
        <f>'Tariff Jul 2018'!K17</f>
        <v>Q Energy</v>
      </c>
      <c r="B23" s="139">
        <f>'Tariff Jul 2018'!G17</f>
        <v>41801</v>
      </c>
      <c r="C23" s="140">
        <f>91*'Tariff Jul 2018'!M17/100</f>
        <v>72.8</v>
      </c>
      <c r="D23" s="140">
        <f>IF($C$5&gt;='Tariff Jul 2018'!P17,('Tariff Jul 2018'!P17*'Tariff Jul 2018'!N17/100),($C$5*'Tariff Jul 2018'!N17/100))</f>
        <v>421.84</v>
      </c>
      <c r="E23" s="140">
        <v>0</v>
      </c>
      <c r="F23" s="141">
        <v>0</v>
      </c>
      <c r="G23" s="140">
        <v>0</v>
      </c>
      <c r="H23" s="140">
        <v>0</v>
      </c>
      <c r="I23" s="140">
        <f>IF(($C$5&lt;'Tariff Jul 2018'!T17),(0),($C$5-'Tariff Jul 2018'!T17)*'Tariff Jul 2018'!U17/100)</f>
        <v>0</v>
      </c>
      <c r="J23" s="140">
        <f t="shared" si="3"/>
        <v>494.64</v>
      </c>
      <c r="K23" s="142">
        <f t="shared" si="4"/>
        <v>1978.56</v>
      </c>
      <c r="L23" s="239">
        <f t="shared" si="5"/>
        <v>2176.4160000000002</v>
      </c>
    </row>
    <row r="24" spans="1:12" s="160" customFormat="1" x14ac:dyDescent="0.15">
      <c r="L24" s="162"/>
    </row>
    <row r="25" spans="1:12" s="160" customFormat="1" ht="14" thickBot="1" x14ac:dyDescent="0.2"/>
    <row r="26" spans="1:12" ht="14" x14ac:dyDescent="0.15">
      <c r="A26" s="128" t="s">
        <v>231</v>
      </c>
      <c r="B26" s="129"/>
      <c r="C26" s="129"/>
      <c r="D26" s="144"/>
      <c r="E26" s="144"/>
      <c r="F26" s="144"/>
      <c r="G26" s="145"/>
      <c r="H26" s="145"/>
      <c r="I26" s="129"/>
      <c r="J26" s="129"/>
      <c r="K26" s="129"/>
      <c r="L26" s="130"/>
    </row>
    <row r="27" spans="1:12" ht="14" x14ac:dyDescent="0.15">
      <c r="A27" s="131" t="s">
        <v>220</v>
      </c>
      <c r="B27" s="82"/>
      <c r="C27" s="149">
        <v>1875</v>
      </c>
      <c r="D27" s="146"/>
      <c r="E27" s="146"/>
      <c r="F27" s="146"/>
      <c r="G27" s="147"/>
      <c r="H27" s="147"/>
      <c r="I27" s="82"/>
      <c r="J27" s="82"/>
      <c r="K27" s="82"/>
      <c r="L27" s="132"/>
    </row>
    <row r="28" spans="1:12" ht="14" x14ac:dyDescent="0.15">
      <c r="A28" s="131" t="s">
        <v>221</v>
      </c>
      <c r="B28" s="82"/>
      <c r="C28" s="150">
        <v>0.8</v>
      </c>
      <c r="D28" s="146"/>
      <c r="E28" s="146"/>
      <c r="F28" s="146"/>
      <c r="G28" s="147"/>
      <c r="H28" s="147"/>
      <c r="I28" s="82"/>
      <c r="J28" s="82"/>
      <c r="K28" s="82"/>
      <c r="L28" s="132"/>
    </row>
    <row r="29" spans="1:12" ht="14" x14ac:dyDescent="0.15">
      <c r="A29" s="131" t="s">
        <v>222</v>
      </c>
      <c r="B29" s="82"/>
      <c r="C29" s="150">
        <v>0.2</v>
      </c>
      <c r="D29" s="146"/>
      <c r="E29" s="146"/>
      <c r="F29" s="146"/>
      <c r="G29" s="147"/>
      <c r="H29" s="147"/>
      <c r="I29" s="82"/>
      <c r="J29" s="82"/>
      <c r="K29" s="82"/>
      <c r="L29" s="132"/>
    </row>
    <row r="30" spans="1:12" ht="14" x14ac:dyDescent="0.15">
      <c r="A30" s="131"/>
      <c r="B30" s="82"/>
      <c r="C30" s="146"/>
      <c r="D30" s="146"/>
      <c r="E30" s="146"/>
      <c r="F30" s="146"/>
      <c r="G30" s="147"/>
      <c r="H30" s="147"/>
      <c r="I30" s="82"/>
      <c r="J30" s="82"/>
      <c r="K30" s="82"/>
      <c r="L30" s="132"/>
    </row>
    <row r="31" spans="1:12" ht="45" x14ac:dyDescent="0.15">
      <c r="A31" s="228" t="s">
        <v>193</v>
      </c>
      <c r="B31" s="229" t="s">
        <v>142</v>
      </c>
      <c r="C31" s="230" t="s">
        <v>148</v>
      </c>
      <c r="D31" s="230" t="s">
        <v>132</v>
      </c>
      <c r="E31" s="231" t="s">
        <v>133</v>
      </c>
      <c r="F31" s="231" t="s">
        <v>134</v>
      </c>
      <c r="G31" s="231" t="s">
        <v>139</v>
      </c>
      <c r="H31" s="231" t="s">
        <v>140</v>
      </c>
      <c r="I31" s="231" t="s">
        <v>141</v>
      </c>
      <c r="J31" s="231" t="s">
        <v>444</v>
      </c>
      <c r="K31" s="232" t="s">
        <v>143</v>
      </c>
      <c r="L31" s="233" t="s">
        <v>144</v>
      </c>
    </row>
    <row r="32" spans="1:12" x14ac:dyDescent="0.15">
      <c r="A32" s="133" t="str">
        <f>'Tariff Jul 2018'!K18</f>
        <v>AGL</v>
      </c>
      <c r="B32" s="134">
        <f>'Tariff Jul 2018'!G18</f>
        <v>41822</v>
      </c>
      <c r="C32" s="41">
        <f>91*'Tariff Jul 2018'!M18/100</f>
        <v>75.53</v>
      </c>
      <c r="D32" s="41">
        <f>($C$27*$C$28)*'Tariff Jul 2018'!N18/100</f>
        <v>566.99999999999989</v>
      </c>
      <c r="E32" s="41">
        <v>0</v>
      </c>
      <c r="F32" s="41">
        <v>0</v>
      </c>
      <c r="G32" s="41">
        <v>0</v>
      </c>
      <c r="H32" s="41">
        <f>($C$27*$C$29)*'Tariff Jul 2018'!AE18/100</f>
        <v>82.125</v>
      </c>
      <c r="I32" s="41">
        <v>0</v>
      </c>
      <c r="J32" s="135">
        <f>SUM(C32:I32)</f>
        <v>724.65499999999986</v>
      </c>
      <c r="K32" s="137">
        <f>J32*4</f>
        <v>2898.6199999999994</v>
      </c>
      <c r="L32" s="238">
        <f>K32*1.1</f>
        <v>3188.4819999999995</v>
      </c>
    </row>
    <row r="33" spans="1:12" x14ac:dyDescent="0.15">
      <c r="A33" s="133" t="str">
        <f>'Tariff Jul 2018'!K19</f>
        <v>Alinta Energy</v>
      </c>
      <c r="B33" s="134">
        <f>'Tariff Jul 2018'!G19</f>
        <v>41865</v>
      </c>
      <c r="C33" s="41">
        <f>91*'Tariff Jul 2018'!M19/100</f>
        <v>75.53</v>
      </c>
      <c r="D33" s="41">
        <f>IF($C$27*$C$28&gt;='Tariff Jul 2018'!P19,('Tariff Jul 2018'!P19*'Tariff Jul 2018'!N19/100),(($C$27*$C$28)*'Tariff Jul 2018'!N19/100))</f>
        <v>117</v>
      </c>
      <c r="E33" s="41">
        <f>IF($C$27*$C$28&lt;'Tariff Jul 2018'!P19,0,IF(($C$27*$C$28-'Tariff Jul 2018'!P19)&lt;='Tariff Jul 2018'!R19,(($C$27*$C$28-'Tariff Jul 2018'!P19)*'Tariff Jul 2018'!Q19/100),(('Tariff Jul 2018'!R19-'Tariff Jul 2018'!P19)*'Tariff Jul 2018'!Q19/100)))</f>
        <v>304.15000000000003</v>
      </c>
      <c r="F33" s="41">
        <f>IF($C$27*$C$28&lt;'Tariff Jul 2018'!R19,0,IF(($C$27*$C$28-'Tariff Jul 2018'!R19)&lt;='Tariff Jul 2018'!T19,(($C$27*$C$28-'Tariff Jul 2018'!R19)*'Tariff Jul 2018'!S19/100),(('Tariff Jul 2018'!T19-'Tariff Jul 2018'!R19)*'Tariff Jul 2018'!S19/100)))</f>
        <v>217.25</v>
      </c>
      <c r="G33" s="41">
        <f>IF(($C$27*$C$28&lt;'Tariff Jul 2018'!T19),(0),($C$27*$C$28-'Tariff Jul 2018'!T19)*'Tariff Jul 2018'!U19/100)</f>
        <v>0</v>
      </c>
      <c r="H33" s="41">
        <f>IF($C$27*$C$29&gt;='Tariff Jul 2018'!AF19,('Tariff Jul 2018'!AF19*'Tariff Jul 2018'!AE19/100),(($C$27*$C$29)*'Tariff Jul 2018'!AE19/100))</f>
        <v>82.612499999999997</v>
      </c>
      <c r="I33" s="41">
        <f>IF(($C$27*$C$29&lt;'Tariff Jul 2018'!AF19),(0),($C$27*$C$29-'Tariff Jul 2018'!AF19)*'Tariff Jul 2018'!AG19/100)</f>
        <v>0</v>
      </c>
      <c r="J33" s="135">
        <f t="shared" ref="J33:J45" si="6">SUM(C33:I33)</f>
        <v>796.54250000000002</v>
      </c>
      <c r="K33" s="137">
        <f t="shared" ref="K33:K45" si="7">J33*4</f>
        <v>3186.17</v>
      </c>
      <c r="L33" s="238">
        <f t="shared" ref="L33:L45" si="8">K33*1.1</f>
        <v>3504.7870000000003</v>
      </c>
    </row>
    <row r="34" spans="1:12" x14ac:dyDescent="0.15">
      <c r="A34" s="133" t="str">
        <f>'Tariff Jul 2018'!K20</f>
        <v>Click Energy</v>
      </c>
      <c r="B34" s="134">
        <f>'Tariff Jul 2018'!G20</f>
        <v>41455</v>
      </c>
      <c r="C34" s="41">
        <f>91*'Tariff Jul 2018'!M20/100</f>
        <v>82.445999999999998</v>
      </c>
      <c r="D34" s="41">
        <f>IF($C$27*$C$28&gt;='Tariff Jul 2018'!P20,('Tariff Jul 2018'!P20*'Tariff Jul 2018'!N20/100),(($C$27*$C$28)*'Tariff Jul 2018'!N20/100))</f>
        <v>478</v>
      </c>
      <c r="E34" s="41">
        <v>0</v>
      </c>
      <c r="F34" s="41">
        <v>0</v>
      </c>
      <c r="G34" s="41">
        <f>IF(($C$27*$C$28&lt;'Tariff Jul 2018'!T20),(0),($C$27*$C$28-'Tariff Jul 2018'!T20)*'Tariff Jul 2018'!U20/100)</f>
        <v>250</v>
      </c>
      <c r="H34" s="41">
        <f>($C$27*$C$29)*'Tariff Jul 2018'!AE20/100</f>
        <v>147.00000000000003</v>
      </c>
      <c r="I34" s="41">
        <v>0</v>
      </c>
      <c r="J34" s="135">
        <f t="shared" si="6"/>
        <v>957.44600000000003</v>
      </c>
      <c r="K34" s="137">
        <f t="shared" si="7"/>
        <v>3829.7840000000001</v>
      </c>
      <c r="L34" s="238">
        <f t="shared" si="8"/>
        <v>4212.7624000000005</v>
      </c>
    </row>
    <row r="35" spans="1:12" x14ac:dyDescent="0.15">
      <c r="A35" s="133" t="str">
        <f>'Tariff Jul 2018'!K21</f>
        <v>Commander</v>
      </c>
      <c r="B35" s="134">
        <f>'Tariff Jul 2018'!G21</f>
        <v>41495</v>
      </c>
      <c r="C35" s="41">
        <f>91*'Tariff Jul 2018'!M21/100</f>
        <v>81.035499999999999</v>
      </c>
      <c r="D35" s="41">
        <f>IF($C$27*$C$28&gt;='Tariff Jul 2018'!P21,('Tariff Jul 2018'!P21*'Tariff Jul 2018'!N21/100),(($C$27*$C$28)*'Tariff Jul 2018'!N21/100))</f>
        <v>449.9</v>
      </c>
      <c r="E35" s="41">
        <v>0</v>
      </c>
      <c r="F35" s="41">
        <v>0</v>
      </c>
      <c r="G35" s="41">
        <f>IF(($C$27*$C$28&lt;'Tariff Jul 2018'!T21),(0),($C$27*$C$28-'Tariff Jul 2018'!T21)*'Tariff Jul 2018'!U21/100)</f>
        <v>244.2</v>
      </c>
      <c r="H35" s="41">
        <f>($C$27*$C$29)*'Tariff Jul 2018'!AE21/100</f>
        <v>92.775000000000006</v>
      </c>
      <c r="I35" s="41">
        <v>0</v>
      </c>
      <c r="J35" s="135">
        <f t="shared" si="6"/>
        <v>867.91049999999984</v>
      </c>
      <c r="K35" s="137">
        <f t="shared" si="7"/>
        <v>3471.6419999999994</v>
      </c>
      <c r="L35" s="238">
        <f t="shared" si="8"/>
        <v>3818.8061999999995</v>
      </c>
    </row>
    <row r="36" spans="1:12" x14ac:dyDescent="0.15">
      <c r="A36" s="133" t="str">
        <f>'Tariff Jul 2018'!K22</f>
        <v>Diamond Energy</v>
      </c>
      <c r="B36" s="134">
        <f>'Tariff Jul 2018'!G22</f>
        <v>41820</v>
      </c>
      <c r="C36" s="41">
        <f>91*'Tariff Jul 2018'!M22/100</f>
        <v>79.124499999999998</v>
      </c>
      <c r="D36" s="41">
        <f>IF($C$27*$C$28&gt;='Tariff Jul 2018'!P22,('Tariff Jul 2018'!P22*'Tariff Jul 2018'!N22/100),(($C$27*$C$28)*'Tariff Jul 2018'!N22/100))</f>
        <v>99.78</v>
      </c>
      <c r="E36" s="41">
        <f>IF($C$27*$C$28&lt;'Tariff Jul 2018'!P22,0,IF(($C$27*$C$28-'Tariff Jul 2018'!P22)&lt;='Tariff Jul 2018'!R22,(($C$27*$C$28-'Tariff Jul 2018'!P22)*'Tariff Jul 2018'!Q22/100),(('Tariff Jul 2018'!R22-'Tariff Jul 2018'!P22)*'Tariff Jul 2018'!Q22/100)))</f>
        <v>251.23</v>
      </c>
      <c r="F36" s="41">
        <f>IF($C$27*$C$28&lt;'Tariff Jul 2018'!R22,0,IF(($C$27*$C$28-'Tariff Jul 2018'!R22)&lt;='Tariff Jul 2018'!T22,(($C$27*$C$28-'Tariff Jul 2018'!R22)*'Tariff Jul 2018'!S22/100),(('Tariff Jul 2018'!T22-'Tariff Jul 2018'!R22)*'Tariff Jul 2018'!S22/100)))</f>
        <v>194.75</v>
      </c>
      <c r="G36" s="41">
        <f>IF(($C$27*$C$28&lt;'Tariff Jul 2018'!T22),(0),($C$27*$C$28-'Tariff Jul 2018'!T22)*'Tariff Jul 2018'!U22/100)</f>
        <v>0</v>
      </c>
      <c r="H36" s="41">
        <f>($C$27*$C$29)*'Tariff Jul 2018'!AE22/100</f>
        <v>74.8125</v>
      </c>
      <c r="I36" s="41">
        <v>0</v>
      </c>
      <c r="J36" s="135">
        <f t="shared" si="6"/>
        <v>699.697</v>
      </c>
      <c r="K36" s="137">
        <f t="shared" si="7"/>
        <v>2798.788</v>
      </c>
      <c r="L36" s="238">
        <f t="shared" si="8"/>
        <v>3078.6668000000004</v>
      </c>
    </row>
    <row r="37" spans="1:12" x14ac:dyDescent="0.15">
      <c r="A37" s="133" t="str">
        <f>'Tariff Jul 2018'!K23</f>
        <v>Dodo Power &amp; Gas</v>
      </c>
      <c r="B37" s="134">
        <f>'Tariff Jul 2018'!G23</f>
        <v>41495</v>
      </c>
      <c r="C37" s="41">
        <f>91*'Tariff Jul 2018'!M23/100</f>
        <v>81.035499999999999</v>
      </c>
      <c r="D37" s="41">
        <f>IF($C$27*$C$28&gt;='Tariff Jul 2018'!P23,('Tariff Jul 2018'!P23*'Tariff Jul 2018'!N23/100),(($C$27*$C$28)*'Tariff Jul 2018'!N23/100))</f>
        <v>469.2</v>
      </c>
      <c r="E37" s="41">
        <v>0</v>
      </c>
      <c r="F37" s="41">
        <v>0</v>
      </c>
      <c r="G37" s="41">
        <f>IF(($C$27*$C$28&lt;'Tariff Jul 2018'!T23),(0),($C$27*$C$28-'Tariff Jul 2018'!T23)*'Tariff Jul 2018'!U23/100)</f>
        <v>254.4</v>
      </c>
      <c r="H37" s="41">
        <f>($C$27*$C$29)*'Tariff Jul 2018'!AE23/100</f>
        <v>96.75</v>
      </c>
      <c r="I37" s="41">
        <v>0</v>
      </c>
      <c r="J37" s="135">
        <f t="shared" si="6"/>
        <v>901.38549999999998</v>
      </c>
      <c r="K37" s="137">
        <f t="shared" si="7"/>
        <v>3605.5419999999999</v>
      </c>
      <c r="L37" s="238">
        <f t="shared" si="8"/>
        <v>3966.0962000000004</v>
      </c>
    </row>
    <row r="38" spans="1:12" x14ac:dyDescent="0.15">
      <c r="A38" s="133" t="str">
        <f>'Tariff Jul 2018'!K24</f>
        <v>EnergyAustralia</v>
      </c>
      <c r="B38" s="134">
        <f>'Tariff Jul 2018'!G24</f>
        <v>41467</v>
      </c>
      <c r="C38" s="41">
        <f>91*'Tariff Jul 2018'!M24/100</f>
        <v>83.992999999999995</v>
      </c>
      <c r="D38" s="41">
        <f>IF($C$27*$C$28&gt;='Tariff Jul 2018'!P24,('Tariff Jul 2018'!P24*'Tariff Jul 2018'!N24/100),(($C$27*$C$28)*'Tariff Jul 2018'!N24/100))</f>
        <v>435.4</v>
      </c>
      <c r="E38" s="41">
        <v>0</v>
      </c>
      <c r="F38" s="41">
        <v>0</v>
      </c>
      <c r="G38" s="41">
        <f>IF(($C$27*$C$28&lt;'Tariff Jul 2018'!T24),(0),($C$27*$C$28-'Tariff Jul 2018'!T24)*'Tariff Jul 2018'!U24/100)</f>
        <v>233.95</v>
      </c>
      <c r="H38" s="41">
        <f>($C$27*$C$29)*'Tariff Jul 2018'!AE24/100</f>
        <v>65.325000000000003</v>
      </c>
      <c r="I38" s="41">
        <v>0</v>
      </c>
      <c r="J38" s="135">
        <f t="shared" si="6"/>
        <v>818.66800000000012</v>
      </c>
      <c r="K38" s="137">
        <f t="shared" si="7"/>
        <v>3274.6720000000005</v>
      </c>
      <c r="L38" s="238">
        <f t="shared" si="8"/>
        <v>3602.139200000001</v>
      </c>
    </row>
    <row r="39" spans="1:12" x14ac:dyDescent="0.15">
      <c r="A39" s="133" t="str">
        <f>'Tariff Jul 2018'!K25</f>
        <v>Lumo Energy</v>
      </c>
      <c r="B39" s="134">
        <f>'Tariff Jul 2018'!G25</f>
        <v>41844</v>
      </c>
      <c r="C39" s="41">
        <f>91*'Tariff Jul 2018'!M25/100</f>
        <v>78.123499999999993</v>
      </c>
      <c r="D39" s="41">
        <f>IF($C$27*$C$28&gt;='Tariff Jul 2018'!P25,('Tariff Jul 2018'!P25*'Tariff Jul 2018'!N25/100),(($C$27*$C$28)*'Tariff Jul 2018'!N25/100))</f>
        <v>403.7</v>
      </c>
      <c r="E39" s="41">
        <v>0</v>
      </c>
      <c r="F39" s="41">
        <v>0</v>
      </c>
      <c r="G39" s="41">
        <f>IF(($C$27*$C$28&lt;'Tariff Jul 2018'!T25),(0),($C$27*$C$28-'Tariff Jul 2018'!T25)*'Tariff Jul 2018'!U25/100)</f>
        <v>217.85</v>
      </c>
      <c r="H39" s="41">
        <f>($C$27*$C$29)*'Tariff Jul 2018'!AE25/100</f>
        <v>77.625</v>
      </c>
      <c r="I39" s="41">
        <v>0</v>
      </c>
      <c r="J39" s="135">
        <f t="shared" si="6"/>
        <v>777.29849999999999</v>
      </c>
      <c r="K39" s="137">
        <f t="shared" si="7"/>
        <v>3109.194</v>
      </c>
      <c r="L39" s="238">
        <f t="shared" si="8"/>
        <v>3420.1134000000002</v>
      </c>
    </row>
    <row r="40" spans="1:12" x14ac:dyDescent="0.15">
      <c r="A40" s="133" t="str">
        <f>'Tariff Jul 2018'!K26</f>
        <v>Momentum Energy</v>
      </c>
      <c r="B40" s="134">
        <f>'Tariff Jul 2018'!G26</f>
        <v>41820</v>
      </c>
      <c r="C40" s="41">
        <f>91*'Tariff Jul 2018'!M26/100</f>
        <v>97.379099999999994</v>
      </c>
      <c r="D40" s="41">
        <f>IF($C$27*$C$28&gt;='Tariff Jul 2018'!P26,('Tariff Jul 2018'!P26*'Tariff Jul 2018'!N26/100),(($C$27*$C$28)*'Tariff Jul 2018'!N26/100))</f>
        <v>229.08</v>
      </c>
      <c r="E40" s="41">
        <v>0</v>
      </c>
      <c r="F40" s="41">
        <v>0</v>
      </c>
      <c r="G40" s="41">
        <f>IF(($C$27*$C$28&lt;'Tariff Jul 2018'!T26),(0),($C$27*$C$28-'Tariff Jul 2018'!T26)*'Tariff Jul 2018'!U26/100)</f>
        <v>343.62</v>
      </c>
      <c r="H40" s="41">
        <f>($C$27*$C$29)*'Tariff Jul 2018'!AE26/100</f>
        <v>89.1</v>
      </c>
      <c r="I40" s="41">
        <v>0</v>
      </c>
      <c r="J40" s="135">
        <f t="shared" si="6"/>
        <v>759.17910000000006</v>
      </c>
      <c r="K40" s="137">
        <f t="shared" si="7"/>
        <v>3036.7164000000002</v>
      </c>
      <c r="L40" s="238">
        <f t="shared" si="8"/>
        <v>3340.3880400000007</v>
      </c>
    </row>
    <row r="41" spans="1:12" x14ac:dyDescent="0.15">
      <c r="A41" s="133" t="str">
        <f>'Tariff Jul 2018'!K27</f>
        <v>Origin Energy</v>
      </c>
      <c r="B41" s="134">
        <f>'Tariff Jul 2018'!G27</f>
        <v>41820</v>
      </c>
      <c r="C41" s="41">
        <f>91*'Tariff Jul 2018'!M27/100</f>
        <v>74.729200000000006</v>
      </c>
      <c r="D41" s="41">
        <f>IF($C$27*$C$28&gt;='Tariff Jul 2018'!P27,('Tariff Jul 2018'!P27*'Tariff Jul 2018'!N27/100),(($C$27*$C$28)*'Tariff Jul 2018'!N27/100))</f>
        <v>363.8</v>
      </c>
      <c r="E41" s="41">
        <v>0</v>
      </c>
      <c r="F41" s="41">
        <v>0</v>
      </c>
      <c r="G41" s="41">
        <f>IF(($C$27*$C$28&lt;'Tariff Jul 2018'!T27),(0),($C$27*$C$28-'Tariff Jul 2018'!T27)*'Tariff Jul 2018'!U27/100)</f>
        <v>194.2</v>
      </c>
      <c r="H41" s="41">
        <f>($C$27*$C$29)*'Tariff Jul 2018'!AE27/100</f>
        <v>71.474999999999994</v>
      </c>
      <c r="I41" s="41">
        <v>0</v>
      </c>
      <c r="J41" s="135">
        <f t="shared" si="6"/>
        <v>704.20420000000001</v>
      </c>
      <c r="K41" s="137">
        <f t="shared" si="7"/>
        <v>2816.8168000000001</v>
      </c>
      <c r="L41" s="238">
        <f t="shared" si="8"/>
        <v>3098.4984800000002</v>
      </c>
    </row>
    <row r="42" spans="1:12" x14ac:dyDescent="0.15">
      <c r="A42" s="133" t="str">
        <f>'Tariff Jul 2018'!K28</f>
        <v>Powerdirect</v>
      </c>
      <c r="B42" s="134">
        <f>'Tariff Jul 2018'!G28</f>
        <v>41823</v>
      </c>
      <c r="C42" s="41">
        <f>91*'Tariff Jul 2018'!M28/100</f>
        <v>75.53</v>
      </c>
      <c r="D42" s="41">
        <f>($C$27*$C$28)*'Tariff Jul 2018'!N28/100</f>
        <v>566.99999999999989</v>
      </c>
      <c r="E42" s="41">
        <v>0</v>
      </c>
      <c r="F42" s="41">
        <v>0</v>
      </c>
      <c r="G42" s="41">
        <v>0</v>
      </c>
      <c r="H42" s="41">
        <f>($C$27*$C$29)*'Tariff Jul 2018'!AE28/100</f>
        <v>82.125</v>
      </c>
      <c r="I42" s="41">
        <v>0</v>
      </c>
      <c r="J42" s="135">
        <f t="shared" si="6"/>
        <v>724.65499999999986</v>
      </c>
      <c r="K42" s="137">
        <f t="shared" si="7"/>
        <v>2898.6199999999994</v>
      </c>
      <c r="L42" s="238">
        <f t="shared" si="8"/>
        <v>3188.4819999999995</v>
      </c>
    </row>
    <row r="43" spans="1:12" x14ac:dyDescent="0.15">
      <c r="A43" s="133" t="str">
        <f>'Tariff Jul 2018'!K29</f>
        <v>Red Energy</v>
      </c>
      <c r="B43" s="134">
        <f>'Tariff Jul 2018'!G29</f>
        <v>41479</v>
      </c>
      <c r="C43" s="41">
        <f>91*'Tariff Jul 2018'!M29/100</f>
        <v>80.853499999999997</v>
      </c>
      <c r="D43" s="41">
        <f>IF($C$27*$C$28&gt;='Tariff Jul 2018'!P29,('Tariff Jul 2018'!P29*'Tariff Jul 2018'!N29/100),(($C$27*$C$28)*'Tariff Jul 2018'!N29/100))</f>
        <v>403.7</v>
      </c>
      <c r="E43" s="41">
        <v>0</v>
      </c>
      <c r="F43" s="41">
        <v>0</v>
      </c>
      <c r="G43" s="41">
        <f>IF(($C$27*$C$28&lt;'Tariff Jul 2018'!T29),(0),($C$27*$C$28-'Tariff Jul 2018'!T29)*'Tariff Jul 2018'!U29/100)</f>
        <v>217.85</v>
      </c>
      <c r="H43" s="41">
        <f>($C$27*$C$29)*'Tariff Jul 2018'!AE29/100</f>
        <v>77.625</v>
      </c>
      <c r="I43" s="41">
        <v>0</v>
      </c>
      <c r="J43" s="135">
        <f t="shared" si="6"/>
        <v>780.02850000000001</v>
      </c>
      <c r="K43" s="137">
        <f t="shared" si="7"/>
        <v>3120.114</v>
      </c>
      <c r="L43" s="238">
        <f t="shared" si="8"/>
        <v>3432.1254000000004</v>
      </c>
    </row>
    <row r="44" spans="1:12" x14ac:dyDescent="0.15">
      <c r="A44" s="133" t="str">
        <f>'Tariff Jul 2018'!K30</f>
        <v>Sanctuary Energy</v>
      </c>
      <c r="B44" s="134">
        <f>'Tariff Jul 2018'!G30</f>
        <v>41455</v>
      </c>
      <c r="C44" s="41">
        <f>91*'Tariff Jul 2018'!M30/100</f>
        <v>68.692260000000005</v>
      </c>
      <c r="D44" s="41">
        <f>IF($C$27*$C$28&gt;='Tariff Jul 2018'!P30,('Tariff Jul 2018'!P30*'Tariff Jul 2018'!N30/100),(($C$27*$C$28)*'Tariff Jul 2018'!N30/100))</f>
        <v>100.49849999999998</v>
      </c>
      <c r="E44" s="41">
        <f>IF($C$27*$C$28&lt;'Tariff Jul 2018'!P30,0,IF(($C$27*$C$28-'Tariff Jul 2018'!P30)&lt;='Tariff Jul 2018'!R30,(($C$27*$C$28-'Tariff Jul 2018'!P30)*'Tariff Jul 2018'!Q30/100),(('Tariff Jul 2018'!R30-'Tariff Jul 2018'!P30)*'Tariff Jul 2018'!Q30/100)))</f>
        <v>238.92399999999998</v>
      </c>
      <c r="F44" s="41">
        <f>IF($C$27*$C$28&lt;'Tariff Jul 2018'!R30,0,IF(($C$27*$C$28-'Tariff Jul 2018'!R30)&lt;='Tariff Jul 2018'!T30,(($C$27*$C$28-'Tariff Jul 2018'!R30)*'Tariff Jul 2018'!S30/100),(('Tariff Jul 2018'!T30-'Tariff Jul 2018'!R30)*'Tariff Jul 2018'!S30/100)))</f>
        <v>195.32749999999999</v>
      </c>
      <c r="G44" s="41">
        <f>IF(($C$27*$C$28&lt;'Tariff Jul 2018'!T30),(0),($C$27*$C$28-'Tariff Jul 2018'!T30)*'Tariff Jul 2018'!U30/100)</f>
        <v>0</v>
      </c>
      <c r="H44" s="41">
        <f>IF($C$27*$C$29&gt;='Tariff Jul 2018'!AF30,('Tariff Jul 2018'!AF30*'Tariff Jul 2018'!AE30/100),(($C$27*$C$29)*'Tariff Jul 2018'!AE30/100))</f>
        <v>60.763124999999988</v>
      </c>
      <c r="I44" s="41">
        <f>IF(($C$27*$C$29&lt;'Tariff Jul 2018'!AF30),(0),($C$27*$C$29-'Tariff Jul 2018'!AF30)*'Tariff Jul 2018'!AG30/100)</f>
        <v>0</v>
      </c>
      <c r="J44" s="135">
        <f t="shared" si="6"/>
        <v>664.20538499999986</v>
      </c>
      <c r="K44" s="137">
        <f t="shared" si="7"/>
        <v>2656.8215399999995</v>
      </c>
      <c r="L44" s="238">
        <f t="shared" si="8"/>
        <v>2922.5036939999995</v>
      </c>
    </row>
    <row r="45" spans="1:12" x14ac:dyDescent="0.15">
      <c r="A45" s="133" t="str">
        <f>'Tariff Jul 2018'!K31</f>
        <v>Simply Energy</v>
      </c>
      <c r="B45" s="134">
        <f>'Tariff Jul 2018'!G31</f>
        <v>41820</v>
      </c>
      <c r="C45" s="41">
        <f>91*'Tariff Jul 2018'!M31/100</f>
        <v>74.328800000000015</v>
      </c>
      <c r="D45" s="41">
        <f>IF($C$27*$C$28&gt;='Tariff Jul 2018'!P31,('Tariff Jul 2018'!P31*'Tariff Jul 2018'!N31/100),(($C$27*$C$28)*'Tariff Jul 2018'!N31/100))</f>
        <v>381.9</v>
      </c>
      <c r="E45" s="41">
        <v>0</v>
      </c>
      <c r="F45" s="41">
        <v>0</v>
      </c>
      <c r="G45" s="41">
        <f>IF(($C$27*$C$28&lt;'Tariff Jul 2018'!T31),(0),($C$27*$C$28-'Tariff Jul 2018'!T31)*'Tariff Jul 2018'!U31/100)</f>
        <v>214.15</v>
      </c>
      <c r="H45" s="41">
        <f>($C$27*$C$29)*'Tariff Jul 2018'!AE31/100</f>
        <v>103.83750000000001</v>
      </c>
      <c r="I45" s="41">
        <v>0</v>
      </c>
      <c r="J45" s="135">
        <f t="shared" si="6"/>
        <v>774.21629999999993</v>
      </c>
      <c r="K45" s="137">
        <f t="shared" si="7"/>
        <v>3096.8651999999997</v>
      </c>
      <c r="L45" s="238">
        <f t="shared" si="8"/>
        <v>3406.5517199999999</v>
      </c>
    </row>
    <row r="46" spans="1:12" x14ac:dyDescent="0.15">
      <c r="A46" s="133" t="str">
        <f>'Tariff Jul 2018'!K32</f>
        <v>Amaysim</v>
      </c>
      <c r="B46" s="134">
        <f>'Tariff Jul 2018'!G32</f>
        <v>41914</v>
      </c>
      <c r="C46" s="41">
        <f>91*'Tariff Jul 2018'!M32/100</f>
        <v>82.445999999999998</v>
      </c>
      <c r="D46" s="41">
        <f>IF($C$27*$C$28&gt;='Tariff Jul 2018'!P32,('Tariff Jul 2018'!P32*'Tariff Jul 2018'!N32/100),(($C$27*$C$28)*'Tariff Jul 2018'!N32/100))</f>
        <v>478</v>
      </c>
      <c r="E46" s="41">
        <v>0</v>
      </c>
      <c r="F46" s="41">
        <v>0</v>
      </c>
      <c r="G46" s="41">
        <f>IF(($C$27*$C$28&lt;'Tariff Jul 2018'!T32),(0),($C$27*$C$28-'Tariff Jul 2018'!T32)*'Tariff Jul 2018'!U32/100)</f>
        <v>250</v>
      </c>
      <c r="H46" s="41">
        <f>($C$27*$C$29)*'Tariff Jul 2018'!AE32/100</f>
        <v>147.00000000000003</v>
      </c>
      <c r="I46" s="41">
        <v>1</v>
      </c>
      <c r="J46" s="135">
        <f t="shared" ref="J46:J47" si="9">SUM(C46:I46)</f>
        <v>958.44600000000003</v>
      </c>
      <c r="K46" s="137">
        <f t="shared" ref="K46:K47" si="10">J46*4</f>
        <v>3833.7840000000001</v>
      </c>
      <c r="L46" s="238">
        <f t="shared" ref="L46:L47" si="11">K46*1.1</f>
        <v>4217.1624000000002</v>
      </c>
    </row>
    <row r="47" spans="1:12" ht="14" thickBot="1" x14ac:dyDescent="0.2">
      <c r="A47" s="138" t="str">
        <f>'Tariff Jul 2018'!K33</f>
        <v>Q Energy</v>
      </c>
      <c r="B47" s="139">
        <f>'Tariff Jul 2018'!G33</f>
        <v>41801</v>
      </c>
      <c r="C47" s="148">
        <f>91*'Tariff Jul 2018'!M33/100</f>
        <v>72.8</v>
      </c>
      <c r="D47" s="148">
        <f>IF($C$27*$C$28&gt;='Tariff Jul 2018'!P33,('Tariff Jul 2018'!P33*'Tariff Jul 2018'!N33/100),(($C$27*$C$28)*'Tariff Jul 2018'!N33/100))</f>
        <v>316.8</v>
      </c>
      <c r="E47" s="148">
        <v>0</v>
      </c>
      <c r="F47" s="148">
        <v>0</v>
      </c>
      <c r="G47" s="148">
        <f>IF(($C$27*$C$28&lt;'Tariff Jul 2018'!T33),(0),($C$27*$C$28-'Tariff Jul 2018'!T33)*'Tariff Jul 2018'!U33/100)</f>
        <v>227.58500000000001</v>
      </c>
      <c r="H47" s="148">
        <f>($C$27*$C$29)*'Tariff Jul 2018'!AE33/100</f>
        <v>132.69</v>
      </c>
      <c r="I47" s="148">
        <v>3</v>
      </c>
      <c r="J47" s="140">
        <f t="shared" si="9"/>
        <v>752.875</v>
      </c>
      <c r="K47" s="142">
        <f t="shared" si="10"/>
        <v>3011.5</v>
      </c>
      <c r="L47" s="239">
        <f t="shared" si="11"/>
        <v>3312.65</v>
      </c>
    </row>
    <row r="48" spans="1:12" s="160" customFormat="1" x14ac:dyDescent="0.15">
      <c r="L48" s="162"/>
    </row>
    <row r="49" s="160" customFormat="1" x14ac:dyDescent="0.15"/>
    <row r="50" s="160" customFormat="1" x14ac:dyDescent="0.15"/>
    <row r="51" s="160" customFormat="1" x14ac:dyDescent="0.15"/>
    <row r="52" s="160" customFormat="1" x14ac:dyDescent="0.15"/>
    <row r="53" s="160" customFormat="1" x14ac:dyDescent="0.15"/>
    <row r="54" s="160" customFormat="1" x14ac:dyDescent="0.15"/>
    <row r="55" s="160" customFormat="1" x14ac:dyDescent="0.15"/>
    <row r="56" s="160" customFormat="1" x14ac:dyDescent="0.15"/>
    <row r="57" s="160" customFormat="1" x14ac:dyDescent="0.15"/>
    <row r="58" s="160" customFormat="1" x14ac:dyDescent="0.15"/>
    <row r="59" s="160" customFormat="1" x14ac:dyDescent="0.15"/>
    <row r="60" s="160" customFormat="1" x14ac:dyDescent="0.15"/>
    <row r="61" s="160" customFormat="1" x14ac:dyDescent="0.15"/>
    <row r="62" s="160" customFormat="1" x14ac:dyDescent="0.15"/>
    <row r="63" s="160" customFormat="1" x14ac:dyDescent="0.15"/>
    <row r="64" s="160" customFormat="1" x14ac:dyDescent="0.15"/>
    <row r="65" s="160" customFormat="1" x14ac:dyDescent="0.15"/>
    <row r="66" s="160" customFormat="1" x14ac:dyDescent="0.15"/>
    <row r="67" s="160" customFormat="1" x14ac:dyDescent="0.15"/>
    <row r="68" s="160" customFormat="1" x14ac:dyDescent="0.15"/>
    <row r="69" s="160" customFormat="1" x14ac:dyDescent="0.15"/>
    <row r="70" s="160" customFormat="1" x14ac:dyDescent="0.15"/>
    <row r="71" s="160" customFormat="1" x14ac:dyDescent="0.15"/>
    <row r="72" s="160" customFormat="1" x14ac:dyDescent="0.15"/>
    <row r="73" s="160" customFormat="1" x14ac:dyDescent="0.15"/>
    <row r="74" s="160" customFormat="1" x14ac:dyDescent="0.15"/>
    <row r="75" s="160" customFormat="1" x14ac:dyDescent="0.15"/>
    <row r="76" s="160" customFormat="1" x14ac:dyDescent="0.15"/>
    <row r="77" s="160" customFormat="1" x14ac:dyDescent="0.15"/>
    <row r="78" s="160" customFormat="1" x14ac:dyDescent="0.15"/>
    <row r="79" s="160" customFormat="1" x14ac:dyDescent="0.15"/>
    <row r="80" s="160" customFormat="1" x14ac:dyDescent="0.15"/>
    <row r="81" s="160" customFormat="1" x14ac:dyDescent="0.15"/>
    <row r="82" s="160" customFormat="1" x14ac:dyDescent="0.15"/>
    <row r="83" s="160" customFormat="1" x14ac:dyDescent="0.15"/>
    <row r="84" s="160" customFormat="1" x14ac:dyDescent="0.15"/>
    <row r="85" s="160" customFormat="1" x14ac:dyDescent="0.15"/>
    <row r="86" s="160" customFormat="1" x14ac:dyDescent="0.15"/>
    <row r="87" s="160" customFormat="1" x14ac:dyDescent="0.15"/>
    <row r="88" s="160" customFormat="1" x14ac:dyDescent="0.15"/>
    <row r="89" s="160" customFormat="1" x14ac:dyDescent="0.15"/>
    <row r="90" s="160" customFormat="1" x14ac:dyDescent="0.15"/>
    <row r="91" s="160" customFormat="1" x14ac:dyDescent="0.15"/>
    <row r="92" s="160" customFormat="1" x14ac:dyDescent="0.15"/>
    <row r="93" s="160" customFormat="1" x14ac:dyDescent="0.15"/>
    <row r="94" s="160" customFormat="1" x14ac:dyDescent="0.15"/>
    <row r="95" s="160" customFormat="1" x14ac:dyDescent="0.15"/>
    <row r="96" s="160" customFormat="1" x14ac:dyDescent="0.15"/>
    <row r="97" s="160" customFormat="1" x14ac:dyDescent="0.15"/>
    <row r="98" s="160" customFormat="1" x14ac:dyDescent="0.15"/>
    <row r="99" s="160" customFormat="1" x14ac:dyDescent="0.15"/>
    <row r="100" s="160" customFormat="1" x14ac:dyDescent="0.15"/>
    <row r="101" s="160" customFormat="1" x14ac:dyDescent="0.15"/>
    <row r="102" s="160" customFormat="1" x14ac:dyDescent="0.15"/>
    <row r="103" s="160" customFormat="1" x14ac:dyDescent="0.15"/>
    <row r="104" s="160" customFormat="1" x14ac:dyDescent="0.15"/>
    <row r="105" s="160" customFormat="1" x14ac:dyDescent="0.15"/>
    <row r="106" s="160" customFormat="1" x14ac:dyDescent="0.15"/>
    <row r="107" s="160" customFormat="1" x14ac:dyDescent="0.15"/>
    <row r="108" s="160" customFormat="1" x14ac:dyDescent="0.15"/>
    <row r="109" s="160" customFormat="1" x14ac:dyDescent="0.15"/>
    <row r="110" s="160" customFormat="1" x14ac:dyDescent="0.15"/>
    <row r="111" s="160" customFormat="1" x14ac:dyDescent="0.15"/>
    <row r="112" s="160" customFormat="1" x14ac:dyDescent="0.15"/>
    <row r="113" s="160" customFormat="1" x14ac:dyDescent="0.15"/>
    <row r="114" s="160" customFormat="1" x14ac:dyDescent="0.15"/>
    <row r="115" s="160" customFormat="1" x14ac:dyDescent="0.15"/>
    <row r="116" s="160" customFormat="1" x14ac:dyDescent="0.15"/>
    <row r="117" s="160" customFormat="1" x14ac:dyDescent="0.15"/>
    <row r="118" s="160" customFormat="1" x14ac:dyDescent="0.15"/>
    <row r="119" s="160" customFormat="1" x14ac:dyDescent="0.15"/>
    <row r="120" s="160" customFormat="1" x14ac:dyDescent="0.15"/>
    <row r="121" s="160" customFormat="1" x14ac:dyDescent="0.15"/>
    <row r="122" s="160" customFormat="1" x14ac:dyDescent="0.15"/>
    <row r="123" s="160" customFormat="1" x14ac:dyDescent="0.15"/>
    <row r="124" s="160" customFormat="1" x14ac:dyDescent="0.15"/>
    <row r="125" s="160" customFormat="1" x14ac:dyDescent="0.15"/>
    <row r="126" s="160" customFormat="1" x14ac:dyDescent="0.15"/>
    <row r="127" s="160" customFormat="1" x14ac:dyDescent="0.15"/>
    <row r="128" s="160" customFormat="1" x14ac:dyDescent="0.15"/>
    <row r="129" s="160" customFormat="1" x14ac:dyDescent="0.15"/>
    <row r="130" s="160" customFormat="1" x14ac:dyDescent="0.15"/>
    <row r="131" s="160" customFormat="1" x14ac:dyDescent="0.15"/>
    <row r="132" s="160" customFormat="1" x14ac:dyDescent="0.15"/>
    <row r="133" s="160" customFormat="1" x14ac:dyDescent="0.15"/>
    <row r="134" s="160" customFormat="1" x14ac:dyDescent="0.15"/>
    <row r="135" s="160" customFormat="1" x14ac:dyDescent="0.15"/>
    <row r="136" s="160" customFormat="1" x14ac:dyDescent="0.15"/>
    <row r="137" s="160" customFormat="1" x14ac:dyDescent="0.15"/>
    <row r="138" s="160" customFormat="1" x14ac:dyDescent="0.15"/>
    <row r="139" s="160" customFormat="1" x14ac:dyDescent="0.15"/>
    <row r="140" s="160" customFormat="1" x14ac:dyDescent="0.15"/>
    <row r="141" s="160" customFormat="1" x14ac:dyDescent="0.15"/>
    <row r="142" s="160" customFormat="1" x14ac:dyDescent="0.15"/>
    <row r="143" s="160" customFormat="1" x14ac:dyDescent="0.15"/>
    <row r="144" s="160" customFormat="1" x14ac:dyDescent="0.15"/>
    <row r="145" s="160" customFormat="1" x14ac:dyDescent="0.15"/>
    <row r="146" s="160" customFormat="1" x14ac:dyDescent="0.15"/>
    <row r="147" s="160" customFormat="1" x14ac:dyDescent="0.15"/>
    <row r="148" s="160" customFormat="1" x14ac:dyDescent="0.15"/>
    <row r="149" s="160" customFormat="1" x14ac:dyDescent="0.15"/>
    <row r="150" s="160" customFormat="1" x14ac:dyDescent="0.15"/>
    <row r="151" s="160" customFormat="1" x14ac:dyDescent="0.15"/>
    <row r="152" s="160" customFormat="1" x14ac:dyDescent="0.15"/>
    <row r="153" s="160" customFormat="1" x14ac:dyDescent="0.15"/>
    <row r="154" s="160" customFormat="1" x14ac:dyDescent="0.15"/>
    <row r="155" s="160" customFormat="1" x14ac:dyDescent="0.15"/>
    <row r="156" s="160" customFormat="1" x14ac:dyDescent="0.15"/>
    <row r="157" s="160" customFormat="1" x14ac:dyDescent="0.15"/>
    <row r="158" s="160" customFormat="1" x14ac:dyDescent="0.15"/>
    <row r="159" s="160" customFormat="1" x14ac:dyDescent="0.15"/>
    <row r="160" s="160" customFormat="1" x14ac:dyDescent="0.15"/>
    <row r="161" s="160" customFormat="1" x14ac:dyDescent="0.15"/>
    <row r="162" s="160" customFormat="1" x14ac:dyDescent="0.15"/>
    <row r="163" s="160" customFormat="1" x14ac:dyDescent="0.15"/>
    <row r="164" s="160" customFormat="1" x14ac:dyDescent="0.15"/>
    <row r="165" s="160" customFormat="1" x14ac:dyDescent="0.15"/>
    <row r="166" s="160" customFormat="1" x14ac:dyDescent="0.15"/>
    <row r="167" s="160" customFormat="1" x14ac:dyDescent="0.15"/>
    <row r="168" s="160" customFormat="1" x14ac:dyDescent="0.15"/>
    <row r="169" s="160" customFormat="1" x14ac:dyDescent="0.15"/>
    <row r="170" s="160" customFormat="1" x14ac:dyDescent="0.15"/>
    <row r="171" s="160" customFormat="1" x14ac:dyDescent="0.15"/>
    <row r="172" s="160" customFormat="1" x14ac:dyDescent="0.15"/>
    <row r="173" s="160" customFormat="1" x14ac:dyDescent="0.15"/>
    <row r="174" s="160" customFormat="1" x14ac:dyDescent="0.15"/>
    <row r="175" s="160" customFormat="1" x14ac:dyDescent="0.15"/>
    <row r="176" s="160" customFormat="1" x14ac:dyDescent="0.15"/>
    <row r="177" s="160" customFormat="1" x14ac:dyDescent="0.15"/>
    <row r="178" s="160" customFormat="1" x14ac:dyDescent="0.15"/>
    <row r="179" s="160" customFormat="1" x14ac:dyDescent="0.15"/>
    <row r="180" s="160" customFormat="1" x14ac:dyDescent="0.15"/>
    <row r="181" s="160" customFormat="1" x14ac:dyDescent="0.15"/>
    <row r="182" s="160" customFormat="1" x14ac:dyDescent="0.15"/>
    <row r="183" s="160" customFormat="1" x14ac:dyDescent="0.15"/>
    <row r="184" s="160" customFormat="1" x14ac:dyDescent="0.15"/>
    <row r="185" s="160" customFormat="1" x14ac:dyDescent="0.15"/>
    <row r="186" s="160" customFormat="1" x14ac:dyDescent="0.15"/>
    <row r="187" s="160" customFormat="1" x14ac:dyDescent="0.15"/>
    <row r="188" s="160" customFormat="1" x14ac:dyDescent="0.15"/>
    <row r="189" s="160" customFormat="1" x14ac:dyDescent="0.15"/>
    <row r="190" s="160" customFormat="1" x14ac:dyDescent="0.15"/>
    <row r="191" s="160" customFormat="1" x14ac:dyDescent="0.15"/>
    <row r="192" s="160" customFormat="1" x14ac:dyDescent="0.15"/>
    <row r="193" s="160" customFormat="1" x14ac:dyDescent="0.15"/>
    <row r="194" s="160" customFormat="1" x14ac:dyDescent="0.15"/>
    <row r="195" s="160" customFormat="1" x14ac:dyDescent="0.15"/>
    <row r="196" s="160" customFormat="1" x14ac:dyDescent="0.15"/>
    <row r="197" s="160" customFormat="1" x14ac:dyDescent="0.15"/>
    <row r="198" s="160" customFormat="1" x14ac:dyDescent="0.15"/>
    <row r="199" s="160" customFormat="1" x14ac:dyDescent="0.15"/>
    <row r="200" s="160" customFormat="1" x14ac:dyDescent="0.15"/>
    <row r="201" s="160" customFormat="1" x14ac:dyDescent="0.15"/>
    <row r="202" s="160" customFormat="1" x14ac:dyDescent="0.15"/>
    <row r="203" s="160" customFormat="1" x14ac:dyDescent="0.15"/>
    <row r="204" s="160" customFormat="1" x14ac:dyDescent="0.15"/>
    <row r="205" s="160" customFormat="1" x14ac:dyDescent="0.15"/>
    <row r="206" s="160" customFormat="1" x14ac:dyDescent="0.15"/>
    <row r="207" s="160" customFormat="1" x14ac:dyDescent="0.15"/>
    <row r="208" s="160" customFormat="1" x14ac:dyDescent="0.15"/>
    <row r="209" s="160" customFormat="1" x14ac:dyDescent="0.15"/>
    <row r="210" s="160" customFormat="1" x14ac:dyDescent="0.15"/>
    <row r="211" s="160" customFormat="1" x14ac:dyDescent="0.15"/>
    <row r="212" s="160" customFormat="1" x14ac:dyDescent="0.15"/>
    <row r="213" s="160" customFormat="1" x14ac:dyDescent="0.15"/>
    <row r="214" s="160" customFormat="1" x14ac:dyDescent="0.15"/>
    <row r="215" s="160" customFormat="1" x14ac:dyDescent="0.15"/>
    <row r="216" s="160" customFormat="1" x14ac:dyDescent="0.15"/>
    <row r="217" s="160" customFormat="1" x14ac:dyDescent="0.15"/>
    <row r="218" s="160" customFormat="1" x14ac:dyDescent="0.15"/>
    <row r="219" s="160" customFormat="1" x14ac:dyDescent="0.15"/>
    <row r="220" s="160" customFormat="1" x14ac:dyDescent="0.15"/>
    <row r="221" s="160" customFormat="1" x14ac:dyDescent="0.15"/>
    <row r="222" s="160" customFormat="1" x14ac:dyDescent="0.15"/>
    <row r="223" s="160" customFormat="1" x14ac:dyDescent="0.15"/>
    <row r="224" s="160" customFormat="1" x14ac:dyDescent="0.15"/>
    <row r="225" s="160" customFormat="1" x14ac:dyDescent="0.15"/>
    <row r="226" s="160" customFormat="1" x14ac:dyDescent="0.15"/>
    <row r="227" s="160" customFormat="1" x14ac:dyDescent="0.15"/>
    <row r="228" s="160" customFormat="1" x14ac:dyDescent="0.15"/>
    <row r="229" s="160" customFormat="1" x14ac:dyDescent="0.15"/>
    <row r="230" s="160" customFormat="1" x14ac:dyDescent="0.15"/>
    <row r="231" s="160" customFormat="1" x14ac:dyDescent="0.15"/>
    <row r="232" s="160" customFormat="1" x14ac:dyDescent="0.15"/>
    <row r="233" s="160" customFormat="1" x14ac:dyDescent="0.15"/>
    <row r="234" s="160" customFormat="1" x14ac:dyDescent="0.15"/>
    <row r="235" s="160" customFormat="1" x14ac:dyDescent="0.15"/>
    <row r="236" s="160" customFormat="1" x14ac:dyDescent="0.15"/>
    <row r="237" s="160" customFormat="1" x14ac:dyDescent="0.15"/>
    <row r="238" s="160" customFormat="1" x14ac:dyDescent="0.15"/>
    <row r="239" s="160" customFormat="1" x14ac:dyDescent="0.15"/>
    <row r="240" s="160" customFormat="1" x14ac:dyDescent="0.15"/>
    <row r="241" s="160" customFormat="1" x14ac:dyDescent="0.15"/>
    <row r="242" s="160" customFormat="1" x14ac:dyDescent="0.15"/>
    <row r="243" s="160" customFormat="1" x14ac:dyDescent="0.15"/>
    <row r="244" s="160" customFormat="1" x14ac:dyDescent="0.15"/>
    <row r="245" s="160" customFormat="1" x14ac:dyDescent="0.15"/>
    <row r="246" s="160" customFormat="1" x14ac:dyDescent="0.15"/>
    <row r="247" s="160" customFormat="1" x14ac:dyDescent="0.15"/>
    <row r="248" s="160" customFormat="1" x14ac:dyDescent="0.15"/>
    <row r="249" s="160" customFormat="1" x14ac:dyDescent="0.15"/>
    <row r="250" s="160" customFormat="1" x14ac:dyDescent="0.15"/>
    <row r="251" s="160" customFormat="1" x14ac:dyDescent="0.15"/>
    <row r="252" s="160" customFormat="1" x14ac:dyDescent="0.15"/>
    <row r="253" s="160" customFormat="1" x14ac:dyDescent="0.15"/>
    <row r="254" s="160" customFormat="1" x14ac:dyDescent="0.15"/>
    <row r="255" s="160" customFormat="1" x14ac:dyDescent="0.15"/>
    <row r="256" s="160" customFormat="1" x14ac:dyDescent="0.15"/>
    <row r="257" spans="13:151" s="155" customFormat="1" x14ac:dyDescent="0.15">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0"/>
      <c r="CJ257" s="160"/>
      <c r="CK257" s="160"/>
      <c r="CL257" s="160"/>
      <c r="CM257" s="160"/>
      <c r="CN257" s="160"/>
      <c r="CO257" s="160"/>
      <c r="CP257" s="160"/>
      <c r="CQ257" s="160"/>
      <c r="CR257" s="160"/>
      <c r="CS257" s="160"/>
      <c r="CT257" s="160"/>
      <c r="CU257" s="160"/>
      <c r="CV257" s="160"/>
      <c r="CW257" s="160"/>
      <c r="CX257" s="160"/>
      <c r="CY257" s="160"/>
      <c r="CZ257" s="160"/>
      <c r="DA257" s="160"/>
      <c r="DB257" s="160"/>
      <c r="DC257" s="160"/>
      <c r="DD257" s="160"/>
      <c r="DE257" s="160"/>
      <c r="DF257" s="160"/>
      <c r="DG257" s="160"/>
      <c r="DH257" s="160"/>
      <c r="DI257" s="160"/>
      <c r="DJ257" s="160"/>
      <c r="DK257" s="160"/>
      <c r="DL257" s="160"/>
      <c r="DM257" s="160"/>
      <c r="DN257" s="160"/>
      <c r="DO257" s="160"/>
      <c r="DP257" s="160"/>
      <c r="DQ257" s="160"/>
      <c r="DR257" s="160"/>
      <c r="DS257" s="160"/>
      <c r="DT257" s="160"/>
      <c r="DU257" s="160"/>
      <c r="DV257" s="160"/>
      <c r="DW257" s="160"/>
      <c r="DX257" s="160"/>
      <c r="DY257" s="160"/>
      <c r="DZ257" s="160"/>
      <c r="EA257" s="160"/>
      <c r="EB257" s="160"/>
      <c r="EC257" s="160"/>
      <c r="ED257" s="160"/>
      <c r="EE257" s="160"/>
      <c r="EF257" s="160"/>
      <c r="EG257" s="160"/>
      <c r="EH257" s="160"/>
      <c r="EI257" s="160"/>
      <c r="EJ257" s="160"/>
      <c r="EK257" s="160"/>
      <c r="EL257" s="160"/>
      <c r="EM257" s="160"/>
      <c r="EN257" s="160"/>
      <c r="EO257" s="160"/>
      <c r="EP257" s="160"/>
      <c r="EQ257" s="160"/>
      <c r="ER257" s="160"/>
      <c r="ES257" s="160"/>
      <c r="ET257" s="160"/>
      <c r="EU257" s="160"/>
    </row>
    <row r="258" spans="13:151" s="155" customFormat="1" x14ac:dyDescent="0.15">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0"/>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c r="DL258" s="160"/>
      <c r="DM258" s="160"/>
      <c r="DN258" s="160"/>
      <c r="DO258" s="160"/>
      <c r="DP258" s="160"/>
      <c r="DQ258" s="160"/>
      <c r="DR258" s="160"/>
      <c r="DS258" s="160"/>
      <c r="DT258" s="160"/>
      <c r="DU258" s="160"/>
      <c r="DV258" s="160"/>
      <c r="DW258" s="160"/>
      <c r="DX258" s="160"/>
      <c r="DY258" s="160"/>
      <c r="DZ258" s="160"/>
      <c r="EA258" s="160"/>
      <c r="EB258" s="160"/>
      <c r="EC258" s="160"/>
      <c r="ED258" s="160"/>
      <c r="EE258" s="160"/>
      <c r="EF258" s="160"/>
      <c r="EG258" s="160"/>
      <c r="EH258" s="160"/>
      <c r="EI258" s="160"/>
      <c r="EJ258" s="160"/>
      <c r="EK258" s="160"/>
      <c r="EL258" s="160"/>
      <c r="EM258" s="160"/>
      <c r="EN258" s="160"/>
      <c r="EO258" s="160"/>
      <c r="EP258" s="160"/>
      <c r="EQ258" s="160"/>
      <c r="ER258" s="160"/>
      <c r="ES258" s="160"/>
      <c r="ET258" s="160"/>
      <c r="EU258" s="160"/>
    </row>
  </sheetData>
  <sheetProtection algorithmName="SHA-512" hashValue="izSYJXnDBN3y+SoIPtteyTRiLmwE7Jwb3qq2NUWLOtIow0H5HKs18ww/836rnoe1d7MqHRCrWXwNhvX1+cr9gA==" saltValue="PMsgSTiwv7I9boHhxKUy0A==" spinCount="100000" sheet="1" objects="1" scenarios="1"/>
  <pageMargins left="0.75" right="0.75" top="1" bottom="1" header="0.5" footer="0.5"/>
  <pageSetup paperSize="10"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V254"/>
  <sheetViews>
    <sheetView workbookViewId="0">
      <selection activeCell="L30" activeCellId="1" sqref="L8:L21 L30:L43"/>
    </sheetView>
  </sheetViews>
  <sheetFormatPr baseColWidth="10" defaultRowHeight="13" x14ac:dyDescent="0.15"/>
  <cols>
    <col min="1" max="1" width="20.33203125" style="33" customWidth="1"/>
    <col min="2" max="2" width="14.5" style="33" customWidth="1"/>
    <col min="3" max="12" width="12.83203125" style="33" customWidth="1"/>
    <col min="13" max="16384" width="10.83203125" style="33"/>
  </cols>
  <sheetData>
    <row r="1" spans="1:48" s="155" customFormat="1" ht="14" x14ac:dyDescent="0.15">
      <c r="A1" s="154" t="s">
        <v>216</v>
      </c>
      <c r="B1" s="154"/>
      <c r="C1" s="154"/>
      <c r="D1" s="154"/>
      <c r="E1" s="154"/>
      <c r="F1" s="154"/>
      <c r="G1" s="154"/>
      <c r="H1" s="154"/>
      <c r="I1" s="154"/>
      <c r="J1" s="154"/>
      <c r="K1" s="154"/>
      <c r="L1" s="154"/>
    </row>
    <row r="2" spans="1:48" s="155" customFormat="1" ht="14" x14ac:dyDescent="0.15">
      <c r="A2" s="156" t="s">
        <v>287</v>
      </c>
      <c r="B2" s="154"/>
      <c r="C2" s="154"/>
      <c r="D2" s="154"/>
      <c r="E2" s="154"/>
      <c r="F2" s="154"/>
      <c r="G2" s="154"/>
      <c r="H2" s="154"/>
      <c r="I2" s="154"/>
      <c r="J2" s="154"/>
      <c r="K2" s="154"/>
      <c r="L2" s="154"/>
    </row>
    <row r="3" spans="1:48" s="155" customFormat="1" ht="15" thickBot="1" x14ac:dyDescent="0.2">
      <c r="A3" s="154"/>
      <c r="B3" s="154"/>
      <c r="C3" s="154"/>
      <c r="D3" s="154"/>
      <c r="E3" s="154"/>
      <c r="F3" s="154"/>
      <c r="G3" s="154"/>
      <c r="H3" s="154"/>
      <c r="I3" s="154"/>
      <c r="J3" s="154"/>
      <c r="K3" s="154"/>
      <c r="L3" s="154"/>
    </row>
    <row r="4" spans="1:48" ht="14" x14ac:dyDescent="0.15">
      <c r="A4" s="128" t="s">
        <v>217</v>
      </c>
      <c r="B4" s="129"/>
      <c r="C4" s="129"/>
      <c r="D4" s="129"/>
      <c r="E4" s="129"/>
      <c r="F4" s="129"/>
      <c r="G4" s="129"/>
      <c r="H4" s="129"/>
      <c r="I4" s="129"/>
      <c r="J4" s="129"/>
      <c r="K4" s="129"/>
      <c r="L4" s="130"/>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row>
    <row r="5" spans="1:48" ht="14" x14ac:dyDescent="0.15">
      <c r="A5" s="131" t="s">
        <v>131</v>
      </c>
      <c r="B5" s="82"/>
      <c r="C5" s="149">
        <v>1500</v>
      </c>
      <c r="D5" s="82"/>
      <c r="E5" s="82"/>
      <c r="F5" s="82"/>
      <c r="G5" s="82"/>
      <c r="H5" s="82"/>
      <c r="I5" s="82"/>
      <c r="J5" s="82"/>
      <c r="K5" s="82"/>
      <c r="L5" s="132"/>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row>
    <row r="6" spans="1:48" ht="14" x14ac:dyDescent="0.15">
      <c r="A6" s="131"/>
      <c r="B6" s="82"/>
      <c r="C6" s="82"/>
      <c r="D6" s="82"/>
      <c r="E6" s="82"/>
      <c r="F6" s="82"/>
      <c r="G6" s="82"/>
      <c r="H6" s="82"/>
      <c r="I6" s="82"/>
      <c r="J6" s="82"/>
      <c r="K6" s="82"/>
      <c r="L6" s="132"/>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row>
    <row r="7" spans="1:48" ht="30" x14ac:dyDescent="0.15">
      <c r="A7" s="228" t="s">
        <v>193</v>
      </c>
      <c r="B7" s="229" t="s">
        <v>142</v>
      </c>
      <c r="C7" s="230" t="s">
        <v>148</v>
      </c>
      <c r="D7" s="230" t="s">
        <v>132</v>
      </c>
      <c r="E7" s="231" t="s">
        <v>133</v>
      </c>
      <c r="F7" s="231" t="s">
        <v>134</v>
      </c>
      <c r="G7" s="231" t="s">
        <v>135</v>
      </c>
      <c r="H7" s="231" t="s">
        <v>218</v>
      </c>
      <c r="I7" s="231" t="s">
        <v>219</v>
      </c>
      <c r="J7" s="231" t="s">
        <v>444</v>
      </c>
      <c r="K7" s="232" t="s">
        <v>143</v>
      </c>
      <c r="L7" s="233" t="s">
        <v>144</v>
      </c>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row>
    <row r="8" spans="1:48" x14ac:dyDescent="0.15">
      <c r="A8" s="133" t="str">
        <f>'Tariff Jul 2017'!K2</f>
        <v>AGL</v>
      </c>
      <c r="B8" s="134">
        <f>'Tariff Jul 2017'!G2</f>
        <v>41457</v>
      </c>
      <c r="C8" s="135">
        <f>91*'Tariff Jul 2017'!M2/100</f>
        <v>75.53</v>
      </c>
      <c r="D8" s="135">
        <f>$C$5*'Tariff Jul 2017'!N2/100</f>
        <v>570</v>
      </c>
      <c r="E8" s="135">
        <v>0</v>
      </c>
      <c r="F8" s="136">
        <v>0</v>
      </c>
      <c r="G8" s="135">
        <v>0</v>
      </c>
      <c r="H8" s="135">
        <v>0</v>
      </c>
      <c r="I8" s="135">
        <v>0</v>
      </c>
      <c r="J8" s="135">
        <f>SUM(C8:I8)</f>
        <v>645.53</v>
      </c>
      <c r="K8" s="137">
        <f>J8*4</f>
        <v>2582.12</v>
      </c>
      <c r="L8" s="238">
        <f>K8*1.1</f>
        <v>2840.3320000000003</v>
      </c>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row>
    <row r="9" spans="1:48" x14ac:dyDescent="0.15">
      <c r="A9" s="133" t="str">
        <f>'Tariff Jul 2017'!K3</f>
        <v>Alinta Energy</v>
      </c>
      <c r="B9" s="134">
        <f>'Tariff Jul 2017'!G3</f>
        <v>41449</v>
      </c>
      <c r="C9" s="135">
        <f>91*'Tariff Jul 2017'!M3/100</f>
        <v>88.433800000000005</v>
      </c>
      <c r="D9" s="135">
        <f>IF($C$5&gt;='Tariff Jul 2017'!P3,('Tariff Jul 2017'!P3*'Tariff Jul 2017'!N3/100),($C$5*'Tariff Jul 2017'!N3/100))</f>
        <v>117.09</v>
      </c>
      <c r="E9" s="135">
        <f>IF($C$5&lt;'Tariff Jul 2017'!P3,0,IF(($C$5-'Tariff Jul 2017'!P3)&lt;='Tariff Jul 2017'!R3,(($C$5-'Tariff Jul 2017'!P3)*'Tariff Jul 2017'!Q3/100),(('Tariff Jul 2017'!R3-'Tariff Jul 2017'!P3)*'Tariff Jul 2017'!Q3/100)))</f>
        <v>284.33999999999997</v>
      </c>
      <c r="F9" s="136">
        <f>IF($C$5&lt;'Tariff Jul 2017'!R3,0,IF(($C$5-'Tariff Jul 2017'!R3)&lt;='Tariff Jul 2017'!T3,(($C$5-'Tariff Jul 2017'!R3)*'Tariff Jul 2017'!S3/100),(('Tariff Jul 2017'!T3-'Tariff Jul 2017'!R3)*'Tariff Jul 2017'!S3/100)))</f>
        <v>223.4</v>
      </c>
      <c r="G9" s="135">
        <v>0</v>
      </c>
      <c r="H9" s="135">
        <v>0</v>
      </c>
      <c r="I9" s="135">
        <f>IF(($C$5&lt;'Tariff Jul 2017'!T3),(0),($C$5-'Tariff Jul 2017'!T3)*'Tariff Jul 2017'!U3/100)</f>
        <v>0</v>
      </c>
      <c r="J9" s="135">
        <f t="shared" ref="J9:J20" si="0">SUM(C9:I9)</f>
        <v>713.26379999999995</v>
      </c>
      <c r="K9" s="137">
        <f t="shared" ref="K9:K21" si="1">J9*4</f>
        <v>2853.0551999999998</v>
      </c>
      <c r="L9" s="238">
        <f t="shared" ref="L9:L21" si="2">K9*1.1</f>
        <v>3138.3607200000001</v>
      </c>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row>
    <row r="10" spans="1:48" x14ac:dyDescent="0.15">
      <c r="A10" s="133" t="str">
        <f>'Tariff Jul 2017'!K4</f>
        <v>Click Energy</v>
      </c>
      <c r="B10" s="134">
        <f>'Tariff Jul 2017'!G4</f>
        <v>41455</v>
      </c>
      <c r="C10" s="135">
        <f>91*'Tariff Jul 2017'!M4/100</f>
        <v>82.445999999999998</v>
      </c>
      <c r="D10" s="135">
        <f>IF($C$5&gt;='Tariff Jul 2017'!P4,('Tariff Jul 2017'!P4*'Tariff Jul 2017'!N4/100),($C$5*'Tariff Jul 2017'!N4/100))</f>
        <v>475</v>
      </c>
      <c r="E10" s="135">
        <v>0</v>
      </c>
      <c r="F10" s="136">
        <v>0</v>
      </c>
      <c r="G10" s="135">
        <v>0</v>
      </c>
      <c r="H10" s="135">
        <v>0</v>
      </c>
      <c r="I10" s="135">
        <f>IF(($C$5&lt;'Tariff Jul 2017'!T4),(0),($C$5-'Tariff Jul 2017'!T4)*'Tariff Jul 2017'!U4/100)</f>
        <v>250</v>
      </c>
      <c r="J10" s="135">
        <f t="shared" si="0"/>
        <v>807.44600000000003</v>
      </c>
      <c r="K10" s="137">
        <f t="shared" si="1"/>
        <v>3229.7840000000001</v>
      </c>
      <c r="L10" s="238">
        <f t="shared" si="2"/>
        <v>3552.7624000000005</v>
      </c>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row>
    <row r="11" spans="1:48" x14ac:dyDescent="0.15">
      <c r="A11" s="133" t="str">
        <f>'Tariff Jul 2017'!K5</f>
        <v>Commander</v>
      </c>
      <c r="B11" s="134">
        <f>'Tariff Jul 2017'!G5</f>
        <v>41495</v>
      </c>
      <c r="C11" s="135">
        <f>91*'Tariff Jul 2017'!M5/100</f>
        <v>81.035499999999999</v>
      </c>
      <c r="D11" s="135">
        <f>IF($C$5&gt;='Tariff Jul 2017'!P5,('Tariff Jul 2017'!P5*'Tariff Jul 2017'!N5/100),($C$5*'Tariff Jul 2017'!N5/100))</f>
        <v>449.9</v>
      </c>
      <c r="E11" s="135">
        <v>0</v>
      </c>
      <c r="F11" s="136">
        <v>0</v>
      </c>
      <c r="G11" s="135">
        <v>0</v>
      </c>
      <c r="H11" s="135">
        <v>0</v>
      </c>
      <c r="I11" s="135">
        <f>IF(($C$5&lt;'Tariff Jul 2017'!T5),(0),($C$5-'Tariff Jul 2017'!T5)*'Tariff Jul 2017'!U5/100)</f>
        <v>244.2</v>
      </c>
      <c r="J11" s="135">
        <f t="shared" si="0"/>
        <v>775.13549999999987</v>
      </c>
      <c r="K11" s="137">
        <f t="shared" si="1"/>
        <v>3100.5419999999995</v>
      </c>
      <c r="L11" s="238">
        <f t="shared" si="2"/>
        <v>3410.5961999999995</v>
      </c>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row>
    <row r="12" spans="1:48" x14ac:dyDescent="0.15">
      <c r="A12" s="133" t="str">
        <f>'Tariff Jul 2017'!K6</f>
        <v>Diamond Energy</v>
      </c>
      <c r="B12" s="134">
        <f>'Tariff Jul 2017'!G6</f>
        <v>41455</v>
      </c>
      <c r="C12" s="135">
        <f>91*'Tariff Jul 2017'!M6/100</f>
        <v>79.124499999999998</v>
      </c>
      <c r="D12" s="135">
        <f>IF($C$5&gt;='Tariff Jul 2017'!P6,('Tariff Jul 2017'!P6*'Tariff Jul 2017'!N6/100),($C$5*'Tariff Jul 2017'!N6/100))</f>
        <v>99.78</v>
      </c>
      <c r="E12" s="135">
        <f>IF($C$5&lt;'Tariff Jul 2017'!P6,0,IF(($C$5-'Tariff Jul 2017'!P6)&lt;='Tariff Jul 2017'!R6,(($C$5-'Tariff Jul 2017'!P6)*'Tariff Jul 2017'!Q6/100),(('Tariff Jul 2017'!R6-'Tariff Jul 2017'!P6)*'Tariff Jul 2017'!Q6/100)))</f>
        <v>251.23</v>
      </c>
      <c r="F12" s="136">
        <f>IF($C$5&lt;'Tariff Jul 2017'!R6,0,IF(($C$5-'Tariff Jul 2017'!R6)&lt;='Tariff Jul 2017'!T6,(($C$5-'Tariff Jul 2017'!R6)*'Tariff Jul 2017'!S6/100),(('Tariff Jul 2017'!T6-'Tariff Jul 2017'!R6)*'Tariff Jul 2017'!S6/100)))</f>
        <v>194.75</v>
      </c>
      <c r="G12" s="135">
        <v>0</v>
      </c>
      <c r="H12" s="135">
        <v>0</v>
      </c>
      <c r="I12" s="135">
        <f>IF(($C$5&lt;'Tariff Jul 2017'!T6),(0),($C$5-'Tariff Jul 2017'!T6)*'Tariff Jul 2017'!U6/100)</f>
        <v>0</v>
      </c>
      <c r="J12" s="135">
        <f t="shared" si="0"/>
        <v>624.8845</v>
      </c>
      <c r="K12" s="137">
        <f t="shared" si="1"/>
        <v>2499.538</v>
      </c>
      <c r="L12" s="238">
        <f t="shared" si="2"/>
        <v>2749.4918000000002</v>
      </c>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row>
    <row r="13" spans="1:48" x14ac:dyDescent="0.15">
      <c r="A13" s="133" t="str">
        <f>'Tariff Jul 2017'!K7</f>
        <v>Dodo Power &amp; Gas</v>
      </c>
      <c r="B13" s="134">
        <f>'Tariff Jul 2017'!G7</f>
        <v>41495</v>
      </c>
      <c r="C13" s="135">
        <f>91*'Tariff Jul 2017'!M7/100</f>
        <v>81.035499999999999</v>
      </c>
      <c r="D13" s="135">
        <f>IF($C$5&gt;='Tariff Jul 2017'!P7,('Tariff Jul 2017'!P7*'Tariff Jul 2017'!N7/100),($C$5*'Tariff Jul 2017'!N7/100))</f>
        <v>469.2</v>
      </c>
      <c r="E13" s="135">
        <v>0</v>
      </c>
      <c r="F13" s="136">
        <v>0</v>
      </c>
      <c r="G13" s="135">
        <v>0</v>
      </c>
      <c r="H13" s="135">
        <v>0</v>
      </c>
      <c r="I13" s="135">
        <f>IF(($C$5&lt;'Tariff Jul 2017'!T7),(0),($C$5-'Tariff Jul 2017'!T7)*'Tariff Jul 2017'!U7/100)</f>
        <v>254.4</v>
      </c>
      <c r="J13" s="135">
        <f t="shared" si="0"/>
        <v>804.63549999999998</v>
      </c>
      <c r="K13" s="137">
        <f t="shared" si="1"/>
        <v>3218.5419999999999</v>
      </c>
      <c r="L13" s="238">
        <f t="shared" si="2"/>
        <v>3540.3962000000001</v>
      </c>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row>
    <row r="14" spans="1:48" x14ac:dyDescent="0.15">
      <c r="A14" s="133" t="str">
        <f>'Tariff Jul 2017'!K8</f>
        <v>EnergyAustralia</v>
      </c>
      <c r="B14" s="134">
        <f>'Tariff Jul 2017'!G8</f>
        <v>41467</v>
      </c>
      <c r="C14" s="135">
        <f>91*'Tariff Jul 2017'!M8/100</f>
        <v>83.992999999999995</v>
      </c>
      <c r="D14" s="135">
        <f>IF($C$5&gt;='Tariff Jul 2017'!P8,('Tariff Jul 2017'!P8*'Tariff Jul 2017'!N8/100),($C$5*'Tariff Jul 2017'!N8/100))</f>
        <v>435.4</v>
      </c>
      <c r="E14" s="135">
        <v>0</v>
      </c>
      <c r="F14" s="136">
        <v>0</v>
      </c>
      <c r="G14" s="135">
        <v>0</v>
      </c>
      <c r="H14" s="135">
        <v>0</v>
      </c>
      <c r="I14" s="135">
        <f>IF(($C$5&lt;'Tariff Jul 2017'!T8),(0),($C$5-'Tariff Jul 2017'!T8)*'Tariff Jul 2017'!U8/100)</f>
        <v>233.95</v>
      </c>
      <c r="J14" s="135">
        <f t="shared" si="0"/>
        <v>753.34300000000007</v>
      </c>
      <c r="K14" s="137">
        <f t="shared" si="1"/>
        <v>3013.3720000000003</v>
      </c>
      <c r="L14" s="238">
        <f t="shared" si="2"/>
        <v>3314.7092000000007</v>
      </c>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row>
    <row r="15" spans="1:48" x14ac:dyDescent="0.15">
      <c r="A15" s="133" t="str">
        <f>'Tariff Jul 2017'!K9</f>
        <v>Lumo Energy</v>
      </c>
      <c r="B15" s="134">
        <f>'Tariff Jul 2017'!G9</f>
        <v>41468</v>
      </c>
      <c r="C15" s="135">
        <f>91*'Tariff Jul 2017'!M9/100</f>
        <v>78.123499999999993</v>
      </c>
      <c r="D15" s="135">
        <f>IF($C$5&gt;='Tariff Jul 2017'!P9,('Tariff Jul 2017'!P9*'Tariff Jul 2017'!N9/100),($C$5*'Tariff Jul 2017'!N9/100))</f>
        <v>377</v>
      </c>
      <c r="E15" s="135">
        <v>0</v>
      </c>
      <c r="F15" s="136">
        <v>0</v>
      </c>
      <c r="G15" s="135">
        <v>0</v>
      </c>
      <c r="H15" s="135">
        <v>0</v>
      </c>
      <c r="I15" s="135">
        <f>IF(($C$5&lt;'Tariff Jul 2017'!T9),(0),($C$5-'Tariff Jul 2017'!T9)*'Tariff Jul 2017'!U9/100)</f>
        <v>210.5</v>
      </c>
      <c r="J15" s="135">
        <f t="shared" si="0"/>
        <v>665.62349999999992</v>
      </c>
      <c r="K15" s="137">
        <f t="shared" si="1"/>
        <v>2662.4939999999997</v>
      </c>
      <c r="L15" s="238">
        <f t="shared" si="2"/>
        <v>2928.7433999999998</v>
      </c>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row>
    <row r="16" spans="1:48" x14ac:dyDescent="0.15">
      <c r="A16" s="133" t="str">
        <f>'Tariff Jul 2017'!K10</f>
        <v>Momentum Energy</v>
      </c>
      <c r="B16" s="134">
        <f>'Tariff Jul 2017'!G10</f>
        <v>41469</v>
      </c>
      <c r="C16" s="135">
        <f>91*'Tariff Jul 2017'!M10/100</f>
        <v>75.156900000000007</v>
      </c>
      <c r="D16" s="135">
        <f>IF($C$5&gt;='Tariff Jul 2017'!P10,('Tariff Jul 2017'!P10*'Tariff Jul 2017'!N10/100),($C$5*'Tariff Jul 2017'!N10/100))</f>
        <v>236.76</v>
      </c>
      <c r="E16" s="135">
        <v>0</v>
      </c>
      <c r="F16" s="136">
        <v>0</v>
      </c>
      <c r="G16" s="135">
        <v>0</v>
      </c>
      <c r="H16" s="135">
        <v>0</v>
      </c>
      <c r="I16" s="135">
        <f>IF(($C$5&lt;'Tariff Jul 2017'!T10),(0),($C$5-'Tariff Jul 2017'!T10)*'Tariff Jul 2017'!U10/100)</f>
        <v>348.03</v>
      </c>
      <c r="J16" s="135">
        <f t="shared" si="0"/>
        <v>659.94689999999991</v>
      </c>
      <c r="K16" s="137">
        <f t="shared" si="1"/>
        <v>2639.7875999999997</v>
      </c>
      <c r="L16" s="238">
        <f t="shared" si="2"/>
        <v>2903.7663600000001</v>
      </c>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row>
    <row r="17" spans="1:48" x14ac:dyDescent="0.15">
      <c r="A17" s="133" t="str">
        <f>'Tariff Jul 2017'!K11</f>
        <v>Origin Energy</v>
      </c>
      <c r="B17" s="134">
        <f>'Tariff Jul 2017'!G11</f>
        <v>41455</v>
      </c>
      <c r="C17" s="135">
        <f>91*'Tariff Jul 2017'!M11/100</f>
        <v>75.484499999999997</v>
      </c>
      <c r="D17" s="135">
        <f>IF($C$5&gt;='Tariff Jul 2017'!P11,('Tariff Jul 2017'!P11*'Tariff Jul 2017'!N11/100),($C$5*'Tariff Jul 2017'!N11/100))</f>
        <v>367.5</v>
      </c>
      <c r="E17" s="135">
        <v>0</v>
      </c>
      <c r="F17" s="136">
        <v>0</v>
      </c>
      <c r="G17" s="135">
        <v>0</v>
      </c>
      <c r="H17" s="135">
        <v>0</v>
      </c>
      <c r="I17" s="135">
        <f>IF(($C$5&lt;'Tariff Jul 2017'!T11),(0),($C$5-'Tariff Jul 2017'!T11)*'Tariff Jul 2017'!U11/100)</f>
        <v>196.15</v>
      </c>
      <c r="J17" s="135">
        <f t="shared" si="0"/>
        <v>639.1345</v>
      </c>
      <c r="K17" s="137">
        <f t="shared" si="1"/>
        <v>2556.538</v>
      </c>
      <c r="L17" s="238">
        <f t="shared" si="2"/>
        <v>2812.1918000000001</v>
      </c>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row>
    <row r="18" spans="1:48" x14ac:dyDescent="0.15">
      <c r="A18" s="133" t="str">
        <f>'Tariff Jul 2017'!K12</f>
        <v>Powerdirect</v>
      </c>
      <c r="B18" s="134">
        <f>'Tariff Jul 2017'!G12</f>
        <v>41455</v>
      </c>
      <c r="C18" s="135">
        <f>91*'Tariff Jul 2017'!M12/100</f>
        <v>75.53</v>
      </c>
      <c r="D18" s="135">
        <f>$C$5*'Tariff Jul 2017'!N12/100</f>
        <v>570</v>
      </c>
      <c r="E18" s="135">
        <v>0</v>
      </c>
      <c r="F18" s="136">
        <v>0</v>
      </c>
      <c r="G18" s="135">
        <v>0</v>
      </c>
      <c r="H18" s="135">
        <v>0</v>
      </c>
      <c r="I18" s="135">
        <v>0</v>
      </c>
      <c r="J18" s="135">
        <f t="shared" si="0"/>
        <v>645.53</v>
      </c>
      <c r="K18" s="137">
        <f t="shared" si="1"/>
        <v>2582.12</v>
      </c>
      <c r="L18" s="238">
        <f t="shared" si="2"/>
        <v>2840.3320000000003</v>
      </c>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row>
    <row r="19" spans="1:48" x14ac:dyDescent="0.15">
      <c r="A19" s="133" t="str">
        <f>'Tariff Jul 2017'!K13</f>
        <v>Red Energy</v>
      </c>
      <c r="B19" s="134">
        <f>'Tariff Jul 2017'!G13</f>
        <v>41479</v>
      </c>
      <c r="C19" s="135">
        <f>91*'Tariff Jul 2017'!M13/100</f>
        <v>80.853499999999997</v>
      </c>
      <c r="D19" s="135">
        <f>IF($C$5&gt;='Tariff Jul 2017'!P13,('Tariff Jul 2017'!P13*'Tariff Jul 2017'!N13/100),($C$5*'Tariff Jul 2017'!N13/100))</f>
        <v>403.7</v>
      </c>
      <c r="E19" s="135">
        <v>0</v>
      </c>
      <c r="F19" s="136">
        <v>0</v>
      </c>
      <c r="G19" s="135">
        <v>0</v>
      </c>
      <c r="H19" s="135">
        <v>0</v>
      </c>
      <c r="I19" s="135">
        <f>IF(($C$5&lt;'Tariff Jul 2017'!T13),(0),($C$5-'Tariff Jul 2017'!T13)*'Tariff Jul 2017'!U13/100)</f>
        <v>217.85</v>
      </c>
      <c r="J19" s="135">
        <f t="shared" si="0"/>
        <v>702.40350000000001</v>
      </c>
      <c r="K19" s="137">
        <f t="shared" si="1"/>
        <v>2809.614</v>
      </c>
      <c r="L19" s="238">
        <f t="shared" si="2"/>
        <v>3090.5754000000002</v>
      </c>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row>
    <row r="20" spans="1:48" x14ac:dyDescent="0.15">
      <c r="A20" s="133" t="str">
        <f>'Tariff Jul 2017'!K14</f>
        <v>Sanctuary Energy</v>
      </c>
      <c r="B20" s="134">
        <f>'Tariff Jul 2017'!G14</f>
        <v>41455</v>
      </c>
      <c r="C20" s="135">
        <f>91*'Tariff Jul 2017'!M14/100</f>
        <v>68.692260000000005</v>
      </c>
      <c r="D20" s="135">
        <f>IF($C$5&gt;='Tariff Jul 2017'!P14,('Tariff Jul 2017'!P14*'Tariff Jul 2017'!N14/100),($C$5*'Tariff Jul 2017'!N14/100))</f>
        <v>100.49849999999998</v>
      </c>
      <c r="E20" s="135">
        <f>IF($C$5&lt;'Tariff Jul 2017'!P14,0,IF(($C$5-'Tariff Jul 2017'!P14)&lt;='Tariff Jul 2017'!R14,(($C$5-'Tariff Jul 2017'!P14)*'Tariff Jul 2017'!Q14/100),(('Tariff Jul 2017'!R14-'Tariff Jul 2017'!P14)*'Tariff Jul 2017'!Q14/100)))</f>
        <v>238.92399999999998</v>
      </c>
      <c r="F20" s="136">
        <f>IF($C$5&lt;'Tariff Jul 2017'!R14,0,IF(($C$5-'Tariff Jul 2017'!R14)&lt;='Tariff Jul 2017'!T14,(($C$5-'Tariff Jul 2017'!R14)*'Tariff Jul 2017'!S14/100),(('Tariff Jul 2017'!T14-'Tariff Jul 2017'!R14)*'Tariff Jul 2017'!S14/100)))</f>
        <v>195.32749999999999</v>
      </c>
      <c r="G20" s="135">
        <v>0</v>
      </c>
      <c r="H20" s="135">
        <v>0</v>
      </c>
      <c r="I20" s="135">
        <f>IF(($C$5&lt;'Tariff Jul 2017'!T14),(0),($C$5-'Tariff Jul 2017'!T14)*'Tariff Jul 2017'!U14/100)</f>
        <v>0</v>
      </c>
      <c r="J20" s="135">
        <f t="shared" si="0"/>
        <v>603.44225999999992</v>
      </c>
      <c r="K20" s="137">
        <f t="shared" si="1"/>
        <v>2413.7690399999997</v>
      </c>
      <c r="L20" s="238">
        <f t="shared" si="2"/>
        <v>2655.1459439999999</v>
      </c>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row>
    <row r="21" spans="1:48" ht="14" thickBot="1" x14ac:dyDescent="0.2">
      <c r="A21" s="138" t="str">
        <f>'Tariff Jul 2017'!K15</f>
        <v>Simply Energy</v>
      </c>
      <c r="B21" s="139">
        <f>'Tariff Jul 2017'!G15</f>
        <v>41459</v>
      </c>
      <c r="C21" s="140">
        <f>91*'Tariff Jul 2017'!M15/100</f>
        <v>57.921499999999995</v>
      </c>
      <c r="D21" s="140">
        <f>IF($C$5&gt;='Tariff Jul 2017'!P15,('Tariff Jul 2017'!P15*'Tariff Jul 2017'!N15/100),($C$5*'Tariff Jul 2017'!N15/100))</f>
        <v>324.39999999999998</v>
      </c>
      <c r="E21" s="140">
        <v>0</v>
      </c>
      <c r="F21" s="141">
        <v>0</v>
      </c>
      <c r="G21" s="140">
        <v>0</v>
      </c>
      <c r="H21" s="140">
        <v>0</v>
      </c>
      <c r="I21" s="140">
        <f>IF(($C$5&lt;'Tariff Jul 2017'!T15),(0),($C$5-'Tariff Jul 2017'!T15)*'Tariff Jul 2017'!U15/100)</f>
        <v>181.9</v>
      </c>
      <c r="J21" s="140">
        <f>SUM(C21:I21)</f>
        <v>564.22149999999999</v>
      </c>
      <c r="K21" s="142">
        <f t="shared" si="1"/>
        <v>2256.886</v>
      </c>
      <c r="L21" s="239">
        <f t="shared" si="2"/>
        <v>2482.5746000000004</v>
      </c>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row>
    <row r="22" spans="1:48" s="155" customFormat="1" x14ac:dyDescent="0.15">
      <c r="L22" s="157"/>
    </row>
    <row r="23" spans="1:48" s="155" customFormat="1" ht="14" thickBot="1" x14ac:dyDescent="0.2"/>
    <row r="24" spans="1:48" ht="14" x14ac:dyDescent="0.15">
      <c r="A24" s="128" t="s">
        <v>231</v>
      </c>
      <c r="B24" s="129"/>
      <c r="C24" s="129"/>
      <c r="D24" s="144"/>
      <c r="E24" s="144"/>
      <c r="F24" s="144"/>
      <c r="G24" s="145"/>
      <c r="H24" s="145"/>
      <c r="I24" s="129"/>
      <c r="J24" s="129"/>
      <c r="K24" s="129"/>
      <c r="L24" s="130"/>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row>
    <row r="25" spans="1:48" ht="14" x14ac:dyDescent="0.15">
      <c r="A25" s="131" t="s">
        <v>220</v>
      </c>
      <c r="B25" s="82"/>
      <c r="C25" s="149">
        <v>1875</v>
      </c>
      <c r="D25" s="146"/>
      <c r="E25" s="146"/>
      <c r="F25" s="146"/>
      <c r="G25" s="147"/>
      <c r="H25" s="147"/>
      <c r="I25" s="82"/>
      <c r="J25" s="82"/>
      <c r="K25" s="82"/>
      <c r="L25" s="132"/>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row>
    <row r="26" spans="1:48" ht="14" x14ac:dyDescent="0.15">
      <c r="A26" s="131" t="s">
        <v>221</v>
      </c>
      <c r="B26" s="82"/>
      <c r="C26" s="150">
        <v>0.8</v>
      </c>
      <c r="D26" s="146"/>
      <c r="E26" s="146"/>
      <c r="F26" s="146"/>
      <c r="G26" s="147"/>
      <c r="H26" s="147"/>
      <c r="I26" s="82"/>
      <c r="J26" s="82"/>
      <c r="K26" s="82"/>
      <c r="L26" s="132"/>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row>
    <row r="27" spans="1:48" ht="14" x14ac:dyDescent="0.15">
      <c r="A27" s="131" t="s">
        <v>222</v>
      </c>
      <c r="B27" s="82"/>
      <c r="C27" s="150">
        <v>0.2</v>
      </c>
      <c r="D27" s="146"/>
      <c r="E27" s="146"/>
      <c r="F27" s="146"/>
      <c r="G27" s="147"/>
      <c r="H27" s="147"/>
      <c r="I27" s="82"/>
      <c r="J27" s="82"/>
      <c r="K27" s="82"/>
      <c r="L27" s="132"/>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row>
    <row r="28" spans="1:48" ht="14" x14ac:dyDescent="0.15">
      <c r="A28" s="131"/>
      <c r="B28" s="82"/>
      <c r="C28" s="146"/>
      <c r="D28" s="146"/>
      <c r="E28" s="146"/>
      <c r="F28" s="146"/>
      <c r="G28" s="147"/>
      <c r="H28" s="147"/>
      <c r="I28" s="82"/>
      <c r="J28" s="82"/>
      <c r="K28" s="82"/>
      <c r="L28" s="132"/>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row>
    <row r="29" spans="1:48" ht="45" x14ac:dyDescent="0.15">
      <c r="A29" s="228" t="s">
        <v>193</v>
      </c>
      <c r="B29" s="229" t="s">
        <v>142</v>
      </c>
      <c r="C29" s="230" t="s">
        <v>148</v>
      </c>
      <c r="D29" s="230" t="s">
        <v>132</v>
      </c>
      <c r="E29" s="231" t="s">
        <v>133</v>
      </c>
      <c r="F29" s="231" t="s">
        <v>134</v>
      </c>
      <c r="G29" s="231" t="s">
        <v>219</v>
      </c>
      <c r="H29" s="231" t="s">
        <v>140</v>
      </c>
      <c r="I29" s="231" t="s">
        <v>141</v>
      </c>
      <c r="J29" s="231" t="s">
        <v>444</v>
      </c>
      <c r="K29" s="232" t="s">
        <v>143</v>
      </c>
      <c r="L29" s="233" t="s">
        <v>144</v>
      </c>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row>
    <row r="30" spans="1:48" x14ac:dyDescent="0.15">
      <c r="A30" s="133" t="str">
        <f>'Tariff Jul 2017'!K16</f>
        <v>AGL</v>
      </c>
      <c r="B30" s="134">
        <f>'Tariff Jul 2017'!G16</f>
        <v>41457</v>
      </c>
      <c r="C30" s="41">
        <f>91*'Tariff Jul 2017'!M16/100</f>
        <v>75.53</v>
      </c>
      <c r="D30" s="41">
        <f>($C$25*$C$26)*'Tariff Jul 2017'!N16/100</f>
        <v>570</v>
      </c>
      <c r="E30" s="41">
        <v>0</v>
      </c>
      <c r="F30" s="41">
        <v>0</v>
      </c>
      <c r="G30" s="41">
        <v>0</v>
      </c>
      <c r="H30" s="41">
        <f>($C$25*$C$27)*'Tariff Jul 2017'!AE16/100</f>
        <v>82.5</v>
      </c>
      <c r="I30" s="41">
        <v>0</v>
      </c>
      <c r="J30" s="135">
        <f>SUM(C30:I30)</f>
        <v>728.03</v>
      </c>
      <c r="K30" s="137">
        <f>J30*4</f>
        <v>2912.12</v>
      </c>
      <c r="L30" s="238">
        <f>K30*1.1</f>
        <v>3203.3320000000003</v>
      </c>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row>
    <row r="31" spans="1:48" x14ac:dyDescent="0.15">
      <c r="A31" s="133" t="str">
        <f>'Tariff Jul 2017'!K17</f>
        <v>Alinta Energy</v>
      </c>
      <c r="B31" s="134">
        <f>'Tariff Jul 2017'!G17</f>
        <v>41449</v>
      </c>
      <c r="C31" s="41">
        <f>91*'Tariff Jul 2017'!M17/100</f>
        <v>88.433800000000005</v>
      </c>
      <c r="D31" s="41">
        <f>IF($C$25*$C$26&gt;='Tariff Jul 2017'!P17,('Tariff Jul 2017'!P17*'Tariff Jul 2017'!N17/100),(($C$25*$C$26)*'Tariff Jul 2017'!N17/100))</f>
        <v>117.09</v>
      </c>
      <c r="E31" s="41">
        <f>IF($C$25*$C$26&lt;'Tariff Jul 2017'!P17,0,IF(($C$25*$C$26-'Tariff Jul 2017'!P17)&lt;='Tariff Jul 2017'!R17,(($C$25*$C$26-'Tariff Jul 2017'!P17)*'Tariff Jul 2017'!Q17/100),(('Tariff Jul 2017'!R17-'Tariff Jul 2017'!P17)*'Tariff Jul 2017'!Q17/100)))</f>
        <v>284.33999999999997</v>
      </c>
      <c r="F31" s="41">
        <f>IF($C$25*$C$26&lt;'Tariff Jul 2017'!R17,0,IF(($C$25*$C$26-'Tariff Jul 2017'!R17)&lt;='Tariff Jul 2017'!T17,(($C$25*$C$26-'Tariff Jul 2017'!R17)*'Tariff Jul 2017'!S17/100),(('Tariff Jul 2017'!T17-'Tariff Jul 2017'!R17)*'Tariff Jul 2017'!S17/100)))</f>
        <v>223.4</v>
      </c>
      <c r="G31" s="41">
        <f>IF(($C$25*$C$26&lt;'Tariff Jul 2017'!T17),(0),($C$25*$C$26-'Tariff Jul 2017'!T17)*'Tariff Jul 2017'!U17/100)</f>
        <v>0</v>
      </c>
      <c r="H31" s="41">
        <f>IF($C$25*$C$27&gt;='Tariff Jul 2017'!AF17,('Tariff Jul 2017'!AF17*'Tariff Jul 2017'!AE17/100),(($C$25*$C$27)*'Tariff Jul 2017'!AE17/100))</f>
        <v>82.612499999999997</v>
      </c>
      <c r="I31" s="41">
        <f>IF(($C$25*$C$27&lt;'Tariff Jul 2017'!AF17),(0),($C$25*$C$27-'Tariff Jul 2017'!AF17)*'Tariff Jul 2017'!AG17/100)</f>
        <v>0</v>
      </c>
      <c r="J31" s="135">
        <f t="shared" ref="J31:J43" si="3">SUM(C31:I31)</f>
        <v>795.8762999999999</v>
      </c>
      <c r="K31" s="137">
        <f t="shared" ref="K31:K43" si="4">J31*4</f>
        <v>3183.5051999999996</v>
      </c>
      <c r="L31" s="238">
        <f t="shared" ref="L31:L43" si="5">K31*1.1</f>
        <v>3501.85572</v>
      </c>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row>
    <row r="32" spans="1:48" x14ac:dyDescent="0.15">
      <c r="A32" s="133" t="str">
        <f>'Tariff Jul 2017'!K18</f>
        <v>Click Energy</v>
      </c>
      <c r="B32" s="134">
        <f>'Tariff Jul 2017'!G18</f>
        <v>41455</v>
      </c>
      <c r="C32" s="41">
        <f>91*'Tariff Jul 2017'!M18/100</f>
        <v>82.445999999999998</v>
      </c>
      <c r="D32" s="41">
        <f>IF($C$25*$C$26&gt;='Tariff Jul 2017'!P18,('Tariff Jul 2017'!P18*'Tariff Jul 2017'!N18/100),(($C$25*$C$26)*'Tariff Jul 2017'!N18/100))</f>
        <v>475</v>
      </c>
      <c r="E32" s="41">
        <v>0</v>
      </c>
      <c r="F32" s="41">
        <v>0</v>
      </c>
      <c r="G32" s="41">
        <f>IF(($C$25*$C$26&lt;'Tariff Jul 2017'!T18),(0),($C$25*$C$26-'Tariff Jul 2017'!T18)*'Tariff Jul 2017'!U18/100)</f>
        <v>250</v>
      </c>
      <c r="H32" s="41">
        <f>($C$25*$C$27)*'Tariff Jul 2017'!AE18/100</f>
        <v>147.00000000000003</v>
      </c>
      <c r="I32" s="41">
        <v>0</v>
      </c>
      <c r="J32" s="135">
        <f t="shared" si="3"/>
        <v>954.44600000000003</v>
      </c>
      <c r="K32" s="137">
        <f t="shared" si="4"/>
        <v>3817.7840000000001</v>
      </c>
      <c r="L32" s="238">
        <f t="shared" si="5"/>
        <v>4199.5624000000007</v>
      </c>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row>
    <row r="33" spans="1:48" x14ac:dyDescent="0.15">
      <c r="A33" s="133" t="str">
        <f>'Tariff Jul 2017'!K19</f>
        <v>Commander</v>
      </c>
      <c r="B33" s="134">
        <f>'Tariff Jul 2017'!G19</f>
        <v>41495</v>
      </c>
      <c r="C33" s="41">
        <f>91*'Tariff Jul 2017'!M19/100</f>
        <v>81.035499999999999</v>
      </c>
      <c r="D33" s="41">
        <f>IF($C$25*$C$26&gt;='Tariff Jul 2017'!P19,('Tariff Jul 2017'!P19*'Tariff Jul 2017'!N19/100),(($C$25*$C$26)*'Tariff Jul 2017'!N19/100))</f>
        <v>449.9</v>
      </c>
      <c r="E33" s="41">
        <v>0</v>
      </c>
      <c r="F33" s="41">
        <v>0</v>
      </c>
      <c r="G33" s="41">
        <f>IF(($C$25*$C$26&lt;'Tariff Jul 2017'!T19),(0),($C$25*$C$26-'Tariff Jul 2017'!T19)*'Tariff Jul 2017'!U19/100)</f>
        <v>244.2</v>
      </c>
      <c r="H33" s="41">
        <f>($C$25*$C$27)*'Tariff Jul 2017'!AE19/100</f>
        <v>92.775000000000006</v>
      </c>
      <c r="I33" s="41">
        <v>0</v>
      </c>
      <c r="J33" s="135">
        <f t="shared" si="3"/>
        <v>867.91049999999984</v>
      </c>
      <c r="K33" s="137">
        <f t="shared" si="4"/>
        <v>3471.6419999999994</v>
      </c>
      <c r="L33" s="238">
        <f t="shared" si="5"/>
        <v>3818.8061999999995</v>
      </c>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row>
    <row r="34" spans="1:48" x14ac:dyDescent="0.15">
      <c r="A34" s="133" t="str">
        <f>'Tariff Jul 2017'!K20</f>
        <v>Diamond Energy</v>
      </c>
      <c r="B34" s="134">
        <f>'Tariff Jul 2017'!G20</f>
        <v>41455</v>
      </c>
      <c r="C34" s="41">
        <f>91*'Tariff Jul 2017'!M20/100</f>
        <v>79.124499999999998</v>
      </c>
      <c r="D34" s="41">
        <f>IF($C$25*$C$26&gt;='Tariff Jul 2017'!P20,('Tariff Jul 2017'!P20*'Tariff Jul 2017'!N20/100),(($C$25*$C$26)*'Tariff Jul 2017'!N20/100))</f>
        <v>99.78</v>
      </c>
      <c r="E34" s="41">
        <f>IF($C$25*$C$26&lt;'Tariff Jul 2017'!P20,0,IF(($C$25*$C$26-'Tariff Jul 2017'!P20)&lt;='Tariff Jul 2017'!R20,(($C$25*$C$26-'Tariff Jul 2017'!P20)*'Tariff Jul 2017'!Q20/100),(('Tariff Jul 2017'!R20-'Tariff Jul 2017'!P20)*'Tariff Jul 2017'!Q20/100)))</f>
        <v>251.23</v>
      </c>
      <c r="F34" s="41">
        <f>IF($C$25*$C$26&lt;'Tariff Jul 2017'!R20,0,IF(($C$25*$C$26-'Tariff Jul 2017'!R20)&lt;='Tariff Jul 2017'!T20,(($C$25*$C$26-'Tariff Jul 2017'!R20)*'Tariff Jul 2017'!S20/100),(('Tariff Jul 2017'!T20-'Tariff Jul 2017'!R20)*'Tariff Jul 2017'!S20/100)))</f>
        <v>194.75</v>
      </c>
      <c r="G34" s="41">
        <f>IF(($C$25*$C$26&lt;'Tariff Jul 2017'!T20),(0),($C$25*$C$26-'Tariff Jul 2017'!T20)*'Tariff Jul 2017'!U20/100)</f>
        <v>0</v>
      </c>
      <c r="H34" s="41">
        <f>($C$25*$C$27)*'Tariff Jul 2017'!AE20/100</f>
        <v>74.8125</v>
      </c>
      <c r="I34" s="41">
        <v>0</v>
      </c>
      <c r="J34" s="135">
        <f t="shared" si="3"/>
        <v>699.697</v>
      </c>
      <c r="K34" s="137">
        <f t="shared" si="4"/>
        <v>2798.788</v>
      </c>
      <c r="L34" s="238">
        <f t="shared" si="5"/>
        <v>3078.6668000000004</v>
      </c>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row>
    <row r="35" spans="1:48" x14ac:dyDescent="0.15">
      <c r="A35" s="133" t="str">
        <f>'Tariff Jul 2017'!K21</f>
        <v>Dodo Power &amp; Gas</v>
      </c>
      <c r="B35" s="134">
        <f>'Tariff Jul 2017'!G21</f>
        <v>41495</v>
      </c>
      <c r="C35" s="41">
        <f>91*'Tariff Jul 2017'!M21/100</f>
        <v>81.035499999999999</v>
      </c>
      <c r="D35" s="41">
        <f>IF($C$25*$C$26&gt;='Tariff Jul 2017'!P21,('Tariff Jul 2017'!P21*'Tariff Jul 2017'!N21/100),(($C$25*$C$26)*'Tariff Jul 2017'!N21/100))</f>
        <v>469.2</v>
      </c>
      <c r="E35" s="41">
        <v>0</v>
      </c>
      <c r="F35" s="41">
        <v>0</v>
      </c>
      <c r="G35" s="41">
        <f>IF(($C$25*$C$26&lt;'Tariff Jul 2017'!T21),(0),($C$25*$C$26-'Tariff Jul 2017'!T21)*'Tariff Jul 2017'!U21/100)</f>
        <v>254.4</v>
      </c>
      <c r="H35" s="41">
        <f>($C$25*$C$27)*'Tariff Jul 2017'!AE21/100</f>
        <v>108</v>
      </c>
      <c r="I35" s="41">
        <v>0</v>
      </c>
      <c r="J35" s="135">
        <f t="shared" si="3"/>
        <v>912.63549999999998</v>
      </c>
      <c r="K35" s="137">
        <f t="shared" si="4"/>
        <v>3650.5419999999999</v>
      </c>
      <c r="L35" s="238">
        <f t="shared" si="5"/>
        <v>4015.5962000000004</v>
      </c>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row>
    <row r="36" spans="1:48" x14ac:dyDescent="0.15">
      <c r="A36" s="133" t="str">
        <f>'Tariff Jul 2017'!K22</f>
        <v>EnergyAustralia</v>
      </c>
      <c r="B36" s="134">
        <f>'Tariff Jul 2017'!G22</f>
        <v>41467</v>
      </c>
      <c r="C36" s="41">
        <f>91*'Tariff Jul 2017'!M22/100</f>
        <v>83.992999999999995</v>
      </c>
      <c r="D36" s="41">
        <f>IF($C$25*$C$26&gt;='Tariff Jul 2017'!P22,('Tariff Jul 2017'!P22*'Tariff Jul 2017'!N22/100),(($C$25*$C$26)*'Tariff Jul 2017'!N22/100))</f>
        <v>435.4</v>
      </c>
      <c r="E36" s="41">
        <v>0</v>
      </c>
      <c r="F36" s="41">
        <v>0</v>
      </c>
      <c r="G36" s="41">
        <f>IF(($C$25*$C$26&lt;'Tariff Jul 2017'!T22),(0),($C$25*$C$26-'Tariff Jul 2017'!T22)*'Tariff Jul 2017'!U22/100)</f>
        <v>233.95</v>
      </c>
      <c r="H36" s="41">
        <f>($C$25*$C$27)*'Tariff Jul 2017'!AE22/100</f>
        <v>65.325000000000003</v>
      </c>
      <c r="I36" s="41">
        <v>0</v>
      </c>
      <c r="J36" s="135">
        <f t="shared" si="3"/>
        <v>818.66800000000012</v>
      </c>
      <c r="K36" s="137">
        <f t="shared" si="4"/>
        <v>3274.6720000000005</v>
      </c>
      <c r="L36" s="238">
        <f t="shared" si="5"/>
        <v>3602.139200000001</v>
      </c>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row>
    <row r="37" spans="1:48" x14ac:dyDescent="0.15">
      <c r="A37" s="133" t="str">
        <f>'Tariff Jul 2017'!K23</f>
        <v>Lumo Energy</v>
      </c>
      <c r="B37" s="134">
        <f>'Tariff Jul 2017'!G23</f>
        <v>41468</v>
      </c>
      <c r="C37" s="41">
        <f>91*'Tariff Jul 2017'!M23/100</f>
        <v>78.123499999999993</v>
      </c>
      <c r="D37" s="41">
        <f>IF($C$25*$C$26&gt;='Tariff Jul 2017'!P23,('Tariff Jul 2017'!P23*'Tariff Jul 2017'!N23/100),(($C$25*$C$26)*'Tariff Jul 2017'!N23/100))</f>
        <v>377</v>
      </c>
      <c r="E37" s="41">
        <v>0</v>
      </c>
      <c r="F37" s="41">
        <v>0</v>
      </c>
      <c r="G37" s="41">
        <f>IF(($C$25*$C$26&lt;'Tariff Jul 2017'!T23),(0),($C$25*$C$26-'Tariff Jul 2017'!T23)*'Tariff Jul 2017'!U23/100)</f>
        <v>210.5</v>
      </c>
      <c r="H37" s="41">
        <f>($C$25*$C$27)*'Tariff Jul 2017'!AE23/100</f>
        <v>72.749999999999986</v>
      </c>
      <c r="I37" s="41">
        <v>0</v>
      </c>
      <c r="J37" s="135">
        <f t="shared" si="3"/>
        <v>738.37349999999992</v>
      </c>
      <c r="K37" s="137">
        <f t="shared" si="4"/>
        <v>2953.4939999999997</v>
      </c>
      <c r="L37" s="238">
        <f t="shared" si="5"/>
        <v>3248.8433999999997</v>
      </c>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row>
    <row r="38" spans="1:48" x14ac:dyDescent="0.15">
      <c r="A38" s="133" t="str">
        <f>'Tariff Jul 2017'!K24</f>
        <v>Momentum Energy</v>
      </c>
      <c r="B38" s="134">
        <f>'Tariff Jul 2017'!G24</f>
        <v>41469</v>
      </c>
      <c r="C38" s="41">
        <f>91*'Tariff Jul 2017'!M24/100</f>
        <v>75.156900000000007</v>
      </c>
      <c r="D38" s="41">
        <f>IF($C$25*$C$26&gt;='Tariff Jul 2017'!P24,('Tariff Jul 2017'!P24*'Tariff Jul 2017'!N24/100),(($C$25*$C$26)*'Tariff Jul 2017'!N24/100))</f>
        <v>249.78</v>
      </c>
      <c r="E38" s="41">
        <v>0</v>
      </c>
      <c r="F38" s="41">
        <v>0</v>
      </c>
      <c r="G38" s="41">
        <f>IF(($C$25*$C$26&lt;'Tariff Jul 2017'!T24),(0),($C$25*$C$26-'Tariff Jul 2017'!T24)*'Tariff Jul 2017'!U24/100)</f>
        <v>364.77</v>
      </c>
      <c r="H38" s="41">
        <f>($C$25*$C$27)*'Tariff Jul 2017'!AE24/100</f>
        <v>82.087500000000006</v>
      </c>
      <c r="I38" s="41">
        <v>0</v>
      </c>
      <c r="J38" s="135">
        <f t="shared" si="3"/>
        <v>771.7944</v>
      </c>
      <c r="K38" s="137">
        <f t="shared" si="4"/>
        <v>3087.1776</v>
      </c>
      <c r="L38" s="238">
        <f t="shared" si="5"/>
        <v>3395.8953600000004</v>
      </c>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row>
    <row r="39" spans="1:48" x14ac:dyDescent="0.15">
      <c r="A39" s="133" t="str">
        <f>'Tariff Jul 2017'!K25</f>
        <v>Origin Energy</v>
      </c>
      <c r="B39" s="134">
        <f>'Tariff Jul 2017'!G25</f>
        <v>41455</v>
      </c>
      <c r="C39" s="41">
        <f>91*'Tariff Jul 2017'!M25/100</f>
        <v>75.484499999999997</v>
      </c>
      <c r="D39" s="41">
        <f>IF($C$25*$C$26&gt;='Tariff Jul 2017'!P25,('Tariff Jul 2017'!P25*'Tariff Jul 2017'!N25/100),(($C$25*$C$26)*'Tariff Jul 2017'!N25/100))</f>
        <v>367.5</v>
      </c>
      <c r="E39" s="41">
        <v>0</v>
      </c>
      <c r="F39" s="41">
        <v>0</v>
      </c>
      <c r="G39" s="41">
        <f>IF(($C$25*$C$26&lt;'Tariff Jul 2017'!T25),(0),($C$25*$C$26-'Tariff Jul 2017'!T25)*'Tariff Jul 2017'!U25/100)</f>
        <v>196.15</v>
      </c>
      <c r="H39" s="41">
        <f>($C$25*$C$27)*'Tariff Jul 2017'!AE25/100</f>
        <v>72.1875</v>
      </c>
      <c r="I39" s="41">
        <v>0</v>
      </c>
      <c r="J39" s="135">
        <f t="shared" si="3"/>
        <v>711.322</v>
      </c>
      <c r="K39" s="137">
        <f t="shared" si="4"/>
        <v>2845.288</v>
      </c>
      <c r="L39" s="238">
        <f t="shared" si="5"/>
        <v>3129.8168000000001</v>
      </c>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row>
    <row r="40" spans="1:48" x14ac:dyDescent="0.15">
      <c r="A40" s="133" t="str">
        <f>'Tariff Jul 2017'!K26</f>
        <v>Powerdirect</v>
      </c>
      <c r="B40" s="134">
        <f>'Tariff Jul 2017'!G26</f>
        <v>41455</v>
      </c>
      <c r="C40" s="41">
        <f>91*'Tariff Jul 2017'!M26/100</f>
        <v>75.53</v>
      </c>
      <c r="D40" s="41">
        <f>($C$25*$C$26)*'Tariff Jul 2017'!N26/100</f>
        <v>570</v>
      </c>
      <c r="E40" s="41">
        <v>0</v>
      </c>
      <c r="F40" s="41">
        <v>0</v>
      </c>
      <c r="G40" s="41">
        <v>0</v>
      </c>
      <c r="H40" s="41">
        <f>($C$25*$C$27)*'Tariff Jul 2017'!AE26/100</f>
        <v>105</v>
      </c>
      <c r="I40" s="41">
        <v>0</v>
      </c>
      <c r="J40" s="135">
        <f t="shared" si="3"/>
        <v>750.53</v>
      </c>
      <c r="K40" s="137">
        <f t="shared" si="4"/>
        <v>3002.12</v>
      </c>
      <c r="L40" s="238">
        <f t="shared" si="5"/>
        <v>3302.3320000000003</v>
      </c>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row>
    <row r="41" spans="1:48" x14ac:dyDescent="0.15">
      <c r="A41" s="133" t="str">
        <f>'Tariff Jul 2017'!K27</f>
        <v>Red Energy</v>
      </c>
      <c r="B41" s="134">
        <f>'Tariff Jul 2017'!G27</f>
        <v>41479</v>
      </c>
      <c r="C41" s="41">
        <f>91*'Tariff Jul 2017'!M27/100</f>
        <v>80.853499999999997</v>
      </c>
      <c r="D41" s="41">
        <f>IF($C$25*$C$26&gt;='Tariff Jul 2017'!P27,('Tariff Jul 2017'!P27*'Tariff Jul 2017'!N27/100),(($C$25*$C$26)*'Tariff Jul 2017'!N27/100))</f>
        <v>403.7</v>
      </c>
      <c r="E41" s="41">
        <v>0</v>
      </c>
      <c r="F41" s="41">
        <v>0</v>
      </c>
      <c r="G41" s="41">
        <f>IF(($C$25*$C$26&lt;'Tariff Jul 2017'!T27),(0),($C$25*$C$26-'Tariff Jul 2017'!T27)*'Tariff Jul 2017'!U27/100)</f>
        <v>217.85</v>
      </c>
      <c r="H41" s="41">
        <f>($C$25*$C$27)*'Tariff Jul 2017'!AE27/100</f>
        <v>77.625</v>
      </c>
      <c r="I41" s="41">
        <v>0</v>
      </c>
      <c r="J41" s="135">
        <f t="shared" si="3"/>
        <v>780.02850000000001</v>
      </c>
      <c r="K41" s="137">
        <f t="shared" si="4"/>
        <v>3120.114</v>
      </c>
      <c r="L41" s="238">
        <f t="shared" si="5"/>
        <v>3432.1254000000004</v>
      </c>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row>
    <row r="42" spans="1:48" x14ac:dyDescent="0.15">
      <c r="A42" s="133" t="str">
        <f>'Tariff Jul 2017'!K28</f>
        <v>Sanctuary Energy</v>
      </c>
      <c r="B42" s="134">
        <f>'Tariff Jul 2017'!G28</f>
        <v>41455</v>
      </c>
      <c r="C42" s="41">
        <f>91*'Tariff Jul 2017'!M28/100</f>
        <v>68.692260000000005</v>
      </c>
      <c r="D42" s="41">
        <f>IF($C$25*$C$26&gt;='Tariff Jul 2017'!P28,('Tariff Jul 2017'!P28*'Tariff Jul 2017'!N28/100),(($C$25*$C$26)*'Tariff Jul 2017'!N28/100))</f>
        <v>100.49849999999998</v>
      </c>
      <c r="E42" s="41">
        <f>IF($C$25*$C$26&lt;'Tariff Jul 2017'!P28,0,IF(($C$25*$C$26-'Tariff Jul 2017'!P28)&lt;='Tariff Jul 2017'!R28,(($C$25*$C$26-'Tariff Jul 2017'!P28)*'Tariff Jul 2017'!Q28/100),(('Tariff Jul 2017'!R28-'Tariff Jul 2017'!P28)*'Tariff Jul 2017'!Q28/100)))</f>
        <v>238.92399999999998</v>
      </c>
      <c r="F42" s="41">
        <f>IF($C$25*$C$26&lt;'Tariff Jul 2017'!R28,0,IF(($C$25*$C$26-'Tariff Jul 2017'!R28)&lt;='Tariff Jul 2017'!T28,(($C$25*$C$26-'Tariff Jul 2017'!R28)*'Tariff Jul 2017'!S28/100),(('Tariff Jul 2017'!T28-'Tariff Jul 2017'!R28)*'Tariff Jul 2017'!S28/100)))</f>
        <v>195.32749999999999</v>
      </c>
      <c r="G42" s="41">
        <f>IF(($C$25*$C$26&lt;'Tariff Jul 2017'!T28),(0),($C$25*$C$26-'Tariff Jul 2017'!T28)*'Tariff Jul 2017'!U28/100)</f>
        <v>0</v>
      </c>
      <c r="H42" s="41">
        <f>IF($C$25*$C$27&gt;='Tariff Jul 2017'!AF28,('Tariff Jul 2017'!AF28*'Tariff Jul 2017'!AE28/100),(($C$25*$C$27)*'Tariff Jul 2017'!AE28/100))</f>
        <v>60.763124999999988</v>
      </c>
      <c r="I42" s="41">
        <f>IF(($C$25*$C$27&lt;'Tariff Jul 2017'!AF28),(0),($C$25*$C$27-'Tariff Jul 2017'!AF28)*'Tariff Jul 2017'!AG28/100)</f>
        <v>0</v>
      </c>
      <c r="J42" s="135">
        <f t="shared" si="3"/>
        <v>664.20538499999986</v>
      </c>
      <c r="K42" s="137">
        <f t="shared" si="4"/>
        <v>2656.8215399999995</v>
      </c>
      <c r="L42" s="238">
        <f t="shared" si="5"/>
        <v>2922.5036939999995</v>
      </c>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row>
    <row r="43" spans="1:48" ht="14" thickBot="1" x14ac:dyDescent="0.2">
      <c r="A43" s="138" t="str">
        <f>'Tariff Jul 2017'!K29</f>
        <v>Simply Energy</v>
      </c>
      <c r="B43" s="139">
        <f>'Tariff Jul 2017'!G29</f>
        <v>41459</v>
      </c>
      <c r="C43" s="148">
        <f>91*'Tariff Jul 2017'!M29/100</f>
        <v>57.921499999999995</v>
      </c>
      <c r="D43" s="148">
        <f>IF($C$25*$C$26&gt;='Tariff Jul 2017'!P29,('Tariff Jul 2017'!P29*'Tariff Jul 2017'!N29/100),(($C$25*$C$26)*'Tariff Jul 2017'!N29/100))</f>
        <v>324.39999999999998</v>
      </c>
      <c r="E43" s="148">
        <v>0</v>
      </c>
      <c r="F43" s="148">
        <v>0</v>
      </c>
      <c r="G43" s="148">
        <f>IF(($C$25*$C$26&lt;'Tariff Jul 2017'!T29),(0),($C$25*$C$26-'Tariff Jul 2017'!T29)*'Tariff Jul 2017'!U29/100)</f>
        <v>181.9</v>
      </c>
      <c r="H43" s="148">
        <f>($C$25*$C$27)*'Tariff Jul 2017'!AE29/100</f>
        <v>77.7</v>
      </c>
      <c r="I43" s="148">
        <v>0</v>
      </c>
      <c r="J43" s="140">
        <f t="shared" si="3"/>
        <v>641.92150000000004</v>
      </c>
      <c r="K43" s="142">
        <f t="shared" si="4"/>
        <v>2567.6860000000001</v>
      </c>
      <c r="L43" s="239">
        <f t="shared" si="5"/>
        <v>2824.4546000000005</v>
      </c>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row>
    <row r="44" spans="1:48" s="155" customFormat="1" x14ac:dyDescent="0.15">
      <c r="L44" s="157"/>
    </row>
    <row r="45" spans="1:48" s="155" customFormat="1" x14ac:dyDescent="0.15"/>
    <row r="46" spans="1:48" s="155" customFormat="1" x14ac:dyDescent="0.15"/>
    <row r="47" spans="1:48" s="155" customFormat="1" x14ac:dyDescent="0.15"/>
    <row r="48" spans="1:48" s="155" customFormat="1" x14ac:dyDescent="0.15"/>
    <row r="49" s="155" customFormat="1" x14ac:dyDescent="0.15"/>
    <row r="50" s="155" customFormat="1" x14ac:dyDescent="0.15"/>
    <row r="51" s="155" customFormat="1" x14ac:dyDescent="0.15"/>
    <row r="52" s="155" customFormat="1" x14ac:dyDescent="0.15"/>
    <row r="53" s="155" customFormat="1" x14ac:dyDescent="0.15"/>
    <row r="54" s="155" customFormat="1" x14ac:dyDescent="0.15"/>
    <row r="55" s="155" customFormat="1" x14ac:dyDescent="0.15"/>
    <row r="56" s="155" customFormat="1" x14ac:dyDescent="0.15"/>
    <row r="57" s="155" customFormat="1" x14ac:dyDescent="0.15"/>
    <row r="58" s="155" customFormat="1" x14ac:dyDescent="0.15"/>
    <row r="59" s="155" customFormat="1" x14ac:dyDescent="0.15"/>
    <row r="60" s="155" customFormat="1" x14ac:dyDescent="0.15"/>
    <row r="61" s="155" customFormat="1" x14ac:dyDescent="0.15"/>
    <row r="62" s="155" customFormat="1" x14ac:dyDescent="0.15"/>
    <row r="63" s="155" customFormat="1" x14ac:dyDescent="0.15"/>
    <row r="64" s="155" customFormat="1" x14ac:dyDescent="0.15"/>
    <row r="65" s="155" customFormat="1" x14ac:dyDescent="0.15"/>
    <row r="66" s="155" customFormat="1" x14ac:dyDescent="0.15"/>
    <row r="67" s="155" customFormat="1" x14ac:dyDescent="0.15"/>
    <row r="68" s="155" customFormat="1" x14ac:dyDescent="0.15"/>
    <row r="69" s="155" customFormat="1" x14ac:dyDescent="0.15"/>
    <row r="70" s="155" customFormat="1" x14ac:dyDescent="0.15"/>
    <row r="71" s="155" customFormat="1" x14ac:dyDescent="0.15"/>
    <row r="72" s="155" customFormat="1" x14ac:dyDescent="0.15"/>
    <row r="73" s="155" customFormat="1" x14ac:dyDescent="0.15"/>
    <row r="74" s="155" customFormat="1" x14ac:dyDescent="0.15"/>
    <row r="75" s="155" customFormat="1" x14ac:dyDescent="0.15"/>
    <row r="76" s="155" customFormat="1" x14ac:dyDescent="0.15"/>
    <row r="77" s="155" customFormat="1" x14ac:dyDescent="0.15"/>
    <row r="78" s="155" customFormat="1" x14ac:dyDescent="0.15"/>
    <row r="79" s="155" customFormat="1" x14ac:dyDescent="0.15"/>
    <row r="80" s="155" customFormat="1" x14ac:dyDescent="0.15"/>
    <row r="81" s="155" customFormat="1" x14ac:dyDescent="0.15"/>
    <row r="82" s="155" customFormat="1" x14ac:dyDescent="0.15"/>
    <row r="83" s="155" customFormat="1" x14ac:dyDescent="0.15"/>
    <row r="84" s="155" customFormat="1" x14ac:dyDescent="0.15"/>
    <row r="85" s="155" customFormat="1" x14ac:dyDescent="0.15"/>
    <row r="86" s="155" customFormat="1" x14ac:dyDescent="0.15"/>
    <row r="87" s="155" customFormat="1" x14ac:dyDescent="0.15"/>
    <row r="88" s="155" customFormat="1" x14ac:dyDescent="0.15"/>
    <row r="89" s="155" customFormat="1" x14ac:dyDescent="0.15"/>
    <row r="90" s="155" customFormat="1" x14ac:dyDescent="0.15"/>
    <row r="91" s="155" customFormat="1" x14ac:dyDescent="0.15"/>
    <row r="92" s="155" customFormat="1" x14ac:dyDescent="0.15"/>
    <row r="93" s="155" customFormat="1" x14ac:dyDescent="0.15"/>
    <row r="94" s="155" customFormat="1" x14ac:dyDescent="0.15"/>
    <row r="95" s="155" customFormat="1" x14ac:dyDescent="0.15"/>
    <row r="96" s="155" customFormat="1" x14ac:dyDescent="0.15"/>
    <row r="97" s="155" customFormat="1" x14ac:dyDescent="0.15"/>
    <row r="98" s="155" customFormat="1" x14ac:dyDescent="0.15"/>
    <row r="99" s="155" customFormat="1" x14ac:dyDescent="0.15"/>
    <row r="100" s="155" customFormat="1" x14ac:dyDescent="0.15"/>
    <row r="101" s="155" customFormat="1" x14ac:dyDescent="0.15"/>
    <row r="102" s="155" customFormat="1" x14ac:dyDescent="0.15"/>
    <row r="103" s="155" customFormat="1" x14ac:dyDescent="0.15"/>
    <row r="104" s="155" customFormat="1" x14ac:dyDescent="0.15"/>
    <row r="105" s="155" customFormat="1" x14ac:dyDescent="0.15"/>
    <row r="106" s="155" customFormat="1" x14ac:dyDescent="0.15"/>
    <row r="107" s="155" customFormat="1" x14ac:dyDescent="0.15"/>
    <row r="108" s="155" customFormat="1" x14ac:dyDescent="0.15"/>
    <row r="109" s="155" customFormat="1" x14ac:dyDescent="0.15"/>
    <row r="110" s="155" customFormat="1" x14ac:dyDescent="0.15"/>
    <row r="111" s="155" customFormat="1" x14ac:dyDescent="0.15"/>
    <row r="112" s="155" customFormat="1" x14ac:dyDescent="0.15"/>
    <row r="113" s="155" customFormat="1" x14ac:dyDescent="0.15"/>
    <row r="114" s="155" customFormat="1" x14ac:dyDescent="0.15"/>
    <row r="115" s="155" customFormat="1" x14ac:dyDescent="0.15"/>
    <row r="116" s="155" customFormat="1" x14ac:dyDescent="0.15"/>
    <row r="117" s="155" customFormat="1" x14ac:dyDescent="0.15"/>
    <row r="118" s="155" customFormat="1" x14ac:dyDescent="0.15"/>
    <row r="119" s="155" customFormat="1" x14ac:dyDescent="0.15"/>
    <row r="120" s="155" customFormat="1" x14ac:dyDescent="0.15"/>
    <row r="121" s="155" customFormat="1" x14ac:dyDescent="0.15"/>
    <row r="122" s="155" customFormat="1" x14ac:dyDescent="0.15"/>
    <row r="123" s="155" customFormat="1" x14ac:dyDescent="0.15"/>
    <row r="124" s="155" customFormat="1" x14ac:dyDescent="0.15"/>
    <row r="125" s="155" customFormat="1" x14ac:dyDescent="0.15"/>
    <row r="126" s="155" customFormat="1" x14ac:dyDescent="0.15"/>
    <row r="127" s="155" customFormat="1" x14ac:dyDescent="0.15"/>
    <row r="128" s="155" customFormat="1" x14ac:dyDescent="0.15"/>
    <row r="129" s="155" customFormat="1" x14ac:dyDescent="0.15"/>
    <row r="130" s="155" customFormat="1" x14ac:dyDescent="0.15"/>
    <row r="131" s="155" customFormat="1" x14ac:dyDescent="0.15"/>
    <row r="132" s="155" customFormat="1" x14ac:dyDescent="0.15"/>
    <row r="133" s="155" customFormat="1" x14ac:dyDescent="0.15"/>
    <row r="134" s="155" customFormat="1" x14ac:dyDescent="0.15"/>
    <row r="135" s="155" customFormat="1" x14ac:dyDescent="0.15"/>
    <row r="136" s="155" customFormat="1" x14ac:dyDescent="0.15"/>
    <row r="137" s="155" customFormat="1" x14ac:dyDescent="0.15"/>
    <row r="138" s="155" customFormat="1" x14ac:dyDescent="0.15"/>
    <row r="139" s="155" customFormat="1" x14ac:dyDescent="0.15"/>
    <row r="140" s="155" customFormat="1" x14ac:dyDescent="0.15"/>
    <row r="141" s="155" customFormat="1" x14ac:dyDescent="0.15"/>
    <row r="142" s="155" customFormat="1" x14ac:dyDescent="0.15"/>
    <row r="143" s="155" customFormat="1" x14ac:dyDescent="0.15"/>
    <row r="144" s="155" customFormat="1" x14ac:dyDescent="0.15"/>
    <row r="145" s="155" customFormat="1" x14ac:dyDescent="0.15"/>
    <row r="146" s="155" customFormat="1" x14ac:dyDescent="0.15"/>
    <row r="147" s="155" customFormat="1" x14ac:dyDescent="0.15"/>
    <row r="148" s="155" customFormat="1" x14ac:dyDescent="0.15"/>
    <row r="149" s="155" customFormat="1" x14ac:dyDescent="0.15"/>
    <row r="150" s="155" customFormat="1" x14ac:dyDescent="0.15"/>
    <row r="151" s="155" customFormat="1" x14ac:dyDescent="0.15"/>
    <row r="152" s="155" customFormat="1" x14ac:dyDescent="0.15"/>
    <row r="153" s="155" customFormat="1" x14ac:dyDescent="0.15"/>
    <row r="154" s="155" customFormat="1" x14ac:dyDescent="0.15"/>
    <row r="155" s="155" customFormat="1" x14ac:dyDescent="0.15"/>
    <row r="156" s="155" customFormat="1" x14ac:dyDescent="0.15"/>
    <row r="157" s="155" customFormat="1" x14ac:dyDescent="0.15"/>
    <row r="158" s="155" customFormat="1" x14ac:dyDescent="0.15"/>
    <row r="159" s="155" customFormat="1" x14ac:dyDescent="0.15"/>
    <row r="160" s="155" customFormat="1" x14ac:dyDescent="0.15"/>
    <row r="161" s="155" customFormat="1" x14ac:dyDescent="0.15"/>
    <row r="162" s="155" customFormat="1" x14ac:dyDescent="0.15"/>
    <row r="163" s="155" customFormat="1" x14ac:dyDescent="0.15"/>
    <row r="164" s="155" customFormat="1" x14ac:dyDescent="0.15"/>
    <row r="165" s="155" customFormat="1" x14ac:dyDescent="0.15"/>
    <row r="166" s="155" customFormat="1" x14ac:dyDescent="0.15"/>
    <row r="167" s="155" customFormat="1" x14ac:dyDescent="0.15"/>
    <row r="168" s="155" customFormat="1" x14ac:dyDescent="0.15"/>
    <row r="169" s="155" customFormat="1" x14ac:dyDescent="0.15"/>
    <row r="170" s="155" customFormat="1" x14ac:dyDescent="0.15"/>
    <row r="171" s="155" customFormat="1" x14ac:dyDescent="0.15"/>
    <row r="172" s="155" customFormat="1" x14ac:dyDescent="0.15"/>
    <row r="173" s="155" customFormat="1" x14ac:dyDescent="0.15"/>
    <row r="174" s="155" customFormat="1" x14ac:dyDescent="0.15"/>
    <row r="175" s="155" customFormat="1" x14ac:dyDescent="0.15"/>
    <row r="176" s="155" customFormat="1" x14ac:dyDescent="0.15"/>
    <row r="177" s="155" customFormat="1" x14ac:dyDescent="0.15"/>
    <row r="178" s="155" customFormat="1" x14ac:dyDescent="0.15"/>
    <row r="179" s="155" customFormat="1" x14ac:dyDescent="0.15"/>
    <row r="180" s="155" customFormat="1" x14ac:dyDescent="0.15"/>
    <row r="181" s="155" customFormat="1" x14ac:dyDescent="0.15"/>
    <row r="182" s="155" customFormat="1" x14ac:dyDescent="0.15"/>
    <row r="183" s="155" customFormat="1" x14ac:dyDescent="0.15"/>
    <row r="184" s="155" customFormat="1" x14ac:dyDescent="0.15"/>
    <row r="185" s="155" customFormat="1" x14ac:dyDescent="0.15"/>
    <row r="186" s="155" customFormat="1" x14ac:dyDescent="0.15"/>
    <row r="187" s="155" customFormat="1" x14ac:dyDescent="0.15"/>
    <row r="188" s="155" customFormat="1" x14ac:dyDescent="0.15"/>
    <row r="189" s="155" customFormat="1" x14ac:dyDescent="0.15"/>
    <row r="190" s="155" customFormat="1" x14ac:dyDescent="0.15"/>
    <row r="191" s="155" customFormat="1" x14ac:dyDescent="0.15"/>
    <row r="192" s="155" customFormat="1" x14ac:dyDescent="0.15"/>
    <row r="193" s="155" customFormat="1" x14ac:dyDescent="0.15"/>
    <row r="194" s="155" customFormat="1" x14ac:dyDescent="0.15"/>
    <row r="195" s="155" customFormat="1" x14ac:dyDescent="0.15"/>
    <row r="196" s="155" customFormat="1" x14ac:dyDescent="0.15"/>
    <row r="197" s="155" customFormat="1" x14ac:dyDescent="0.15"/>
    <row r="198" s="155" customFormat="1" x14ac:dyDescent="0.15"/>
    <row r="199" s="155" customFormat="1" x14ac:dyDescent="0.15"/>
    <row r="200" s="155" customFormat="1" x14ac:dyDescent="0.15"/>
    <row r="201" s="155" customFormat="1" x14ac:dyDescent="0.15"/>
    <row r="202" s="155" customFormat="1" x14ac:dyDescent="0.15"/>
    <row r="203" s="155" customFormat="1" x14ac:dyDescent="0.15"/>
    <row r="204" s="155" customFormat="1" x14ac:dyDescent="0.15"/>
    <row r="205" s="155" customFormat="1" x14ac:dyDescent="0.15"/>
    <row r="206" s="155" customFormat="1" x14ac:dyDescent="0.15"/>
    <row r="207" s="155" customFormat="1" x14ac:dyDescent="0.15"/>
    <row r="208" s="155" customFormat="1" x14ac:dyDescent="0.15"/>
    <row r="209" s="155" customFormat="1" x14ac:dyDescent="0.15"/>
    <row r="210" s="155" customFormat="1" x14ac:dyDescent="0.15"/>
    <row r="211" s="155" customFormat="1" x14ac:dyDescent="0.15"/>
    <row r="212" s="155" customFormat="1" x14ac:dyDescent="0.15"/>
    <row r="213" s="155" customFormat="1" x14ac:dyDescent="0.15"/>
    <row r="214" s="155" customFormat="1" x14ac:dyDescent="0.15"/>
    <row r="215" s="155" customFormat="1" x14ac:dyDescent="0.15"/>
    <row r="216" s="155" customFormat="1" x14ac:dyDescent="0.15"/>
    <row r="217" s="155" customFormat="1" x14ac:dyDescent="0.15"/>
    <row r="218" s="155" customFormat="1" x14ac:dyDescent="0.15"/>
    <row r="219" s="155" customFormat="1" x14ac:dyDescent="0.15"/>
    <row r="220" s="155" customFormat="1" x14ac:dyDescent="0.15"/>
    <row r="221" s="155" customFormat="1" x14ac:dyDescent="0.15"/>
    <row r="222" s="155" customFormat="1" x14ac:dyDescent="0.15"/>
    <row r="223" s="155" customFormat="1" x14ac:dyDescent="0.15"/>
    <row r="224" s="155" customFormat="1" x14ac:dyDescent="0.15"/>
    <row r="225" s="155" customFormat="1" x14ac:dyDescent="0.15"/>
    <row r="226" s="155" customFormat="1" x14ac:dyDescent="0.15"/>
    <row r="227" s="155" customFormat="1" x14ac:dyDescent="0.15"/>
    <row r="228" s="155" customFormat="1" x14ac:dyDescent="0.15"/>
    <row r="229" s="155" customFormat="1" x14ac:dyDescent="0.15"/>
    <row r="230" s="155" customFormat="1" x14ac:dyDescent="0.15"/>
    <row r="231" s="155" customFormat="1" x14ac:dyDescent="0.15"/>
    <row r="232" s="155" customFormat="1" x14ac:dyDescent="0.15"/>
    <row r="233" s="155" customFormat="1" x14ac:dyDescent="0.15"/>
    <row r="234" s="155" customFormat="1" x14ac:dyDescent="0.15"/>
    <row r="235" s="155" customFormat="1" x14ac:dyDescent="0.15"/>
    <row r="236" s="155" customFormat="1" x14ac:dyDescent="0.15"/>
    <row r="237" s="155" customFormat="1" x14ac:dyDescent="0.15"/>
    <row r="238" s="155" customFormat="1" x14ac:dyDescent="0.15"/>
    <row r="239" s="155" customFormat="1" x14ac:dyDescent="0.15"/>
    <row r="240" s="155" customFormat="1" x14ac:dyDescent="0.15"/>
    <row r="241" s="155" customFormat="1" x14ac:dyDescent="0.15"/>
    <row r="242" s="155" customFormat="1" x14ac:dyDescent="0.15"/>
    <row r="243" s="155" customFormat="1" x14ac:dyDescent="0.15"/>
    <row r="244" s="155" customFormat="1" x14ac:dyDescent="0.15"/>
    <row r="245" s="155" customFormat="1" x14ac:dyDescent="0.15"/>
    <row r="246" s="155" customFormat="1" x14ac:dyDescent="0.15"/>
    <row r="247" s="155" customFormat="1" x14ac:dyDescent="0.15"/>
    <row r="248" s="155" customFormat="1" x14ac:dyDescent="0.15"/>
    <row r="249" s="155" customFormat="1" x14ac:dyDescent="0.15"/>
    <row r="250" s="155" customFormat="1" x14ac:dyDescent="0.15"/>
    <row r="251" s="155" customFormat="1" x14ac:dyDescent="0.15"/>
    <row r="252" s="155" customFormat="1" x14ac:dyDescent="0.15"/>
    <row r="253" s="155" customFormat="1" x14ac:dyDescent="0.15"/>
    <row r="254" s="155" customFormat="1" x14ac:dyDescent="0.15"/>
  </sheetData>
  <sheetProtection algorithmName="SHA-512" hashValue="32g+XyElt0zL5L5RGbn+XC7DwG59a9cxkG2XWyR9jxjabG3b/uPxqpJ+IcQlmalg8XK+6Ah6DoqASyXswWOItw==" saltValue="WL3hAWngW77o+RWeqXkHVQ==" spinCount="100000" sheet="1" objects="1" scenarios="1"/>
  <phoneticPr fontId="10" type="noConversion"/>
  <pageMargins left="0.75" right="0.75" top="1" bottom="1" header="0.5" footer="0.5"/>
  <pageSetup paperSize="10" orientation="portrait" horizontalDpi="4294967292" verticalDpi="429496729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W210"/>
  <sheetViews>
    <sheetView workbookViewId="0">
      <selection activeCell="L31" activeCellId="1" sqref="L8:L22 L31:L45"/>
    </sheetView>
  </sheetViews>
  <sheetFormatPr baseColWidth="10" defaultRowHeight="13" x14ac:dyDescent="0.15"/>
  <cols>
    <col min="1" max="1" width="20.33203125" style="33" customWidth="1"/>
    <col min="2" max="2" width="14.5" style="33" customWidth="1"/>
    <col min="3" max="12" width="12.83203125" style="33" customWidth="1"/>
    <col min="13" max="16384" width="10.83203125" style="33"/>
  </cols>
  <sheetData>
    <row r="1" spans="1:49" ht="14" x14ac:dyDescent="0.15">
      <c r="A1" s="125" t="s">
        <v>216</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row>
    <row r="2" spans="1:49" ht="14" x14ac:dyDescent="0.15">
      <c r="A2" s="127" t="s">
        <v>287</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row>
    <row r="3" spans="1:49" ht="15" thickBot="1"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row>
    <row r="4" spans="1:49" ht="14" x14ac:dyDescent="0.15">
      <c r="A4" s="128" t="s">
        <v>217</v>
      </c>
      <c r="B4" s="129"/>
      <c r="C4" s="129"/>
      <c r="D4" s="129"/>
      <c r="E4" s="129"/>
      <c r="F4" s="129"/>
      <c r="G4" s="129"/>
      <c r="H4" s="129"/>
      <c r="I4" s="129"/>
      <c r="J4" s="129"/>
      <c r="K4" s="129"/>
      <c r="L4" s="130"/>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row>
    <row r="5" spans="1:49" ht="14" x14ac:dyDescent="0.15">
      <c r="A5" s="131" t="s">
        <v>131</v>
      </c>
      <c r="B5" s="82"/>
      <c r="C5" s="149">
        <v>1500</v>
      </c>
      <c r="D5" s="82"/>
      <c r="E5" s="82"/>
      <c r="F5" s="82"/>
      <c r="G5" s="82"/>
      <c r="H5" s="82"/>
      <c r="I5" s="82"/>
      <c r="J5" s="82"/>
      <c r="K5" s="82"/>
      <c r="L5" s="132"/>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row>
    <row r="6" spans="1:49" ht="14" x14ac:dyDescent="0.15">
      <c r="A6" s="131"/>
      <c r="B6" s="82"/>
      <c r="C6" s="82"/>
      <c r="D6" s="82"/>
      <c r="E6" s="82"/>
      <c r="F6" s="82"/>
      <c r="G6" s="82"/>
      <c r="H6" s="82"/>
      <c r="I6" s="82"/>
      <c r="J6" s="82"/>
      <c r="K6" s="82"/>
      <c r="L6" s="132"/>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row>
    <row r="7" spans="1:49" ht="30" x14ac:dyDescent="0.15">
      <c r="A7" s="228" t="s">
        <v>193</v>
      </c>
      <c r="B7" s="229" t="s">
        <v>142</v>
      </c>
      <c r="C7" s="230" t="s">
        <v>148</v>
      </c>
      <c r="D7" s="230" t="s">
        <v>132</v>
      </c>
      <c r="E7" s="231" t="s">
        <v>133</v>
      </c>
      <c r="F7" s="231" t="s">
        <v>134</v>
      </c>
      <c r="G7" s="231" t="s">
        <v>135</v>
      </c>
      <c r="H7" s="231" t="s">
        <v>218</v>
      </c>
      <c r="I7" s="231" t="s">
        <v>219</v>
      </c>
      <c r="J7" s="231" t="s">
        <v>444</v>
      </c>
      <c r="K7" s="232" t="s">
        <v>143</v>
      </c>
      <c r="L7" s="233" t="s">
        <v>144</v>
      </c>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row>
    <row r="8" spans="1:49" ht="14" x14ac:dyDescent="0.15">
      <c r="A8" s="133" t="str">
        <f>'Tariff Jul 2016'!K2</f>
        <v>AGL</v>
      </c>
      <c r="B8" s="134">
        <f>'Tariff Jul 2016'!G2</f>
        <v>41090</v>
      </c>
      <c r="C8" s="135">
        <f>91*'Tariff Jul 2016'!M2/100</f>
        <v>64.519000000000005</v>
      </c>
      <c r="D8" s="135">
        <f>IF($C$5&gt;='Tariff Jul 2016'!P2,('Tariff Jul 2016'!P2*25%)*'Tariff Jul 2016'!N2/100+('Tariff Jul 2016'!P2*75%)*'Tariff Jul 2016'!W2/100,($C$5*25%)*'Tariff Jul 2016'!N2/100+($C$5*75%)*'Tariff Jul 2016'!W2/100)</f>
        <v>313.8</v>
      </c>
      <c r="E8" s="135">
        <v>0</v>
      </c>
      <c r="F8" s="136">
        <v>0</v>
      </c>
      <c r="G8" s="135">
        <v>0</v>
      </c>
      <c r="H8" s="135">
        <v>0</v>
      </c>
      <c r="I8" s="135">
        <f>IF(($C$5&lt;'Tariff Jul 2016'!T2),(0),(($C$5-'Tariff Jul 2016'!T2)*25%)*'Tariff Jul 2016'!U2/100+(($C$5-'Tariff Jul 2016'!T2)*75%)*'Tariff Jul 2016'!AC2/100)</f>
        <v>176.77500000000001</v>
      </c>
      <c r="J8" s="135">
        <f>SUM(C8:I8)</f>
        <v>555.09400000000005</v>
      </c>
      <c r="K8" s="137">
        <f>J8*4</f>
        <v>2220.3760000000002</v>
      </c>
      <c r="L8" s="238">
        <f>K8*1.1</f>
        <v>2442.4136000000003</v>
      </c>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row>
    <row r="9" spans="1:49" ht="14" x14ac:dyDescent="0.15">
      <c r="A9" s="133" t="str">
        <f>'Tariff Jul 2016'!K3</f>
        <v>Alinta Energy</v>
      </c>
      <c r="B9" s="134">
        <f>'Tariff Jul 2016'!G3</f>
        <v>41111</v>
      </c>
      <c r="C9" s="135">
        <f>91*'Tariff Jul 2016'!M3/100</f>
        <v>71.962800000000001</v>
      </c>
      <c r="D9" s="135">
        <f>IF($C$5&gt;='Tariff Jul 2016'!P3,('Tariff Jul 2016'!P3*'Tariff Jul 2016'!N3/100),($C$5*'Tariff Jul 2016'!N3/100))</f>
        <v>95.28</v>
      </c>
      <c r="E9" s="135">
        <f>IF($C$5&lt;'Tariff Jul 2016'!P3,0,IF(($C$5-'Tariff Jul 2016'!P3)&lt;='Tariff Jul 2016'!R3,(($C$5-'Tariff Jul 2016'!P3)*'Tariff Jul 2016'!Q3/100),(('Tariff Jul 2016'!R3-'Tariff Jul 2016'!P3)*'Tariff Jul 2016'!Q3/100)))</f>
        <v>231.34999999999997</v>
      </c>
      <c r="F9" s="136">
        <f>IF($C$5&lt;'Tariff Jul 2016'!R3,0,IF(($C$5-'Tariff Jul 2016'!R3)&lt;='Tariff Jul 2016'!T3,(($C$5-'Tariff Jul 2016'!R3)*'Tariff Jul 2016'!S3/100),(('Tariff Jul 2016'!T3-'Tariff Jul 2016'!R3)*'Tariff Jul 2016'!S3/100)))</f>
        <v>181.8</v>
      </c>
      <c r="G9" s="135">
        <v>0</v>
      </c>
      <c r="H9" s="135">
        <v>0</v>
      </c>
      <c r="I9" s="135">
        <f>IF(($C$5&lt;'Tariff Jul 2016'!T3),(0),($C$5-'Tariff Jul 2016'!T3)*'Tariff Jul 2016'!U3/100)</f>
        <v>0</v>
      </c>
      <c r="J9" s="135">
        <f t="shared" ref="J9:J20" si="0">SUM(C9:I9)</f>
        <v>580.39279999999997</v>
      </c>
      <c r="K9" s="137">
        <f t="shared" ref="K9:K22" si="1">J9*4</f>
        <v>2321.5711999999999</v>
      </c>
      <c r="L9" s="238">
        <f t="shared" ref="L9:L22" si="2">K9*1.1</f>
        <v>2553.7283200000002</v>
      </c>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row>
    <row r="10" spans="1:49" ht="14" x14ac:dyDescent="0.15">
      <c r="A10" s="133" t="str">
        <f>'Tariff Jul 2016'!K4</f>
        <v>Click Energy</v>
      </c>
      <c r="B10" s="134">
        <f>'Tariff Jul 2016'!G4</f>
        <v>41090</v>
      </c>
      <c r="C10" s="135">
        <f>91*'Tariff Jul 2016'!M4/100</f>
        <v>79.17</v>
      </c>
      <c r="D10" s="135">
        <f>IF($C$5&gt;='Tariff Jul 2016'!P4,('Tariff Jul 2016'!P4*'Tariff Jul 2016'!N4/100),($C$5*'Tariff Jul 2016'!N4/100))</f>
        <v>353</v>
      </c>
      <c r="E10" s="135">
        <v>0</v>
      </c>
      <c r="F10" s="136">
        <v>0</v>
      </c>
      <c r="G10" s="135">
        <v>0</v>
      </c>
      <c r="H10" s="135">
        <v>0</v>
      </c>
      <c r="I10" s="135">
        <f>IF(($C$5&lt;'Tariff Jul 2016'!T4),(0),($C$5-'Tariff Jul 2016'!T4)*'Tariff Jul 2016'!U4/100)</f>
        <v>190</v>
      </c>
      <c r="J10" s="135">
        <f t="shared" si="0"/>
        <v>622.17000000000007</v>
      </c>
      <c r="K10" s="137">
        <f t="shared" si="1"/>
        <v>2488.6800000000003</v>
      </c>
      <c r="L10" s="238">
        <f t="shared" si="2"/>
        <v>2737.5480000000007</v>
      </c>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row>
    <row r="11" spans="1:49" ht="14" x14ac:dyDescent="0.15">
      <c r="A11" s="133" t="str">
        <f>'Tariff Jul 2016'!K5</f>
        <v>Commander</v>
      </c>
      <c r="B11" s="134">
        <f>'Tariff Jul 2016'!G5</f>
        <v>41152</v>
      </c>
      <c r="C11" s="135">
        <f>91*'Tariff Jul 2016'!M5/100</f>
        <v>64.200500000000005</v>
      </c>
      <c r="D11" s="135">
        <f>IF($C$5&gt;='Tariff Jul 2016'!P5,('Tariff Jul 2016'!P5*'Tariff Jul 2016'!N5/100),($C$5*'Tariff Jul 2016'!N5/100))</f>
        <v>95.85</v>
      </c>
      <c r="E11" s="135">
        <f>IF($C$5&lt;'Tariff Jul 2016'!P5,0,IF(($C$5-'Tariff Jul 2016'!P5)&lt;='Tariff Jul 2016'!R5,(($C$5-'Tariff Jul 2016'!P5)*'Tariff Jul 2016'!Q5/100),(('Tariff Jul 2016'!R5-'Tariff Jul 2016'!P5)*'Tariff Jul 2016'!Q5/100)))</f>
        <v>223.65</v>
      </c>
      <c r="F11" s="136">
        <f>IF($C$5&lt;'Tariff Jul 2016'!R5,0,IF(($C$5-'Tariff Jul 2016'!R5)&lt;='Tariff Jul 2016'!T5,(($C$5-'Tariff Jul 2016'!R5)*'Tariff Jul 2016'!S5/100),(('Tariff Jul 2016'!T5-'Tariff Jul 2016'!R5)*'Tariff Jul 2016'!S5/100)))</f>
        <v>187.25</v>
      </c>
      <c r="G11" s="135">
        <v>0</v>
      </c>
      <c r="H11" s="135">
        <v>0</v>
      </c>
      <c r="I11" s="135">
        <f>IF(($C$5&lt;'Tariff Jul 2016'!T5),(0),($C$5-'Tariff Jul 2016'!T5)*'Tariff Jul 2016'!U5/100)</f>
        <v>0</v>
      </c>
      <c r="J11" s="135">
        <f t="shared" si="0"/>
        <v>570.95050000000003</v>
      </c>
      <c r="K11" s="137">
        <f t="shared" si="1"/>
        <v>2283.8020000000001</v>
      </c>
      <c r="L11" s="238">
        <f t="shared" si="2"/>
        <v>2512.1822000000002</v>
      </c>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row>
    <row r="12" spans="1:49" ht="14" x14ac:dyDescent="0.15">
      <c r="A12" s="133" t="str">
        <f>'Tariff Jul 2016'!K6</f>
        <v>Diamond Energy</v>
      </c>
      <c r="B12" s="134">
        <f>'Tariff Jul 2016'!G6</f>
        <v>41121</v>
      </c>
      <c r="C12" s="135">
        <f>91*'Tariff Jul 2016'!M6/100</f>
        <v>71.389499999999998</v>
      </c>
      <c r="D12" s="135">
        <f>IF($C$5&gt;='Tariff Jul 2016'!P6,('Tariff Jul 2016'!P6*'Tariff Jul 2016'!N6/100),($C$5*'Tariff Jul 2016'!N6/100))</f>
        <v>89.43</v>
      </c>
      <c r="E12" s="135">
        <f>IF($C$5&lt;'Tariff Jul 2016'!P6,0,IF(($C$5-'Tariff Jul 2016'!P6)&lt;='Tariff Jul 2016'!R6,(($C$5-'Tariff Jul 2016'!P6)*'Tariff Jul 2016'!Q6/100),(('Tariff Jul 2016'!R6-'Tariff Jul 2016'!P6)*'Tariff Jul 2016'!Q6/100)))</f>
        <v>223.65</v>
      </c>
      <c r="F12" s="136">
        <f>IF($C$5&lt;'Tariff Jul 2016'!R6,0,IF(($C$5-'Tariff Jul 2016'!R6)&lt;='Tariff Jul 2016'!T6,(($C$5-'Tariff Jul 2016'!R6)*'Tariff Jul 2016'!S6/100),(('Tariff Jul 2016'!T6-'Tariff Jul 2016'!R6)*'Tariff Jul 2016'!S6/100)))</f>
        <v>174.9</v>
      </c>
      <c r="G12" s="135">
        <v>0</v>
      </c>
      <c r="H12" s="135">
        <v>0</v>
      </c>
      <c r="I12" s="135">
        <f>IF(($C$5&lt;'Tariff Jul 2016'!T6),(0),($C$5-'Tariff Jul 2016'!T6)*'Tariff Jul 2016'!U6/100)</f>
        <v>0</v>
      </c>
      <c r="J12" s="135">
        <f t="shared" si="0"/>
        <v>559.36950000000002</v>
      </c>
      <c r="K12" s="137">
        <f t="shared" si="1"/>
        <v>2237.4780000000001</v>
      </c>
      <c r="L12" s="238">
        <f t="shared" si="2"/>
        <v>2461.2258000000002</v>
      </c>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row>
    <row r="13" spans="1:49" ht="14" x14ac:dyDescent="0.15">
      <c r="A13" s="133" t="str">
        <f>'Tariff Jul 2016'!K7</f>
        <v>Dodo Power &amp; Gas</v>
      </c>
      <c r="B13" s="134">
        <f>'Tariff Jul 2016'!G7</f>
        <v>41055</v>
      </c>
      <c r="C13" s="135">
        <f>91*'Tariff Jul 2016'!M7/100</f>
        <v>64.200500000000005</v>
      </c>
      <c r="D13" s="135">
        <f>IF($C$5&gt;='Tariff Jul 2016'!P7,('Tariff Jul 2016'!P7*'Tariff Jul 2016'!N7/100),($C$5*'Tariff Jul 2016'!N7/100))</f>
        <v>100.5</v>
      </c>
      <c r="E13" s="135">
        <f>IF($C$5&lt;'Tariff Jul 2016'!P7,0,IF(($C$5-'Tariff Jul 2016'!P7)&lt;='Tariff Jul 2016'!R7,(($C$5-'Tariff Jul 2016'!P7)*'Tariff Jul 2016'!Q7/100),(('Tariff Jul 2016'!R7-'Tariff Jul 2016'!P7)*'Tariff Jul 2016'!Q7/100)))</f>
        <v>234.5</v>
      </c>
      <c r="F13" s="136">
        <f>IF($C$5&lt;'Tariff Jul 2016'!R7,0,IF(($C$5-'Tariff Jul 2016'!R7)&lt;='Tariff Jul 2016'!T7,(($C$5-'Tariff Jul 2016'!R7)*'Tariff Jul 2016'!S7/100),(('Tariff Jul 2016'!T7-'Tariff Jul 2016'!R7)*'Tariff Jul 2016'!S7/100)))</f>
        <v>193.75</v>
      </c>
      <c r="G13" s="135">
        <v>0</v>
      </c>
      <c r="H13" s="135">
        <v>0</v>
      </c>
      <c r="I13" s="135">
        <f>IF(($C$5&lt;'Tariff Jul 2016'!T7),(0),($C$5-'Tariff Jul 2016'!T7)*'Tariff Jul 2016'!U7/100)</f>
        <v>0</v>
      </c>
      <c r="J13" s="135">
        <f t="shared" si="0"/>
        <v>592.95050000000003</v>
      </c>
      <c r="K13" s="137">
        <f t="shared" si="1"/>
        <v>2371.8020000000001</v>
      </c>
      <c r="L13" s="238">
        <f t="shared" si="2"/>
        <v>2608.9822000000004</v>
      </c>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row>
    <row r="14" spans="1:49" ht="14" x14ac:dyDescent="0.15">
      <c r="A14" s="133" t="str">
        <f>'Tariff Jul 2016'!K8</f>
        <v>EnergyAustralia</v>
      </c>
      <c r="B14" s="134">
        <f>'Tariff Jul 2016'!G8</f>
        <v>40724</v>
      </c>
      <c r="C14" s="135">
        <f>91*'Tariff Jul 2016'!M8/100</f>
        <v>74.881169999999997</v>
      </c>
      <c r="D14" s="135">
        <f>IF($C$5&gt;='Tariff Jul 2016'!P8,('Tariff Jul 2016'!P8*'Tariff Jul 2016'!N8/100),($C$5*'Tariff Jul 2016'!N8/100))</f>
        <v>349.95699999999999</v>
      </c>
      <c r="E14" s="135">
        <f>IF($C$5&lt;'Tariff Jul 2016'!P8,0,IF(($C$5-'Tariff Jul 2016'!P8)&lt;='Tariff Jul 2016'!R8,(($C$5-'Tariff Jul 2016'!P8)*'Tariff Jul 2016'!Q8/100),(('Tariff Jul 2016'!R8-'Tariff Jul 2016'!P8)*'Tariff Jul 2016'!Q8/100)))</f>
        <v>201.74200000000002</v>
      </c>
      <c r="F14" s="136">
        <v>0</v>
      </c>
      <c r="G14" s="135">
        <v>0</v>
      </c>
      <c r="H14" s="135">
        <v>0</v>
      </c>
      <c r="I14" s="135">
        <f>IF(($C$5&lt;'Tariff Jul 2016'!T8),(0),($C$5-'Tariff Jul 2016'!T8)*'Tariff Jul 2016'!U8/100)</f>
        <v>0</v>
      </c>
      <c r="J14" s="135">
        <f t="shared" si="0"/>
        <v>626.58016999999995</v>
      </c>
      <c r="K14" s="137">
        <f t="shared" si="1"/>
        <v>2506.3206799999998</v>
      </c>
      <c r="L14" s="238">
        <f t="shared" si="2"/>
        <v>2756.9527480000002</v>
      </c>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row>
    <row r="15" spans="1:49" ht="14" x14ac:dyDescent="0.15">
      <c r="A15" s="133" t="str">
        <f>'Tariff Jul 2016'!K9</f>
        <v>Lumo Energy</v>
      </c>
      <c r="B15" s="134">
        <f>'Tariff Jul 2016'!G9</f>
        <v>40724</v>
      </c>
      <c r="C15" s="135">
        <f>91*'Tariff Jul 2016'!M9/100</f>
        <v>73.855599999999995</v>
      </c>
      <c r="D15" s="135">
        <f>IF($C$5&gt;='Tariff Jul 2016'!P9,('Tariff Jul 2016'!P9*'Tariff Jul 2016'!N9/100),($C$5*'Tariff Jul 2016'!N9/100))</f>
        <v>315.89999999999998</v>
      </c>
      <c r="E15" s="135">
        <v>0</v>
      </c>
      <c r="F15" s="136">
        <v>0</v>
      </c>
      <c r="G15" s="135">
        <v>0</v>
      </c>
      <c r="H15" s="135">
        <v>0</v>
      </c>
      <c r="I15" s="135">
        <f>IF(($C$5&lt;'Tariff Jul 2016'!T9),(0),($C$5-'Tariff Jul 2016'!T9)*'Tariff Jul 2016'!U9/100)</f>
        <v>183.9</v>
      </c>
      <c r="J15" s="135">
        <f t="shared" si="0"/>
        <v>573.65559999999994</v>
      </c>
      <c r="K15" s="137">
        <f t="shared" si="1"/>
        <v>2294.6223999999997</v>
      </c>
      <c r="L15" s="238">
        <f t="shared" si="2"/>
        <v>2524.08464</v>
      </c>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row>
    <row r="16" spans="1:49" ht="14" x14ac:dyDescent="0.15">
      <c r="A16" s="133" t="str">
        <f>'Tariff Jul 2016'!K10</f>
        <v>Momentum Energy</v>
      </c>
      <c r="B16" s="134">
        <f>'Tariff Jul 2016'!G10</f>
        <v>40947</v>
      </c>
      <c r="C16" s="135">
        <f>91*'Tariff Jul 2016'!M10/100</f>
        <v>66.621099999999998</v>
      </c>
      <c r="D16" s="135">
        <f>IF($C$5&gt;='Tariff Jul 2016'!P10,('Tariff Jul 2016'!P10*'Tariff Jul 2016'!N10/100),($C$5*'Tariff Jul 2016'!N10/100))</f>
        <v>216.72</v>
      </c>
      <c r="E16" s="135">
        <v>0</v>
      </c>
      <c r="F16" s="136">
        <v>0</v>
      </c>
      <c r="G16" s="135">
        <v>0</v>
      </c>
      <c r="H16" s="135">
        <v>0</v>
      </c>
      <c r="I16" s="135">
        <f>IF(($C$5&lt;'Tariff Jul 2016'!T10),(0),($C$5-'Tariff Jul 2016'!T10)*'Tariff Jul 2016'!U10/100)</f>
        <v>313.29000000000002</v>
      </c>
      <c r="J16" s="135">
        <f t="shared" si="0"/>
        <v>596.63110000000006</v>
      </c>
      <c r="K16" s="137">
        <f t="shared" si="1"/>
        <v>2386.5244000000002</v>
      </c>
      <c r="L16" s="238">
        <f t="shared" si="2"/>
        <v>2625.1768400000005</v>
      </c>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row>
    <row r="17" spans="1:49" ht="14" x14ac:dyDescent="0.15">
      <c r="A17" s="133" t="str">
        <f>'Tariff Jul 2016'!K11</f>
        <v>Origin Energy</v>
      </c>
      <c r="B17" s="134">
        <f>'Tariff Jul 2016'!G11</f>
        <v>41090</v>
      </c>
      <c r="C17" s="135">
        <f>91*'Tariff Jul 2016'!M11/100</f>
        <v>64.255099999999999</v>
      </c>
      <c r="D17" s="135">
        <f>IF($C$5&gt;='Tariff Jul 2016'!P11,('Tariff Jul 2016'!P11*'Tariff Jul 2016'!N11/100),($C$5*'Tariff Jul 2016'!N11/100))</f>
        <v>313.2</v>
      </c>
      <c r="E17" s="135">
        <v>0</v>
      </c>
      <c r="F17" s="136">
        <v>0</v>
      </c>
      <c r="G17" s="135">
        <v>0</v>
      </c>
      <c r="H17" s="135">
        <v>0</v>
      </c>
      <c r="I17" s="135">
        <f>IF(($C$5&lt;'Tariff Jul 2016'!T11),(0),($C$5-'Tariff Jul 2016'!T11)*'Tariff Jul 2016'!U11/100)</f>
        <v>178.55</v>
      </c>
      <c r="J17" s="135">
        <f t="shared" si="0"/>
        <v>556.00510000000008</v>
      </c>
      <c r="K17" s="137">
        <f t="shared" si="1"/>
        <v>2224.0204000000003</v>
      </c>
      <c r="L17" s="238">
        <f t="shared" si="2"/>
        <v>2446.4224400000007</v>
      </c>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row>
    <row r="18" spans="1:49" ht="14" x14ac:dyDescent="0.15">
      <c r="A18" s="133" t="str">
        <f>'Tariff Jul 2016'!K12</f>
        <v>Powerdirect</v>
      </c>
      <c r="B18" s="134">
        <f>'Tariff Jul 2016'!G12</f>
        <v>41121</v>
      </c>
      <c r="C18" s="135">
        <f>91*'Tariff Jul 2016'!M12/100</f>
        <v>69.460300000000004</v>
      </c>
      <c r="D18" s="135">
        <f>IF($C$5&gt;='Tariff Jul 2016'!P12,('Tariff Jul 2016'!P12*'Tariff Jul 2016'!N12/100),($C$5*'Tariff Jul 2016'!N12/100))</f>
        <v>311.60000000000002</v>
      </c>
      <c r="E18" s="135">
        <v>0</v>
      </c>
      <c r="F18" s="136">
        <v>0</v>
      </c>
      <c r="G18" s="135">
        <v>0</v>
      </c>
      <c r="H18" s="135">
        <v>0</v>
      </c>
      <c r="I18" s="135">
        <f>IF(($C$5&lt;'Tariff Jul 2016'!T12),(0),($C$5-'Tariff Jul 2016'!T12)*'Tariff Jul 2016'!U12/100)</f>
        <v>166.15</v>
      </c>
      <c r="J18" s="135">
        <f t="shared" si="0"/>
        <v>547.21030000000007</v>
      </c>
      <c r="K18" s="137">
        <f t="shared" si="1"/>
        <v>2188.8412000000003</v>
      </c>
      <c r="L18" s="238">
        <f t="shared" si="2"/>
        <v>2407.7253200000005</v>
      </c>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row>
    <row r="19" spans="1:49" ht="14" x14ac:dyDescent="0.15">
      <c r="A19" s="133" t="str">
        <f>'Tariff Jul 2016'!K13</f>
        <v>Red Energy</v>
      </c>
      <c r="B19" s="134">
        <f>'Tariff Jul 2016'!G13</f>
        <v>41090</v>
      </c>
      <c r="C19" s="135">
        <f>91*'Tariff Jul 2016'!M13/100</f>
        <v>73.855599999999995</v>
      </c>
      <c r="D19" s="135">
        <f>IF($C$5&gt;='Tariff Jul 2016'!P13,('Tariff Jul 2016'!P13*'Tariff Jul 2016'!N13/100),($C$5*'Tariff Jul 2016'!N13/100))</f>
        <v>315.89999999999998</v>
      </c>
      <c r="E19" s="135">
        <v>0</v>
      </c>
      <c r="F19" s="136">
        <v>0</v>
      </c>
      <c r="G19" s="135">
        <v>0</v>
      </c>
      <c r="H19" s="135">
        <v>0</v>
      </c>
      <c r="I19" s="135">
        <f>IF(($C$5&lt;'Tariff Jul 2016'!T13),(0),($C$5-'Tariff Jul 2016'!T13)*'Tariff Jul 2016'!U13/100)</f>
        <v>183.9</v>
      </c>
      <c r="J19" s="135">
        <f t="shared" si="0"/>
        <v>573.65559999999994</v>
      </c>
      <c r="K19" s="137">
        <f t="shared" si="1"/>
        <v>2294.6223999999997</v>
      </c>
      <c r="L19" s="238">
        <f t="shared" si="2"/>
        <v>2524.08464</v>
      </c>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row>
    <row r="20" spans="1:49" ht="14" x14ac:dyDescent="0.15">
      <c r="A20" s="133" t="str">
        <f>'Tariff Jul 2016'!K14</f>
        <v>Sanctuary Energy</v>
      </c>
      <c r="B20" s="134">
        <f>'Tariff Jul 2016'!G14</f>
        <v>40543</v>
      </c>
      <c r="C20" s="135">
        <f>91*'Tariff Jul 2016'!M14/100</f>
        <v>59.732399999999998</v>
      </c>
      <c r="D20" s="135">
        <f>IF($C$5&gt;='Tariff Jul 2016'!P14,('Tariff Jul 2016'!P14*'Tariff Jul 2016'!N14/100),($C$5*'Tariff Jul 2016'!N14/100))</f>
        <v>87.39</v>
      </c>
      <c r="E20" s="135">
        <f>IF($C$5&lt;'Tariff Jul 2016'!P14,0,IF(($C$5-'Tariff Jul 2016'!P14)&lt;='Tariff Jul 2016'!R14,(($C$5-'Tariff Jul 2016'!P14)*'Tariff Jul 2016'!Q14/100),(('Tariff Jul 2016'!R14-'Tariff Jul 2016'!P14)*'Tariff Jul 2016'!Q14/100)))</f>
        <v>207.76</v>
      </c>
      <c r="F20" s="136">
        <f>IF($C$5&lt;'Tariff Jul 2016'!R14,0,IF(($C$5-'Tariff Jul 2016'!R14)&lt;='Tariff Jul 2016'!T14,(($C$5-'Tariff Jul 2016'!R14)*'Tariff Jul 2016'!S14/100),(('Tariff Jul 2016'!T14-'Tariff Jul 2016'!R14)*'Tariff Jul 2016'!S14/100)))</f>
        <v>169.85</v>
      </c>
      <c r="G20" s="135">
        <v>0</v>
      </c>
      <c r="H20" s="135">
        <v>0</v>
      </c>
      <c r="I20" s="135">
        <f>IF(($C$5&lt;'Tariff Jul 2016'!T14),(0),($C$5-'Tariff Jul 2016'!T14)*'Tariff Jul 2016'!U14/100)</f>
        <v>0</v>
      </c>
      <c r="J20" s="135">
        <f t="shared" si="0"/>
        <v>524.73239999999998</v>
      </c>
      <c r="K20" s="137">
        <f t="shared" si="1"/>
        <v>2098.9295999999999</v>
      </c>
      <c r="L20" s="238">
        <f t="shared" si="2"/>
        <v>2308.8225600000001</v>
      </c>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row>
    <row r="21" spans="1:49" ht="14" x14ac:dyDescent="0.15">
      <c r="A21" s="133" t="str">
        <f>'Tariff Jul 2016'!K15</f>
        <v>Simply Energy</v>
      </c>
      <c r="B21" s="134">
        <f>'Tariff Jul 2016'!G15</f>
        <v>41094</v>
      </c>
      <c r="C21" s="135">
        <f>91*'Tariff Jul 2016'!M15/100</f>
        <v>65.938599999999994</v>
      </c>
      <c r="D21" s="135">
        <f>IF($C$5&gt;='Tariff Jul 2016'!P15,('Tariff Jul 2016'!P15*'Tariff Jul 2016'!N15/100),($C$5*'Tariff Jul 2016'!N15/100))</f>
        <v>82.44</v>
      </c>
      <c r="E21" s="135">
        <f>IF($C$5&lt;'Tariff Jul 2016'!P15,0,IF(($C$5-'Tariff Jul 2016'!P15)&lt;='Tariff Jul 2016'!R15,(($C$5-'Tariff Jul 2016'!P15)*'Tariff Jul 2016'!Q15/100),(('Tariff Jul 2016'!R15-'Tariff Jul 2016'!P15)*'Tariff Jul 2016'!Q15/100)))</f>
        <v>195.86</v>
      </c>
      <c r="F21" s="136">
        <f>IF($C$5&lt;'Tariff Jul 2016'!R15,0,IF(($C$5-'Tariff Jul 2016'!R15)&lt;='Tariff Jul 2016'!T15,(($C$5-'Tariff Jul 2016'!R15)*'Tariff Jul 2016'!S15/100),(('Tariff Jul 2016'!T15-'Tariff Jul 2016'!R15)*'Tariff Jul 2016'!S15/100)))</f>
        <v>162.15</v>
      </c>
      <c r="G21" s="135">
        <v>0</v>
      </c>
      <c r="H21" s="135">
        <v>0</v>
      </c>
      <c r="I21" s="135">
        <f>IF(($C$5&lt;'Tariff Jul 2016'!T15),(0),($C$5-'Tariff Jul 2016'!T15)*'Tariff Jul 2016'!U15/100)</f>
        <v>0</v>
      </c>
      <c r="J21" s="135">
        <f>SUM(C21:I21)</f>
        <v>506.3886</v>
      </c>
      <c r="K21" s="137">
        <f t="shared" si="1"/>
        <v>2025.5544</v>
      </c>
      <c r="L21" s="238">
        <f t="shared" si="2"/>
        <v>2228.1098400000001</v>
      </c>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row>
    <row r="22" spans="1:49" ht="15" thickBot="1" x14ac:dyDescent="0.2">
      <c r="A22" s="138" t="str">
        <f>'Tariff Jul 2016'!K16</f>
        <v>Urth Energy</v>
      </c>
      <c r="B22" s="139">
        <f>'Tariff Jul 2016'!G16</f>
        <v>41090</v>
      </c>
      <c r="C22" s="140">
        <f>91*'Tariff Jul 2016'!M16/100</f>
        <v>64.255099999999999</v>
      </c>
      <c r="D22" s="140">
        <f>IF($C$5&gt;='Tariff Jul 2016'!P16,('Tariff Jul 2016'!P16*'Tariff Jul 2016'!N16/100),($C$5*'Tariff Jul 2016'!N16/100))</f>
        <v>313</v>
      </c>
      <c r="E22" s="140">
        <v>0</v>
      </c>
      <c r="F22" s="141">
        <v>0</v>
      </c>
      <c r="G22" s="140">
        <v>0</v>
      </c>
      <c r="H22" s="140">
        <v>0</v>
      </c>
      <c r="I22" s="140">
        <f>IF(($C$5&lt;'Tariff Jul 2016'!T16),(0),($C$5-'Tariff Jul 2016'!T16)*'Tariff Jul 2016'!U16/100)</f>
        <v>176.5</v>
      </c>
      <c r="J22" s="140">
        <f t="shared" ref="J22" si="3">SUM(C22:I22)</f>
        <v>553.75509999999997</v>
      </c>
      <c r="K22" s="142">
        <f t="shared" si="1"/>
        <v>2215.0203999999999</v>
      </c>
      <c r="L22" s="239">
        <f t="shared" si="2"/>
        <v>2436.5224400000002</v>
      </c>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row>
    <row r="23" spans="1:49" ht="14" x14ac:dyDescent="0.15">
      <c r="A23" s="126"/>
      <c r="B23" s="126"/>
      <c r="C23" s="126"/>
      <c r="D23" s="126"/>
      <c r="E23" s="126"/>
      <c r="F23" s="126"/>
      <c r="G23" s="126"/>
      <c r="H23" s="126"/>
      <c r="I23" s="126"/>
      <c r="J23" s="126"/>
      <c r="K23" s="126"/>
      <c r="L23" s="143"/>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row>
    <row r="24" spans="1:49" ht="15" thickBot="1" x14ac:dyDescent="0.2">
      <c r="A24" s="126"/>
      <c r="B24" s="126"/>
      <c r="C24" s="126"/>
      <c r="D24" s="126"/>
      <c r="E24" s="126"/>
      <c r="F24" s="126"/>
      <c r="G24" s="126"/>
      <c r="H24" s="126"/>
      <c r="I24" s="126"/>
      <c r="J24" s="126"/>
      <c r="K24" s="126"/>
      <c r="L24" s="126"/>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row>
    <row r="25" spans="1:49" ht="14" x14ac:dyDescent="0.15">
      <c r="A25" s="128" t="s">
        <v>231</v>
      </c>
      <c r="B25" s="129"/>
      <c r="C25" s="129"/>
      <c r="D25" s="144"/>
      <c r="E25" s="144"/>
      <c r="F25" s="144"/>
      <c r="G25" s="145"/>
      <c r="H25" s="145"/>
      <c r="I25" s="129"/>
      <c r="J25" s="129"/>
      <c r="K25" s="129"/>
      <c r="L25" s="130"/>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row>
    <row r="26" spans="1:49" ht="14" x14ac:dyDescent="0.15">
      <c r="A26" s="131" t="s">
        <v>220</v>
      </c>
      <c r="B26" s="82"/>
      <c r="C26" s="149">
        <v>1875</v>
      </c>
      <c r="D26" s="146"/>
      <c r="E26" s="146"/>
      <c r="F26" s="146"/>
      <c r="G26" s="147"/>
      <c r="H26" s="147"/>
      <c r="I26" s="82"/>
      <c r="J26" s="82"/>
      <c r="K26" s="82"/>
      <c r="L26" s="132"/>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row>
    <row r="27" spans="1:49" ht="14" x14ac:dyDescent="0.15">
      <c r="A27" s="131" t="s">
        <v>221</v>
      </c>
      <c r="B27" s="82"/>
      <c r="C27" s="150">
        <v>0.8</v>
      </c>
      <c r="D27" s="146"/>
      <c r="E27" s="146"/>
      <c r="F27" s="146"/>
      <c r="G27" s="147"/>
      <c r="H27" s="147"/>
      <c r="I27" s="82"/>
      <c r="J27" s="82"/>
      <c r="K27" s="82"/>
      <c r="L27" s="132"/>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row>
    <row r="28" spans="1:49" ht="14" x14ac:dyDescent="0.15">
      <c r="A28" s="131" t="s">
        <v>222</v>
      </c>
      <c r="B28" s="82"/>
      <c r="C28" s="150">
        <v>0.2</v>
      </c>
      <c r="D28" s="146"/>
      <c r="E28" s="146"/>
      <c r="F28" s="146"/>
      <c r="G28" s="147"/>
      <c r="H28" s="147"/>
      <c r="I28" s="82"/>
      <c r="J28" s="82"/>
      <c r="K28" s="82"/>
      <c r="L28" s="132"/>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row>
    <row r="29" spans="1:49" ht="14" x14ac:dyDescent="0.15">
      <c r="A29" s="131"/>
      <c r="B29" s="82"/>
      <c r="C29" s="146"/>
      <c r="D29" s="146"/>
      <c r="E29" s="146"/>
      <c r="F29" s="146"/>
      <c r="G29" s="147"/>
      <c r="H29" s="147"/>
      <c r="I29" s="82"/>
      <c r="J29" s="82"/>
      <c r="K29" s="82"/>
      <c r="L29" s="132"/>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row>
    <row r="30" spans="1:49" ht="45" x14ac:dyDescent="0.15">
      <c r="A30" s="228" t="s">
        <v>193</v>
      </c>
      <c r="B30" s="229" t="s">
        <v>142</v>
      </c>
      <c r="C30" s="230" t="s">
        <v>148</v>
      </c>
      <c r="D30" s="230" t="s">
        <v>136</v>
      </c>
      <c r="E30" s="231" t="s">
        <v>137</v>
      </c>
      <c r="F30" s="231" t="s">
        <v>138</v>
      </c>
      <c r="G30" s="231" t="s">
        <v>139</v>
      </c>
      <c r="H30" s="231" t="s">
        <v>140</v>
      </c>
      <c r="I30" s="231" t="s">
        <v>141</v>
      </c>
      <c r="J30" s="231" t="s">
        <v>444</v>
      </c>
      <c r="K30" s="232" t="s">
        <v>143</v>
      </c>
      <c r="L30" s="233" t="s">
        <v>144</v>
      </c>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row>
    <row r="31" spans="1:49" ht="14" x14ac:dyDescent="0.15">
      <c r="A31" s="133" t="str">
        <f>'Tariff Jul 2016'!K17</f>
        <v>AGL</v>
      </c>
      <c r="B31" s="134">
        <f>'Tariff Jul 2016'!G17</f>
        <v>41090</v>
      </c>
      <c r="C31" s="41">
        <f>91*'Tariff Jul 2016'!M17/100</f>
        <v>64.519000000000005</v>
      </c>
      <c r="D31" s="41">
        <f>IF($C$26*C27&gt;='Tariff Jul 2016'!P17,('Tariff Jul 2016'!P17*25%)*'Tariff Jul 2016'!N17/100+('Tariff Jul 2016'!P17*75%)*'Tariff Jul 2016'!W17/100,(($C$26*C27)*25%)*'Tariff Jul 2016'!N17/100+(($C$26*C27)*75%)*'Tariff Jul 2016'!W17/100)</f>
        <v>313.8</v>
      </c>
      <c r="E31" s="41">
        <v>0</v>
      </c>
      <c r="F31" s="41">
        <v>0</v>
      </c>
      <c r="G31" s="41">
        <f>IF(($C$26*C27&lt;'Tariff Jul 2016'!T17),(0),(($C$26*C27-'Tariff Jul 2016'!T17)*25%)*'Tariff Jul 2016'!U17/100+(($C$26*C27-'Tariff Jul 2016'!T17)*75%)*'Tariff Jul 2016'!AC17/100)</f>
        <v>176.77500000000001</v>
      </c>
      <c r="H31" s="41">
        <f>($C$26*$C$28)*'Tariff Jul 2016'!AE17/100</f>
        <v>57.5625</v>
      </c>
      <c r="I31" s="41">
        <v>0</v>
      </c>
      <c r="J31" s="135">
        <f>SUM(C31:I31)</f>
        <v>612.65650000000005</v>
      </c>
      <c r="K31" s="137">
        <f>J31*4</f>
        <v>2450.6260000000002</v>
      </c>
      <c r="L31" s="238">
        <f>K31*1.1</f>
        <v>2695.6886000000004</v>
      </c>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row>
    <row r="32" spans="1:49" ht="14" x14ac:dyDescent="0.15">
      <c r="A32" s="133" t="str">
        <f>'Tariff Jul 2016'!K18</f>
        <v>Alinta Energy</v>
      </c>
      <c r="B32" s="134">
        <f>'Tariff Jul 2016'!G18</f>
        <v>41111</v>
      </c>
      <c r="C32" s="41">
        <f>91*'Tariff Jul 2016'!M18/100</f>
        <v>71.962800000000001</v>
      </c>
      <c r="D32" s="41">
        <f>IF($C$26*$C$27&gt;='Tariff Jul 2016'!P18,('Tariff Jul 2016'!P18*'Tariff Jul 2016'!N18/100),(($C$26*$C$27)*'Tariff Jul 2016'!N18/100))</f>
        <v>95.28</v>
      </c>
      <c r="E32" s="41">
        <f>IF($C$26*$C$27&lt;'Tariff Jul 2016'!P18,0,IF(($C$26*$C$27-'Tariff Jul 2016'!P18)&lt;='Tariff Jul 2016'!R18,(($C$26*$C$27-'Tariff Jul 2016'!P18)*'Tariff Jul 2016'!Q18/100),(('Tariff Jul 2016'!R18-'Tariff Jul 2016'!P18)*'Tariff Jul 2016'!Q18/100)))</f>
        <v>231.34999999999997</v>
      </c>
      <c r="F32" s="41">
        <f>IF($C$26*$C$27&lt;'Tariff Jul 2016'!R18,0,IF(($C$26*$C$27-'Tariff Jul 2016'!R18)&lt;='Tariff Jul 2016'!T18,(($C$26*$C$27-'Tariff Jul 2016'!R18)*'Tariff Jul 2016'!S18/100),(('Tariff Jul 2016'!T18-'Tariff Jul 2016'!R18)*'Tariff Jul 2016'!S18/100)))</f>
        <v>181.8</v>
      </c>
      <c r="G32" s="41">
        <f>IF(($C$26*$C$27&lt;'Tariff Jul 2016'!T18),(0),($C$26*$C$27-'Tariff Jul 2016'!T18)*'Tariff Jul 2016'!U18/100)</f>
        <v>0</v>
      </c>
      <c r="H32" s="41">
        <f>IF($C$26*$C$28&gt;='Tariff Jul 2016'!AF18,('Tariff Jul 2016'!AF18*'Tariff Jul 2016'!AE18/100),(($C$26*$C$28)*'Tariff Jul 2016'!AE18/100))</f>
        <v>67.237499999999997</v>
      </c>
      <c r="I32" s="41">
        <f>IF(($C$26*$C$28&lt;'Tariff Jul 2016'!AF18),(0),($C$26*$C$28-'Tariff Jul 2016'!AF18)*'Tariff Jul 2016'!AG18/100)</f>
        <v>0</v>
      </c>
      <c r="J32" s="135">
        <f t="shared" ref="J32:J45" si="4">SUM(C32:I32)</f>
        <v>647.63029999999992</v>
      </c>
      <c r="K32" s="137">
        <f t="shared" ref="K32:K45" si="5">J32*4</f>
        <v>2590.5211999999997</v>
      </c>
      <c r="L32" s="238">
        <f t="shared" ref="L32:L45" si="6">K32*1.1</f>
        <v>2849.57332</v>
      </c>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row>
    <row r="33" spans="1:49" ht="14" x14ac:dyDescent="0.15">
      <c r="A33" s="133" t="str">
        <f>'Tariff Jul 2016'!K19</f>
        <v>Click Energy</v>
      </c>
      <c r="B33" s="134">
        <f>'Tariff Jul 2016'!G19</f>
        <v>41090</v>
      </c>
      <c r="C33" s="41">
        <f>91*'Tariff Jul 2016'!M19/100</f>
        <v>79.17</v>
      </c>
      <c r="D33" s="41">
        <f>IF($C$26*$C$27&gt;='Tariff Jul 2016'!P19,('Tariff Jul 2016'!P19*'Tariff Jul 2016'!N19/100),(($C$26*$C$27)*'Tariff Jul 2016'!N19/100))</f>
        <v>353</v>
      </c>
      <c r="E33" s="41">
        <v>0</v>
      </c>
      <c r="F33" s="41">
        <v>0</v>
      </c>
      <c r="G33" s="41">
        <f>IF(($C$26*$C$27&lt;'Tariff Jul 2016'!T19),(0),($C$26*$C$27-'Tariff Jul 2016'!T19)*'Tariff Jul 2016'!U19/100)</f>
        <v>190</v>
      </c>
      <c r="H33" s="41">
        <f>($C$26*$C$28)*'Tariff Jul 2016'!AE19/100</f>
        <v>96</v>
      </c>
      <c r="I33" s="41">
        <v>0</v>
      </c>
      <c r="J33" s="135">
        <f t="shared" si="4"/>
        <v>718.17000000000007</v>
      </c>
      <c r="K33" s="137">
        <f t="shared" si="5"/>
        <v>2872.6800000000003</v>
      </c>
      <c r="L33" s="238">
        <f t="shared" si="6"/>
        <v>3159.9480000000008</v>
      </c>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row>
    <row r="34" spans="1:49" ht="14" x14ac:dyDescent="0.15">
      <c r="A34" s="133" t="str">
        <f>'Tariff Jul 2016'!K20</f>
        <v>Commander</v>
      </c>
      <c r="B34" s="134">
        <f>'Tariff Jul 2016'!G20</f>
        <v>41152</v>
      </c>
      <c r="C34" s="41">
        <f>91*'Tariff Jul 2016'!M20/100</f>
        <v>64.200500000000005</v>
      </c>
      <c r="D34" s="41">
        <f>IF($C$26*$C$27&gt;='Tariff Jul 2016'!P20,('Tariff Jul 2016'!P20*'Tariff Jul 2016'!N20/100),(($C$26*$C$27)*'Tariff Jul 2016'!N20/100))</f>
        <v>95.85</v>
      </c>
      <c r="E34" s="41">
        <f>IF($C$26*$C$27&lt;'Tariff Jul 2016'!P20,0,IF(($C$26*$C$27-'Tariff Jul 2016'!P20)&lt;='Tariff Jul 2016'!R20,(($C$26*$C$27-'Tariff Jul 2016'!P20)*'Tariff Jul 2016'!Q20/100),(('Tariff Jul 2016'!R20-'Tariff Jul 2016'!P20)*'Tariff Jul 2016'!Q20/100)))</f>
        <v>223.65</v>
      </c>
      <c r="F34" s="41">
        <f>IF($C$26*$C$27&lt;'Tariff Jul 2016'!R20,0,IF(($C$26*$C$27-'Tariff Jul 2016'!R20)&lt;='Tariff Jul 2016'!T20,(($C$26*$C$27-'Tariff Jul 2016'!R20)*'Tariff Jul 2016'!S20/100),(('Tariff Jul 2016'!T20-'Tariff Jul 2016'!R20)*'Tariff Jul 2016'!S20/100)))</f>
        <v>187.25</v>
      </c>
      <c r="G34" s="41">
        <f>IF(($C$26*$C$27&lt;'Tariff Jul 2016'!T20),(0),($C$26*$C$27-'Tariff Jul 2016'!T20)*'Tariff Jul 2016'!U20/100)</f>
        <v>0</v>
      </c>
      <c r="H34" s="41">
        <f>($C$26*$C$28)*'Tariff Jul 2016'!AE20/100</f>
        <v>60.375000000000007</v>
      </c>
      <c r="I34" s="41">
        <v>0</v>
      </c>
      <c r="J34" s="135">
        <f t="shared" si="4"/>
        <v>631.32550000000003</v>
      </c>
      <c r="K34" s="137">
        <f t="shared" si="5"/>
        <v>2525.3020000000001</v>
      </c>
      <c r="L34" s="238">
        <f t="shared" si="6"/>
        <v>2777.8322000000003</v>
      </c>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row>
    <row r="35" spans="1:49" ht="14" x14ac:dyDescent="0.15">
      <c r="A35" s="133" t="str">
        <f>'Tariff Jul 2016'!K21</f>
        <v>Diamond Energy</v>
      </c>
      <c r="B35" s="134">
        <f>'Tariff Jul 2016'!G21</f>
        <v>41121</v>
      </c>
      <c r="C35" s="41">
        <f>91*'Tariff Jul 2016'!M21/100</f>
        <v>71.389499999999998</v>
      </c>
      <c r="D35" s="41">
        <f>IF($C$26*$C$27&gt;='Tariff Jul 2016'!P21,('Tariff Jul 2016'!P21*'Tariff Jul 2016'!N21/100),(($C$26*$C$27)*'Tariff Jul 2016'!N21/100))</f>
        <v>89.43</v>
      </c>
      <c r="E35" s="41">
        <f>IF($C$26*$C$27&lt;'Tariff Jul 2016'!P21,0,IF(($C$26*$C$27-'Tariff Jul 2016'!P21)&lt;='Tariff Jul 2016'!R21,(($C$26*$C$27-'Tariff Jul 2016'!P21)*'Tariff Jul 2016'!Q21/100),(('Tariff Jul 2016'!R21-'Tariff Jul 2016'!P21)*'Tariff Jul 2016'!Q21/100)))</f>
        <v>223.65</v>
      </c>
      <c r="F35" s="41">
        <f>IF($C$26*$C$27&lt;'Tariff Jul 2016'!R21,0,IF(($C$26*$C$27-'Tariff Jul 2016'!R21)&lt;='Tariff Jul 2016'!T21,(($C$26*$C$27-'Tariff Jul 2016'!R21)*'Tariff Jul 2016'!S21/100),(('Tariff Jul 2016'!T21-'Tariff Jul 2016'!R21)*'Tariff Jul 2016'!S21/100)))</f>
        <v>174.9</v>
      </c>
      <c r="G35" s="41">
        <f>IF(($C$26*$C$27&lt;'Tariff Jul 2016'!T21),(0),($C$26*$C$27-'Tariff Jul 2016'!T21)*'Tariff Jul 2016'!U21/100)</f>
        <v>0</v>
      </c>
      <c r="H35" s="41">
        <f>($C$26*$C$28)*'Tariff Jul 2016'!AE21/100</f>
        <v>59.962499999999999</v>
      </c>
      <c r="I35" s="41">
        <v>0</v>
      </c>
      <c r="J35" s="135">
        <f t="shared" si="4"/>
        <v>619.33199999999999</v>
      </c>
      <c r="K35" s="137">
        <f t="shared" si="5"/>
        <v>2477.328</v>
      </c>
      <c r="L35" s="238">
        <f t="shared" si="6"/>
        <v>2725.0608000000002</v>
      </c>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row>
    <row r="36" spans="1:49" ht="14" x14ac:dyDescent="0.15">
      <c r="A36" s="133" t="str">
        <f>'Tariff Jul 2016'!K22</f>
        <v>Dodo Power &amp; Gas</v>
      </c>
      <c r="B36" s="134">
        <f>'Tariff Jul 2016'!G22</f>
        <v>41055</v>
      </c>
      <c r="C36" s="41">
        <f>91*'Tariff Jul 2016'!M22/100</f>
        <v>64.200500000000005</v>
      </c>
      <c r="D36" s="41">
        <f>IF($C$26*$C$27&gt;='Tariff Jul 2016'!P22,('Tariff Jul 2016'!P22*'Tariff Jul 2016'!N22/100),(($C$26*$C$27)*'Tariff Jul 2016'!N22/100))</f>
        <v>100.5</v>
      </c>
      <c r="E36" s="41">
        <f>IF($C$26*$C$27&lt;'Tariff Jul 2016'!P22,0,IF(($C$26*$C$27-'Tariff Jul 2016'!P22)&lt;='Tariff Jul 2016'!R22,(($C$26*$C$27-'Tariff Jul 2016'!P22)*'Tariff Jul 2016'!Q22/100),(('Tariff Jul 2016'!R22-'Tariff Jul 2016'!P22)*'Tariff Jul 2016'!Q22/100)))</f>
        <v>234.5</v>
      </c>
      <c r="F36" s="41">
        <f>IF($C$26*$C$27&lt;'Tariff Jul 2016'!R22,0,IF(($C$26*$C$27-'Tariff Jul 2016'!R22)&lt;='Tariff Jul 2016'!T22,(($C$26*$C$27-'Tariff Jul 2016'!R22)*'Tariff Jul 2016'!S22/100),(('Tariff Jul 2016'!T22-'Tariff Jul 2016'!R22)*'Tariff Jul 2016'!S22/100)))</f>
        <v>193.75</v>
      </c>
      <c r="G36" s="41">
        <f>IF(($C$26*$C$27&lt;'Tariff Jul 2016'!T22),(0),($C$26*$C$27-'Tariff Jul 2016'!T22)*'Tariff Jul 2016'!U22/100)</f>
        <v>0</v>
      </c>
      <c r="H36" s="41">
        <f>($C$26*$C$28)*'Tariff Jul 2016'!AE22/100</f>
        <v>60.75</v>
      </c>
      <c r="I36" s="41">
        <v>0</v>
      </c>
      <c r="J36" s="135">
        <f t="shared" si="4"/>
        <v>653.70050000000003</v>
      </c>
      <c r="K36" s="137">
        <f t="shared" si="5"/>
        <v>2614.8020000000001</v>
      </c>
      <c r="L36" s="238">
        <f t="shared" si="6"/>
        <v>2876.2822000000006</v>
      </c>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row>
    <row r="37" spans="1:49" ht="14" x14ac:dyDescent="0.15">
      <c r="A37" s="133" t="str">
        <f>'Tariff Jul 2016'!K23</f>
        <v>EnergyAustralia</v>
      </c>
      <c r="B37" s="134">
        <f>'Tariff Jul 2016'!G23</f>
        <v>41090</v>
      </c>
      <c r="C37" s="41">
        <f>91*'Tariff Jul 2016'!M23/100</f>
        <v>74.881169999999997</v>
      </c>
      <c r="D37" s="41">
        <f>IF($C$26*$C$27&gt;='Tariff Jul 2016'!P23,('Tariff Jul 2016'!P23*'Tariff Jul 2016'!N23/100),(($C$26*$C$27)*'Tariff Jul 2016'!N23/100))</f>
        <v>349.95699999999999</v>
      </c>
      <c r="E37" s="41">
        <f>IF($C$26*$C$27&lt;'Tariff Jul 2016'!P23,0,IF(($C$26*$C$27-'Tariff Jul 2016'!P23)&lt;='Tariff Jul 2016'!R23,(($C$26*$C$27-'Tariff Jul 2016'!P23)*'Tariff Jul 2016'!Q23/100),(('Tariff Jul 2016'!R23-'Tariff Jul 2016'!P23)*'Tariff Jul 2016'!Q23/100)))</f>
        <v>201.74200000000002</v>
      </c>
      <c r="F37" s="41">
        <v>0</v>
      </c>
      <c r="G37" s="41">
        <f>IF(($C$26*$C$27&lt;'Tariff Jul 2016'!T23),(0),($C$26*$C$27-'Tariff Jul 2016'!T23)*'Tariff Jul 2016'!U23/100)</f>
        <v>0</v>
      </c>
      <c r="H37" s="41">
        <f>($C$26*$C$28)*'Tariff Jul 2016'!AE23/100</f>
        <v>55.955624999999998</v>
      </c>
      <c r="I37" s="41">
        <v>0</v>
      </c>
      <c r="J37" s="135">
        <f t="shared" si="4"/>
        <v>682.53579500000001</v>
      </c>
      <c r="K37" s="137">
        <f t="shared" si="5"/>
        <v>2730.14318</v>
      </c>
      <c r="L37" s="238">
        <f t="shared" si="6"/>
        <v>3003.1574980000005</v>
      </c>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row>
    <row r="38" spans="1:49" ht="14" x14ac:dyDescent="0.15">
      <c r="A38" s="133" t="str">
        <f>'Tariff Jul 2016'!K24</f>
        <v>Lumo Energy</v>
      </c>
      <c r="B38" s="134">
        <f>'Tariff Jul 2016'!G24</f>
        <v>41090</v>
      </c>
      <c r="C38" s="41">
        <f>91*'Tariff Jul 2016'!M24/100</f>
        <v>73.855599999999995</v>
      </c>
      <c r="D38" s="41">
        <f>IF($C$26*$C$27&gt;='Tariff Jul 2016'!P24,('Tariff Jul 2016'!P24*'Tariff Jul 2016'!N24/100),(($C$26*$C$27)*'Tariff Jul 2016'!N24/100))</f>
        <v>315.89999999999998</v>
      </c>
      <c r="E38" s="41">
        <v>0</v>
      </c>
      <c r="F38" s="41">
        <v>0</v>
      </c>
      <c r="G38" s="41">
        <f>IF(($C$26*$C$27&lt;'Tariff Jul 2016'!T24),(0),($C$26*$C$27-'Tariff Jul 2016'!T24)*'Tariff Jul 2016'!U24/100)</f>
        <v>183.9</v>
      </c>
      <c r="H38" s="41">
        <f>($C$26*$C$28)*'Tariff Jul 2016'!AE24/100</f>
        <v>58.912500000000001</v>
      </c>
      <c r="I38" s="41">
        <v>0</v>
      </c>
      <c r="J38" s="135">
        <f t="shared" si="4"/>
        <v>632.56809999999996</v>
      </c>
      <c r="K38" s="137">
        <f t="shared" si="5"/>
        <v>2530.2723999999998</v>
      </c>
      <c r="L38" s="238">
        <f t="shared" si="6"/>
        <v>2783.2996400000002</v>
      </c>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row>
    <row r="39" spans="1:49" ht="14" x14ac:dyDescent="0.15">
      <c r="A39" s="133" t="str">
        <f>'Tariff Jul 2016'!K25</f>
        <v>Momentum Energy</v>
      </c>
      <c r="B39" s="134">
        <f>'Tariff Jul 2016'!G25</f>
        <v>40947</v>
      </c>
      <c r="C39" s="41">
        <f>91*'Tariff Jul 2016'!M25/100</f>
        <v>66.621099999999998</v>
      </c>
      <c r="D39" s="41">
        <f>IF($C$26*$C$27&gt;='Tariff Jul 2016'!P25,('Tariff Jul 2016'!P25*'Tariff Jul 2016'!N25/100),(($C$26*$C$27)*'Tariff Jul 2016'!N25/100))</f>
        <v>216.72</v>
      </c>
      <c r="E39" s="41">
        <v>0</v>
      </c>
      <c r="F39" s="41">
        <v>0</v>
      </c>
      <c r="G39" s="41">
        <f>IF(($C$26*$C$27&lt;'Tariff Jul 2016'!T25),(0),($C$26*$C$27-'Tariff Jul 2016'!T25)*'Tariff Jul 2016'!U25/100)</f>
        <v>313.29000000000002</v>
      </c>
      <c r="H39" s="41">
        <f>($C$26*$C$28)*'Tariff Jul 2016'!AE25/100</f>
        <v>92.962500000000006</v>
      </c>
      <c r="I39" s="41">
        <v>0</v>
      </c>
      <c r="J39" s="135">
        <f t="shared" si="4"/>
        <v>689.59360000000004</v>
      </c>
      <c r="K39" s="137">
        <f t="shared" si="5"/>
        <v>2758.3744000000002</v>
      </c>
      <c r="L39" s="238">
        <f t="shared" si="6"/>
        <v>3034.2118400000004</v>
      </c>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row>
    <row r="40" spans="1:49" ht="14" x14ac:dyDescent="0.15">
      <c r="A40" s="133" t="str">
        <f>'Tariff Jul 2016'!K26</f>
        <v>Origin Energy</v>
      </c>
      <c r="B40" s="134">
        <f>'Tariff Jul 2016'!G26</f>
        <v>41090</v>
      </c>
      <c r="C40" s="41">
        <f>91*'Tariff Jul 2016'!M26/100</f>
        <v>64.255099999999999</v>
      </c>
      <c r="D40" s="41">
        <f>IF($C$26*$C$27&gt;='Tariff Jul 2016'!P26,('Tariff Jul 2016'!P26*'Tariff Jul 2016'!N26/100),(($C$26*$C$27)*'Tariff Jul 2016'!N26/100))</f>
        <v>313.2</v>
      </c>
      <c r="E40" s="41">
        <v>0</v>
      </c>
      <c r="F40" s="41">
        <v>0</v>
      </c>
      <c r="G40" s="41">
        <f>IF(($C$26*$C$27&lt;'Tariff Jul 2016'!T26),(0),($C$26*$C$27-'Tariff Jul 2016'!T26)*'Tariff Jul 2016'!U26/100)</f>
        <v>178.55</v>
      </c>
      <c r="H40" s="41">
        <f>($C$26*$C$28)*'Tariff Jul 2016'!AE26/100</f>
        <v>57</v>
      </c>
      <c r="I40" s="41">
        <v>0</v>
      </c>
      <c r="J40" s="135">
        <f t="shared" si="4"/>
        <v>613.00510000000008</v>
      </c>
      <c r="K40" s="137">
        <f t="shared" si="5"/>
        <v>2452.0204000000003</v>
      </c>
      <c r="L40" s="238">
        <f t="shared" si="6"/>
        <v>2697.2224400000005</v>
      </c>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row>
    <row r="41" spans="1:49" ht="14" x14ac:dyDescent="0.15">
      <c r="A41" s="133" t="str">
        <f>'Tariff Jul 2016'!K27</f>
        <v>Powerdirect</v>
      </c>
      <c r="B41" s="134">
        <f>'Tariff Jul 2016'!G27</f>
        <v>41121</v>
      </c>
      <c r="C41" s="41">
        <f>91*'Tariff Jul 2016'!M27/100</f>
        <v>69.460300000000004</v>
      </c>
      <c r="D41" s="41">
        <f>IF($C$26*$C$27&gt;='Tariff Jul 2016'!P27,('Tariff Jul 2016'!P27*'Tariff Jul 2016'!N27/100),(($C$26*$C$27)*'Tariff Jul 2016'!N27/100))</f>
        <v>311.60000000000002</v>
      </c>
      <c r="E41" s="41">
        <v>0</v>
      </c>
      <c r="F41" s="41">
        <v>0</v>
      </c>
      <c r="G41" s="41">
        <f>IF(($C$26*$C$27&lt;'Tariff Jul 2016'!T27),(0),($C$26*$C$27-'Tariff Jul 2016'!T27)*'Tariff Jul 2016'!U27/100)</f>
        <v>166.15</v>
      </c>
      <c r="H41" s="41">
        <f>($C$26*$C$28)*'Tariff Jul 2016'!AE27/100</f>
        <v>61.875</v>
      </c>
      <c r="I41" s="41">
        <v>0</v>
      </c>
      <c r="J41" s="135">
        <f t="shared" si="4"/>
        <v>609.08530000000007</v>
      </c>
      <c r="K41" s="137">
        <f t="shared" si="5"/>
        <v>2436.3412000000003</v>
      </c>
      <c r="L41" s="238">
        <f t="shared" si="6"/>
        <v>2679.9753200000005</v>
      </c>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row>
    <row r="42" spans="1:49" ht="14" x14ac:dyDescent="0.15">
      <c r="A42" s="133" t="str">
        <f>'Tariff Jul 2016'!K28</f>
        <v>Red Energy</v>
      </c>
      <c r="B42" s="134">
        <f>'Tariff Jul 2016'!G28</f>
        <v>41090</v>
      </c>
      <c r="C42" s="41">
        <f>91*'Tariff Jul 2016'!M28/100</f>
        <v>73.855599999999995</v>
      </c>
      <c r="D42" s="41">
        <f>IF($C$26*$C$27&gt;='Tariff Jul 2016'!P28,('Tariff Jul 2016'!P28*'Tariff Jul 2016'!N28/100),(($C$26*$C$27)*'Tariff Jul 2016'!N28/100))</f>
        <v>315.89999999999998</v>
      </c>
      <c r="E42" s="41">
        <v>0</v>
      </c>
      <c r="F42" s="41">
        <v>0</v>
      </c>
      <c r="G42" s="41">
        <f>IF(($C$26*$C$27&lt;'Tariff Jul 2016'!T28),(0),($C$26*$C$27-'Tariff Jul 2016'!T28)*'Tariff Jul 2016'!U28/100)</f>
        <v>183.9</v>
      </c>
      <c r="H42" s="41">
        <f>($C$26*$C$28)*'Tariff Jul 2016'!AE28/100</f>
        <v>58.912500000000001</v>
      </c>
      <c r="I42" s="41">
        <v>0</v>
      </c>
      <c r="J42" s="135">
        <f t="shared" si="4"/>
        <v>632.56809999999996</v>
      </c>
      <c r="K42" s="137">
        <f t="shared" si="5"/>
        <v>2530.2723999999998</v>
      </c>
      <c r="L42" s="238">
        <f t="shared" si="6"/>
        <v>2783.2996400000002</v>
      </c>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row>
    <row r="43" spans="1:49" ht="14" x14ac:dyDescent="0.15">
      <c r="A43" s="133" t="str">
        <f>'Tariff Jul 2016'!K29</f>
        <v>Sanctuary Energy</v>
      </c>
      <c r="B43" s="134">
        <f>'Tariff Jul 2016'!G29</f>
        <v>40543</v>
      </c>
      <c r="C43" s="41">
        <f>91*'Tariff Jul 2016'!M29/100</f>
        <v>59.732399999999998</v>
      </c>
      <c r="D43" s="41">
        <f>IF($C$26*$C$27&gt;='Tariff Jul 2016'!P29,('Tariff Jul 2016'!P29*'Tariff Jul 2016'!N29/100),(($C$26*$C$27)*'Tariff Jul 2016'!N29/100))</f>
        <v>87.39</v>
      </c>
      <c r="E43" s="41">
        <f>IF($C$26*$C$27&lt;'Tariff Jul 2016'!P29,0,IF(($C$26*$C$27-'Tariff Jul 2016'!P29)&lt;='Tariff Jul 2016'!R29,(($C$26*$C$27-'Tariff Jul 2016'!P29)*'Tariff Jul 2016'!Q29/100),(('Tariff Jul 2016'!R29-'Tariff Jul 2016'!P29)*'Tariff Jul 2016'!Q29/100)))</f>
        <v>207.76</v>
      </c>
      <c r="F43" s="41">
        <f>IF($C$26*$C$27&lt;'Tariff Jul 2016'!R29,0,IF(($C$26*$C$27-'Tariff Jul 2016'!R29)&lt;='Tariff Jul 2016'!T29,(($C$26*$C$27-'Tariff Jul 2016'!R29)*'Tariff Jul 2016'!S29/100),(('Tariff Jul 2016'!T29-'Tariff Jul 2016'!R29)*'Tariff Jul 2016'!S29/100)))</f>
        <v>169.85</v>
      </c>
      <c r="G43" s="41">
        <f>IF(($C$26*$C$27&lt;'Tariff Jul 2016'!T29),(0),($C$26*$C$27-'Tariff Jul 2016'!T29)*'Tariff Jul 2016'!U29/100)</f>
        <v>0</v>
      </c>
      <c r="H43" s="41">
        <f>IF($C$26*$C$28&gt;='Tariff Jul 2016'!AF29,('Tariff Jul 2016'!AF29*'Tariff Jul 2016'!AE29/100),(($C$26*$C$28)*'Tariff Jul 2016'!AE29/100))</f>
        <v>52.837499999999999</v>
      </c>
      <c r="I43" s="41">
        <f>IF(($C$26*$C$28&lt;'Tariff Jul 2016'!AF29),(0),($C$26*$C$28-'Tariff Jul 2016'!AF29)*'Tariff Jul 2016'!AG29/100)</f>
        <v>0</v>
      </c>
      <c r="J43" s="135">
        <f t="shared" si="4"/>
        <v>577.56989999999996</v>
      </c>
      <c r="K43" s="137">
        <f t="shared" si="5"/>
        <v>2310.2795999999998</v>
      </c>
      <c r="L43" s="238">
        <f t="shared" si="6"/>
        <v>2541.3075600000002</v>
      </c>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row>
    <row r="44" spans="1:49" ht="14" x14ac:dyDescent="0.15">
      <c r="A44" s="133" t="str">
        <f>'Tariff Jul 2016'!K30</f>
        <v>Simply Energy</v>
      </c>
      <c r="B44" s="134">
        <f>'Tariff Jul 2016'!G30</f>
        <v>41094</v>
      </c>
      <c r="C44" s="41">
        <f>91*'Tariff Jul 2016'!M30/100</f>
        <v>65.938599999999994</v>
      </c>
      <c r="D44" s="41">
        <f>IF($C$26*$C$27&gt;='Tariff Jul 2016'!P30,('Tariff Jul 2016'!P30*'Tariff Jul 2016'!N30/100),(($C$26*$C$27)*'Tariff Jul 2016'!N30/100))</f>
        <v>82.44</v>
      </c>
      <c r="E44" s="41">
        <f>IF($C$26*$C$27&lt;'Tariff Jul 2016'!P30,0,IF(($C$26*$C$27-'Tariff Jul 2016'!P30)&lt;='Tariff Jul 2016'!R30,(($C$26*$C$27-'Tariff Jul 2016'!P30)*'Tariff Jul 2016'!Q30/100),(('Tariff Jul 2016'!R30-'Tariff Jul 2016'!P30)*'Tariff Jul 2016'!Q30/100)))</f>
        <v>195.86</v>
      </c>
      <c r="F44" s="41">
        <f>IF($C$26*$C$27&lt;'Tariff Jul 2016'!R30,0,IF(($C$26*$C$27-'Tariff Jul 2016'!R30)&lt;='Tariff Jul 2016'!T30,(($C$26*$C$27-'Tariff Jul 2016'!R30)*'Tariff Jul 2016'!S30/100),(('Tariff Jul 2016'!T30-'Tariff Jul 2016'!R30)*'Tariff Jul 2016'!S30/100)))</f>
        <v>162.15</v>
      </c>
      <c r="G44" s="41">
        <f>IF(($C$26*$C$27&lt;'Tariff Jul 2016'!T30),(0),($C$26*$C$27-'Tariff Jul 2016'!T30)*'Tariff Jul 2016'!U30/100)</f>
        <v>0</v>
      </c>
      <c r="H44" s="41">
        <f>($C$26*$C$28)*'Tariff Jul 2016'!AE30/100</f>
        <v>50.287500000000001</v>
      </c>
      <c r="I44" s="41">
        <v>0</v>
      </c>
      <c r="J44" s="135">
        <f t="shared" si="4"/>
        <v>556.67610000000002</v>
      </c>
      <c r="K44" s="137">
        <f t="shared" si="5"/>
        <v>2226.7044000000001</v>
      </c>
      <c r="L44" s="238">
        <f t="shared" si="6"/>
        <v>2449.3748400000004</v>
      </c>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row>
    <row r="45" spans="1:49" ht="15" thickBot="1" x14ac:dyDescent="0.2">
      <c r="A45" s="138" t="str">
        <f>'Tariff Jul 2016'!K31</f>
        <v>Urth Energy</v>
      </c>
      <c r="B45" s="139">
        <f>'Tariff Jul 2016'!G31</f>
        <v>41090</v>
      </c>
      <c r="C45" s="148">
        <f>91*'Tariff Jul 2016'!M31/100</f>
        <v>64.255099999999999</v>
      </c>
      <c r="D45" s="148">
        <f>IF($C$26*$C$27&gt;='Tariff Jul 2016'!P31,('Tariff Jul 2016'!P31*'Tariff Jul 2016'!N31/100),(($C$26*$C$27)*'Tariff Jul 2016'!N31/100))</f>
        <v>313</v>
      </c>
      <c r="E45" s="148">
        <v>0</v>
      </c>
      <c r="F45" s="148">
        <v>0</v>
      </c>
      <c r="G45" s="148">
        <f>IF(($C$26*$C$27&lt;'Tariff Jul 2016'!T31),(0),($C$26*$C$27-'Tariff Jul 2016'!T31)*'Tariff Jul 2016'!U31/100)</f>
        <v>176.5</v>
      </c>
      <c r="H45" s="148">
        <f>($C$26*$C$28)*'Tariff Jul 2016'!AE31/100</f>
        <v>57</v>
      </c>
      <c r="I45" s="148">
        <v>0</v>
      </c>
      <c r="J45" s="140">
        <f t="shared" si="4"/>
        <v>610.75509999999997</v>
      </c>
      <c r="K45" s="142">
        <f t="shared" si="5"/>
        <v>2443.0203999999999</v>
      </c>
      <c r="L45" s="239">
        <f t="shared" si="6"/>
        <v>2687.3224399999999</v>
      </c>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row>
    <row r="46" spans="1:49" s="126" customFormat="1" x14ac:dyDescent="0.15">
      <c r="L46" s="143"/>
    </row>
    <row r="47" spans="1:49" s="126" customFormat="1" x14ac:dyDescent="0.15"/>
    <row r="48" spans="1:49" s="126" customFormat="1" x14ac:dyDescent="0.15"/>
    <row r="49" s="126" customFormat="1" x14ac:dyDescent="0.15"/>
    <row r="50" s="126" customFormat="1" x14ac:dyDescent="0.15"/>
    <row r="51" s="126" customFormat="1" x14ac:dyDescent="0.15"/>
    <row r="52" s="126" customFormat="1" x14ac:dyDescent="0.15"/>
    <row r="53" s="126" customFormat="1" x14ac:dyDescent="0.15"/>
    <row r="54" s="126" customFormat="1" x14ac:dyDescent="0.15"/>
    <row r="55" s="126" customFormat="1" x14ac:dyDescent="0.15"/>
    <row r="56" s="126" customFormat="1" x14ac:dyDescent="0.15"/>
    <row r="57" s="126" customFormat="1" x14ac:dyDescent="0.15"/>
    <row r="58" s="126" customFormat="1" x14ac:dyDescent="0.15"/>
    <row r="59" s="126" customFormat="1" x14ac:dyDescent="0.15"/>
    <row r="60" s="126" customFormat="1" x14ac:dyDescent="0.15"/>
    <row r="61" s="126" customFormat="1" x14ac:dyDescent="0.15"/>
    <row r="62" s="126" customFormat="1" x14ac:dyDescent="0.15"/>
    <row r="63" s="126" customFormat="1" x14ac:dyDescent="0.15"/>
    <row r="64" s="126" customFormat="1" x14ac:dyDescent="0.15"/>
    <row r="65" s="126" customFormat="1" x14ac:dyDescent="0.15"/>
    <row r="66" s="126" customFormat="1" x14ac:dyDescent="0.15"/>
    <row r="67" s="126" customFormat="1" x14ac:dyDescent="0.15"/>
    <row r="68" s="126" customFormat="1" x14ac:dyDescent="0.15"/>
    <row r="69" s="126" customFormat="1" x14ac:dyDescent="0.15"/>
    <row r="70" s="126" customFormat="1" x14ac:dyDescent="0.15"/>
    <row r="71" s="126" customFormat="1" x14ac:dyDescent="0.15"/>
    <row r="72" s="126" customFormat="1" x14ac:dyDescent="0.15"/>
    <row r="73" s="126" customFormat="1" x14ac:dyDescent="0.15"/>
    <row r="74" s="126" customFormat="1" x14ac:dyDescent="0.15"/>
    <row r="75" s="126" customFormat="1" x14ac:dyDescent="0.15"/>
    <row r="76" s="126" customFormat="1" x14ac:dyDescent="0.15"/>
    <row r="77" s="126" customFormat="1" x14ac:dyDescent="0.15"/>
    <row r="78" s="126" customFormat="1" x14ac:dyDescent="0.15"/>
    <row r="79" s="126" customFormat="1" x14ac:dyDescent="0.15"/>
    <row r="80" s="126" customFormat="1" x14ac:dyDescent="0.15"/>
    <row r="81" s="126" customFormat="1" x14ac:dyDescent="0.15"/>
    <row r="82" s="126" customFormat="1" x14ac:dyDescent="0.15"/>
    <row r="83" s="126" customFormat="1" x14ac:dyDescent="0.15"/>
    <row r="84" s="126" customFormat="1" x14ac:dyDescent="0.15"/>
    <row r="85" s="126" customFormat="1" x14ac:dyDescent="0.15"/>
    <row r="86" s="126" customFormat="1" x14ac:dyDescent="0.15"/>
    <row r="87" s="126" customFormat="1" x14ac:dyDescent="0.15"/>
    <row r="88" s="126" customFormat="1" x14ac:dyDescent="0.15"/>
    <row r="89" s="126" customFormat="1" x14ac:dyDescent="0.15"/>
    <row r="90" s="126" customFormat="1" x14ac:dyDescent="0.15"/>
    <row r="91" s="126" customFormat="1" x14ac:dyDescent="0.15"/>
    <row r="92" s="126" customFormat="1" x14ac:dyDescent="0.15"/>
    <row r="93" s="126" customFormat="1" x14ac:dyDescent="0.15"/>
    <row r="94" s="126" customFormat="1" x14ac:dyDescent="0.15"/>
    <row r="95" s="126" customFormat="1" x14ac:dyDescent="0.15"/>
    <row r="96" s="126" customFormat="1" x14ac:dyDescent="0.15"/>
    <row r="97" s="126" customFormat="1" x14ac:dyDescent="0.15"/>
    <row r="98" s="126" customFormat="1" x14ac:dyDescent="0.15"/>
    <row r="99" s="126" customFormat="1" x14ac:dyDescent="0.15"/>
    <row r="100" s="126" customFormat="1" x14ac:dyDescent="0.15"/>
    <row r="101" s="126" customFormat="1" x14ac:dyDescent="0.15"/>
    <row r="102" s="126" customFormat="1" x14ac:dyDescent="0.15"/>
    <row r="103" s="126" customFormat="1" x14ac:dyDescent="0.15"/>
    <row r="104" s="126" customFormat="1" x14ac:dyDescent="0.15"/>
    <row r="105" s="126" customFormat="1" x14ac:dyDescent="0.15"/>
    <row r="106" s="126" customFormat="1" x14ac:dyDescent="0.15"/>
    <row r="107" s="126" customFormat="1" x14ac:dyDescent="0.15"/>
    <row r="108" s="126" customFormat="1" x14ac:dyDescent="0.15"/>
    <row r="109" s="126" customFormat="1" x14ac:dyDescent="0.15"/>
    <row r="110" s="126" customFormat="1" x14ac:dyDescent="0.15"/>
    <row r="111" s="126" customFormat="1" x14ac:dyDescent="0.15"/>
    <row r="112" s="126" customFormat="1" x14ac:dyDescent="0.15"/>
    <row r="113" s="126" customFormat="1" x14ac:dyDescent="0.15"/>
    <row r="114" s="126" customFormat="1" x14ac:dyDescent="0.15"/>
    <row r="115" s="126" customFormat="1" x14ac:dyDescent="0.15"/>
    <row r="116" s="126" customFormat="1" x14ac:dyDescent="0.15"/>
    <row r="117" s="126" customFormat="1" x14ac:dyDescent="0.15"/>
    <row r="118" s="126" customFormat="1" x14ac:dyDescent="0.15"/>
    <row r="119" s="126" customFormat="1" x14ac:dyDescent="0.15"/>
    <row r="120" s="126" customFormat="1" x14ac:dyDescent="0.15"/>
    <row r="121" s="126" customFormat="1" x14ac:dyDescent="0.15"/>
    <row r="122" s="126" customFormat="1" x14ac:dyDescent="0.15"/>
    <row r="123" s="126" customFormat="1" x14ac:dyDescent="0.15"/>
    <row r="124" s="126" customFormat="1" x14ac:dyDescent="0.15"/>
    <row r="125" s="126" customFormat="1" x14ac:dyDescent="0.15"/>
    <row r="126" s="126" customFormat="1" x14ac:dyDescent="0.15"/>
    <row r="127" s="126" customFormat="1" x14ac:dyDescent="0.15"/>
    <row r="128" s="126" customFormat="1" x14ac:dyDescent="0.15"/>
    <row r="129" s="126" customFormat="1" x14ac:dyDescent="0.15"/>
    <row r="130" s="126" customFormat="1" x14ac:dyDescent="0.15"/>
    <row r="131" s="126" customFormat="1" x14ac:dyDescent="0.15"/>
    <row r="132" s="126" customFormat="1" x14ac:dyDescent="0.15"/>
    <row r="133" s="126" customFormat="1" x14ac:dyDescent="0.15"/>
    <row r="134" s="126" customFormat="1" x14ac:dyDescent="0.15"/>
    <row r="135" s="126" customFormat="1" x14ac:dyDescent="0.15"/>
    <row r="136" s="126" customFormat="1" x14ac:dyDescent="0.15"/>
    <row r="137" s="126" customFormat="1" x14ac:dyDescent="0.15"/>
    <row r="138" s="126" customFormat="1" x14ac:dyDescent="0.15"/>
    <row r="139" s="126" customFormat="1" x14ac:dyDescent="0.15"/>
    <row r="140" s="126" customFormat="1" x14ac:dyDescent="0.15"/>
    <row r="141" s="126" customFormat="1" x14ac:dyDescent="0.15"/>
    <row r="142" s="126" customFormat="1" x14ac:dyDescent="0.15"/>
    <row r="143" s="126" customFormat="1" x14ac:dyDescent="0.15"/>
    <row r="144" s="126" customFormat="1" x14ac:dyDescent="0.15"/>
    <row r="145" s="126" customFormat="1" x14ac:dyDescent="0.15"/>
    <row r="146" s="126" customFormat="1" x14ac:dyDescent="0.15"/>
    <row r="147" s="126" customFormat="1" x14ac:dyDescent="0.15"/>
    <row r="148" s="126" customFormat="1" x14ac:dyDescent="0.15"/>
    <row r="149" s="126" customFormat="1" x14ac:dyDescent="0.15"/>
    <row r="150" s="126" customFormat="1" x14ac:dyDescent="0.15"/>
    <row r="151" s="126" customFormat="1" x14ac:dyDescent="0.15"/>
    <row r="152" s="126" customFormat="1" x14ac:dyDescent="0.15"/>
    <row r="153" s="126" customFormat="1" x14ac:dyDescent="0.15"/>
    <row r="154" s="126" customFormat="1" x14ac:dyDescent="0.15"/>
    <row r="155" s="126" customFormat="1" x14ac:dyDescent="0.15"/>
    <row r="156" s="126" customFormat="1" x14ac:dyDescent="0.15"/>
    <row r="157" s="126" customFormat="1" x14ac:dyDescent="0.15"/>
    <row r="158" s="126" customFormat="1" x14ac:dyDescent="0.15"/>
    <row r="159" s="126" customFormat="1" x14ac:dyDescent="0.15"/>
    <row r="160" s="126" customFormat="1" x14ac:dyDescent="0.15"/>
    <row r="161" s="126" customFormat="1" x14ac:dyDescent="0.15"/>
    <row r="162" s="126" customFormat="1" x14ac:dyDescent="0.15"/>
    <row r="163" s="126" customFormat="1" x14ac:dyDescent="0.15"/>
    <row r="164" s="126" customFormat="1" x14ac:dyDescent="0.15"/>
    <row r="165" s="126" customFormat="1" x14ac:dyDescent="0.15"/>
    <row r="166" s="126" customFormat="1" x14ac:dyDescent="0.15"/>
    <row r="167" s="126" customFormat="1" x14ac:dyDescent="0.15"/>
    <row r="168" s="126" customFormat="1" x14ac:dyDescent="0.15"/>
    <row r="169" s="126" customFormat="1" x14ac:dyDescent="0.15"/>
    <row r="170" s="126" customFormat="1" x14ac:dyDescent="0.15"/>
    <row r="171" s="126" customFormat="1" x14ac:dyDescent="0.15"/>
    <row r="172" s="126" customFormat="1" x14ac:dyDescent="0.15"/>
    <row r="173" s="126" customFormat="1" x14ac:dyDescent="0.15"/>
    <row r="174" s="126" customFormat="1" x14ac:dyDescent="0.15"/>
    <row r="175" s="126" customFormat="1" x14ac:dyDescent="0.15"/>
    <row r="176" s="126" customFormat="1" x14ac:dyDescent="0.15"/>
    <row r="177" s="126" customFormat="1" x14ac:dyDescent="0.15"/>
    <row r="178" s="126" customFormat="1" x14ac:dyDescent="0.15"/>
    <row r="179" s="126" customFormat="1" x14ac:dyDescent="0.15"/>
    <row r="180" s="126" customFormat="1" x14ac:dyDescent="0.15"/>
    <row r="181" s="126" customFormat="1" x14ac:dyDescent="0.15"/>
    <row r="182" s="126" customFormat="1" x14ac:dyDescent="0.15"/>
    <row r="183" s="126" customFormat="1" x14ac:dyDescent="0.15"/>
    <row r="184" s="126" customFormat="1" x14ac:dyDescent="0.15"/>
    <row r="185" s="126" customFormat="1" x14ac:dyDescent="0.15"/>
    <row r="186" s="126" customFormat="1" x14ac:dyDescent="0.15"/>
    <row r="187" s="126" customFormat="1" x14ac:dyDescent="0.15"/>
    <row r="188" s="126" customFormat="1" x14ac:dyDescent="0.15"/>
    <row r="189" s="126" customFormat="1" x14ac:dyDescent="0.15"/>
    <row r="190" s="126" customFormat="1" x14ac:dyDescent="0.15"/>
    <row r="191" s="126" customFormat="1" x14ac:dyDescent="0.15"/>
    <row r="192" s="126" customFormat="1" x14ac:dyDescent="0.15"/>
    <row r="193" s="126" customFormat="1" x14ac:dyDescent="0.15"/>
    <row r="194" s="126" customFormat="1" x14ac:dyDescent="0.15"/>
    <row r="195" s="126" customFormat="1" x14ac:dyDescent="0.15"/>
    <row r="196" s="126" customFormat="1" x14ac:dyDescent="0.15"/>
    <row r="197" s="126" customFormat="1" x14ac:dyDescent="0.15"/>
    <row r="198" s="126" customFormat="1" x14ac:dyDescent="0.15"/>
    <row r="199" s="126" customFormat="1" x14ac:dyDescent="0.15"/>
    <row r="200" s="126" customFormat="1" x14ac:dyDescent="0.15"/>
    <row r="201" s="126" customFormat="1" x14ac:dyDescent="0.15"/>
    <row r="202" s="126" customFormat="1" x14ac:dyDescent="0.15"/>
    <row r="203" s="126" customFormat="1" x14ac:dyDescent="0.15"/>
    <row r="204" s="126" customFormat="1" x14ac:dyDescent="0.15"/>
    <row r="205" s="126" customFormat="1" x14ac:dyDescent="0.15"/>
    <row r="206" s="126" customFormat="1" x14ac:dyDescent="0.15"/>
    <row r="207" s="126" customFormat="1" x14ac:dyDescent="0.15"/>
    <row r="208" s="126" customFormat="1" x14ac:dyDescent="0.15"/>
    <row r="209" s="126" customFormat="1" x14ac:dyDescent="0.15"/>
    <row r="210" s="126" customFormat="1" x14ac:dyDescent="0.15"/>
  </sheetData>
  <sheetProtection algorithmName="SHA-512" hashValue="SemOJN3eorvi7iYLcbHIA26neNNRAz6yYS5A1P6FQ3DR+uqILNFiTm8bn9dR34EAnfrYCBHXzeJ6GAH5gI5w7Q==" saltValue="3k6WXJsiJ/YnpTYlgp+3jw==" spinCount="100000" sheet="1" objects="1" scenarios="1"/>
  <phoneticPr fontId="10" type="noConversion"/>
  <pageMargins left="0.75" right="0.75" top="1" bottom="1" header="0.5" footer="0.5"/>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Q42"/>
  <sheetViews>
    <sheetView workbookViewId="0">
      <selection activeCell="E34" sqref="E34"/>
    </sheetView>
  </sheetViews>
  <sheetFormatPr baseColWidth="10" defaultColWidth="10.6640625" defaultRowHeight="13" x14ac:dyDescent="0.15"/>
  <cols>
    <col min="1" max="1" width="20.5" style="33" customWidth="1"/>
    <col min="2" max="2" width="2.5" style="33" customWidth="1"/>
    <col min="3" max="10" width="10" style="33" customWidth="1"/>
    <col min="11" max="16384" width="10.6640625" style="33"/>
  </cols>
  <sheetData>
    <row r="1" spans="1:17" x14ac:dyDescent="0.15">
      <c r="A1" s="32" t="s">
        <v>18</v>
      </c>
    </row>
    <row r="2" spans="1:17" x14ac:dyDescent="0.15">
      <c r="A2" s="89"/>
      <c r="B2" s="89"/>
      <c r="C2" s="89"/>
      <c r="D2" s="89"/>
      <c r="E2" s="89"/>
      <c r="F2" s="89"/>
      <c r="G2" s="89"/>
      <c r="H2" s="89"/>
      <c r="I2" s="89"/>
      <c r="J2" s="89"/>
      <c r="K2" s="89"/>
      <c r="L2" s="89"/>
      <c r="M2" s="89"/>
      <c r="N2" s="89"/>
      <c r="O2" s="89"/>
      <c r="P2" s="89"/>
      <c r="Q2" s="89"/>
    </row>
    <row r="3" spans="1:17" x14ac:dyDescent="0.15">
      <c r="A3" s="35" t="s">
        <v>107</v>
      </c>
      <c r="B3" s="36"/>
    </row>
    <row r="4" spans="1:17" x14ac:dyDescent="0.15">
      <c r="B4" s="36"/>
    </row>
    <row r="5" spans="1:17" x14ac:dyDescent="0.15">
      <c r="A5" s="37" t="s">
        <v>90</v>
      </c>
      <c r="B5" s="36"/>
      <c r="C5" s="37" t="s">
        <v>86</v>
      </c>
      <c r="D5" s="37"/>
      <c r="F5" s="25">
        <v>6000</v>
      </c>
    </row>
    <row r="6" spans="1:17" x14ac:dyDescent="0.15">
      <c r="B6" s="36"/>
    </row>
    <row r="7" spans="1:17" x14ac:dyDescent="0.15">
      <c r="A7" s="38" t="s">
        <v>234</v>
      </c>
      <c r="B7" s="39"/>
      <c r="C7" s="40" t="s">
        <v>309</v>
      </c>
      <c r="D7" s="40" t="s">
        <v>91</v>
      </c>
      <c r="E7" s="40" t="s">
        <v>97</v>
      </c>
      <c r="F7" s="40" t="s">
        <v>98</v>
      </c>
      <c r="G7" s="40" t="s">
        <v>75</v>
      </c>
      <c r="H7" s="40" t="s">
        <v>151</v>
      </c>
      <c r="I7" s="40" t="s">
        <v>77</v>
      </c>
      <c r="J7" s="40" t="s">
        <v>78</v>
      </c>
      <c r="K7" s="40" t="s">
        <v>79</v>
      </c>
      <c r="L7" s="40" t="s">
        <v>80</v>
      </c>
      <c r="M7" s="40" t="s">
        <v>81</v>
      </c>
      <c r="N7" s="40" t="s">
        <v>154</v>
      </c>
      <c r="O7" s="40" t="s">
        <v>152</v>
      </c>
      <c r="P7" s="40" t="s">
        <v>38</v>
      </c>
      <c r="Q7" s="40" t="s">
        <v>237</v>
      </c>
    </row>
    <row r="8" spans="1:17" x14ac:dyDescent="0.15">
      <c r="A8" s="33" t="s">
        <v>236</v>
      </c>
      <c r="B8" s="36"/>
      <c r="C8" s="41">
        <f>IF($F5*'Tariff Jul''15'!E7/'Tariff Jul''15'!E8&gt;='Tariff Jul''15'!E11,('Tariff Jul''15'!E11*'Tariff Jul''15'!E15/100*1.1)*'Tariff Jul''15'!E8,($F5*'Tariff Jul''15'!E7/'Tariff Jul''15'!E8*'Tariff Jul''15'!E15/100*1.1)*'Tariff Jul''15'!E8)</f>
        <v>321.20000000000005</v>
      </c>
      <c r="D8" s="41">
        <f>IF($F5*'Tariff Jul''15'!F7/'Tariff Jul''15'!F8&gt;='Tariff Jul''15'!F11,('Tariff Jul''15'!F11*'Tariff Jul''15'!F15/100*1.1)*'Tariff Jul''15'!F8,($F5*'Tariff Jul''15'!F7/'Tariff Jul''15'!F8*'Tariff Jul''15'!F15/100*1.1)*'Tariff Jul''15'!F8)</f>
        <v>316.8</v>
      </c>
      <c r="E8" s="41">
        <f>IF($F5*'Tariff Jul''15'!G7/'Tariff Jul''15'!G8&gt;='Tariff Jul''15'!G11,('Tariff Jul''15'!G11*'Tariff Jul''15'!G15/100*1.1)*'Tariff Jul''15'!G8,($F5*'Tariff Jul''15'!G7/'Tariff Jul''15'!G8*'Tariff Jul''15'!G15/100*1.1)*'Tariff Jul''15'!G8)</f>
        <v>331.85570000000001</v>
      </c>
      <c r="F8" s="41">
        <f>IF($F5*'Tariff Jul''15'!H7/'Tariff Jul''15'!H8&gt;='Tariff Jul''15'!H11,('Tariff Jul''15'!H11*'Tariff Jul''15'!H15/100*1.1)*'Tariff Jul''15'!H8,($F5*'Tariff Jul''15'!H7/'Tariff Jul''15'!H8*'Tariff Jul''15'!H15/100*1.1)*'Tariff Jul''15'!H8)</f>
        <v>90.684000000000012</v>
      </c>
      <c r="G8" s="41">
        <f>IF($F5*'Tariff Jul''15'!I7/'Tariff Jul''15'!I8&gt;='Tariff Jul''15'!I11,('Tariff Jul''15'!I11*'Tariff Jul''15'!I15/100*1.1)*'Tariff Jul''15'!I8,($F5*'Tariff Jul''15'!I7/'Tariff Jul''15'!I8*'Tariff Jul''15'!I15/100*1.1)*'Tariff Jul''15'!I8)</f>
        <v>90.420000000000016</v>
      </c>
      <c r="H8" s="41">
        <f>IF($F5*'Tariff Jul''15'!J7/'Tariff Jul''15'!J8&gt;='Tariff Jul''15'!J11,('Tariff Jul''15'!J11*'Tariff Jul''15'!J15/100*1.1)*'Tariff Jul''15'!J8,($F5*'Tariff Jul''15'!J7/'Tariff Jul''15'!J8*'Tariff Jul''15'!J15/100*1.1)*'Tariff Jul''15'!J8)</f>
        <v>96.855000000000004</v>
      </c>
      <c r="I8" s="41">
        <f>IF($F5*'Tariff Jul''15'!K7/'Tariff Jul''15'!K8&gt;='Tariff Jul''15'!K11,('Tariff Jul''15'!K11*'Tariff Jul''15'!K15/100*1.1)*'Tariff Jul''15'!K8,($F5*'Tariff Jul''15'!K7/'Tariff Jul''15'!K8*'Tariff Jul''15'!K15/100*1.1)*'Tariff Jul''15'!K8)</f>
        <v>308.88000000000005</v>
      </c>
      <c r="J8" s="41">
        <f>IF($F5*'Tariff Jul''15'!L7/'Tariff Jul''15'!L8&gt;='Tariff Jul''15'!L11,('Tariff Jul''15'!L11*'Tariff Jul''15'!L15/100*1.1)*'Tariff Jul''15'!L8,($F5*'Tariff Jul''15'!L7/'Tariff Jul''15'!L8*'Tariff Jul''15'!L15/100*1.1)*'Tariff Jul''15'!L8)</f>
        <v>101.64000000000001</v>
      </c>
      <c r="K8" s="41">
        <f>IF($F5*'Tariff Jul''15'!M7/'Tariff Jul''15'!M8&gt;='Tariff Jul''15'!M11,('Tariff Jul''15'!M11*'Tariff Jul''15'!M15/100*1.1)*'Tariff Jul''15'!M8,($F5*'Tariff Jul''15'!M7/'Tariff Jul''15'!M8*'Tariff Jul''15'!M15/100*1.1)*'Tariff Jul''15'!M8)</f>
        <v>324.5</v>
      </c>
      <c r="L8" s="41">
        <f>IF($F5*'Tariff Jul''15'!N7/'Tariff Jul''15'!N8&gt;='Tariff Jul''15'!N11,('Tariff Jul''15'!N11*'Tariff Jul''15'!N15/100*1.1)*'Tariff Jul''15'!N8,($F5*'Tariff Jul''15'!N7/'Tariff Jul''15'!N8*'Tariff Jul''15'!N15/100*1.1)*'Tariff Jul''15'!N8)</f>
        <v>199.518</v>
      </c>
      <c r="M8" s="41">
        <f>IF($F5*'Tariff Jul''15'!O7/'Tariff Jul''15'!O8&gt;='Tariff Jul''15'!O11,('Tariff Jul''15'!O11*'Tariff Jul''15'!O15/100*1.1)*'Tariff Jul''15'!O8,($F5*'Tariff Jul''15'!O7/'Tariff Jul''15'!O8*'Tariff Jul''15'!O15/100*1.1)*'Tariff Jul''15'!O8)</f>
        <v>360.69</v>
      </c>
      <c r="N8" s="41">
        <f>IF($F5*'Tariff Jul''15'!P7/'Tariff Jul''15'!P8&gt;='Tariff Jul''15'!P11,('Tariff Jul''15'!P11*'Tariff Jul''15'!P15/100*1.1)*'Tariff Jul''15'!P8,($F5*'Tariff Jul''15'!P7/'Tariff Jul''15'!P8*'Tariff Jul''15'!P15/100*1.1)*'Tariff Jul''15'!P8)</f>
        <v>345.40000000000003</v>
      </c>
      <c r="O8" s="41">
        <f>IF($F5*'Tariff Jul''15'!Q7/'Tariff Jul''15'!Q8&gt;='Tariff Jul''15'!Q11,('Tariff Jul''15'!Q11*'Tariff Jul''15'!Q15/100*1.1)*'Tariff Jul''15'!Q8,($F5*'Tariff Jul''15'!Q7/'Tariff Jul''15'!Q8*'Tariff Jul''15'!Q15/100*1.1)*'Tariff Jul''15'!Q8)</f>
        <v>90.420000000000016</v>
      </c>
      <c r="P8" s="41">
        <f>IF($F5*'Tariff Jul''15'!R7/'Tariff Jul''15'!R8&gt;='Tariff Jul''15'!R11,('Tariff Jul''15'!R11*'Tariff Jul''15'!R15/100*1.1)*'Tariff Jul''15'!R8,($F5*'Tariff Jul''15'!R7/'Tariff Jul''15'!R8*'Tariff Jul''15'!R15/100*1.1)*'Tariff Jul''15'!R8)</f>
        <v>291.92900000000003</v>
      </c>
      <c r="Q8" s="36"/>
    </row>
    <row r="9" spans="1:17" x14ac:dyDescent="0.15">
      <c r="A9" s="33" t="s">
        <v>110</v>
      </c>
      <c r="B9" s="36"/>
      <c r="C9" s="41">
        <f>IF($F5*'Tariff Jul''15'!E7/'Tariff Jul''15'!E8&lt;'Tariff Jul''15'!E11,0,IF($F5*'Tariff Jul''15'!E7/'Tariff Jul''15'!E8&lt;='Tariff Jul''15'!E12,($F5*'Tariff Jul''15'!E7/'Tariff Jul''15'!E8-'Tariff Jul''15'!E11)*('Tariff Jul''15'!E16/100*1.1)*'Tariff Jul''15'!E8,('Tariff Jul''15'!E12-'Tariff Jul''15'!E11)*('Tariff Jul''15'!E16/100*1.1)*'Tariff Jul''15'!E8))</f>
        <v>0</v>
      </c>
      <c r="D9" s="41">
        <f>IF($F5*'Tariff Jul''15'!F7/'Tariff Jul''15'!F8&lt;'Tariff Jul''15'!F11,0,IF($F5*'Tariff Jul''15'!F7/'Tariff Jul''15'!F8&lt;='Tariff Jul''15'!F12,($F5*'Tariff Jul''15'!F7/'Tariff Jul''15'!F8-'Tariff Jul''15'!F11)*('Tariff Jul''15'!F16/100*1.1)*'Tariff Jul''15'!F8,('Tariff Jul''15'!F12-'Tariff Jul''15'!F11)*('Tariff Jul''15'!F16/100*1.1)*'Tariff Jul''15'!F8))</f>
        <v>0</v>
      </c>
      <c r="E9" s="41">
        <f>IF($F5*'Tariff Jul''15'!G7/'Tariff Jul''15'!G8&lt;'Tariff Jul''15'!G11,0,IF($F5*'Tariff Jul''15'!G7/'Tariff Jul''15'!G8&lt;='Tariff Jul''15'!G12,($F5*'Tariff Jul''15'!G7/'Tariff Jul''15'!G8-'Tariff Jul''15'!G11)*('Tariff Jul''15'!G16/100*1.1)*'Tariff Jul''15'!G8,('Tariff Jul''15'!G12-'Tariff Jul''15'!G11)*('Tariff Jul''15'!G16/100*1.1)*'Tariff Jul''15'!G8))</f>
        <v>191.30705</v>
      </c>
      <c r="F9" s="41">
        <f>IF($F5*'Tariff Jul''15'!H7/'Tariff Jul''15'!H8&lt;'Tariff Jul''15'!H11,0,IF($F5*'Tariff Jul''15'!H7/'Tariff Jul''15'!H8&lt;='Tariff Jul''15'!H12,($F5*'Tariff Jul''15'!H7/'Tariff Jul''15'!H8-'Tariff Jul''15'!H11)*('Tariff Jul''15'!H16/100*1.1)*'Tariff Jul''15'!H8,('Tariff Jul''15'!H12-'Tariff Jul''15'!H11)*('Tariff Jul''15'!H16/100*1.1)*'Tariff Jul''15'!H8))</f>
        <v>215.446</v>
      </c>
      <c r="G9" s="41">
        <f>IF($F5*'Tariff Jul''15'!I7/'Tariff Jul''15'!I8&lt;'Tariff Jul''15'!I11,0,IF($F5*'Tariff Jul''15'!I7/'Tariff Jul''15'!I8&lt;='Tariff Jul''15'!I12,($F5*'Tariff Jul''15'!I7/'Tariff Jul''15'!I8-'Tariff Jul''15'!I11)*('Tariff Jul''15'!I16/100*1.1)*'Tariff Jul''15'!I8,('Tariff Jul''15'!I12-'Tariff Jul''15'!I11)*('Tariff Jul''15'!I16/100*1.1)*'Tariff Jul''15'!I8))</f>
        <v>219.60400000000004</v>
      </c>
      <c r="H9" s="41">
        <f>IF($F5*'Tariff Jul''15'!J7/'Tariff Jul''15'!J8&lt;'Tariff Jul''15'!J11,0,IF($F5*'Tariff Jul''15'!J7/'Tariff Jul''15'!J8&lt;='Tariff Jul''15'!J12,($F5*'Tariff Jul''15'!J7/'Tariff Jul''15'!J8-'Tariff Jul''15'!J11)*('Tariff Jul''15'!J16/100*1.1)*'Tariff Jul''15'!J8,('Tariff Jul''15'!J12-'Tariff Jul''15'!J11)*('Tariff Jul''15'!J16/100*1.1)*'Tariff Jul''15'!J8))</f>
        <v>230.38400000000001</v>
      </c>
      <c r="I9" s="41">
        <f>IF($F5*'Tariff Jul''15'!K7/'Tariff Jul''15'!K8&lt;'Tariff Jul''15'!K11,0,IF($F5*'Tariff Jul''15'!K7/'Tariff Jul''15'!K8&lt;='Tariff Jul''15'!K12,($F5*'Tariff Jul''15'!K7/'Tariff Jul''15'!K8-'Tariff Jul''15'!K11)*('Tariff Jul''15'!K16/100*1.1)*'Tariff Jul''15'!K8,('Tariff Jul''15'!K12-'Tariff Jul''15'!K11)*('Tariff Jul''15'!K16/100*1.1)*'Tariff Jul''15'!K8))</f>
        <v>0</v>
      </c>
      <c r="J9" s="41">
        <f>IF($F5*'Tariff Jul''15'!L7/'Tariff Jul''15'!L8&lt;'Tariff Jul''15'!L11,0,IF($F5*'Tariff Jul''15'!L7/'Tariff Jul''15'!L8&lt;='Tariff Jul''15'!L12,($F5*'Tariff Jul''15'!L7/'Tariff Jul''15'!L8-'Tariff Jul''15'!L11)*('Tariff Jul''15'!L16/100*1.1)*'Tariff Jul''15'!L8,('Tariff Jul''15'!L12-'Tariff Jul''15'!L11)*('Tariff Jul''15'!L16/100*1.1)*'Tariff Jul''15'!L8))</f>
        <v>248.71</v>
      </c>
      <c r="K9" s="41">
        <f>IF($F5*'Tariff Jul''15'!M7/'Tariff Jul''15'!M8&lt;'Tariff Jul''15'!M11,0,IF($F5*'Tariff Jul''15'!M7/'Tariff Jul''15'!M8&lt;='Tariff Jul''15'!M12,($F5*'Tariff Jul''15'!M7/'Tariff Jul''15'!M8-'Tariff Jul''15'!M11)*('Tariff Jul''15'!M16/100*1.1)*'Tariff Jul''15'!M8,('Tariff Jul''15'!M12-'Tariff Jul''15'!M11)*('Tariff Jul''15'!M16/100*1.1)*'Tariff Jul''15'!M8))</f>
        <v>0</v>
      </c>
      <c r="L9" s="41">
        <f>IF($F5*'Tariff Jul''15'!N7/'Tariff Jul''15'!N8&lt;'Tariff Jul''15'!N11,0,IF($F5*'Tariff Jul''15'!N7/'Tariff Jul''15'!N8&lt;='Tariff Jul''15'!N12,($F5*'Tariff Jul''15'!N7/'Tariff Jul''15'!N8-'Tariff Jul''15'!N11)*('Tariff Jul''15'!N16/100*1.1)*'Tariff Jul''15'!N8,('Tariff Jul''15'!N12-'Tariff Jul''15'!N11)*('Tariff Jul''15'!N16/100*1.1)*'Tariff Jul''15'!N8))</f>
        <v>0</v>
      </c>
      <c r="M9" s="41">
        <f>IF($F5*'Tariff Jul''15'!O7/'Tariff Jul''15'!O8&lt;'Tariff Jul''15'!O11,0,IF($F5*'Tariff Jul''15'!O7/'Tariff Jul''15'!O8&lt;='Tariff Jul''15'!O12,($F5*'Tariff Jul''15'!O7/'Tariff Jul''15'!O8-'Tariff Jul''15'!O11)*('Tariff Jul''15'!O16/100*1.1)*'Tariff Jul''15'!O8,('Tariff Jul''15'!O12-'Tariff Jul''15'!O11)*('Tariff Jul''15'!O16/100*1.1)*'Tariff Jul''15'!O8))</f>
        <v>0</v>
      </c>
      <c r="N9" s="41">
        <f>IF($F5*'Tariff Jul''15'!P7/'Tariff Jul''15'!P8&lt;'Tariff Jul''15'!P11,0,IF($F5*'Tariff Jul''15'!P7/'Tariff Jul''15'!P8&lt;='Tariff Jul''15'!P12,($F5*'Tariff Jul''15'!P7/'Tariff Jul''15'!P8-'Tariff Jul''15'!P11)*('Tariff Jul''15'!P16/100*1.1)*'Tariff Jul''15'!P8,('Tariff Jul''15'!P12-'Tariff Jul''15'!P11)*('Tariff Jul''15'!P16/100*1.1)*'Tariff Jul''15'!P8))</f>
        <v>0</v>
      </c>
      <c r="O9" s="41">
        <f>IF($F5*'Tariff Jul''15'!Q7/'Tariff Jul''15'!Q8&lt;'Tariff Jul''15'!Q11,0,IF($F5*'Tariff Jul''15'!Q7/'Tariff Jul''15'!Q8&lt;='Tariff Jul''15'!Q12,($F5*'Tariff Jul''15'!Q7/'Tariff Jul''15'!Q8-'Tariff Jul''15'!Q11)*('Tariff Jul''15'!Q16/100*1.1)*'Tariff Jul''15'!Q8,('Tariff Jul''15'!Q12-'Tariff Jul''15'!Q11)*('Tariff Jul''15'!Q16/100*1.1)*'Tariff Jul''15'!Q8))</f>
        <v>236.39</v>
      </c>
      <c r="P9" s="41">
        <f>IF($F5*'Tariff Jul''15'!R7/'Tariff Jul''15'!R8&lt;'Tariff Jul''15'!R11,0,IF($F5*'Tariff Jul''15'!R7/'Tariff Jul''15'!R8&lt;='Tariff Jul''15'!R12,($F5*'Tariff Jul''15'!R7/'Tariff Jul''15'!R8-'Tariff Jul''15'!R11)*('Tariff Jul''15'!R16/100*1.1)*'Tariff Jul''15'!R8,('Tariff Jul''15'!R12-'Tariff Jul''15'!R11)*('Tariff Jul''15'!R16/100*1.1)*'Tariff Jul''15'!R8))</f>
        <v>0</v>
      </c>
      <c r="Q9" s="36"/>
    </row>
    <row r="10" spans="1:17" x14ac:dyDescent="0.15">
      <c r="A10" s="33" t="s">
        <v>199</v>
      </c>
      <c r="B10" s="36"/>
      <c r="C10" s="41">
        <f>IF($F5*'Tariff Jul''15'!E7/'Tariff Jul''15'!E8&lt;'Tariff Jul''15'!E12,0,IF($F5*'Tariff Jul''15'!E7/'Tariff Jul''15'!E8&lt;='Tariff Jul''15'!E13,($F5*'Tariff Jul''15'!E7/'Tariff Jul''15'!E8-'Tariff Jul''15'!E12)*('Tariff Jul''15'!E17/100*1.1)*'Tariff Jul''15'!E8,('Tariff Jul''15'!E13-'Tariff Jul''15'!E12)*('Tariff Jul''15'!E17/100*1.1)*'Tariff Jul''15'!E8))</f>
        <v>0</v>
      </c>
      <c r="D10" s="41">
        <f>IF($F5*'Tariff Jul''15'!F7/'Tariff Jul''15'!F8&lt;'Tariff Jul''15'!F12,0,IF($F5*'Tariff Jul''15'!F7/'Tariff Jul''15'!F8&lt;='Tariff Jul''15'!F13,($F5*'Tariff Jul''15'!F7/'Tariff Jul''15'!F8-'Tariff Jul''15'!F12)*('Tariff Jul''15'!F17/100*1.1)*'Tariff Jul''15'!F8,('Tariff Jul''15'!F13-'Tariff Jul''15'!F12)*('Tariff Jul''15'!F17/100*1.1)*'Tariff Jul''15'!F8))</f>
        <v>0</v>
      </c>
      <c r="E10" s="41">
        <f>IF($F5*'Tariff Jul''15'!G7/'Tariff Jul''15'!G8&lt;'Tariff Jul''15'!G12,0,IF($F5*'Tariff Jul''15'!G7/'Tariff Jul''15'!G8&lt;='Tariff Jul''15'!G13,($F5*'Tariff Jul''15'!G7/'Tariff Jul''15'!G8-'Tariff Jul''15'!G12)*('Tariff Jul''15'!G17/100*1.1)*'Tariff Jul''15'!G8,('Tariff Jul''15'!G13-'Tariff Jul''15'!G12)*('Tariff Jul''15'!G17/100*1.1)*'Tariff Jul''15'!G8))</f>
        <v>0</v>
      </c>
      <c r="F10" s="41">
        <f>IF($F5*'Tariff Jul''15'!H7/'Tariff Jul''15'!H8&lt;'Tariff Jul''15'!H12,0,IF($F5*'Tariff Jul''15'!H7/'Tariff Jul''15'!H8&lt;='Tariff Jul''15'!H13,($F5*'Tariff Jul''15'!H7/'Tariff Jul''15'!H8-'Tariff Jul''15'!H12)*('Tariff Jul''15'!H17/100*1.1)*'Tariff Jul''15'!H8,('Tariff Jul''15'!H13-'Tariff Jul''15'!H12)*('Tariff Jul''15'!H17/100*1.1)*'Tariff Jul''15'!H8))</f>
        <v>178.36500000000001</v>
      </c>
      <c r="G10" s="41">
        <f>IF($F5*'Tariff Jul''15'!I7/'Tariff Jul''15'!I8&lt;'Tariff Jul''15'!I12,0,IF($F5*'Tariff Jul''15'!I7/'Tariff Jul''15'!I8&lt;='Tariff Jul''15'!I13,($F5*'Tariff Jul''15'!I7/'Tariff Jul''15'!I8-'Tariff Jul''15'!I12)*('Tariff Jul''15'!I17/100*1.1)*'Tariff Jul''15'!I8,('Tariff Jul''15'!I13-'Tariff Jul''15'!I12)*('Tariff Jul''15'!I17/100*1.1)*'Tariff Jul''15'!I8))</f>
        <v>172.53500000000003</v>
      </c>
      <c r="H10" s="41">
        <f>IF($F5*'Tariff Jul''15'!J7/'Tariff Jul''15'!J8&lt;'Tariff Jul''15'!J12,0,IF($F5*'Tariff Jul''15'!J7/'Tariff Jul''15'!J8&lt;='Tariff Jul''15'!J13,($F5*'Tariff Jul''15'!J7/'Tariff Jul''15'!J8-'Tariff Jul''15'!J12)*('Tariff Jul''15'!J17/100*1.1)*'Tariff Jul''15'!J8,('Tariff Jul''15'!J13-'Tariff Jul''15'!J12)*('Tariff Jul''15'!J17/100*1.1)*'Tariff Jul''15'!J8))</f>
        <v>190.35500000000002</v>
      </c>
      <c r="I10" s="41">
        <f>IF($F5*'Tariff Jul''15'!K7/'Tariff Jul''15'!K8&lt;'Tariff Jul''15'!K12,0,IF($F5*'Tariff Jul''15'!K7/'Tariff Jul''15'!K8&lt;='Tariff Jul''15'!K13,($F5*'Tariff Jul''15'!K7/'Tariff Jul''15'!K8-'Tariff Jul''15'!K12)*('Tariff Jul''15'!K17/100*1.1)*'Tariff Jul''15'!K8,('Tariff Jul''15'!K13-'Tariff Jul''15'!K12)*('Tariff Jul''15'!K17/100*1.1)*'Tariff Jul''15'!K8))</f>
        <v>0</v>
      </c>
      <c r="J10" s="41">
        <f>IF($F5*'Tariff Jul''15'!L7/'Tariff Jul''15'!L8&lt;'Tariff Jul''15'!L12,0,IF($F5*'Tariff Jul''15'!L7/'Tariff Jul''15'!L8&lt;='Tariff Jul''15'!L13,($F5*'Tariff Jul''15'!L7/'Tariff Jul''15'!L8-'Tariff Jul''15'!L12)*('Tariff Jul''15'!L17/100*1.1)*'Tariff Jul''15'!L8,('Tariff Jul''15'!L13-'Tariff Jul''15'!L12)*('Tariff Jul''15'!L17/100*1.1)*'Tariff Jul''15'!L8))</f>
        <v>0</v>
      </c>
      <c r="K10" s="41">
        <f>IF($F5*'Tariff Jul''15'!M7/'Tariff Jul''15'!M8&lt;'Tariff Jul''15'!M12,0,IF($F5*'Tariff Jul''15'!M7/'Tariff Jul''15'!M8&lt;='Tariff Jul''15'!M13,($F5*'Tariff Jul''15'!M7/'Tariff Jul''15'!M8-'Tariff Jul''15'!M12)*('Tariff Jul''15'!M17/100*1.1)*'Tariff Jul''15'!M8,('Tariff Jul''15'!M13-'Tariff Jul''15'!M12)*('Tariff Jul''15'!M17/100*1.1)*'Tariff Jul''15'!M8))</f>
        <v>0</v>
      </c>
      <c r="L10" s="41">
        <f>IF($F5*'Tariff Jul''15'!N7/'Tariff Jul''15'!N8&lt;'Tariff Jul''15'!N12,0,IF($F5*'Tariff Jul''15'!N7/'Tariff Jul''15'!N8&lt;='Tariff Jul''15'!N13,($F5*'Tariff Jul''15'!N7/'Tariff Jul''15'!N8-'Tariff Jul''15'!N12)*('Tariff Jul''15'!N17/100*1.1)*'Tariff Jul''15'!N8,('Tariff Jul''15'!N13-'Tariff Jul''15'!N12)*('Tariff Jul''15'!N17/100*1.1)*'Tariff Jul''15'!N8))</f>
        <v>0</v>
      </c>
      <c r="M10" s="41">
        <f>IF($F5*'Tariff Jul''15'!O7/'Tariff Jul''15'!O8&lt;'Tariff Jul''15'!O12,0,IF($F5*'Tariff Jul''15'!O7/'Tariff Jul''15'!O8&lt;='Tariff Jul''15'!O13,($F5*'Tariff Jul''15'!O7/'Tariff Jul''15'!O8-'Tariff Jul''15'!O12)*('Tariff Jul''15'!O17/100*1.1)*'Tariff Jul''15'!O8,('Tariff Jul''15'!O13-'Tariff Jul''15'!O12)*('Tariff Jul''15'!O17/100*1.1)*'Tariff Jul''15'!O8))</f>
        <v>0</v>
      </c>
      <c r="N10" s="41">
        <f>IF($F5*'Tariff Jul''15'!P7/'Tariff Jul''15'!P8&lt;'Tariff Jul''15'!P12,0,IF($F5*'Tariff Jul''15'!P7/'Tariff Jul''15'!P8&lt;='Tariff Jul''15'!P13,($F5*'Tariff Jul''15'!P7/'Tariff Jul''15'!P8-'Tariff Jul''15'!P12)*('Tariff Jul''15'!P17/100*1.1)*'Tariff Jul''15'!P8,('Tariff Jul''15'!P13-'Tariff Jul''15'!P12)*('Tariff Jul''15'!P17/100*1.1)*'Tariff Jul''15'!P8))</f>
        <v>0</v>
      </c>
      <c r="O10" s="41">
        <f>IF($F5*'Tariff Jul''15'!Q7/'Tariff Jul''15'!Q8&lt;'Tariff Jul''15'!Q12,0,IF($F5*'Tariff Jul''15'!Q7/'Tariff Jul''15'!Q8&lt;='Tariff Jul''15'!Q13,($F5*'Tariff Jul''15'!Q7/'Tariff Jul''15'!Q8-'Tariff Jul''15'!Q12)*('Tariff Jul''15'!Q17/100*1.1)*'Tariff Jul''15'!Q8,('Tariff Jul''15'!Q13-'Tariff Jul''15'!Q12)*('Tariff Jul''15'!Q17/100*1.1)*'Tariff Jul''15'!Q8))</f>
        <v>0</v>
      </c>
      <c r="P10" s="41">
        <f>IF($F5*'Tariff Jul''15'!R7/'Tariff Jul''15'!R8&lt;'Tariff Jul''15'!R12,0,IF($F5*'Tariff Jul''15'!R7/'Tariff Jul''15'!R8&lt;='Tariff Jul''15'!R13,($F5*'Tariff Jul''15'!R7/'Tariff Jul''15'!R8-'Tariff Jul''15'!R12)*('Tariff Jul''15'!R17/100*1.1)*'Tariff Jul''15'!R8,('Tariff Jul''15'!R13-'Tariff Jul''15'!R12)*('Tariff Jul''15'!R17/100*1.1)*'Tariff Jul''15'!R8))</f>
        <v>0</v>
      </c>
      <c r="Q10" s="36"/>
    </row>
    <row r="11" spans="1:17" x14ac:dyDescent="0.15">
      <c r="A11" s="33" t="s">
        <v>200</v>
      </c>
      <c r="B11" s="36"/>
      <c r="C11" s="41">
        <f>IF($F5*'Tariff Jul''15'!E7/'Tariff Jul''15'!E8&lt;'Tariff Jul''15'!E13,0,IF($F5*'Tariff Jul''15'!E7/'Tariff Jul''15'!E8&lt;='Tariff Jul''15'!E15,($F5*'Tariff Jul''15'!E7/'Tariff Jul''15'!E8-'Tariff Jul''15'!E13)*('Tariff Jul''15'!E18/100*1.1)*'Tariff Jul''15'!E8,('Tariff Jul''15'!E15-'Tariff Jul''15'!E13)*('Tariff Jul''15'!E18/100*1.1)*'Tariff Jul''15'!E8))</f>
        <v>0</v>
      </c>
      <c r="D11" s="41">
        <f>IF($F5*'Tariff Jul''15'!F7/'Tariff Jul''15'!F8&lt;'Tariff Jul''15'!F13,0,IF($F5*'Tariff Jul''15'!F7/'Tariff Jul''15'!F8&lt;='Tariff Jul''15'!F15,($F5*'Tariff Jul''15'!F7/'Tariff Jul''15'!F8-'Tariff Jul''15'!F13)*('Tariff Jul''15'!F18/100*1.1)*'Tariff Jul''15'!F8,('Tariff Jul''15'!F15-'Tariff Jul''15'!F13)*('Tariff Jul''15'!F18/100*1.1)*'Tariff Jul''15'!F8))</f>
        <v>0</v>
      </c>
      <c r="E11" s="41">
        <f>IF($F5*'Tariff Jul''15'!G7/'Tariff Jul''15'!G8&lt;'Tariff Jul''15'!G13,0,IF($F5*'Tariff Jul''15'!G7/'Tariff Jul''15'!G8&lt;='Tariff Jul''15'!G15,($F5*'Tariff Jul''15'!G7/'Tariff Jul''15'!G8-'Tariff Jul''15'!G13)*('Tariff Jul''15'!G18/100*1.1)*'Tariff Jul''15'!G8,('Tariff Jul''15'!G15-'Tariff Jul''15'!G13)*('Tariff Jul''15'!G18/100*1.1)*'Tariff Jul''15'!G8))</f>
        <v>0</v>
      </c>
      <c r="F11" s="41">
        <f>IF($F5*'Tariff Jul''15'!H7/'Tariff Jul''15'!H8&lt;'Tariff Jul''15'!H13,0,IF($F5*'Tariff Jul''15'!H7/'Tariff Jul''15'!H8&lt;='Tariff Jul''15'!H15,($F5*'Tariff Jul''15'!H7/'Tariff Jul''15'!H8-'Tariff Jul''15'!H13)*('Tariff Jul''15'!H18/100*1.1)*'Tariff Jul''15'!H8,('Tariff Jul''15'!H15-'Tariff Jul''15'!H13)*('Tariff Jul''15'!H18/100*1.1)*'Tariff Jul''15'!H8))</f>
        <v>0</v>
      </c>
      <c r="G11" s="41">
        <f>IF($F5*'Tariff Jul''15'!I7/'Tariff Jul''15'!I8&lt;'Tariff Jul''15'!I13,0,IF($F5*'Tariff Jul''15'!I7/'Tariff Jul''15'!I8&lt;='Tariff Jul''15'!I15,($F5*'Tariff Jul''15'!I7/'Tariff Jul''15'!I8-'Tariff Jul''15'!I13)*('Tariff Jul''15'!I18/100*1.1)*'Tariff Jul''15'!I8,('Tariff Jul''15'!I15-'Tariff Jul''15'!I13)*('Tariff Jul''15'!I18/100*1.1)*'Tariff Jul''15'!I8))</f>
        <v>0</v>
      </c>
      <c r="H11" s="41">
        <f>IF($F5*'Tariff Jul''15'!J7/'Tariff Jul''15'!J8&lt;'Tariff Jul''15'!J13,0,IF($F5*'Tariff Jul''15'!J7/'Tariff Jul''15'!J8&lt;='Tariff Jul''15'!J15,($F5*'Tariff Jul''15'!J7/'Tariff Jul''15'!J8-'Tariff Jul''15'!J13)*('Tariff Jul''15'!J18/100*1.1)*'Tariff Jul''15'!J8,('Tariff Jul''15'!J15-'Tariff Jul''15'!J13)*('Tariff Jul''15'!J18/100*1.1)*'Tariff Jul''15'!J8))</f>
        <v>0</v>
      </c>
      <c r="I11" s="41">
        <f>IF($F5*'Tariff Jul''15'!K7/'Tariff Jul''15'!K8&lt;'Tariff Jul''15'!K13,0,IF($F5*'Tariff Jul''15'!K7/'Tariff Jul''15'!K8&lt;='Tariff Jul''15'!K15,($F5*'Tariff Jul''15'!K7/'Tariff Jul''15'!K8-'Tariff Jul''15'!K13)*('Tariff Jul''15'!K18/100*1.1)*'Tariff Jul''15'!K8,('Tariff Jul''15'!K15-'Tariff Jul''15'!K13)*('Tariff Jul''15'!K18/100*1.1)*'Tariff Jul''15'!K8))</f>
        <v>0</v>
      </c>
      <c r="J11" s="41">
        <f>IF($F5*'Tariff Jul''15'!L7/'Tariff Jul''15'!L8&lt;'Tariff Jul''15'!L13,0,IF($F5*'Tariff Jul''15'!L7/'Tariff Jul''15'!L8&lt;='Tariff Jul''15'!L15,($F5*'Tariff Jul''15'!L7/'Tariff Jul''15'!L8-'Tariff Jul''15'!L13)*('Tariff Jul''15'!L18/100*1.1)*'Tariff Jul''15'!L8,('Tariff Jul''15'!L15-'Tariff Jul''15'!L13)*('Tariff Jul''15'!L18/100*1.1)*'Tariff Jul''15'!L8))</f>
        <v>0</v>
      </c>
      <c r="K11" s="41">
        <f>IF($F5*'Tariff Jul''15'!M7/'Tariff Jul''15'!M8&lt;'Tariff Jul''15'!M13,0,IF($F5*'Tariff Jul''15'!M7/'Tariff Jul''15'!M8&lt;='Tariff Jul''15'!M15,($F5*'Tariff Jul''15'!M7/'Tariff Jul''15'!M8-'Tariff Jul''15'!M13)*('Tariff Jul''15'!M18/100*1.1)*'Tariff Jul''15'!M8,('Tariff Jul''15'!M15-'Tariff Jul''15'!M13)*('Tariff Jul''15'!M18/100*1.1)*'Tariff Jul''15'!M8))</f>
        <v>0</v>
      </c>
      <c r="L11" s="41">
        <f>IF($F5*'Tariff Jul''15'!N7/'Tariff Jul''15'!N8&lt;'Tariff Jul''15'!N13,0,IF($F5*'Tariff Jul''15'!N7/'Tariff Jul''15'!N8&lt;='Tariff Jul''15'!N15,($F5*'Tariff Jul''15'!N7/'Tariff Jul''15'!N8-'Tariff Jul''15'!N13)*('Tariff Jul''15'!N18/100*1.1)*'Tariff Jul''15'!N8,('Tariff Jul''15'!N15-'Tariff Jul''15'!N13)*('Tariff Jul''15'!N18/100*1.1)*'Tariff Jul''15'!N8))</f>
        <v>0</v>
      </c>
      <c r="M11" s="41">
        <f>IF($F5*'Tariff Jul''15'!O7/'Tariff Jul''15'!O8&lt;'Tariff Jul''15'!O13,0,IF($F5*'Tariff Jul''15'!O7/'Tariff Jul''15'!O8&lt;='Tariff Jul''15'!O15,($F5*'Tariff Jul''15'!O7/'Tariff Jul''15'!O8-'Tariff Jul''15'!O13)*('Tariff Jul''15'!O18/100*1.1)*'Tariff Jul''15'!O8,('Tariff Jul''15'!O15-'Tariff Jul''15'!O13)*('Tariff Jul''15'!O18/100*1.1)*'Tariff Jul''15'!O8))</f>
        <v>0</v>
      </c>
      <c r="N11" s="41">
        <f>IF($F5*'Tariff Jul''15'!P7/'Tariff Jul''15'!P8&lt;'Tariff Jul''15'!P13,0,IF($F5*'Tariff Jul''15'!P7/'Tariff Jul''15'!P8&lt;='Tariff Jul''15'!P15,($F5*'Tariff Jul''15'!P7/'Tariff Jul''15'!P8-'Tariff Jul''15'!P13)*('Tariff Jul''15'!P18/100*1.1)*'Tariff Jul''15'!P8,('Tariff Jul''15'!P15-'Tariff Jul''15'!P13)*('Tariff Jul''15'!P18/100*1.1)*'Tariff Jul''15'!P8))</f>
        <v>0</v>
      </c>
      <c r="O11" s="41">
        <f>IF($F5*'Tariff Jul''15'!Q7/'Tariff Jul''15'!Q8&lt;'Tariff Jul''15'!Q13,0,IF($F5*'Tariff Jul''15'!Q7/'Tariff Jul''15'!Q8&lt;='Tariff Jul''15'!Q15,($F5*'Tariff Jul''15'!Q7/'Tariff Jul''15'!Q8-'Tariff Jul''15'!Q13)*('Tariff Jul''15'!Q18/100*1.1)*'Tariff Jul''15'!Q8,('Tariff Jul''15'!Q15-'Tariff Jul''15'!Q13)*('Tariff Jul''15'!Q18/100*1.1)*'Tariff Jul''15'!Q8))</f>
        <v>0</v>
      </c>
      <c r="P11" s="41">
        <f>IF($F5*'Tariff Jul''15'!R7/'Tariff Jul''15'!R8&lt;'Tariff Jul''15'!R13,0,IF($F5*'Tariff Jul''15'!R7/'Tariff Jul''15'!R8&lt;='Tariff Jul''15'!R15,($F5*'Tariff Jul''15'!R7/'Tariff Jul''15'!R8-'Tariff Jul''15'!R13)*('Tariff Jul''15'!R18/100*1.1)*'Tariff Jul''15'!R8,('Tariff Jul''15'!R15-'Tariff Jul''15'!R13)*('Tariff Jul''15'!R18/100*1.1)*'Tariff Jul''15'!R8))</f>
        <v>0</v>
      </c>
      <c r="Q11" s="36"/>
    </row>
    <row r="12" spans="1:17" x14ac:dyDescent="0.15">
      <c r="A12" s="33" t="s">
        <v>280</v>
      </c>
      <c r="B12" s="36"/>
      <c r="C12" s="41">
        <f>IF(($F5*'Tariff Jul''15'!E7/'Tariff Jul''15'!E8&gt;'Tariff Jul''15'!E14),($F5*'Tariff Jul''15'!E7/'Tariff Jul''15'!E8-'Tariff Jul''15'!E14)*'Tariff Jul''15'!E19/100*1.1*'Tariff Jul''15'!E8,0)</f>
        <v>187.33000000000004</v>
      </c>
      <c r="D12" s="41">
        <f>IF(($F5*'Tariff Jul''15'!F7/'Tariff Jul''15'!F8&gt;'Tariff Jul''15'!F14),($F5*'Tariff Jul''15'!F7/'Tariff Jul''15'!F8-'Tariff Jul''15'!F14)*'Tariff Jul''15'!F19/100*1.1*'Tariff Jul''15'!F8,0)</f>
        <v>183.64500000000001</v>
      </c>
      <c r="E12" s="41">
        <f>IF(($F5*'Tariff Jul''15'!G7/'Tariff Jul''15'!G8&gt;'Tariff Jul''15'!G14),($F5*'Tariff Jul''15'!G7/'Tariff Jul''15'!G8-'Tariff Jul''15'!G14)*'Tariff Jul''15'!G19/100*1.1*'Tariff Jul''15'!G8,0)</f>
        <v>0</v>
      </c>
      <c r="F12" s="41">
        <f>IF(($F5*'Tariff Jul''15'!H7/'Tariff Jul''15'!H8&gt;'Tariff Jul''15'!H14),($F5*'Tariff Jul''15'!H7/'Tariff Jul''15'!H8-'Tariff Jul''15'!H14)*'Tariff Jul''15'!H19/100*1.1*'Tariff Jul''15'!H8,0)</f>
        <v>0</v>
      </c>
      <c r="G12" s="41">
        <f>IF(($F5*'Tariff Jul''15'!I7/'Tariff Jul''15'!I8&gt;'Tariff Jul''15'!I14),($F5*'Tariff Jul''15'!I7/'Tariff Jul''15'!I8-'Tariff Jul''15'!I14)*'Tariff Jul''15'!I19/100*1.1*'Tariff Jul''15'!I8,0)</f>
        <v>0</v>
      </c>
      <c r="H12" s="41">
        <f>IF(($F5*'Tariff Jul''15'!J7/'Tariff Jul''15'!J8&gt;'Tariff Jul''15'!J14),($F5*'Tariff Jul''15'!J7/'Tariff Jul''15'!J8-'Tariff Jul''15'!J14)*'Tariff Jul''15'!J19/100*1.1*'Tariff Jul''15'!J8,0)</f>
        <v>0</v>
      </c>
      <c r="I12" s="41">
        <f>IF(($F5*'Tariff Jul''15'!K7/'Tariff Jul''15'!K8&gt;'Tariff Jul''15'!K14),($F5*'Tariff Jul''15'!K7/'Tariff Jul''15'!K8-'Tariff Jul''15'!K14)*'Tariff Jul''15'!K19/100*1.1*'Tariff Jul''15'!K8,0)</f>
        <v>158.07</v>
      </c>
      <c r="J12" s="41">
        <f>IF(($F5*'Tariff Jul''15'!L7/'Tariff Jul''15'!L8&gt;'Tariff Jul''15'!L14),($F5*'Tariff Jul''15'!L7/'Tariff Jul''15'!L8-'Tariff Jul''15'!L14)*'Tariff Jul''15'!L19/100*1.1*'Tariff Jul''15'!L8,0)</f>
        <v>204.05</v>
      </c>
      <c r="K12" s="41">
        <f>IF(($F5*'Tariff Jul''15'!M7/'Tariff Jul''15'!M8&gt;'Tariff Jul''15'!M14),($F5*'Tariff Jul''15'!M7/'Tariff Jul''15'!M8-'Tariff Jul''15'!M14)*'Tariff Jul''15'!M19/100*1.1*'Tariff Jul''15'!M8,0)</f>
        <v>204.05</v>
      </c>
      <c r="L12" s="41">
        <f>IF(($F5*'Tariff Jul''15'!N7/'Tariff Jul''15'!N8&gt;'Tariff Jul''15'!N14),($F5*'Tariff Jul''15'!N7/'Tariff Jul''15'!N8-'Tariff Jul''15'!N14)*'Tariff Jul''15'!N19/100*1.1*'Tariff Jul''15'!N8,0)</f>
        <v>289.97100000000006</v>
      </c>
      <c r="M12" s="41">
        <f>IF(($F5*'Tariff Jul''15'!O7/'Tariff Jul''15'!O8&gt;'Tariff Jul''15'!O14),($F5*'Tariff Jul''15'!O7/'Tariff Jul''15'!O8-'Tariff Jul''15'!O14)*'Tariff Jul''15'!O19/100*1.1*'Tariff Jul''15'!O8,0)</f>
        <v>208.39500000000001</v>
      </c>
      <c r="N12" s="41">
        <f>IF(($F5*'Tariff Jul''15'!P7/'Tariff Jul''15'!P8&gt;'Tariff Jul''15'!P14),($F5*'Tariff Jul''15'!P7/'Tariff Jul''15'!P8-'Tariff Jul''15'!P14)*'Tariff Jul''15'!P19/100*1.1*'Tariff Jul''15'!P8,0)</f>
        <v>208.72500000000002</v>
      </c>
      <c r="O12" s="41">
        <f>IF(($F5*'Tariff Jul''15'!Q7/'Tariff Jul''15'!Q8&gt;'Tariff Jul''15'!Q14),($F5*'Tariff Jul''15'!Q7/'Tariff Jul''15'!Q8-'Tariff Jul''15'!Q14)*'Tariff Jul''15'!Q19/100*1.1*'Tariff Jul''15'!Q8,0)</f>
        <v>192.22500000000002</v>
      </c>
      <c r="P12" s="41">
        <f>IF(($F5*'Tariff Jul''15'!R7/'Tariff Jul''15'!R8&gt;'Tariff Jul''15'!R14),($F5*'Tariff Jul''15'!R7/'Tariff Jul''15'!R8-'Tariff Jul''15'!R14)*'Tariff Jul''15'!R19/100*1.1*'Tariff Jul''15'!R8,0)</f>
        <v>166.83150000000001</v>
      </c>
      <c r="Q12" s="36"/>
    </row>
    <row r="13" spans="1:17" x14ac:dyDescent="0.15">
      <c r="A13" s="33" t="s">
        <v>203</v>
      </c>
      <c r="B13" s="36"/>
      <c r="C13" s="41">
        <f>IF($F5*'Tariff Jul''15'!E9/'Tariff Jul''15'!E10&gt;='Tariff Jul''15'!E11,('Tariff Jul''15'!E11*'Tariff Jul''15'!E20/100*1.1)*'Tariff Jul''15'!E10,($F5*'Tariff Jul''15'!E9/'Tariff Jul''15'!E10*'Tariff Jul''15'!E20/100*1.1)*'Tariff Jul''15'!E10)</f>
        <v>885.72</v>
      </c>
      <c r="D13" s="41">
        <f>IF($F5*'Tariff Jul''15'!F9/'Tariff Jul''15'!F10&gt;='Tariff Jul''15'!F11,('Tariff Jul''15'!F11*'Tariff Jul''15'!F20/100*1.1)*'Tariff Jul''15'!F10,($F5*'Tariff Jul''15'!F9/'Tariff Jul''15'!F10*'Tariff Jul''15'!F20/100*1.1)*'Tariff Jul''15'!F10)</f>
        <v>950.40000000000009</v>
      </c>
      <c r="E13" s="41">
        <f>IF($F5*'Tariff Jul''15'!G9/'Tariff Jul''15'!G10&gt;='Tariff Jul''15'!G11,('Tariff Jul''15'!G11*'Tariff Jul''15'!G20/100*1.1)*'Tariff Jul''15'!G10,($F5*'Tariff Jul''15'!G9/'Tariff Jul''15'!G10*'Tariff Jul''15'!G20/100*1.1)*'Tariff Jul''15'!G10)</f>
        <v>995.56709999999998</v>
      </c>
      <c r="F13" s="41">
        <f>IF($F5*'Tariff Jul''15'!H9/'Tariff Jul''15'!H10&gt;='Tariff Jul''15'!H11,('Tariff Jul''15'!H11*'Tariff Jul''15'!H20/100*1.1)*'Tariff Jul''15'!H10,($F5*'Tariff Jul''15'!H9/'Tariff Jul''15'!H10*'Tariff Jul''15'!H20/100*1.1)*'Tariff Jul''15'!H10)</f>
        <v>272.05200000000002</v>
      </c>
      <c r="G13" s="41">
        <f>IF($F5*'Tariff Jul''15'!I9/'Tariff Jul''15'!I10&gt;='Tariff Jul''15'!I11,('Tariff Jul''15'!I11*'Tariff Jul''15'!I20/100*1.1)*'Tariff Jul''15'!I10,($F5*'Tariff Jul''15'!I9/'Tariff Jul''15'!I10*'Tariff Jul''15'!I20/100*1.1)*'Tariff Jul''15'!I10)</f>
        <v>271.26000000000005</v>
      </c>
      <c r="H13" s="41">
        <f>IF($F5*'Tariff Jul''15'!J9/'Tariff Jul''15'!J10&gt;='Tariff Jul''15'!J11,('Tariff Jul''15'!J11*'Tariff Jul''15'!J20/100*1.1)*'Tariff Jul''15'!J10,($F5*'Tariff Jul''15'!J9/'Tariff Jul''15'!J10*'Tariff Jul''15'!J20/100*1.1)*'Tariff Jul''15'!J10)</f>
        <v>290.565</v>
      </c>
      <c r="I13" s="41">
        <f>IF($F5*'Tariff Jul''15'!K9/'Tariff Jul''15'!K10&gt;='Tariff Jul''15'!K11,('Tariff Jul''15'!K11*'Tariff Jul''15'!K20/100*1.1)*'Tariff Jul''15'!K10,($F5*'Tariff Jul''15'!K9/'Tariff Jul''15'!K10*'Tariff Jul''15'!K20/100*1.1)*'Tariff Jul''15'!K10)</f>
        <v>926.6400000000001</v>
      </c>
      <c r="J13" s="41">
        <f>IF($F5*'Tariff Jul''15'!L9/'Tariff Jul''15'!L10&gt;='Tariff Jul''15'!L11,('Tariff Jul''15'!L11*'Tariff Jul''15'!L20/100*1.1)*'Tariff Jul''15'!L10,($F5*'Tariff Jul''15'!L9/'Tariff Jul''15'!L10*'Tariff Jul''15'!L20/100*1.1)*'Tariff Jul''15'!L10)</f>
        <v>275.22000000000003</v>
      </c>
      <c r="K13" s="41">
        <f>IF($F5*'Tariff Jul''15'!M9/'Tariff Jul''15'!M10&gt;='Tariff Jul''15'!M11,('Tariff Jul''15'!M11*'Tariff Jul''15'!M20/100*1.1)*'Tariff Jul''15'!M10,($F5*'Tariff Jul''15'!M9/'Tariff Jul''15'!M10*'Tariff Jul''15'!M20/100*1.1)*'Tariff Jul''15'!M10)</f>
        <v>973.5</v>
      </c>
      <c r="L13" s="41">
        <f>IF($F5*'Tariff Jul''15'!N9/'Tariff Jul''15'!N10&gt;='Tariff Jul''15'!N11,('Tariff Jul''15'!N11*'Tariff Jul''15'!N20/100*1.1)*'Tariff Jul''15'!N10,($F5*'Tariff Jul''15'!N9/'Tariff Jul''15'!N10*'Tariff Jul''15'!N20/100*1.1)*'Tariff Jul''15'!N10)</f>
        <v>598.55399999999997</v>
      </c>
      <c r="M13" s="41">
        <f>IF($F5*'Tariff Jul''15'!O9/'Tariff Jul''15'!O10&gt;='Tariff Jul''15'!O11,('Tariff Jul''15'!O11*'Tariff Jul''15'!O20/100*1.1)*'Tariff Jul''15'!O10,($F5*'Tariff Jul''15'!O9/'Tariff Jul''15'!O10*'Tariff Jul''15'!O20/100*1.1)*'Tariff Jul''15'!O10)</f>
        <v>1082.07</v>
      </c>
      <c r="N13" s="41">
        <f>IF($F5*'Tariff Jul''15'!P9/'Tariff Jul''15'!P10&gt;='Tariff Jul''15'!P11,('Tariff Jul''15'!P11*'Tariff Jul''15'!P20/100*1.1)*'Tariff Jul''15'!P10,($F5*'Tariff Jul''15'!P9/'Tariff Jul''15'!P10*'Tariff Jul''15'!P20/100*1.1)*'Tariff Jul''15'!P10)</f>
        <v>1036.2</v>
      </c>
      <c r="O13" s="41">
        <f>IF($F5*'Tariff Jul''15'!Q9/'Tariff Jul''15'!Q10&gt;='Tariff Jul''15'!Q11,('Tariff Jul''15'!Q11*'Tariff Jul''15'!Q20/100*1.1)*'Tariff Jul''15'!Q10,($F5*'Tariff Jul''15'!Q9/'Tariff Jul''15'!Q10*'Tariff Jul''15'!Q20/100*1.1)*'Tariff Jul''15'!Q10)</f>
        <v>271.26000000000005</v>
      </c>
      <c r="P13" s="41">
        <f>IF($F5*'Tariff Jul''15'!R9/'Tariff Jul''15'!R10&gt;='Tariff Jul''15'!R11,('Tariff Jul''15'!R11*'Tariff Jul''15'!R20/100*1.1)*'Tariff Jul''15'!R10,($F5*'Tariff Jul''15'!R9/'Tariff Jul''15'!R10*'Tariff Jul''15'!R20/100*1.1)*'Tariff Jul''15'!R10)</f>
        <v>875.78700000000003</v>
      </c>
      <c r="Q13" s="36"/>
    </row>
    <row r="14" spans="1:17" x14ac:dyDescent="0.15">
      <c r="A14" s="33" t="s">
        <v>83</v>
      </c>
      <c r="B14" s="36"/>
      <c r="C14" s="41">
        <f>IF($F5*'Tariff Jul''15'!E9/'Tariff Jul''15'!E10&lt;'Tariff Jul''15'!E11,0,IF($F5*'Tariff Jul''15'!E9/'Tariff Jul''15'!E10&lt;='Tariff Jul''15'!E12,($F5*'Tariff Jul''15'!E9/'Tariff Jul''15'!E10-'Tariff Jul''15'!E11)*('Tariff Jul''15'!E21/100*1.1)*'Tariff Jul''15'!E10,('Tariff Jul''15'!E12-'Tariff Jul''15'!E11)*('Tariff Jul''15'!E21/100*1.1)*'Tariff Jul''15'!E10))</f>
        <v>0</v>
      </c>
      <c r="D14" s="41">
        <f>IF($F5*'Tariff Jul''15'!F9/'Tariff Jul''15'!F10&lt;'Tariff Jul''15'!F11,0,IF($F5*'Tariff Jul''15'!F9/'Tariff Jul''15'!F10&lt;='Tariff Jul''15'!F12,($F5*'Tariff Jul''15'!F9/'Tariff Jul''15'!F10-'Tariff Jul''15'!F11)*('Tariff Jul''15'!F21/100*1.1)*'Tariff Jul''15'!F10,('Tariff Jul''15'!F12-'Tariff Jul''15'!F11)*('Tariff Jul''15'!F21/100*1.1)*'Tariff Jul''15'!F10))</f>
        <v>0</v>
      </c>
      <c r="E14" s="41">
        <f>IF($F5*'Tariff Jul''15'!G9/'Tariff Jul''15'!G10&lt;'Tariff Jul''15'!G11,0,IF($F5*'Tariff Jul''15'!G9/'Tariff Jul''15'!G10&lt;='Tariff Jul''15'!G12,($F5*'Tariff Jul''15'!G9/'Tariff Jul''15'!G10-'Tariff Jul''15'!G11)*('Tariff Jul''15'!G21/100*1.1)*'Tariff Jul''15'!G10,('Tariff Jul''15'!G12-'Tariff Jul''15'!G11)*('Tariff Jul''15'!G21/100*1.1)*'Tariff Jul''15'!G10))</f>
        <v>573.92115000000001</v>
      </c>
      <c r="F14" s="41">
        <f>IF($F5*'Tariff Jul''15'!H9/'Tariff Jul''15'!H10&lt;'Tariff Jul''15'!H11,0,IF($F5*'Tariff Jul''15'!H9/'Tariff Jul''15'!H10&lt;='Tariff Jul''15'!H12,($F5*'Tariff Jul''15'!H9/'Tariff Jul''15'!H10-'Tariff Jul''15'!H11)*('Tariff Jul''15'!H21/100*1.1)*'Tariff Jul''15'!H10,('Tariff Jul''15'!H12-'Tariff Jul''15'!H11)*('Tariff Jul''15'!H21/100*1.1)*'Tariff Jul''15'!H10))</f>
        <v>646.33799999999997</v>
      </c>
      <c r="G14" s="41">
        <f>IF($F5*'Tariff Jul''15'!I9/'Tariff Jul''15'!I10&lt;'Tariff Jul''15'!I11,0,IF($F5*'Tariff Jul''15'!I9/'Tariff Jul''15'!I10&lt;='Tariff Jul''15'!I12,($F5*'Tariff Jul''15'!I9/'Tariff Jul''15'!I10-'Tariff Jul''15'!I11)*('Tariff Jul''15'!I21/100*1.1)*'Tariff Jul''15'!I10,('Tariff Jul''15'!I12-'Tariff Jul''15'!I11)*('Tariff Jul''15'!I21/100*1.1)*'Tariff Jul''15'!I10))</f>
        <v>658.81200000000013</v>
      </c>
      <c r="H14" s="41">
        <f>IF($F5*'Tariff Jul''15'!J9/'Tariff Jul''15'!J10&lt;'Tariff Jul''15'!J11,0,IF($F5*'Tariff Jul''15'!J9/'Tariff Jul''15'!J10&lt;='Tariff Jul''15'!J12,($F5*'Tariff Jul''15'!J9/'Tariff Jul''15'!J10-'Tariff Jul''15'!J11)*('Tariff Jul''15'!J21/100*1.1)*'Tariff Jul''15'!J10,('Tariff Jul''15'!J12-'Tariff Jul''15'!J11)*('Tariff Jul''15'!J21/100*1.1)*'Tariff Jul''15'!J10))</f>
        <v>691.15200000000004</v>
      </c>
      <c r="I14" s="41">
        <f>IF($F5*'Tariff Jul''15'!K9/'Tariff Jul''15'!K10&lt;'Tariff Jul''15'!K11,0,IF($F5*'Tariff Jul''15'!K9/'Tariff Jul''15'!K10&lt;='Tariff Jul''15'!K12,($F5*'Tariff Jul''15'!K9/'Tariff Jul''15'!K10-'Tariff Jul''15'!K11)*('Tariff Jul''15'!K21/100*1.1)*'Tariff Jul''15'!K10,('Tariff Jul''15'!K12-'Tariff Jul''15'!K11)*('Tariff Jul''15'!K21/100*1.1)*'Tariff Jul''15'!K10))</f>
        <v>0</v>
      </c>
      <c r="J14" s="41">
        <f>IF($F5*'Tariff Jul''15'!L9/'Tariff Jul''15'!L10&lt;'Tariff Jul''15'!L11,0,IF($F5*'Tariff Jul''15'!L9/'Tariff Jul''15'!L10&lt;='Tariff Jul''15'!L12,($F5*'Tariff Jul''15'!L9/'Tariff Jul''15'!L10-'Tariff Jul''15'!L11)*('Tariff Jul''15'!L21/100*1.1)*'Tariff Jul''15'!L10,('Tariff Jul''15'!L12-'Tariff Jul''15'!L11)*('Tariff Jul''15'!L21/100*1.1)*'Tariff Jul''15'!L10))</f>
        <v>665.2800000000002</v>
      </c>
      <c r="K14" s="41">
        <f>IF($F5*'Tariff Jul''15'!M9/'Tariff Jul''15'!M10&lt;'Tariff Jul''15'!M11,0,IF($F5*'Tariff Jul''15'!M9/'Tariff Jul''15'!M10&lt;='Tariff Jul''15'!M12,($F5*'Tariff Jul''15'!M9/'Tariff Jul''15'!M10-'Tariff Jul''15'!M11)*('Tariff Jul''15'!M21/100*1.1)*'Tariff Jul''15'!M10,('Tariff Jul''15'!M12-'Tariff Jul''15'!M11)*('Tariff Jul''15'!M21/100*1.1)*'Tariff Jul''15'!M10))</f>
        <v>0</v>
      </c>
      <c r="L14" s="41">
        <f>IF($F5*'Tariff Jul''15'!N9/'Tariff Jul''15'!N10&lt;'Tariff Jul''15'!N11,0,IF($F5*'Tariff Jul''15'!N9/'Tariff Jul''15'!N10&lt;='Tariff Jul''15'!N12,($F5*'Tariff Jul''15'!N9/'Tariff Jul''15'!N10-'Tariff Jul''15'!N11)*('Tariff Jul''15'!N21/100*1.1)*'Tariff Jul''15'!N10,('Tariff Jul''15'!N12-'Tariff Jul''15'!N11)*('Tariff Jul''15'!N21/100*1.1)*'Tariff Jul''15'!N10))</f>
        <v>0</v>
      </c>
      <c r="M14" s="41">
        <f>IF($F5*'Tariff Jul''15'!O9/'Tariff Jul''15'!O10&lt;'Tariff Jul''15'!O11,0,IF($F5*'Tariff Jul''15'!O9/'Tariff Jul''15'!O10&lt;='Tariff Jul''15'!O12,($F5*'Tariff Jul''15'!O9/'Tariff Jul''15'!O10-'Tariff Jul''15'!O11)*('Tariff Jul''15'!O21/100*1.1)*'Tariff Jul''15'!O10,('Tariff Jul''15'!O12-'Tariff Jul''15'!O11)*('Tariff Jul''15'!O21/100*1.1)*'Tariff Jul''15'!O10))</f>
        <v>0</v>
      </c>
      <c r="N14" s="41">
        <f>IF($F5*'Tariff Jul''15'!P9/'Tariff Jul''15'!P10&lt;'Tariff Jul''15'!P11,0,IF($F5*'Tariff Jul''15'!P9/'Tariff Jul''15'!P10&lt;='Tariff Jul''15'!P12,($F5*'Tariff Jul''15'!P9/'Tariff Jul''15'!P10-'Tariff Jul''15'!P11)*('Tariff Jul''15'!P21/100*1.1)*'Tariff Jul''15'!P10,('Tariff Jul''15'!P12-'Tariff Jul''15'!P11)*('Tariff Jul''15'!P21/100*1.1)*'Tariff Jul''15'!P10))</f>
        <v>0</v>
      </c>
      <c r="O14" s="41">
        <f>IF($F5*'Tariff Jul''15'!Q9/'Tariff Jul''15'!Q10&lt;'Tariff Jul''15'!Q11,0,IF($F5*'Tariff Jul''15'!Q9/'Tariff Jul''15'!Q10&lt;='Tariff Jul''15'!Q12,($F5*'Tariff Jul''15'!Q9/'Tariff Jul''15'!Q10-'Tariff Jul''15'!Q11)*('Tariff Jul''15'!Q21/100*1.1)*'Tariff Jul''15'!Q10,('Tariff Jul''15'!Q12-'Tariff Jul''15'!Q11)*('Tariff Jul''15'!Q21/100*1.1)*'Tariff Jul''15'!Q10))</f>
        <v>709.17</v>
      </c>
      <c r="P14" s="41">
        <f>IF($F5*'Tariff Jul''15'!R9/'Tariff Jul''15'!R10&lt;'Tariff Jul''15'!R11,0,IF($F5*'Tariff Jul''15'!R9/'Tariff Jul''15'!R10&lt;='Tariff Jul''15'!R12,($F5*'Tariff Jul''15'!R9/'Tariff Jul''15'!R10-'Tariff Jul''15'!R11)*('Tariff Jul''15'!R21/100*1.1)*'Tariff Jul''15'!R10,('Tariff Jul''15'!R12-'Tariff Jul''15'!R11)*('Tariff Jul''15'!R21/100*1.1)*'Tariff Jul''15'!R10))</f>
        <v>0</v>
      </c>
      <c r="Q14" s="36"/>
    </row>
    <row r="15" spans="1:17" x14ac:dyDescent="0.15">
      <c r="A15" s="33" t="s">
        <v>84</v>
      </c>
      <c r="B15" s="36"/>
      <c r="C15" s="41">
        <f>IF($F5*'Tariff Jul''15'!E9/'Tariff Jul''15'!E10&lt;'Tariff Jul''15'!E12,0,IF($F5*'Tariff Jul''15'!E9/'Tariff Jul''15'!E10&lt;='Tariff Jul''15'!E13,($F5*'Tariff Jul''15'!E9/'Tariff Jul''15'!E10-'Tariff Jul''15'!E12)*('Tariff Jul''15'!E22/100*1.1)*'Tariff Jul''15'!E10,('Tariff Jul''15'!E13-'Tariff Jul''15'!E12)*('Tariff Jul''15'!E22/100*1.1)*'Tariff Jul''15'!E10))</f>
        <v>0</v>
      </c>
      <c r="D15" s="41">
        <f>IF($F5*'Tariff Jul''15'!F9/'Tariff Jul''15'!F10&lt;'Tariff Jul''15'!F12,0,IF($F5*'Tariff Jul''15'!F9/'Tariff Jul''15'!F10&lt;='Tariff Jul''15'!F13,($F5*'Tariff Jul''15'!F9/'Tariff Jul''15'!F10-'Tariff Jul''15'!F12)*('Tariff Jul''15'!F22/100*1.1)*'Tariff Jul''15'!F10,('Tariff Jul''15'!F13-'Tariff Jul''15'!F12)*('Tariff Jul''15'!F22/100*1.1)*'Tariff Jul''15'!F10))</f>
        <v>0</v>
      </c>
      <c r="E15" s="41">
        <f>IF($F5*'Tariff Jul''15'!G9/'Tariff Jul''15'!G10&lt;'Tariff Jul''15'!G12,0,IF($F5*'Tariff Jul''15'!G9/'Tariff Jul''15'!G10&lt;='Tariff Jul''15'!G13,($F5*'Tariff Jul''15'!G9/'Tariff Jul''15'!G10-'Tariff Jul''15'!G12)*('Tariff Jul''15'!G22/100*1.1)*'Tariff Jul''15'!G10,('Tariff Jul''15'!G13-'Tariff Jul''15'!G12)*('Tariff Jul''15'!G22/100*1.1)*'Tariff Jul''15'!G10))</f>
        <v>0</v>
      </c>
      <c r="F15" s="41">
        <f>IF($F5*'Tariff Jul''15'!H9/'Tariff Jul''15'!H10&lt;'Tariff Jul''15'!H12,0,IF($F5*'Tariff Jul''15'!H9/'Tariff Jul''15'!H10&lt;='Tariff Jul''15'!H13,($F5*'Tariff Jul''15'!H9/'Tariff Jul''15'!H10-'Tariff Jul''15'!H12)*('Tariff Jul''15'!H22/100*1.1)*'Tariff Jul''15'!H10,('Tariff Jul''15'!H13-'Tariff Jul''15'!H12)*('Tariff Jul''15'!H22/100*1.1)*'Tariff Jul''15'!H10))</f>
        <v>535.09500000000003</v>
      </c>
      <c r="G15" s="41">
        <f>IF($F5*'Tariff Jul''15'!I9/'Tariff Jul''15'!I10&lt;'Tariff Jul''15'!I12,0,IF($F5*'Tariff Jul''15'!I9/'Tariff Jul''15'!I10&lt;='Tariff Jul''15'!I13,($F5*'Tariff Jul''15'!I9/'Tariff Jul''15'!I10-'Tariff Jul''15'!I12)*('Tariff Jul''15'!I22/100*1.1)*'Tariff Jul''15'!I10,('Tariff Jul''15'!I13-'Tariff Jul''15'!I12)*('Tariff Jul''15'!I22/100*1.1)*'Tariff Jul''15'!I10))</f>
        <v>517.60500000000002</v>
      </c>
      <c r="H15" s="41">
        <f>IF($F5*'Tariff Jul''15'!J9/'Tariff Jul''15'!J10&lt;'Tariff Jul''15'!J12,0,IF($F5*'Tariff Jul''15'!J9/'Tariff Jul''15'!J10&lt;='Tariff Jul''15'!J13,($F5*'Tariff Jul''15'!J9/'Tariff Jul''15'!J10-'Tariff Jul''15'!J12)*('Tariff Jul''15'!J22/100*1.1)*'Tariff Jul''15'!J10,('Tariff Jul''15'!J13-'Tariff Jul''15'!J12)*('Tariff Jul''15'!J22/100*1.1)*'Tariff Jul''15'!J10))</f>
        <v>571.06500000000005</v>
      </c>
      <c r="I15" s="41">
        <f>IF($F5*'Tariff Jul''15'!K9/'Tariff Jul''15'!K10&lt;'Tariff Jul''15'!K12,0,IF($F5*'Tariff Jul''15'!K9/'Tariff Jul''15'!K10&lt;='Tariff Jul''15'!K13,($F5*'Tariff Jul''15'!K9/'Tariff Jul''15'!K10-'Tariff Jul''15'!K12)*('Tariff Jul''15'!K22/100*1.1)*'Tariff Jul''15'!K10,('Tariff Jul''15'!K13-'Tariff Jul''15'!K12)*('Tariff Jul''15'!K22/100*1.1)*'Tariff Jul''15'!K10))</f>
        <v>0</v>
      </c>
      <c r="J15" s="41">
        <f>IF($F5*'Tariff Jul''15'!L9/'Tariff Jul''15'!L10&lt;'Tariff Jul''15'!L12,0,IF($F5*'Tariff Jul''15'!L9/'Tariff Jul''15'!L10&lt;='Tariff Jul''15'!L13,($F5*'Tariff Jul''15'!L9/'Tariff Jul''15'!L10-'Tariff Jul''15'!L12)*('Tariff Jul''15'!L22/100*1.1)*'Tariff Jul''15'!L10,('Tariff Jul''15'!L13-'Tariff Jul''15'!L12)*('Tariff Jul''15'!L22/100*1.1)*'Tariff Jul''15'!L10))</f>
        <v>0</v>
      </c>
      <c r="K15" s="41">
        <f>IF($F5*'Tariff Jul''15'!M9/'Tariff Jul''15'!M10&lt;'Tariff Jul''15'!M12,0,IF($F5*'Tariff Jul''15'!M9/'Tariff Jul''15'!M10&lt;='Tariff Jul''15'!M13,($F5*'Tariff Jul''15'!M9/'Tariff Jul''15'!M10-'Tariff Jul''15'!M12)*('Tariff Jul''15'!M22/100*1.1)*'Tariff Jul''15'!M10,('Tariff Jul''15'!M13-'Tariff Jul''15'!M12)*('Tariff Jul''15'!M22/100*1.1)*'Tariff Jul''15'!M10))</f>
        <v>0</v>
      </c>
      <c r="L15" s="41">
        <f>IF($F5*'Tariff Jul''15'!N9/'Tariff Jul''15'!N10&lt;'Tariff Jul''15'!N12,0,IF($F5*'Tariff Jul''15'!N9/'Tariff Jul''15'!N10&lt;='Tariff Jul''15'!N13,($F5*'Tariff Jul''15'!N9/'Tariff Jul''15'!N10-'Tariff Jul''15'!N12)*('Tariff Jul''15'!N22/100*1.1)*'Tariff Jul''15'!N10,('Tariff Jul''15'!N13-'Tariff Jul''15'!N12)*('Tariff Jul''15'!N22/100*1.1)*'Tariff Jul''15'!N10))</f>
        <v>0</v>
      </c>
      <c r="M15" s="41">
        <f>IF($F5*'Tariff Jul''15'!O9/'Tariff Jul''15'!O10&lt;'Tariff Jul''15'!O12,0,IF($F5*'Tariff Jul''15'!O9/'Tariff Jul''15'!O10&lt;='Tariff Jul''15'!O13,($F5*'Tariff Jul''15'!O9/'Tariff Jul''15'!O10-'Tariff Jul''15'!O12)*('Tariff Jul''15'!O22/100*1.1)*'Tariff Jul''15'!O10,('Tariff Jul''15'!O13-'Tariff Jul''15'!O12)*('Tariff Jul''15'!O22/100*1.1)*'Tariff Jul''15'!O10))</f>
        <v>0</v>
      </c>
      <c r="N15" s="41">
        <f>IF($F5*'Tariff Jul''15'!P9/'Tariff Jul''15'!P10&lt;'Tariff Jul''15'!P12,0,IF($F5*'Tariff Jul''15'!P9/'Tariff Jul''15'!P10&lt;='Tariff Jul''15'!P13,($F5*'Tariff Jul''15'!P9/'Tariff Jul''15'!P10-'Tariff Jul''15'!P12)*('Tariff Jul''15'!P22/100*1.1)*'Tariff Jul''15'!P10,('Tariff Jul''15'!P13-'Tariff Jul''15'!P12)*('Tariff Jul''15'!P22/100*1.1)*'Tariff Jul''15'!P10))</f>
        <v>0</v>
      </c>
      <c r="O15" s="41">
        <f>IF($F5*'Tariff Jul''15'!Q9/'Tariff Jul''15'!Q10&lt;'Tariff Jul''15'!Q12,0,IF($F5*'Tariff Jul''15'!Q9/'Tariff Jul''15'!Q10&lt;='Tariff Jul''15'!Q13,($F5*'Tariff Jul''15'!Q9/'Tariff Jul''15'!Q10-'Tariff Jul''15'!Q12)*('Tariff Jul''15'!Q22/100*1.1)*'Tariff Jul''15'!Q10,('Tariff Jul''15'!Q13-'Tariff Jul''15'!Q12)*('Tariff Jul''15'!Q22/100*1.1)*'Tariff Jul''15'!Q10))</f>
        <v>0</v>
      </c>
      <c r="P15" s="41">
        <f>IF($F5*'Tariff Jul''15'!R9/'Tariff Jul''15'!R10&lt;'Tariff Jul''15'!R12,0,IF($F5*'Tariff Jul''15'!R9/'Tariff Jul''15'!R10&lt;='Tariff Jul''15'!R13,($F5*'Tariff Jul''15'!R9/'Tariff Jul''15'!R10-'Tariff Jul''15'!R12)*('Tariff Jul''15'!R22/100*1.1)*'Tariff Jul''15'!R10,('Tariff Jul''15'!R13-'Tariff Jul''15'!R12)*('Tariff Jul''15'!R22/100*1.1)*'Tariff Jul''15'!R10))</f>
        <v>0</v>
      </c>
      <c r="Q15" s="36"/>
    </row>
    <row r="16" spans="1:17" x14ac:dyDescent="0.15">
      <c r="A16" s="33" t="s">
        <v>21</v>
      </c>
      <c r="B16" s="36"/>
      <c r="C16" s="41">
        <f>IF($F5*'Tariff Jul''15'!E9/'Tariff Jul''15'!E10&lt;'Tariff Jul''15'!E13,0,IF($F5*'Tariff Jul''15'!E9/'Tariff Jul''15'!E10&lt;='Tariff Jul''15'!E14,($F5*'Tariff Jul''15'!E9/'Tariff Jul''15'!E10-'Tariff Jul''15'!E13)*('Tariff Jul''15'!E23/100*1.1)*'Tariff Jul''15'!E10,('Tariff Jul''15'!E14-'Tariff Jul''15'!E13)*('Tariff Jul''15'!E23/100*1.1)*'Tariff Jul''15'!E10))</f>
        <v>0</v>
      </c>
      <c r="D16" s="41">
        <f>IF($F5*'Tariff Jul''15'!F9/'Tariff Jul''15'!F10&lt;'Tariff Jul''15'!F13,0,IF($F5*'Tariff Jul''15'!F9/'Tariff Jul''15'!F10&lt;='Tariff Jul''15'!F14,($F5*'Tariff Jul''15'!F9/'Tariff Jul''15'!F10-'Tariff Jul''15'!F13)*('Tariff Jul''15'!F23/100*1.1)*'Tariff Jul''15'!F10,('Tariff Jul''15'!F14-'Tariff Jul''15'!F13)*('Tariff Jul''15'!F23/100*1.1)*'Tariff Jul''15'!F10))</f>
        <v>0</v>
      </c>
      <c r="E16" s="41">
        <f>IF($F5*'Tariff Jul''15'!G9/'Tariff Jul''15'!G10&lt;'Tariff Jul''15'!G13,0,IF($F5*'Tariff Jul''15'!G9/'Tariff Jul''15'!G10&lt;='Tariff Jul''15'!G14,($F5*'Tariff Jul''15'!G9/'Tariff Jul''15'!G10-'Tariff Jul''15'!G13)*('Tariff Jul''15'!G23/100*1.1)*'Tariff Jul''15'!G10,('Tariff Jul''15'!G14-'Tariff Jul''15'!G13)*('Tariff Jul''15'!G23/100*1.1)*'Tariff Jul''15'!G10))</f>
        <v>0</v>
      </c>
      <c r="F16" s="41">
        <f>IF($F5*'Tariff Jul''15'!H9/'Tariff Jul''15'!H10&lt;'Tariff Jul''15'!H13,0,IF($F5*'Tariff Jul''15'!H9/'Tariff Jul''15'!H10&lt;='Tariff Jul''15'!H14,($F5*'Tariff Jul''15'!H9/'Tariff Jul''15'!H10-'Tariff Jul''15'!H13)*('Tariff Jul''15'!H23/100*1.1)*'Tariff Jul''15'!H10,('Tariff Jul''15'!H14-'Tariff Jul''15'!H13)*('Tariff Jul''15'!H23/100*1.1)*'Tariff Jul''15'!H10))</f>
        <v>0</v>
      </c>
      <c r="G16" s="41">
        <f>IF($F5*'Tariff Jul''15'!I9/'Tariff Jul''15'!I10&lt;'Tariff Jul''15'!I13,0,IF($F5*'Tariff Jul''15'!I9/'Tariff Jul''15'!I10&lt;='Tariff Jul''15'!I14,($F5*'Tariff Jul''15'!I9/'Tariff Jul''15'!I10-'Tariff Jul''15'!I13)*('Tariff Jul''15'!I23/100*1.1)*'Tariff Jul''15'!I10,('Tariff Jul''15'!I14-'Tariff Jul''15'!I13)*('Tariff Jul''15'!I23/100*1.1)*'Tariff Jul''15'!I10))</f>
        <v>0</v>
      </c>
      <c r="H16" s="41">
        <f>IF($F5*'Tariff Jul''15'!J9/'Tariff Jul''15'!J10&lt;'Tariff Jul''15'!J13,0,IF($F5*'Tariff Jul''15'!J9/'Tariff Jul''15'!J10&lt;='Tariff Jul''15'!J14,($F5*'Tariff Jul''15'!J9/'Tariff Jul''15'!J10-'Tariff Jul''15'!J13)*('Tariff Jul''15'!J23/100*1.1)*'Tariff Jul''15'!J10,('Tariff Jul''15'!J14-'Tariff Jul''15'!J13)*('Tariff Jul''15'!J23/100*1.1)*'Tariff Jul''15'!J10))</f>
        <v>0</v>
      </c>
      <c r="I16" s="41">
        <f>IF($F5*'Tariff Jul''15'!K9/'Tariff Jul''15'!K10&lt;'Tariff Jul''15'!K13,0,IF($F5*'Tariff Jul''15'!K9/'Tariff Jul''15'!K10&lt;='Tariff Jul''15'!K14,($F5*'Tariff Jul''15'!K9/'Tariff Jul''15'!K10-'Tariff Jul''15'!K13)*('Tariff Jul''15'!K23/100*1.1)*'Tariff Jul''15'!K10,('Tariff Jul''15'!K14-'Tariff Jul''15'!K13)*('Tariff Jul''15'!K23/100*1.1)*'Tariff Jul''15'!K10))</f>
        <v>0</v>
      </c>
      <c r="J16" s="41">
        <f>IF($F5*'Tariff Jul''15'!L9/'Tariff Jul''15'!L10&lt;'Tariff Jul''15'!L13,0,IF($F5*'Tariff Jul''15'!L9/'Tariff Jul''15'!L10&lt;='Tariff Jul''15'!L14,($F5*'Tariff Jul''15'!L9/'Tariff Jul''15'!L10-'Tariff Jul''15'!L13)*('Tariff Jul''15'!L23/100*1.1)*'Tariff Jul''15'!L10,('Tariff Jul''15'!L14-'Tariff Jul''15'!L13)*('Tariff Jul''15'!L23/100*1.1)*'Tariff Jul''15'!L10))</f>
        <v>0</v>
      </c>
      <c r="K16" s="41">
        <f>IF($F5*'Tariff Jul''15'!M9/'Tariff Jul''15'!M10&lt;'Tariff Jul''15'!M13,0,IF($F5*'Tariff Jul''15'!M9/'Tariff Jul''15'!M10&lt;='Tariff Jul''15'!M14,($F5*'Tariff Jul''15'!M9/'Tariff Jul''15'!M10-'Tariff Jul''15'!M13)*('Tariff Jul''15'!M23/100*1.1)*'Tariff Jul''15'!M10,('Tariff Jul''15'!M14-'Tariff Jul''15'!M13)*('Tariff Jul''15'!M23/100*1.1)*'Tariff Jul''15'!M10))</f>
        <v>0</v>
      </c>
      <c r="L16" s="41">
        <f>IF($F5*'Tariff Jul''15'!N9/'Tariff Jul''15'!N10&lt;'Tariff Jul''15'!N13,0,IF($F5*'Tariff Jul''15'!N9/'Tariff Jul''15'!N10&lt;='Tariff Jul''15'!N14,($F5*'Tariff Jul''15'!N9/'Tariff Jul''15'!N10-'Tariff Jul''15'!N13)*('Tariff Jul''15'!N23/100*1.1)*'Tariff Jul''15'!N10,('Tariff Jul''15'!N14-'Tariff Jul''15'!N13)*('Tariff Jul''15'!N23/100*1.1)*'Tariff Jul''15'!N10))</f>
        <v>0</v>
      </c>
      <c r="M16" s="41">
        <f>IF($F5*'Tariff Jul''15'!O9/'Tariff Jul''15'!O10&lt;'Tariff Jul''15'!O13,0,IF($F5*'Tariff Jul''15'!O9/'Tariff Jul''15'!O10&lt;='Tariff Jul''15'!O14,($F5*'Tariff Jul''15'!O9/'Tariff Jul''15'!O10-'Tariff Jul''15'!O13)*('Tariff Jul''15'!O23/100*1.1)*'Tariff Jul''15'!O10,('Tariff Jul''15'!O14-'Tariff Jul''15'!O13)*('Tariff Jul''15'!O23/100*1.1)*'Tariff Jul''15'!O10))</f>
        <v>0</v>
      </c>
      <c r="N16" s="41">
        <f>IF($F5*'Tariff Jul''15'!P9/'Tariff Jul''15'!P10&lt;'Tariff Jul''15'!P13,0,IF($F5*'Tariff Jul''15'!P9/'Tariff Jul''15'!P10&lt;='Tariff Jul''15'!P14,($F5*'Tariff Jul''15'!P9/'Tariff Jul''15'!P10-'Tariff Jul''15'!P13)*('Tariff Jul''15'!P23/100*1.1)*'Tariff Jul''15'!P10,('Tariff Jul''15'!P14-'Tariff Jul''15'!P13)*('Tariff Jul''15'!P23/100*1.1)*'Tariff Jul''15'!P10))</f>
        <v>0</v>
      </c>
      <c r="O16" s="41">
        <f>IF($F5*'Tariff Jul''15'!Q9/'Tariff Jul''15'!Q10&lt;'Tariff Jul''15'!Q13,0,IF($F5*'Tariff Jul''15'!Q9/'Tariff Jul''15'!Q10&lt;='Tariff Jul''15'!Q14,($F5*'Tariff Jul''15'!Q9/'Tariff Jul''15'!Q10-'Tariff Jul''15'!Q13)*('Tariff Jul''15'!Q23/100*1.1)*'Tariff Jul''15'!Q10,('Tariff Jul''15'!Q14-'Tariff Jul''15'!Q13)*('Tariff Jul''15'!Q23/100*1.1)*'Tariff Jul''15'!Q10))</f>
        <v>0</v>
      </c>
      <c r="P16" s="41">
        <f>IF($F5*'Tariff Jul''15'!R9/'Tariff Jul''15'!R10&lt;'Tariff Jul''15'!R13,0,IF($F5*'Tariff Jul''15'!R9/'Tariff Jul''15'!R10&lt;='Tariff Jul''15'!R14,($F5*'Tariff Jul''15'!R9/'Tariff Jul''15'!R10-'Tariff Jul''15'!R13)*('Tariff Jul''15'!R23/100*1.1)*'Tariff Jul''15'!R10,('Tariff Jul''15'!R14-'Tariff Jul''15'!R13)*('Tariff Jul''15'!R23/100*1.1)*'Tariff Jul''15'!R10))</f>
        <v>0</v>
      </c>
      <c r="Q16" s="36"/>
    </row>
    <row r="17" spans="1:17" x14ac:dyDescent="0.15">
      <c r="A17" s="33" t="s">
        <v>127</v>
      </c>
      <c r="B17" s="36"/>
      <c r="C17" s="41">
        <f>IF(($F5*'Tariff Jul''15'!E9/'Tariff Jul''15'!E10&gt;'Tariff Jul''15'!E14),($F5*'Tariff Jul''15'!E9/'Tariff Jul''15'!E10-'Tariff Jul''15'!E14)*'Tariff Jul''15'!E24/100*1.1*'Tariff Jul''15'!E10,0)</f>
        <v>508.69500000000005</v>
      </c>
      <c r="D17" s="41">
        <f>IF(($F5*'Tariff Jul''15'!F9/'Tariff Jul''15'!F10&gt;'Tariff Jul''15'!F14),($F5*'Tariff Jul''15'!F9/'Tariff Jul''15'!F10-'Tariff Jul''15'!F14)*'Tariff Jul''15'!F24/100*1.1*'Tariff Jul''15'!F10,0)</f>
        <v>550.93500000000006</v>
      </c>
      <c r="E17" s="41">
        <f>IF(($F5*'Tariff Jul''15'!G9/'Tariff Jul''15'!G10&gt;'Tariff Jul''15'!G14),($F5*'Tariff Jul''15'!G9/'Tariff Jul''15'!G10-'Tariff Jul''15'!G14)*'Tariff Jul''15'!G24/100*1.1*'Tariff Jul''15'!G10,0)</f>
        <v>0</v>
      </c>
      <c r="F17" s="41">
        <f>IF(($F5*'Tariff Jul''15'!H9/'Tariff Jul''15'!H10&gt;'Tariff Jul''15'!H14),($F5*'Tariff Jul''15'!H9/'Tariff Jul''15'!H10-'Tariff Jul''15'!H14)*'Tariff Jul''15'!H24/100*1.1*'Tariff Jul''15'!H10,0)</f>
        <v>0</v>
      </c>
      <c r="G17" s="41">
        <f>IF(($F5*'Tariff Jul''15'!I9/'Tariff Jul''15'!I10&gt;'Tariff Jul''15'!I14),($F5*'Tariff Jul''15'!I9/'Tariff Jul''15'!I10-'Tariff Jul''15'!I14)*'Tariff Jul''15'!I24/100*1.1*'Tariff Jul''15'!I10,0)</f>
        <v>0</v>
      </c>
      <c r="H17" s="41">
        <f>IF(($F5*'Tariff Jul''15'!J9/'Tariff Jul''15'!J10&gt;'Tariff Jul''15'!J14),($F5*'Tariff Jul''15'!J9/'Tariff Jul''15'!J10-'Tariff Jul''15'!J14)*'Tariff Jul''15'!J24/100*1.1*'Tariff Jul''15'!J10,0)</f>
        <v>0</v>
      </c>
      <c r="I17" s="41">
        <f>IF(($F5*'Tariff Jul''15'!K9/'Tariff Jul''15'!K10&gt;'Tariff Jul''15'!K14),($F5*'Tariff Jul''15'!K9/'Tariff Jul''15'!K10-'Tariff Jul''15'!K14)*'Tariff Jul''15'!K24/100*1.1*'Tariff Jul''15'!K10,0)</f>
        <v>474.21</v>
      </c>
      <c r="J17" s="41">
        <f>IF(($F5*'Tariff Jul''15'!L9/'Tariff Jul''15'!L10&gt;'Tariff Jul''15'!L14),($F5*'Tariff Jul''15'!L9/'Tariff Jul''15'!L10-'Tariff Jul''15'!L14)*'Tariff Jul''15'!L24/100*1.1*'Tariff Jul''15'!L10,0)</f>
        <v>521.40000000000009</v>
      </c>
      <c r="K17" s="41">
        <f>IF(($F5*'Tariff Jul''15'!M9/'Tariff Jul''15'!M10&gt;'Tariff Jul''15'!M14),($F5*'Tariff Jul''15'!M9/'Tariff Jul''15'!M10-'Tariff Jul''15'!M14)*'Tariff Jul''15'!M24/100*1.1*'Tariff Jul''15'!M10,0)</f>
        <v>612.15000000000009</v>
      </c>
      <c r="L17" s="41">
        <f>IF(($F5*'Tariff Jul''15'!N9/'Tariff Jul''15'!N10&gt;'Tariff Jul''15'!N14),($F5*'Tariff Jul''15'!N9/'Tariff Jul''15'!N10-'Tariff Jul''15'!N14)*'Tariff Jul''15'!N24/100*1.1*'Tariff Jul''15'!N10,0)</f>
        <v>869.91300000000024</v>
      </c>
      <c r="M17" s="41">
        <f>IF(($F5*'Tariff Jul''15'!O9/'Tariff Jul''15'!O10&gt;'Tariff Jul''15'!O14),($F5*'Tariff Jul''15'!O9/'Tariff Jul''15'!O10-'Tariff Jul''15'!O14)*'Tariff Jul''15'!O24/100*1.1*'Tariff Jul''15'!O10,0)</f>
        <v>625.18500000000006</v>
      </c>
      <c r="N17" s="41">
        <f>IF(($F5*'Tariff Jul''15'!P9/'Tariff Jul''15'!P10&gt;'Tariff Jul''15'!P14),($F5*'Tariff Jul''15'!P9/'Tariff Jul''15'!P10-'Tariff Jul''15'!P14)*'Tariff Jul''15'!P24/100*1.1*'Tariff Jul''15'!P10,0)</f>
        <v>626.17500000000007</v>
      </c>
      <c r="O17" s="41">
        <f>IF(($F5*'Tariff Jul''15'!Q9/'Tariff Jul''15'!Q10&gt;'Tariff Jul''15'!Q14),($F5*'Tariff Jul''15'!Q9/'Tariff Jul''15'!Q10-'Tariff Jul''15'!Q14)*'Tariff Jul''15'!Q24/100*1.1*'Tariff Jul''15'!Q10,0)</f>
        <v>576.67500000000007</v>
      </c>
      <c r="P17" s="41">
        <f>IF(($F5*'Tariff Jul''15'!R9/'Tariff Jul''15'!R10&gt;'Tariff Jul''15'!R14),($F5*'Tariff Jul''15'!R9/'Tariff Jul''15'!R10-'Tariff Jul''15'!R14)*'Tariff Jul''15'!R24/100*1.1*'Tariff Jul''15'!R10,0)</f>
        <v>500.49450000000002</v>
      </c>
      <c r="Q17" s="36"/>
    </row>
    <row r="18" spans="1:17" x14ac:dyDescent="0.15">
      <c r="A18" s="33" t="s">
        <v>37</v>
      </c>
      <c r="B18" s="36"/>
      <c r="C18" s="41">
        <f>'Tariff Jul''15'!E25*365/100*1.1</f>
        <v>256.11685</v>
      </c>
      <c r="D18" s="41">
        <f>'Tariff Jul''15'!F25*365/100*1.1</f>
        <v>282.37495000000001</v>
      </c>
      <c r="E18" s="41">
        <f>'Tariff Jul''15'!G25*365/100*1.1</f>
        <v>287.41377499999999</v>
      </c>
      <c r="F18" s="41">
        <f>'Tariff Jul''15'!H25*365/100*1.1</f>
        <v>290.92689999999999</v>
      </c>
      <c r="G18" s="41">
        <f>'Tariff Jul''15'!I25*365/100*1.1</f>
        <v>273.94345000000004</v>
      </c>
      <c r="H18" s="41">
        <f>'Tariff Jul''15'!J25*365/100*1.1</f>
        <v>327.82475000000005</v>
      </c>
      <c r="I18" s="41">
        <f>'Tariff Jul''15'!K25*365/100*1.1</f>
        <v>275.75020000000006</v>
      </c>
      <c r="J18" s="41">
        <f>'Tariff Jul''15'!L25*365/100*1.1</f>
        <v>287.87549999999999</v>
      </c>
      <c r="K18" s="41">
        <f>'Tariff Jul''15'!M25*365/100*1.1</f>
        <v>275.42899999999997</v>
      </c>
      <c r="L18" s="41">
        <f>'Tariff Jul''15'!N25*365/100*1.1</f>
        <v>294.70100000000008</v>
      </c>
      <c r="M18" s="41">
        <f>'Tariff Jul''15'!O25*365/100*1.1</f>
        <v>302.89160000000004</v>
      </c>
      <c r="N18" s="41">
        <f>'Tariff Jul''15'!P25*365/100*1.1</f>
        <v>277.03500000000003</v>
      </c>
      <c r="O18" s="41">
        <f>'Tariff Jul''15'!Q25*365/100*1.1</f>
        <v>272.21700000000004</v>
      </c>
      <c r="P18" s="41">
        <f>'Tariff Jul''15'!R25*365/100*1.1</f>
        <v>313.65983</v>
      </c>
      <c r="Q18" s="98">
        <f>AVERAGE(C18:P18)</f>
        <v>287.01141464285718</v>
      </c>
    </row>
    <row r="19" spans="1:17" x14ac:dyDescent="0.15">
      <c r="A19" s="42" t="s">
        <v>245</v>
      </c>
      <c r="B19" s="36"/>
      <c r="C19" s="58">
        <f>SUM(C8:C18)</f>
        <v>2159.06185</v>
      </c>
      <c r="D19" s="58">
        <f t="shared" ref="D19:P19" si="0">SUM(D8:D18)</f>
        <v>2284.1549500000001</v>
      </c>
      <c r="E19" s="58">
        <f t="shared" si="0"/>
        <v>2380.0647749999998</v>
      </c>
      <c r="F19" s="58">
        <f t="shared" si="0"/>
        <v>2228.9069</v>
      </c>
      <c r="G19" s="58">
        <f t="shared" si="0"/>
        <v>2204.1794500000005</v>
      </c>
      <c r="H19" s="58">
        <f t="shared" si="0"/>
        <v>2398.2007500000004</v>
      </c>
      <c r="I19" s="58">
        <f t="shared" si="0"/>
        <v>2143.5502000000001</v>
      </c>
      <c r="J19" s="58">
        <f t="shared" si="0"/>
        <v>2304.1755000000003</v>
      </c>
      <c r="K19" s="58">
        <f t="shared" si="0"/>
        <v>2389.6289999999999</v>
      </c>
      <c r="L19" s="58">
        <f t="shared" si="0"/>
        <v>2252.6570000000006</v>
      </c>
      <c r="M19" s="58">
        <f t="shared" si="0"/>
        <v>2579.2316000000001</v>
      </c>
      <c r="N19" s="58">
        <f t="shared" si="0"/>
        <v>2493.5349999999999</v>
      </c>
      <c r="O19" s="58">
        <f t="shared" si="0"/>
        <v>2348.3570000000004</v>
      </c>
      <c r="P19" s="58">
        <f t="shared" si="0"/>
        <v>2148.70183</v>
      </c>
      <c r="Q19" s="99">
        <f>AVERAGE(C19:P19)</f>
        <v>2308.1718432142852</v>
      </c>
    </row>
    <row r="20" spans="1:17" x14ac:dyDescent="0.15">
      <c r="B20" s="36"/>
    </row>
    <row r="21" spans="1:17" x14ac:dyDescent="0.15">
      <c r="B21" s="36"/>
    </row>
    <row r="22" spans="1:17" x14ac:dyDescent="0.15">
      <c r="A22" s="37" t="s">
        <v>23</v>
      </c>
      <c r="B22" s="36"/>
      <c r="C22" s="37" t="s">
        <v>86</v>
      </c>
      <c r="D22" s="37"/>
      <c r="F22" s="25">
        <v>7500</v>
      </c>
    </row>
    <row r="23" spans="1:17" x14ac:dyDescent="0.15">
      <c r="A23" s="37" t="s">
        <v>24</v>
      </c>
      <c r="B23" s="36"/>
      <c r="C23" s="37" t="s">
        <v>282</v>
      </c>
      <c r="D23" s="37"/>
      <c r="F23" s="26">
        <v>0.8</v>
      </c>
    </row>
    <row r="24" spans="1:17" x14ac:dyDescent="0.15">
      <c r="B24" s="36"/>
      <c r="C24" s="37" t="s">
        <v>164</v>
      </c>
      <c r="D24" s="37"/>
      <c r="F24" s="26">
        <v>0.2</v>
      </c>
    </row>
    <row r="25" spans="1:17" x14ac:dyDescent="0.15">
      <c r="B25" s="44"/>
    </row>
    <row r="26" spans="1:17" x14ac:dyDescent="0.15">
      <c r="A26" s="38" t="s">
        <v>234</v>
      </c>
      <c r="B26" s="44"/>
      <c r="C26" s="40" t="s">
        <v>128</v>
      </c>
      <c r="D26" s="40" t="s">
        <v>91</v>
      </c>
      <c r="E26" s="40" t="s">
        <v>97</v>
      </c>
      <c r="F26" s="40" t="s">
        <v>98</v>
      </c>
      <c r="G26" s="40" t="s">
        <v>75</v>
      </c>
      <c r="H26" s="40" t="s">
        <v>151</v>
      </c>
      <c r="I26" s="40" t="s">
        <v>77</v>
      </c>
      <c r="J26" s="40" t="s">
        <v>78</v>
      </c>
      <c r="K26" s="40" t="s">
        <v>79</v>
      </c>
      <c r="L26" s="40" t="s">
        <v>80</v>
      </c>
      <c r="M26" s="40" t="s">
        <v>81</v>
      </c>
      <c r="N26" s="40" t="s">
        <v>154</v>
      </c>
      <c r="O26" s="40" t="s">
        <v>152</v>
      </c>
      <c r="P26" s="40" t="s">
        <v>38</v>
      </c>
      <c r="Q26" s="40" t="s">
        <v>237</v>
      </c>
    </row>
    <row r="27" spans="1:17" x14ac:dyDescent="0.15">
      <c r="A27" s="33" t="s">
        <v>236</v>
      </c>
      <c r="B27" s="36"/>
      <c r="C27" s="41">
        <f>IF(($F22*$F23)*'Tariff Jul''15'!E29/'Tariff Jul''15'!E30&gt;='Tariff Jul''15'!E33,('Tariff Jul''15'!E33*'Tariff Jul''15'!E38/100*1.1)*'Tariff Jul''15'!E30,(($F22*$F23)*('Tariff Jul''15'!E29/'Tariff Jul''15'!E30)*('Tariff Jul''15'!E38/100*1.1)*'Tariff Jul''15'!E30))</f>
        <v>321.20000000000005</v>
      </c>
      <c r="D27" s="41">
        <f>IF(($F22*$F23)*'Tariff Jul''15'!F29/'Tariff Jul''15'!F30&gt;='Tariff Jul''15'!F33,('Tariff Jul''15'!F33*'Tariff Jul''15'!F38/100*1.1)*'Tariff Jul''15'!F30,(($F22*$F23)*('Tariff Jul''15'!F29/'Tariff Jul''15'!F30)*('Tariff Jul''15'!F38/100*1.1)*'Tariff Jul''15'!F30))</f>
        <v>316.8</v>
      </c>
      <c r="E27" s="41">
        <f>IF(($F22*$F23)*'Tariff Jul''15'!G29/'Tariff Jul''15'!G30&gt;='Tariff Jul''15'!G33,('Tariff Jul''15'!G33*'Tariff Jul''15'!G38/100*1.1)*'Tariff Jul''15'!G30,(($F22*$F23)*('Tariff Jul''15'!G29/'Tariff Jul''15'!G30)*('Tariff Jul''15'!G38/100*1.1)*'Tariff Jul''15'!G30))</f>
        <v>331.85570000000001</v>
      </c>
      <c r="F27" s="41">
        <f>IF(($F22*$F23)*'Tariff Jul''15'!H29/'Tariff Jul''15'!H30&gt;='Tariff Jul''15'!H33,('Tariff Jul''15'!H33*'Tariff Jul''15'!H38/100*1.1)*'Tariff Jul''15'!H30,(($F22*$F23)*('Tariff Jul''15'!H29/'Tariff Jul''15'!H30)*('Tariff Jul''15'!H38/100*1.1)*'Tariff Jul''15'!H30))</f>
        <v>90.684000000000012</v>
      </c>
      <c r="G27" s="41">
        <f>IF(($F22*$F23)*'Tariff Jul''15'!I29/'Tariff Jul''15'!I30&gt;='Tariff Jul''15'!I33,('Tariff Jul''15'!I33*'Tariff Jul''15'!I38/100*1.1)*'Tariff Jul''15'!I30,(($F22*$F23)*('Tariff Jul''15'!I29/'Tariff Jul''15'!I30)*('Tariff Jul''15'!I38/100*1.1)*'Tariff Jul''15'!I30))</f>
        <v>90.420000000000016</v>
      </c>
      <c r="H27" s="41">
        <f>IF(($F22*$F23)*'Tariff Jul''15'!J29/'Tariff Jul''15'!J30&gt;='Tariff Jul''15'!J33,('Tariff Jul''15'!J33*'Tariff Jul''15'!J38/100*1.1)*'Tariff Jul''15'!J30,(($F22*$F23)*('Tariff Jul''15'!J29/'Tariff Jul''15'!J30)*('Tariff Jul''15'!J38/100*1.1)*'Tariff Jul''15'!J30))</f>
        <v>96.855000000000004</v>
      </c>
      <c r="I27" s="41">
        <f>IF(($F22*$F23)*'Tariff Jul''15'!K29/'Tariff Jul''15'!K30&gt;='Tariff Jul''15'!K33,('Tariff Jul''15'!K33*'Tariff Jul''15'!K38/100*1.1)*'Tariff Jul''15'!K30,(($F22*$F23)*('Tariff Jul''15'!K29/'Tariff Jul''15'!K30)*('Tariff Jul''15'!K38/100*1.1)*'Tariff Jul''15'!K30))</f>
        <v>308.88000000000005</v>
      </c>
      <c r="J27" s="41">
        <f>IF(($F22*$F23)*'Tariff Jul''15'!L29/'Tariff Jul''15'!L30&gt;='Tariff Jul''15'!L33,('Tariff Jul''15'!L33*'Tariff Jul''15'!L38/100*1.1)*'Tariff Jul''15'!L30,(($F22*$F23)*('Tariff Jul''15'!L29/'Tariff Jul''15'!L30)*('Tariff Jul''15'!L38/100*1.1)*'Tariff Jul''15'!L30))</f>
        <v>101.64000000000001</v>
      </c>
      <c r="K27" s="41">
        <f>IF(($F22*$F23)*'Tariff Jul''15'!M29/'Tariff Jul''15'!M30&gt;='Tariff Jul''15'!M33,('Tariff Jul''15'!M33*'Tariff Jul''15'!M38/100*1.1)*'Tariff Jul''15'!M30,(($F22*$F23)*('Tariff Jul''15'!M29/'Tariff Jul''15'!M30)*('Tariff Jul''15'!M38/100*1.1)*'Tariff Jul''15'!M30))</f>
        <v>324.5</v>
      </c>
      <c r="L27" s="41">
        <f>IF(($F22*$F23)*'Tariff Jul''15'!N29/'Tariff Jul''15'!N30&gt;='Tariff Jul''15'!N33,('Tariff Jul''15'!N33*'Tariff Jul''15'!N38/100*1.1)*'Tariff Jul''15'!N30,(($F22*$F23)*('Tariff Jul''15'!N29/'Tariff Jul''15'!N30)*('Tariff Jul''15'!N38/100*1.1)*'Tariff Jul''15'!N30))</f>
        <v>199.518</v>
      </c>
      <c r="M27" s="41">
        <f>IF(($F22*$F23)*'Tariff Jul''15'!O29/'Tariff Jul''15'!O30&gt;='Tariff Jul''15'!O33,('Tariff Jul''15'!O33*'Tariff Jul''15'!O38/100*1.1)*'Tariff Jul''15'!O30,(($F22*$F23)*('Tariff Jul''15'!O29/'Tariff Jul''15'!O30)*('Tariff Jul''15'!O38/100*1.1)*'Tariff Jul''15'!O30))</f>
        <v>360.69</v>
      </c>
      <c r="N27" s="41">
        <f>IF(($F22*$F23)*'Tariff Jul''15'!P29/'Tariff Jul''15'!P30&gt;='Tariff Jul''15'!P33,('Tariff Jul''15'!P33*'Tariff Jul''15'!P38/100*1.1)*'Tariff Jul''15'!P30,(($F22*$F23)*('Tariff Jul''15'!P29/'Tariff Jul''15'!P30)*('Tariff Jul''15'!P38/100*1.1)*'Tariff Jul''15'!P30))</f>
        <v>345.40000000000003</v>
      </c>
      <c r="O27" s="41">
        <f>IF(($F22*$F23)*'Tariff Jul''15'!Q29/'Tariff Jul''15'!Q30&gt;='Tariff Jul''15'!Q33,('Tariff Jul''15'!Q33*'Tariff Jul''15'!Q38/100*1.1)*'Tariff Jul''15'!Q30,(($F22*$F23)*('Tariff Jul''15'!Q29/'Tariff Jul''15'!Q30)*('Tariff Jul''15'!Q38/100*1.1)*'Tariff Jul''15'!Q30))</f>
        <v>90.420000000000016</v>
      </c>
      <c r="P27" s="41">
        <f>IF(($F22*$F23)*'Tariff Jul''15'!R29/'Tariff Jul''15'!R30&gt;='Tariff Jul''15'!R33,('Tariff Jul''15'!R33*'Tariff Jul''15'!R38/100*1.1)*'Tariff Jul''15'!R30,(($F22*$F23)*('Tariff Jul''15'!R29/'Tariff Jul''15'!R30)*('Tariff Jul''15'!R38/100*1.1)*'Tariff Jul''15'!R30))</f>
        <v>291.92900000000003</v>
      </c>
      <c r="Q27" s="36"/>
    </row>
    <row r="28" spans="1:17" x14ac:dyDescent="0.15">
      <c r="A28" s="33" t="s">
        <v>110</v>
      </c>
      <c r="B28" s="36"/>
      <c r="C28" s="41">
        <f>IF(($F22*$F23)*'Tariff Jul''15'!E29/'Tariff Jul''15'!E30&lt;'Tariff Jul''15'!E33,0,IF(($F22*$F23)*'Tariff Jul''15'!E29/'Tariff Jul''15'!E30&lt;='Tariff Jul''15'!E34,(($F22*$F23)*'Tariff Jul''15'!E29/'Tariff Jul''15'!E30-'Tariff Jul''15'!E33)*('Tariff Jul''15'!E39/100*1.1)*'Tariff Jul''15'!E30,('Tariff Jul''15'!E34-'Tariff Jul''15'!E33)*('Tariff Jul''15'!E39/100*1.1)*'Tariff Jul''15'!E30))</f>
        <v>0</v>
      </c>
      <c r="D28" s="41">
        <f>IF(($F22*$F23)*'Tariff Jul''15'!F29/'Tariff Jul''15'!F30&lt;'Tariff Jul''15'!F33,0,IF(($F22*$F23)*'Tariff Jul''15'!F29/'Tariff Jul''15'!F30&lt;='Tariff Jul''15'!F34,(($F22*$F23)*'Tariff Jul''15'!F29/'Tariff Jul''15'!F30-'Tariff Jul''15'!F33)*('Tariff Jul''15'!F39/100*1.1)*'Tariff Jul''15'!F30,('Tariff Jul''15'!F34-'Tariff Jul''15'!F33)*('Tariff Jul''15'!F39/100*1.1)*'Tariff Jul''15'!F30))</f>
        <v>0</v>
      </c>
      <c r="E28" s="41">
        <f>IF(($F22*$F23)*'Tariff Jul''15'!G29/'Tariff Jul''15'!G30&lt;'Tariff Jul''15'!G33,0,IF(($F22*$F23)*'Tariff Jul''15'!G29/'Tariff Jul''15'!G30&lt;='Tariff Jul''15'!G34,(($F22*$F23)*'Tariff Jul''15'!G29/'Tariff Jul''15'!G30-'Tariff Jul''15'!G33)*('Tariff Jul''15'!G39/100*1.1)*'Tariff Jul''15'!G30,('Tariff Jul''15'!G34-'Tariff Jul''15'!G33)*('Tariff Jul''15'!G39/100*1.1)*'Tariff Jul''15'!G30))</f>
        <v>191.30705</v>
      </c>
      <c r="F28" s="41">
        <f>IF(($F22*$F23)*'Tariff Jul''15'!H29/'Tariff Jul''15'!H30&lt;'Tariff Jul''15'!H33,0,IF(($F22*$F23)*'Tariff Jul''15'!H29/'Tariff Jul''15'!H30&lt;='Tariff Jul''15'!H34,(($F22*$F23)*'Tariff Jul''15'!H29/'Tariff Jul''15'!H30-'Tariff Jul''15'!H33)*('Tariff Jul''15'!H39/100*1.1)*'Tariff Jul''15'!H30,('Tariff Jul''15'!H34-'Tariff Jul''15'!H33)*('Tariff Jul''15'!H39/100*1.1)*'Tariff Jul''15'!H30))</f>
        <v>215.446</v>
      </c>
      <c r="G28" s="41">
        <f>IF(($F22*$F23)*'Tariff Jul''15'!I29/'Tariff Jul''15'!I30&lt;'Tariff Jul''15'!I33,0,IF(($F22*$F23)*'Tariff Jul''15'!I29/'Tariff Jul''15'!I30&lt;='Tariff Jul''15'!I34,(($F22*$F23)*'Tariff Jul''15'!I29/'Tariff Jul''15'!I30-'Tariff Jul''15'!I33)*('Tariff Jul''15'!I39/100*1.1)*'Tariff Jul''15'!I30,('Tariff Jul''15'!I34-'Tariff Jul''15'!I33)*('Tariff Jul''15'!I39/100*1.1)*'Tariff Jul''15'!I30))</f>
        <v>219.60400000000004</v>
      </c>
      <c r="H28" s="41">
        <f>IF(($F22*$F23)*'Tariff Jul''15'!J29/'Tariff Jul''15'!J30&lt;'Tariff Jul''15'!J33,0,IF(($F22*$F23)*'Tariff Jul''15'!J29/'Tariff Jul''15'!J30&lt;='Tariff Jul''15'!J34,(($F22*$F23)*'Tariff Jul''15'!J29/'Tariff Jul''15'!J30-'Tariff Jul''15'!J33)*('Tariff Jul''15'!J39/100*1.1)*'Tariff Jul''15'!J30,('Tariff Jul''15'!J34-'Tariff Jul''15'!J33)*('Tariff Jul''15'!J39/100*1.1)*'Tariff Jul''15'!J30))</f>
        <v>230.38400000000001</v>
      </c>
      <c r="I28" s="41">
        <f>IF(($F22*$F23)*'Tariff Jul''15'!K29/'Tariff Jul''15'!K30&lt;'Tariff Jul''15'!K33,0,IF(($F22*$F23)*'Tariff Jul''15'!K29/'Tariff Jul''15'!K30&lt;='Tariff Jul''15'!K34,(($F22*$F23)*'Tariff Jul''15'!K29/'Tariff Jul''15'!K30-'Tariff Jul''15'!K33)*('Tariff Jul''15'!K39/100*1.1)*'Tariff Jul''15'!K30,('Tariff Jul''15'!K34-'Tariff Jul''15'!K33)*('Tariff Jul''15'!K39/100*1.1)*'Tariff Jul''15'!K30))</f>
        <v>0</v>
      </c>
      <c r="J28" s="41">
        <f>IF(($F22*$F23)*'Tariff Jul''15'!L29/'Tariff Jul''15'!L30&lt;'Tariff Jul''15'!L33,0,IF(($F22*$F23)*'Tariff Jul''15'!L29/'Tariff Jul''15'!L30&lt;='Tariff Jul''15'!L34,(($F22*$F23)*'Tariff Jul''15'!L29/'Tariff Jul''15'!L30-'Tariff Jul''15'!L33)*('Tariff Jul''15'!L39/100*1.1)*'Tariff Jul''15'!L30,('Tariff Jul''15'!L34-'Tariff Jul''15'!L33)*('Tariff Jul''15'!L39/100*1.1)*'Tariff Jul''15'!L30))</f>
        <v>248.71</v>
      </c>
      <c r="K28" s="41">
        <f>IF(($F22*$F23)*'Tariff Jul''15'!M29/'Tariff Jul''15'!M30&lt;'Tariff Jul''15'!M33,0,IF(($F22*$F23)*'Tariff Jul''15'!M29/'Tariff Jul''15'!M30&lt;='Tariff Jul''15'!M34,(($F22*$F23)*'Tariff Jul''15'!M29/'Tariff Jul''15'!M30-'Tariff Jul''15'!M33)*('Tariff Jul''15'!M39/100*1.1)*'Tariff Jul''15'!M30,('Tariff Jul''15'!M34-'Tariff Jul''15'!M33)*('Tariff Jul''15'!M39/100*1.1)*'Tariff Jul''15'!M30))</f>
        <v>0</v>
      </c>
      <c r="L28" s="41">
        <f>IF(($F22*$F23)*'Tariff Jul''15'!N29/'Tariff Jul''15'!N30&lt;'Tariff Jul''15'!N33,0,IF(($F22*$F23)*'Tariff Jul''15'!N29/'Tariff Jul''15'!N30&lt;='Tariff Jul''15'!N34,(($F22*$F23)*'Tariff Jul''15'!N29/'Tariff Jul''15'!N30-'Tariff Jul''15'!N33)*('Tariff Jul''15'!N39/100*1.1)*'Tariff Jul''15'!N30,('Tariff Jul''15'!N34-'Tariff Jul''15'!N33)*('Tariff Jul''15'!N39/100*1.1)*'Tariff Jul''15'!N30))</f>
        <v>0</v>
      </c>
      <c r="M28" s="41">
        <f>IF(($F22*$F23)*'Tariff Jul''15'!O29/'Tariff Jul''15'!O30&lt;'Tariff Jul''15'!O33,0,IF(($F22*$F23)*'Tariff Jul''15'!O29/'Tariff Jul''15'!O30&lt;='Tariff Jul''15'!O34,(($F22*$F23)*'Tariff Jul''15'!O29/'Tariff Jul''15'!O30-'Tariff Jul''15'!O33)*('Tariff Jul''15'!O39/100*1.1)*'Tariff Jul''15'!O30,('Tariff Jul''15'!O34-'Tariff Jul''15'!O33)*('Tariff Jul''15'!O39/100*1.1)*'Tariff Jul''15'!O30))</f>
        <v>0</v>
      </c>
      <c r="N28" s="41">
        <f>IF(($F22*$F23)*'Tariff Jul''15'!P29/'Tariff Jul''15'!P30&lt;'Tariff Jul''15'!P33,0,IF(($F22*$F23)*'Tariff Jul''15'!P29/'Tariff Jul''15'!P30&lt;='Tariff Jul''15'!P34,(($F22*$F23)*'Tariff Jul''15'!P29/'Tariff Jul''15'!P30-'Tariff Jul''15'!P33)*('Tariff Jul''15'!P39/100*1.1)*'Tariff Jul''15'!P30,('Tariff Jul''15'!P34-'Tariff Jul''15'!P33)*('Tariff Jul''15'!P39/100*1.1)*'Tariff Jul''15'!P30))</f>
        <v>0</v>
      </c>
      <c r="O28" s="41">
        <f>IF(($F22*$F23)*'Tariff Jul''15'!Q29/'Tariff Jul''15'!Q30&lt;'Tariff Jul''15'!Q33,0,IF(($F22*$F23)*'Tariff Jul''15'!Q29/'Tariff Jul''15'!Q30&lt;='Tariff Jul''15'!Q34,(($F22*$F23)*'Tariff Jul''15'!Q29/'Tariff Jul''15'!Q30-'Tariff Jul''15'!Q33)*('Tariff Jul''15'!Q39/100*1.1)*'Tariff Jul''15'!Q30,('Tariff Jul''15'!Q34-'Tariff Jul''15'!Q33)*('Tariff Jul''15'!Q39/100*1.1)*'Tariff Jul''15'!Q30))</f>
        <v>236.39</v>
      </c>
      <c r="P28" s="41">
        <f>IF(($F22*$F23)*'Tariff Jul''15'!R29/'Tariff Jul''15'!R30&lt;'Tariff Jul''15'!R33,0,IF(($F22*$F23)*'Tariff Jul''15'!R29/'Tariff Jul''15'!R30&lt;='Tariff Jul''15'!R34,(($F22*$F23)*'Tariff Jul''15'!R29/'Tariff Jul''15'!R30-'Tariff Jul''15'!R33)*('Tariff Jul''15'!R39/100*1.1)*'Tariff Jul''15'!R30,('Tariff Jul''15'!R34-'Tariff Jul''15'!R33)*('Tariff Jul''15'!R39/100*1.1)*'Tariff Jul''15'!R30))</f>
        <v>0</v>
      </c>
      <c r="Q28" s="36"/>
    </row>
    <row r="29" spans="1:17" x14ac:dyDescent="0.15">
      <c r="A29" s="33" t="s">
        <v>199</v>
      </c>
      <c r="B29" s="36"/>
      <c r="C29" s="41">
        <f>IF(($F22*$F23)*'Tariff Jul''15'!E29/'Tariff Jul''15'!E30&lt;'Tariff Jul''15'!E34,0,IF(($F22*$F23)*'Tariff Jul''15'!E29/'Tariff Jul''15'!E30&lt;='Tariff Jul''15'!E35,(($F22*$F23)*'Tariff Jul''15'!E29/'Tariff Jul''15'!E30-'Tariff Jul''15'!E34)*('Tariff Jul''15'!E40/100*1.1)*'Tariff Jul''15'!E30,('Tariff Jul''15'!E35-'Tariff Jul''15'!E34)*('Tariff Jul''15'!E40/100*1.1)*'Tariff Jul''15'!E30))</f>
        <v>0</v>
      </c>
      <c r="D29" s="41">
        <f>IF(($F22*$F23)*'Tariff Jul''15'!F29/'Tariff Jul''15'!F30&lt;'Tariff Jul''15'!F34,0,IF(($F22*$F23)*'Tariff Jul''15'!F29/'Tariff Jul''15'!F30&lt;='Tariff Jul''15'!F35,(($F22*$F23)*'Tariff Jul''15'!F29/'Tariff Jul''15'!F30-'Tariff Jul''15'!F34)*('Tariff Jul''15'!F40/100*1.1)*'Tariff Jul''15'!F30,('Tariff Jul''15'!F35-'Tariff Jul''15'!F34)*('Tariff Jul''15'!F40/100*1.1)*'Tariff Jul''15'!F30))</f>
        <v>0</v>
      </c>
      <c r="E29" s="41">
        <f>IF(($F22*$F23)*'Tariff Jul''15'!G29/'Tariff Jul''15'!G30&lt;'Tariff Jul''15'!G34,0,IF(($F22*$F23)*'Tariff Jul''15'!G29/'Tariff Jul''15'!G30&lt;='Tariff Jul''15'!G35,(($F22*$F23)*'Tariff Jul''15'!G29/'Tariff Jul''15'!G30-'Tariff Jul''15'!G34)*('Tariff Jul''15'!G40/100*1.1)*'Tariff Jul''15'!G30,('Tariff Jul''15'!G35-'Tariff Jul''15'!G34)*('Tariff Jul''15'!G40/100*1.1)*'Tariff Jul''15'!G30))</f>
        <v>0</v>
      </c>
      <c r="F29" s="41">
        <f>IF(($F22*$F23)*'Tariff Jul''15'!H29/'Tariff Jul''15'!H30&lt;'Tariff Jul''15'!H34,0,IF(($F22*$F23)*'Tariff Jul''15'!H29/'Tariff Jul''15'!H30&lt;='Tariff Jul''15'!H35,(($F22*$F23)*'Tariff Jul''15'!H29/'Tariff Jul''15'!H30-'Tariff Jul''15'!H34)*('Tariff Jul''15'!H40/100*1.1)*'Tariff Jul''15'!H30,('Tariff Jul''15'!H35-'Tariff Jul''15'!H34)*('Tariff Jul''15'!H40/100*1.1)*'Tariff Jul''15'!H30))</f>
        <v>178.36500000000001</v>
      </c>
      <c r="G29" s="41">
        <f>IF(($F22*$F23)*'Tariff Jul''15'!I29/'Tariff Jul''15'!I30&lt;'Tariff Jul''15'!I34,0,IF(($F22*$F23)*'Tariff Jul''15'!I29/'Tariff Jul''15'!I30&lt;='Tariff Jul''15'!I35,(($F22*$F23)*'Tariff Jul''15'!I29/'Tariff Jul''15'!I30-'Tariff Jul''15'!I34)*('Tariff Jul''15'!I40/100*1.1)*'Tariff Jul''15'!I30,('Tariff Jul''15'!I35-'Tariff Jul''15'!I34)*('Tariff Jul''15'!I40/100*1.1)*'Tariff Jul''15'!I30))</f>
        <v>172.53500000000003</v>
      </c>
      <c r="H29" s="41">
        <f>IF(($F22*$F23)*'Tariff Jul''15'!J29/'Tariff Jul''15'!J30&lt;'Tariff Jul''15'!J34,0,IF(($F22*$F23)*'Tariff Jul''15'!J29/'Tariff Jul''15'!J30&lt;='Tariff Jul''15'!J35,(($F22*$F23)*'Tariff Jul''15'!J29/'Tariff Jul''15'!J30-'Tariff Jul''15'!J34)*('Tariff Jul''15'!J40/100*1.1)*'Tariff Jul''15'!J30,('Tariff Jul''15'!J35-'Tariff Jul''15'!J34)*('Tariff Jul''15'!J40/100*1.1)*'Tariff Jul''15'!J30))</f>
        <v>190.35500000000002</v>
      </c>
      <c r="I29" s="41">
        <f>IF(($F22*$F23)*'Tariff Jul''15'!K29/'Tariff Jul''15'!K30&lt;'Tariff Jul''15'!K34,0,IF(($F22*$F23)*'Tariff Jul''15'!K29/'Tariff Jul''15'!K30&lt;='Tariff Jul''15'!K35,(($F22*$F23)*'Tariff Jul''15'!K29/'Tariff Jul''15'!K30-'Tariff Jul''15'!K34)*('Tariff Jul''15'!K40/100*1.1)*'Tariff Jul''15'!K30,('Tariff Jul''15'!K35-'Tariff Jul''15'!K34)*('Tariff Jul''15'!K40/100*1.1)*'Tariff Jul''15'!K30))</f>
        <v>0</v>
      </c>
      <c r="J29" s="41">
        <f>IF(($F22*$F23)*'Tariff Jul''15'!L29/'Tariff Jul''15'!L30&lt;'Tariff Jul''15'!L34,0,IF(($F22*$F23)*'Tariff Jul''15'!L29/'Tariff Jul''15'!L30&lt;='Tariff Jul''15'!L35,(($F22*$F23)*'Tariff Jul''15'!L29/'Tariff Jul''15'!L30-'Tariff Jul''15'!L34)*('Tariff Jul''15'!L40/100*1.1)*'Tariff Jul''15'!L30,('Tariff Jul''15'!L35-'Tariff Jul''15'!L34)*('Tariff Jul''15'!L40/100*1.1)*'Tariff Jul''15'!L30))</f>
        <v>0</v>
      </c>
      <c r="K29" s="41">
        <f>IF(($F22*$F23)*'Tariff Jul''15'!M29/'Tariff Jul''15'!M30&lt;'Tariff Jul''15'!M34,0,IF(($F22*$F23)*'Tariff Jul''15'!M29/'Tariff Jul''15'!M30&lt;='Tariff Jul''15'!M35,(($F22*$F23)*'Tariff Jul''15'!M29/'Tariff Jul''15'!M30-'Tariff Jul''15'!M34)*('Tariff Jul''15'!M40/100*1.1)*'Tariff Jul''15'!M30,('Tariff Jul''15'!M35-'Tariff Jul''15'!M34)*('Tariff Jul''15'!M40/100*1.1)*'Tariff Jul''15'!M30))</f>
        <v>0</v>
      </c>
      <c r="L29" s="41">
        <f>IF(($F22*$F23)*'Tariff Jul''15'!N29/'Tariff Jul''15'!N30&lt;'Tariff Jul''15'!N34,0,IF(($F22*$F23)*'Tariff Jul''15'!N29/'Tariff Jul''15'!N30&lt;='Tariff Jul''15'!N35,(($F22*$F23)*'Tariff Jul''15'!N29/'Tariff Jul''15'!N30-'Tariff Jul''15'!N34)*('Tariff Jul''15'!N40/100*1.1)*'Tariff Jul''15'!N30,('Tariff Jul''15'!N35-'Tariff Jul''15'!N34)*('Tariff Jul''15'!N40/100*1.1)*'Tariff Jul''15'!N30))</f>
        <v>0</v>
      </c>
      <c r="M29" s="41">
        <f>IF(($F22*$F23)*'Tariff Jul''15'!O29/'Tariff Jul''15'!O30&lt;'Tariff Jul''15'!O34,0,IF(($F22*$F23)*'Tariff Jul''15'!O29/'Tariff Jul''15'!O30&lt;='Tariff Jul''15'!O35,(($F22*$F23)*'Tariff Jul''15'!O29/'Tariff Jul''15'!O30-'Tariff Jul''15'!O34)*('Tariff Jul''15'!O40/100*1.1)*'Tariff Jul''15'!O30,('Tariff Jul''15'!O35-'Tariff Jul''15'!O34)*('Tariff Jul''15'!O40/100*1.1)*'Tariff Jul''15'!O30))</f>
        <v>0</v>
      </c>
      <c r="N29" s="41">
        <f>IF(($F22*$F23)*'Tariff Jul''15'!P29/'Tariff Jul''15'!P30&lt;'Tariff Jul''15'!P34,0,IF(($F22*$F23)*'Tariff Jul''15'!P29/'Tariff Jul''15'!P30&lt;='Tariff Jul''15'!P35,(($F22*$F23)*'Tariff Jul''15'!P29/'Tariff Jul''15'!P30-'Tariff Jul''15'!P34)*('Tariff Jul''15'!P40/100*1.1)*'Tariff Jul''15'!P30,('Tariff Jul''15'!P35-'Tariff Jul''15'!P34)*('Tariff Jul''15'!P40/100*1.1)*'Tariff Jul''15'!P30))</f>
        <v>0</v>
      </c>
      <c r="O29" s="41">
        <f>IF(($F22*$F23)*'Tariff Jul''15'!Q29/'Tariff Jul''15'!Q30&lt;'Tariff Jul''15'!Q34,0,IF(($F22*$F23)*'Tariff Jul''15'!Q29/'Tariff Jul''15'!Q30&lt;='Tariff Jul''15'!Q35,(($F22*$F23)*'Tariff Jul''15'!Q29/'Tariff Jul''15'!Q30-'Tariff Jul''15'!Q34)*('Tariff Jul''15'!Q40/100*1.1)*'Tariff Jul''15'!Q30,('Tariff Jul''15'!Q35-'Tariff Jul''15'!Q34)*('Tariff Jul''15'!Q40/100*1.1)*'Tariff Jul''15'!Q30))</f>
        <v>0</v>
      </c>
      <c r="P29" s="41">
        <f>IF(($F22*$F23)*'Tariff Jul''15'!R29/'Tariff Jul''15'!R30&lt;'Tariff Jul''15'!R34,0,IF(($F22*$F23)*'Tariff Jul''15'!R29/'Tariff Jul''15'!R30&lt;='Tariff Jul''15'!R35,(($F22*$F23)*'Tariff Jul''15'!R29/'Tariff Jul''15'!R30-'Tariff Jul''15'!R34)*('Tariff Jul''15'!R40/100*1.1)*'Tariff Jul''15'!R30,('Tariff Jul''15'!R35-'Tariff Jul''15'!R34)*('Tariff Jul''15'!R40/100*1.1)*'Tariff Jul''15'!R30))</f>
        <v>0</v>
      </c>
      <c r="Q29" s="36"/>
    </row>
    <row r="30" spans="1:17" x14ac:dyDescent="0.15">
      <c r="A30" s="33" t="s">
        <v>200</v>
      </c>
      <c r="B30" s="36"/>
      <c r="C30" s="41">
        <f>IF(($F22*$F23)*'Tariff Jul''15'!E29/'Tariff Jul''15'!E30&lt;'Tariff Jul''15'!E35,0,IF(($F22*$F23)*'Tariff Jul''15'!E29/'Tariff Jul''15'!E30&lt;='Tariff Jul''15'!E36,(($F22*$F23)*'Tariff Jul''15'!E29/'Tariff Jul''15'!E30-'Tariff Jul''15'!E35)*('Tariff Jul''15'!E41/100*1.1)*'Tariff Jul''15'!E30,('Tariff Jul''15'!E36-'Tariff Jul''15'!E35)*('Tariff Jul''15'!E41/100*1.1)*'Tariff Jul''15'!E30))</f>
        <v>0</v>
      </c>
      <c r="D30" s="41">
        <f>IF(($F22*$F23)*'Tariff Jul''15'!F29/'Tariff Jul''15'!F30&lt;'Tariff Jul''15'!F35,0,IF(($F22*$F23)*'Tariff Jul''15'!F29/'Tariff Jul''15'!F30&lt;='Tariff Jul''15'!F36,(($F22*$F23)*'Tariff Jul''15'!F29/'Tariff Jul''15'!F30-'Tariff Jul''15'!F35)*('Tariff Jul''15'!F41/100*1.1)*'Tariff Jul''15'!F30,('Tariff Jul''15'!F36-'Tariff Jul''15'!F35)*('Tariff Jul''15'!F41/100*1.1)*'Tariff Jul''15'!F30))</f>
        <v>0</v>
      </c>
      <c r="E30" s="41">
        <f>IF(($F22*$F23)*'Tariff Jul''15'!G29/'Tariff Jul''15'!G30&lt;'Tariff Jul''15'!G35,0,IF(($F22*$F23)*'Tariff Jul''15'!G29/'Tariff Jul''15'!G30&lt;='Tariff Jul''15'!G36,(($F22*$F23)*'Tariff Jul''15'!G29/'Tariff Jul''15'!G30-'Tariff Jul''15'!G35)*('Tariff Jul''15'!G41/100*1.1)*'Tariff Jul''15'!G30,('Tariff Jul''15'!G36-'Tariff Jul''15'!G35)*('Tariff Jul''15'!G41/100*1.1)*'Tariff Jul''15'!G30))</f>
        <v>0</v>
      </c>
      <c r="F30" s="41">
        <f>IF(($F22*$F23)*'Tariff Jul''15'!H29/'Tariff Jul''15'!H30&lt;'Tariff Jul''15'!H35,0,IF(($F22*$F23)*'Tariff Jul''15'!H29/'Tariff Jul''15'!H30&lt;='Tariff Jul''15'!H36,(($F22*$F23)*'Tariff Jul''15'!H29/'Tariff Jul''15'!H30-'Tariff Jul''15'!H35)*('Tariff Jul''15'!H41/100*1.1)*'Tariff Jul''15'!H30,('Tariff Jul''15'!H36-'Tariff Jul''15'!H35)*('Tariff Jul''15'!H41/100*1.1)*'Tariff Jul''15'!H30))</f>
        <v>0</v>
      </c>
      <c r="G30" s="41">
        <f>IF(($F22*$F23)*'Tariff Jul''15'!I29/'Tariff Jul''15'!I30&lt;'Tariff Jul''15'!I35,0,IF(($F22*$F23)*'Tariff Jul''15'!I29/'Tariff Jul''15'!I30&lt;='Tariff Jul''15'!I36,(($F22*$F23)*'Tariff Jul''15'!I29/'Tariff Jul''15'!I30-'Tariff Jul''15'!I35)*('Tariff Jul''15'!I41/100*1.1)*'Tariff Jul''15'!I30,('Tariff Jul''15'!I36-'Tariff Jul''15'!I35)*('Tariff Jul''15'!I41/100*1.1)*'Tariff Jul''15'!I30))</f>
        <v>0</v>
      </c>
      <c r="H30" s="41">
        <f>IF(($F22*$F23)*'Tariff Jul''15'!J29/'Tariff Jul''15'!J30&lt;'Tariff Jul''15'!J35,0,IF(($F22*$F23)*'Tariff Jul''15'!J29/'Tariff Jul''15'!J30&lt;='Tariff Jul''15'!J36,(($F22*$F23)*'Tariff Jul''15'!J29/'Tariff Jul''15'!J30-'Tariff Jul''15'!J35)*('Tariff Jul''15'!J41/100*1.1)*'Tariff Jul''15'!J30,('Tariff Jul''15'!J36-'Tariff Jul''15'!J35)*('Tariff Jul''15'!J41/100*1.1)*'Tariff Jul''15'!J30))</f>
        <v>0</v>
      </c>
      <c r="I30" s="41">
        <f>IF(($F22*$F23)*'Tariff Jul''15'!K29/'Tariff Jul''15'!K30&lt;'Tariff Jul''15'!K35,0,IF(($F22*$F23)*'Tariff Jul''15'!K29/'Tariff Jul''15'!K30&lt;='Tariff Jul''15'!K36,(($F22*$F23)*'Tariff Jul''15'!K29/'Tariff Jul''15'!K30-'Tariff Jul''15'!K35)*('Tariff Jul''15'!K41/100*1.1)*'Tariff Jul''15'!K30,('Tariff Jul''15'!K36-'Tariff Jul''15'!K35)*('Tariff Jul''15'!K41/100*1.1)*'Tariff Jul''15'!K30))</f>
        <v>0</v>
      </c>
      <c r="J30" s="41">
        <f>IF(($F22*$F23)*'Tariff Jul''15'!L29/'Tariff Jul''15'!L30&lt;'Tariff Jul''15'!L35,0,IF(($F22*$F23)*'Tariff Jul''15'!L29/'Tariff Jul''15'!L30&lt;='Tariff Jul''15'!L36,(($F22*$F23)*'Tariff Jul''15'!L29/'Tariff Jul''15'!L30-'Tariff Jul''15'!L35)*('Tariff Jul''15'!L41/100*1.1)*'Tariff Jul''15'!L30,('Tariff Jul''15'!L36-'Tariff Jul''15'!L35)*('Tariff Jul''15'!L41/100*1.1)*'Tariff Jul''15'!L30))</f>
        <v>0</v>
      </c>
      <c r="K30" s="41">
        <f>IF(($F22*$F23)*'Tariff Jul''15'!M29/'Tariff Jul''15'!M30&lt;'Tariff Jul''15'!M35,0,IF(($F22*$F23)*'Tariff Jul''15'!M29/'Tariff Jul''15'!M30&lt;='Tariff Jul''15'!M36,(($F22*$F23)*'Tariff Jul''15'!M29/'Tariff Jul''15'!M30-'Tariff Jul''15'!M35)*('Tariff Jul''15'!M41/100*1.1)*'Tariff Jul''15'!M30,('Tariff Jul''15'!M36-'Tariff Jul''15'!M35)*('Tariff Jul''15'!M41/100*1.1)*'Tariff Jul''15'!M30))</f>
        <v>0</v>
      </c>
      <c r="L30" s="41">
        <f>IF(($F22*$F23)*'Tariff Jul''15'!N29/'Tariff Jul''15'!N30&lt;'Tariff Jul''15'!N35,0,IF(($F22*$F23)*'Tariff Jul''15'!N29/'Tariff Jul''15'!N30&lt;='Tariff Jul''15'!N36,(($F22*$F23)*'Tariff Jul''15'!N29/'Tariff Jul''15'!N30-'Tariff Jul''15'!N35)*('Tariff Jul''15'!N41/100*1.1)*'Tariff Jul''15'!N30,('Tariff Jul''15'!N36-'Tariff Jul''15'!N35)*('Tariff Jul''15'!N41/100*1.1)*'Tariff Jul''15'!N30))</f>
        <v>0</v>
      </c>
      <c r="M30" s="41">
        <f>IF(($F22*$F23)*'Tariff Jul''15'!O29/'Tariff Jul''15'!O30&lt;'Tariff Jul''15'!O35,0,IF(($F22*$F23)*'Tariff Jul''15'!O29/'Tariff Jul''15'!O30&lt;='Tariff Jul''15'!O36,(($F22*$F23)*'Tariff Jul''15'!O29/'Tariff Jul''15'!O30-'Tariff Jul''15'!O35)*('Tariff Jul''15'!O41/100*1.1)*'Tariff Jul''15'!O30,('Tariff Jul''15'!O36-'Tariff Jul''15'!O35)*('Tariff Jul''15'!O41/100*1.1)*'Tariff Jul''15'!O30))</f>
        <v>0</v>
      </c>
      <c r="N30" s="41">
        <f>IF(($F22*$F23)*'Tariff Jul''15'!P29/'Tariff Jul''15'!P30&lt;'Tariff Jul''15'!P35,0,IF(($F22*$F23)*'Tariff Jul''15'!P29/'Tariff Jul''15'!P30&lt;='Tariff Jul''15'!P36,(($F22*$F23)*'Tariff Jul''15'!P29/'Tariff Jul''15'!P30-'Tariff Jul''15'!P35)*('Tariff Jul''15'!P41/100*1.1)*'Tariff Jul''15'!P30,('Tariff Jul''15'!P36-'Tariff Jul''15'!P35)*('Tariff Jul''15'!P41/100*1.1)*'Tariff Jul''15'!P30))</f>
        <v>0</v>
      </c>
      <c r="O30" s="41">
        <f>IF(($F22*$F23)*'Tariff Jul''15'!Q29/'Tariff Jul''15'!Q30&lt;'Tariff Jul''15'!Q35,0,IF(($F22*$F23)*'Tariff Jul''15'!Q29/'Tariff Jul''15'!Q30&lt;='Tariff Jul''15'!Q36,(($F22*$F23)*'Tariff Jul''15'!Q29/'Tariff Jul''15'!Q30-'Tariff Jul''15'!Q35)*('Tariff Jul''15'!Q41/100*1.1)*'Tariff Jul''15'!Q30,('Tariff Jul''15'!Q36-'Tariff Jul''15'!Q35)*('Tariff Jul''15'!Q41/100*1.1)*'Tariff Jul''15'!Q30))</f>
        <v>0</v>
      </c>
      <c r="P30" s="41">
        <f>IF(($F22*$F23)*'Tariff Jul''15'!R29/'Tariff Jul''15'!R30&lt;'Tariff Jul''15'!R35,0,IF(($F22*$F23)*'Tariff Jul''15'!R29/'Tariff Jul''15'!R30&lt;='Tariff Jul''15'!R36,(($F22*$F23)*'Tariff Jul''15'!R29/'Tariff Jul''15'!R30-'Tariff Jul''15'!R35)*('Tariff Jul''15'!R41/100*1.1)*'Tariff Jul''15'!R30,('Tariff Jul''15'!R36-'Tariff Jul''15'!R35)*('Tariff Jul''15'!R41/100*1.1)*'Tariff Jul''15'!R30))</f>
        <v>0</v>
      </c>
      <c r="Q30" s="36"/>
    </row>
    <row r="31" spans="1:17" x14ac:dyDescent="0.15">
      <c r="A31" s="33" t="s">
        <v>280</v>
      </c>
      <c r="B31" s="36"/>
      <c r="C31" s="41">
        <f>IF(($F22*$F23)*'Tariff Jul''15'!E29/'Tariff Jul''15'!E30&gt;'Tariff Jul''15'!E36,(($F22*$F23)*'Tariff Jul''15'!E29/'Tariff Jul''15'!E30-'Tariff Jul''15'!E36)*'Tariff Jul''15'!E42/100*1.1*'Tariff Jul''15'!E30,0)</f>
        <v>187.33000000000004</v>
      </c>
      <c r="D31" s="41">
        <f>IF(($F22*$F23)*'Tariff Jul''15'!F29/'Tariff Jul''15'!F30&gt;'Tariff Jul''15'!F36,(($F22*$F23)*'Tariff Jul''15'!F29/'Tariff Jul''15'!F30-'Tariff Jul''15'!F36)*'Tariff Jul''15'!F42/100*1.1*'Tariff Jul''15'!F30,0)</f>
        <v>183.64500000000001</v>
      </c>
      <c r="E31" s="41">
        <f>IF(($F22*$F23)*'Tariff Jul''15'!G29/'Tariff Jul''15'!G30&gt;'Tariff Jul''15'!G36,(($F22*$F23)*'Tariff Jul''15'!G29/'Tariff Jul''15'!G30-'Tariff Jul''15'!G36)*'Tariff Jul''15'!G42/100*1.1*'Tariff Jul''15'!G30,0)</f>
        <v>0</v>
      </c>
      <c r="F31" s="41">
        <f>IF(($F22*$F23)*'Tariff Jul''15'!H29/'Tariff Jul''15'!H30&gt;'Tariff Jul''15'!H36,(($F22*$F23)*'Tariff Jul''15'!H29/'Tariff Jul''15'!H30-'Tariff Jul''15'!H36)*'Tariff Jul''15'!H42/100*1.1*'Tariff Jul''15'!H30,0)</f>
        <v>0</v>
      </c>
      <c r="G31" s="41">
        <f>IF(($F22*$F23)*'Tariff Jul''15'!I29/'Tariff Jul''15'!I30&gt;'Tariff Jul''15'!I36,(($F22*$F23)*'Tariff Jul''15'!I29/'Tariff Jul''15'!I30-'Tariff Jul''15'!I36)*'Tariff Jul''15'!I42/100*1.1*'Tariff Jul''15'!I30,0)</f>
        <v>0</v>
      </c>
      <c r="H31" s="41">
        <f>IF(($F22*$F23)*'Tariff Jul''15'!J29/'Tariff Jul''15'!J30&gt;'Tariff Jul''15'!J36,(($F22*$F23)*'Tariff Jul''15'!J29/'Tariff Jul''15'!J30-'Tariff Jul''15'!J36)*'Tariff Jul''15'!J42/100*1.1*'Tariff Jul''15'!J30,0)</f>
        <v>0</v>
      </c>
      <c r="I31" s="41">
        <f>IF(($F22*$F23)*'Tariff Jul''15'!K29/'Tariff Jul''15'!K30&gt;'Tariff Jul''15'!K36,(($F22*$F23)*'Tariff Jul''15'!K29/'Tariff Jul''15'!K30-'Tariff Jul''15'!K36)*'Tariff Jul''15'!K42/100*1.1*'Tariff Jul''15'!K30,0)</f>
        <v>158.07</v>
      </c>
      <c r="J31" s="41">
        <f>IF(($F22*$F23)*'Tariff Jul''15'!L29/'Tariff Jul''15'!L30&gt;'Tariff Jul''15'!L36,(($F22*$F23)*'Tariff Jul''15'!L29/'Tariff Jul''15'!L30-'Tariff Jul''15'!L36)*'Tariff Jul''15'!L42/100*1.1*'Tariff Jul''15'!L30,0)</f>
        <v>204.05</v>
      </c>
      <c r="K31" s="41">
        <f>IF(($F22*$F23)*'Tariff Jul''15'!M29/'Tariff Jul''15'!M30&gt;'Tariff Jul''15'!M36,(($F22*$F23)*'Tariff Jul''15'!M29/'Tariff Jul''15'!M30-'Tariff Jul''15'!M36)*'Tariff Jul''15'!M42/100*1.1*'Tariff Jul''15'!M30,0)</f>
        <v>204.05</v>
      </c>
      <c r="L31" s="41">
        <f>IF(($F22*$F23)*'Tariff Jul''15'!N29/'Tariff Jul''15'!N30&gt;'Tariff Jul''15'!N36,(($F22*$F23)*'Tariff Jul''15'!N29/'Tariff Jul''15'!N30-'Tariff Jul''15'!N36)*'Tariff Jul''15'!N42/100*1.1*'Tariff Jul''15'!N30,0)</f>
        <v>289.97100000000006</v>
      </c>
      <c r="M31" s="41">
        <f>IF(($F22*$F23)*'Tariff Jul''15'!O29/'Tariff Jul''15'!O30&gt;'Tariff Jul''15'!O36,(($F22*$F23)*'Tariff Jul''15'!O29/'Tariff Jul''15'!O30-'Tariff Jul''15'!O36)*'Tariff Jul''15'!O42/100*1.1*'Tariff Jul''15'!O30,0)</f>
        <v>208.39500000000001</v>
      </c>
      <c r="N31" s="41">
        <f>IF(($F22*$F23)*'Tariff Jul''15'!P29/'Tariff Jul''15'!P30&gt;'Tariff Jul''15'!P36,(($F22*$F23)*'Tariff Jul''15'!P29/'Tariff Jul''15'!P30-'Tariff Jul''15'!P36)*'Tariff Jul''15'!P42/100*1.1*'Tariff Jul''15'!P30,0)</f>
        <v>208.72500000000002</v>
      </c>
      <c r="O31" s="41">
        <f>IF(($F22*$F23)*'Tariff Jul''15'!Q29/'Tariff Jul''15'!Q30&gt;'Tariff Jul''15'!Q36,(($F22*$F23)*'Tariff Jul''15'!Q29/'Tariff Jul''15'!Q30-'Tariff Jul''15'!Q36)*'Tariff Jul''15'!Q42/100*1.1*'Tariff Jul''15'!Q30,0)</f>
        <v>192.22500000000002</v>
      </c>
      <c r="P31" s="41">
        <f>IF(($F22*$F23)*'Tariff Jul''15'!R29/'Tariff Jul''15'!R30&gt;'Tariff Jul''15'!R36,(($F22*$F23)*'Tariff Jul''15'!R29/'Tariff Jul''15'!R30-'Tariff Jul''15'!R36)*'Tariff Jul''15'!R42/100*1.1*'Tariff Jul''15'!R30,0)</f>
        <v>166.83150000000001</v>
      </c>
      <c r="Q31" s="36"/>
    </row>
    <row r="32" spans="1:17" x14ac:dyDescent="0.15">
      <c r="A32" s="33" t="s">
        <v>203</v>
      </c>
      <c r="B32" s="36"/>
      <c r="C32" s="41">
        <f>IF(($F22*$F23)*'Tariff Jul''15'!E31/'Tariff Jul''15'!E32&gt;='Tariff Jul''15'!E33,('Tariff Jul''15'!E33*'Tariff Jul''15'!E43/100*1.1)*'Tariff Jul''15'!E32,(($F22*$F23)*('Tariff Jul''15'!E31/'Tariff Jul''15'!E32*'Tariff Jul''15'!E43/100*1.1)*'Tariff Jul''15'!E32))</f>
        <v>885.72</v>
      </c>
      <c r="D32" s="41">
        <f>IF(($F22*$F23)*'Tariff Jul''15'!F31/'Tariff Jul''15'!F32&gt;='Tariff Jul''15'!F33,('Tariff Jul''15'!F33*'Tariff Jul''15'!F43/100*1.1)*'Tariff Jul''15'!F32,(($F22*$F23)*('Tariff Jul''15'!F31/'Tariff Jul''15'!F32*'Tariff Jul''15'!F43/100*1.1)*'Tariff Jul''15'!F32))</f>
        <v>950.40000000000009</v>
      </c>
      <c r="E32" s="41">
        <f>IF(($F22*$F23)*'Tariff Jul''15'!G31/'Tariff Jul''15'!G32&gt;='Tariff Jul''15'!G33,('Tariff Jul''15'!G33*'Tariff Jul''15'!G43/100*1.1)*'Tariff Jul''15'!G32,(($F22*$F23)*('Tariff Jul''15'!G31/'Tariff Jul''15'!G32*'Tariff Jul''15'!G43/100*1.1)*'Tariff Jul''15'!G32))</f>
        <v>995.56709999999998</v>
      </c>
      <c r="F32" s="41">
        <f>IF(($F22*$F23)*'Tariff Jul''15'!H31/'Tariff Jul''15'!H32&gt;='Tariff Jul''15'!H33,('Tariff Jul''15'!H33*'Tariff Jul''15'!H43/100*1.1)*'Tariff Jul''15'!H32,(($F22*$F23)*('Tariff Jul''15'!H31/'Tariff Jul''15'!H32*'Tariff Jul''15'!H43/100*1.1)*'Tariff Jul''15'!H32))</f>
        <v>272.05200000000002</v>
      </c>
      <c r="G32" s="41">
        <f>IF(($F22*$F23)*'Tariff Jul''15'!I31/'Tariff Jul''15'!I32&gt;='Tariff Jul''15'!I33,('Tariff Jul''15'!I33*'Tariff Jul''15'!I43/100*1.1)*'Tariff Jul''15'!I32,(($F22*$F23)*('Tariff Jul''15'!I31/'Tariff Jul''15'!I32*'Tariff Jul''15'!I43/100*1.1)*'Tariff Jul''15'!I32))</f>
        <v>271.26000000000005</v>
      </c>
      <c r="H32" s="41">
        <f>IF(($F22*$F23)*'Tariff Jul''15'!J31/'Tariff Jul''15'!J32&gt;='Tariff Jul''15'!J33,('Tariff Jul''15'!J33*'Tariff Jul''15'!J43/100*1.1)*'Tariff Jul''15'!J32,(($F22*$F23)*('Tariff Jul''15'!J31/'Tariff Jul''15'!J32*'Tariff Jul''15'!J43/100*1.1)*'Tariff Jul''15'!J32))</f>
        <v>290.565</v>
      </c>
      <c r="I32" s="41">
        <f>IF(($F22*$F23)*'Tariff Jul''15'!K31/'Tariff Jul''15'!K32&gt;='Tariff Jul''15'!K33,('Tariff Jul''15'!K33*'Tariff Jul''15'!K43/100*1.1)*'Tariff Jul''15'!K32,(($F22*$F23)*('Tariff Jul''15'!K31/'Tariff Jul''15'!K32*'Tariff Jul''15'!K43/100*1.1)*'Tariff Jul''15'!K32))</f>
        <v>926.6400000000001</v>
      </c>
      <c r="J32" s="41">
        <f>IF(($F22*$F23)*'Tariff Jul''15'!L31/'Tariff Jul''15'!L32&gt;='Tariff Jul''15'!L33,('Tariff Jul''15'!L33*'Tariff Jul''15'!L43/100*1.1)*'Tariff Jul''15'!L32,(($F22*$F23)*('Tariff Jul''15'!L31/'Tariff Jul''15'!L32*'Tariff Jul''15'!L43/100*1.1)*'Tariff Jul''15'!L32))</f>
        <v>275.22000000000003</v>
      </c>
      <c r="K32" s="41">
        <f>IF(($F22*$F23)*'Tariff Jul''15'!M31/'Tariff Jul''15'!M32&gt;='Tariff Jul''15'!M33,('Tariff Jul''15'!M33*'Tariff Jul''15'!M43/100*1.1)*'Tariff Jul''15'!M32,(($F22*$F23)*('Tariff Jul''15'!M31/'Tariff Jul''15'!M32*'Tariff Jul''15'!M43/100*1.1)*'Tariff Jul''15'!M32))</f>
        <v>973.5</v>
      </c>
      <c r="L32" s="41">
        <f>IF(($F22*$F23)*'Tariff Jul''15'!N31/'Tariff Jul''15'!N32&gt;='Tariff Jul''15'!N33,('Tariff Jul''15'!N33*'Tariff Jul''15'!N43/100*1.1)*'Tariff Jul''15'!N32,(($F22*$F23)*('Tariff Jul''15'!N31/'Tariff Jul''15'!N32*'Tariff Jul''15'!N43/100*1.1)*'Tariff Jul''15'!N32))</f>
        <v>598.55399999999997</v>
      </c>
      <c r="M32" s="41">
        <f>IF(($F22*$F23)*'Tariff Jul''15'!O31/'Tariff Jul''15'!O32&gt;='Tariff Jul''15'!O33,('Tariff Jul''15'!O33*'Tariff Jul''15'!O43/100*1.1)*'Tariff Jul''15'!O32,(($F22*$F23)*('Tariff Jul''15'!O31/'Tariff Jul''15'!O32*'Tariff Jul''15'!O43/100*1.1)*'Tariff Jul''15'!O32))</f>
        <v>1082.07</v>
      </c>
      <c r="N32" s="41">
        <f>IF(($F22*$F23)*'Tariff Jul''15'!P31/'Tariff Jul''15'!P32&gt;='Tariff Jul''15'!P33,('Tariff Jul''15'!P33*'Tariff Jul''15'!P43/100*1.1)*'Tariff Jul''15'!P32,(($F22*$F23)*('Tariff Jul''15'!P31/'Tariff Jul''15'!P32*'Tariff Jul''15'!P43/100*1.1)*'Tariff Jul''15'!P32))</f>
        <v>1036.2</v>
      </c>
      <c r="O32" s="41">
        <f>IF(($F22*$F23)*'Tariff Jul''15'!Q31/'Tariff Jul''15'!Q32&gt;='Tariff Jul''15'!Q33,('Tariff Jul''15'!Q33*'Tariff Jul''15'!Q43/100*1.1)*'Tariff Jul''15'!Q32,(($F22*$F23)*('Tariff Jul''15'!Q31/'Tariff Jul''15'!Q32*'Tariff Jul''15'!Q43/100*1.1)*'Tariff Jul''15'!Q32))</f>
        <v>271.26000000000005</v>
      </c>
      <c r="P32" s="41">
        <f>IF(($F22*$F23)*'Tariff Jul''15'!R31/'Tariff Jul''15'!R32&gt;='Tariff Jul''15'!R33,('Tariff Jul''15'!R33*'Tariff Jul''15'!R43/100*1.1)*'Tariff Jul''15'!R32,(($F22*$F23)*('Tariff Jul''15'!R31/'Tariff Jul''15'!R32*'Tariff Jul''15'!R43/100*1.1)*'Tariff Jul''15'!R32))</f>
        <v>875.78700000000003</v>
      </c>
      <c r="Q32" s="36"/>
    </row>
    <row r="33" spans="1:17" x14ac:dyDescent="0.15">
      <c r="A33" s="33" t="s">
        <v>83</v>
      </c>
      <c r="B33" s="36"/>
      <c r="C33" s="41">
        <f>IF(($F22*$F23)*'Tariff Jul''15'!E31/'Tariff Jul''15'!E32&lt;'Tariff Jul''15'!E33,0,IF(($F22*$F23)*'Tariff Jul''15'!E31/'Tariff Jul''15'!E32&lt;='Tariff Jul''15'!E34,(($F22*$F23)*'Tariff Jul''15'!E31/'Tariff Jul''15'!E32-'Tariff Jul''15'!E33)*('Tariff Jul''15'!E44/100*1.1)*'Tariff Jul''15'!E32,('Tariff Jul''15'!E34-'Tariff Jul''15'!E33)*('Tariff Jul''15'!E44/100*1.1)*'Tariff Jul''15'!E32))</f>
        <v>0</v>
      </c>
      <c r="D33" s="41">
        <f>IF(($F22*$F23)*'Tariff Jul''15'!F31/'Tariff Jul''15'!F32&lt;'Tariff Jul''15'!F33,0,IF(($F22*$F23)*'Tariff Jul''15'!F31/'Tariff Jul''15'!F32&lt;='Tariff Jul''15'!F34,(($F22*$F23)*'Tariff Jul''15'!F31/'Tariff Jul''15'!F32-'Tariff Jul''15'!F33)*('Tariff Jul''15'!F44/100*1.1)*'Tariff Jul''15'!F32,('Tariff Jul''15'!F34-'Tariff Jul''15'!F33)*('Tariff Jul''15'!F44/100*1.1)*'Tariff Jul''15'!F32))</f>
        <v>0</v>
      </c>
      <c r="E33" s="41">
        <f>IF(($F22*$F23)*'Tariff Jul''15'!G31/'Tariff Jul''15'!G32&lt;'Tariff Jul''15'!G33,0,IF(($F22*$F23)*'Tariff Jul''15'!G31/'Tariff Jul''15'!G32&lt;='Tariff Jul''15'!G34,(($F22*$F23)*'Tariff Jul''15'!G31/'Tariff Jul''15'!G32-'Tariff Jul''15'!G33)*('Tariff Jul''15'!G44/100*1.1)*'Tariff Jul''15'!G32,('Tariff Jul''15'!G34-'Tariff Jul''15'!G33)*('Tariff Jul''15'!G44/100*1.1)*'Tariff Jul''15'!G32))</f>
        <v>573.92115000000001</v>
      </c>
      <c r="F33" s="41">
        <f>IF(($F22*$F23)*'Tariff Jul''15'!H31/'Tariff Jul''15'!H32&lt;'Tariff Jul''15'!H33,0,IF(($F22*$F23)*'Tariff Jul''15'!H31/'Tariff Jul''15'!H32&lt;='Tariff Jul''15'!H34,(($F22*$F23)*'Tariff Jul''15'!H31/'Tariff Jul''15'!H32-'Tariff Jul''15'!H33)*('Tariff Jul''15'!H44/100*1.1)*'Tariff Jul''15'!H32,('Tariff Jul''15'!H34-'Tariff Jul''15'!H33)*('Tariff Jul''15'!H44/100*1.1)*'Tariff Jul''15'!H32))</f>
        <v>646.33799999999997</v>
      </c>
      <c r="G33" s="41">
        <f>IF(($F22*$F23)*'Tariff Jul''15'!I31/'Tariff Jul''15'!I32&lt;'Tariff Jul''15'!I33,0,IF(($F22*$F23)*'Tariff Jul''15'!I31/'Tariff Jul''15'!I32&lt;='Tariff Jul''15'!I34,(($F22*$F23)*'Tariff Jul''15'!I31/'Tariff Jul''15'!I32-'Tariff Jul''15'!I33)*('Tariff Jul''15'!I44/100*1.1)*'Tariff Jul''15'!I32,('Tariff Jul''15'!I34-'Tariff Jul''15'!I33)*('Tariff Jul''15'!I44/100*1.1)*'Tariff Jul''15'!I32))</f>
        <v>658.81200000000013</v>
      </c>
      <c r="H33" s="41">
        <f>IF(($F22*$F23)*'Tariff Jul''15'!J31/'Tariff Jul''15'!J32&lt;'Tariff Jul''15'!J33,0,IF(($F22*$F23)*'Tariff Jul''15'!J31/'Tariff Jul''15'!J32&lt;='Tariff Jul''15'!J34,(($F22*$F23)*'Tariff Jul''15'!J31/'Tariff Jul''15'!J32-'Tariff Jul''15'!J33)*('Tariff Jul''15'!J44/100*1.1)*'Tariff Jul''15'!J32,('Tariff Jul''15'!J34-'Tariff Jul''15'!J33)*('Tariff Jul''15'!J44/100*1.1)*'Tariff Jul''15'!J32))</f>
        <v>691.15200000000004</v>
      </c>
      <c r="I33" s="41">
        <f>IF(($F22*$F23)*'Tariff Jul''15'!K31/'Tariff Jul''15'!K32&lt;'Tariff Jul''15'!K33,0,IF(($F22*$F23)*'Tariff Jul''15'!K31/'Tariff Jul''15'!K32&lt;='Tariff Jul''15'!K34,(($F22*$F23)*'Tariff Jul''15'!K31/'Tariff Jul''15'!K32-'Tariff Jul''15'!K33)*('Tariff Jul''15'!K44/100*1.1)*'Tariff Jul''15'!K32,('Tariff Jul''15'!K34-'Tariff Jul''15'!K33)*('Tariff Jul''15'!K44/100*1.1)*'Tariff Jul''15'!K32))</f>
        <v>0</v>
      </c>
      <c r="J33" s="41">
        <f>IF(($F22*$F23)*'Tariff Jul''15'!L31/'Tariff Jul''15'!L32&lt;'Tariff Jul''15'!L33,0,IF(($F22*$F23)*'Tariff Jul''15'!L31/'Tariff Jul''15'!L32&lt;='Tariff Jul''15'!L34,(($F22*$F23)*'Tariff Jul''15'!L31/'Tariff Jul''15'!L32-'Tariff Jul''15'!L33)*('Tariff Jul''15'!L44/100*1.1)*'Tariff Jul''15'!L32,('Tariff Jul''15'!L34-'Tariff Jul''15'!L33)*('Tariff Jul''15'!L44/100*1.1)*'Tariff Jul''15'!L32))</f>
        <v>665.2800000000002</v>
      </c>
      <c r="K33" s="41">
        <f>IF(($F22*$F23)*'Tariff Jul''15'!M31/'Tariff Jul''15'!M32&lt;'Tariff Jul''15'!M33,0,IF(($F22*$F23)*'Tariff Jul''15'!M31/'Tariff Jul''15'!M32&lt;='Tariff Jul''15'!M34,(($F22*$F23)*'Tariff Jul''15'!M31/'Tariff Jul''15'!M32-'Tariff Jul''15'!M33)*('Tariff Jul''15'!M44/100*1.1)*'Tariff Jul''15'!M32,('Tariff Jul''15'!M34-'Tariff Jul''15'!M33)*('Tariff Jul''15'!M44/100*1.1)*'Tariff Jul''15'!M32))</f>
        <v>0</v>
      </c>
      <c r="L33" s="41">
        <f>IF(($F22*$F23)*'Tariff Jul''15'!N31/'Tariff Jul''15'!N32&lt;'Tariff Jul''15'!N33,0,IF(($F22*$F23)*'Tariff Jul''15'!N31/'Tariff Jul''15'!N32&lt;='Tariff Jul''15'!N34,(($F22*$F23)*'Tariff Jul''15'!N31/'Tariff Jul''15'!N32-'Tariff Jul''15'!N33)*('Tariff Jul''15'!N44/100*1.1)*'Tariff Jul''15'!N32,('Tariff Jul''15'!N34-'Tariff Jul''15'!N33)*('Tariff Jul''15'!N44/100*1.1)*'Tariff Jul''15'!N32))</f>
        <v>0</v>
      </c>
      <c r="M33" s="41">
        <f>IF(($F22*$F23)*'Tariff Jul''15'!O31/'Tariff Jul''15'!O32&lt;'Tariff Jul''15'!O33,0,IF(($F22*$F23)*'Tariff Jul''15'!O31/'Tariff Jul''15'!O32&lt;='Tariff Jul''15'!O34,(($F22*$F23)*'Tariff Jul''15'!O31/'Tariff Jul''15'!O32-'Tariff Jul''15'!O33)*('Tariff Jul''15'!O44/100*1.1)*'Tariff Jul''15'!O32,('Tariff Jul''15'!O34-'Tariff Jul''15'!O33)*('Tariff Jul''15'!O44/100*1.1)*'Tariff Jul''15'!O32))</f>
        <v>0</v>
      </c>
      <c r="N33" s="41">
        <f>IF(($F22*$F23)*'Tariff Jul''15'!P31/'Tariff Jul''15'!P32&lt;'Tariff Jul''15'!P33,0,IF(($F22*$F23)*'Tariff Jul''15'!P31/'Tariff Jul''15'!P32&lt;='Tariff Jul''15'!P34,(($F22*$F23)*'Tariff Jul''15'!P31/'Tariff Jul''15'!P32-'Tariff Jul''15'!P33)*('Tariff Jul''15'!P44/100*1.1)*'Tariff Jul''15'!P32,('Tariff Jul''15'!P34-'Tariff Jul''15'!P33)*('Tariff Jul''15'!P44/100*1.1)*'Tariff Jul''15'!P32))</f>
        <v>0</v>
      </c>
      <c r="O33" s="41">
        <f>IF(($F22*$F23)*'Tariff Jul''15'!Q31/'Tariff Jul''15'!Q32&lt;'Tariff Jul''15'!Q33,0,IF(($F22*$F23)*'Tariff Jul''15'!Q31/'Tariff Jul''15'!Q32&lt;='Tariff Jul''15'!Q34,(($F22*$F23)*'Tariff Jul''15'!Q31/'Tariff Jul''15'!Q32-'Tariff Jul''15'!Q33)*('Tariff Jul''15'!Q44/100*1.1)*'Tariff Jul''15'!Q32,('Tariff Jul''15'!Q34-'Tariff Jul''15'!Q33)*('Tariff Jul''15'!Q44/100*1.1)*'Tariff Jul''15'!Q32))</f>
        <v>709.17</v>
      </c>
      <c r="P33" s="41">
        <f>IF(($F22*$F23)*'Tariff Jul''15'!R31/'Tariff Jul''15'!R32&lt;'Tariff Jul''15'!R33,0,IF(($F22*$F23)*'Tariff Jul''15'!R31/'Tariff Jul''15'!R32&lt;='Tariff Jul''15'!R34,(($F22*$F23)*'Tariff Jul''15'!R31/'Tariff Jul''15'!R32-'Tariff Jul''15'!R33)*('Tariff Jul''15'!R44/100*1.1)*'Tariff Jul''15'!R32,('Tariff Jul''15'!R34-'Tariff Jul''15'!R33)*('Tariff Jul''15'!R44/100*1.1)*'Tariff Jul''15'!R32))</f>
        <v>0</v>
      </c>
      <c r="Q33" s="36"/>
    </row>
    <row r="34" spans="1:17" x14ac:dyDescent="0.15">
      <c r="A34" s="33" t="s">
        <v>84</v>
      </c>
      <c r="B34" s="36"/>
      <c r="C34" s="41">
        <f>IF(($F22*$F23)*'Tariff Jul''15'!E31/'Tariff Jul''15'!E32&lt;'Tariff Jul''15'!E34,0,IF(($F22*$F23)*'Tariff Jul''15'!E31/'Tariff Jul''15'!E32&lt;='Tariff Jul''15'!E35,(($F22*$F23)*'Tariff Jul''15'!E31/'Tariff Jul''15'!E32-'Tariff Jul''15'!E34)*('Tariff Jul''15'!E45/100*1.1)*'Tariff Jul''15'!E32,('Tariff Jul''15'!E35-'Tariff Jul''15'!E34)*('Tariff Jul''15'!E45/100*1.1)*'Tariff Jul''15'!E32))</f>
        <v>0</v>
      </c>
      <c r="D34" s="41">
        <f>IF(($F22*$F23)*'Tariff Jul''15'!F31/'Tariff Jul''15'!F32&lt;'Tariff Jul''15'!F34,0,IF(($F22*$F23)*'Tariff Jul''15'!F31/'Tariff Jul''15'!F32&lt;='Tariff Jul''15'!F35,(($F22*$F23)*'Tariff Jul''15'!F31/'Tariff Jul''15'!F32-'Tariff Jul''15'!F34)*('Tariff Jul''15'!F45/100*1.1)*'Tariff Jul''15'!F32,('Tariff Jul''15'!F35-'Tariff Jul''15'!F34)*('Tariff Jul''15'!F45/100*1.1)*'Tariff Jul''15'!F32))</f>
        <v>0</v>
      </c>
      <c r="E34" s="41">
        <f>IF(($F22*$F23)*'Tariff Jul''15'!G31/'Tariff Jul''15'!G32&lt;'Tariff Jul''15'!G34,0,IF(($F22*$F23)*'Tariff Jul''15'!G31/'Tariff Jul''15'!G32&lt;='Tariff Jul''15'!G35,(($F22*$F23)*'Tariff Jul''15'!G31/'Tariff Jul''15'!G32-'Tariff Jul''15'!G34)*('Tariff Jul''15'!G45/100*1.1)*'Tariff Jul''15'!G32,('Tariff Jul''15'!G35-'Tariff Jul''15'!G34)*('Tariff Jul''15'!G45/100*1.1)*'Tariff Jul''15'!G32))</f>
        <v>0</v>
      </c>
      <c r="F34" s="41">
        <f>IF(($F22*$F23)*'Tariff Jul''15'!H31/'Tariff Jul''15'!H32&lt;'Tariff Jul''15'!H34,0,IF(($F22*$F23)*'Tariff Jul''15'!H31/'Tariff Jul''15'!H32&lt;='Tariff Jul''15'!H35,(($F22*$F23)*'Tariff Jul''15'!H31/'Tariff Jul''15'!H32-'Tariff Jul''15'!H34)*('Tariff Jul''15'!H45/100*1.1)*'Tariff Jul''15'!H32,('Tariff Jul''15'!H35-'Tariff Jul''15'!H34)*('Tariff Jul''15'!H45/100*1.1)*'Tariff Jul''15'!H32))</f>
        <v>535.09500000000003</v>
      </c>
      <c r="G34" s="41">
        <f>IF(($F22*$F23)*'Tariff Jul''15'!I31/'Tariff Jul''15'!I32&lt;'Tariff Jul''15'!I34,0,IF(($F22*$F23)*'Tariff Jul''15'!I31/'Tariff Jul''15'!I32&lt;='Tariff Jul''15'!I35,(($F22*$F23)*'Tariff Jul''15'!I31/'Tariff Jul''15'!I32-'Tariff Jul''15'!I34)*('Tariff Jul''15'!I45/100*1.1)*'Tariff Jul''15'!I32,('Tariff Jul''15'!I35-'Tariff Jul''15'!I34)*('Tariff Jul''15'!I45/100*1.1)*'Tariff Jul''15'!I32))</f>
        <v>517.60500000000002</v>
      </c>
      <c r="H34" s="41">
        <f>IF(($F22*$F23)*'Tariff Jul''15'!J31/'Tariff Jul''15'!J32&lt;'Tariff Jul''15'!J34,0,IF(($F22*$F23)*'Tariff Jul''15'!J31/'Tariff Jul''15'!J32&lt;='Tariff Jul''15'!J35,(($F22*$F23)*'Tariff Jul''15'!J31/'Tariff Jul''15'!J32-'Tariff Jul''15'!J34)*('Tariff Jul''15'!J45/100*1.1)*'Tariff Jul''15'!J32,('Tariff Jul''15'!J35-'Tariff Jul''15'!J34)*('Tariff Jul''15'!J45/100*1.1)*'Tariff Jul''15'!J32))</f>
        <v>571.06500000000005</v>
      </c>
      <c r="I34" s="41">
        <f>IF(($F22*$F23)*'Tariff Jul''15'!K31/'Tariff Jul''15'!K32&lt;'Tariff Jul''15'!K34,0,IF(($F22*$F23)*'Tariff Jul''15'!K31/'Tariff Jul''15'!K32&lt;='Tariff Jul''15'!K35,(($F22*$F23)*'Tariff Jul''15'!K31/'Tariff Jul''15'!K32-'Tariff Jul''15'!K34)*('Tariff Jul''15'!K45/100*1.1)*'Tariff Jul''15'!K32,('Tariff Jul''15'!K35-'Tariff Jul''15'!K34)*('Tariff Jul''15'!K45/100*1.1)*'Tariff Jul''15'!K32))</f>
        <v>0</v>
      </c>
      <c r="J34" s="41">
        <f>IF(($F22*$F23)*'Tariff Jul''15'!L31/'Tariff Jul''15'!L32&lt;'Tariff Jul''15'!L34,0,IF(($F22*$F23)*'Tariff Jul''15'!L31/'Tariff Jul''15'!L32&lt;='Tariff Jul''15'!L35,(($F22*$F23)*'Tariff Jul''15'!L31/'Tariff Jul''15'!L32-'Tariff Jul''15'!L34)*('Tariff Jul''15'!L45/100*1.1)*'Tariff Jul''15'!L32,('Tariff Jul''15'!L35-'Tariff Jul''15'!L34)*('Tariff Jul''15'!L45/100*1.1)*'Tariff Jul''15'!L32))</f>
        <v>0</v>
      </c>
      <c r="K34" s="41">
        <f>IF(($F22*$F23)*'Tariff Jul''15'!M31/'Tariff Jul''15'!M32&lt;'Tariff Jul''15'!M34,0,IF(($F22*$F23)*'Tariff Jul''15'!M31/'Tariff Jul''15'!M32&lt;='Tariff Jul''15'!M35,(($F22*$F23)*'Tariff Jul''15'!M31/'Tariff Jul''15'!M32-'Tariff Jul''15'!M34)*('Tariff Jul''15'!M45/100*1.1)*'Tariff Jul''15'!M32,('Tariff Jul''15'!M35-'Tariff Jul''15'!M34)*('Tariff Jul''15'!M45/100*1.1)*'Tariff Jul''15'!M32))</f>
        <v>0</v>
      </c>
      <c r="L34" s="41">
        <f>IF(($F22*$F23)*'Tariff Jul''15'!N31/'Tariff Jul''15'!N32&lt;'Tariff Jul''15'!N34,0,IF(($F22*$F23)*'Tariff Jul''15'!N31/'Tariff Jul''15'!N32&lt;='Tariff Jul''15'!N35,(($F22*$F23)*'Tariff Jul''15'!N31/'Tariff Jul''15'!N32-'Tariff Jul''15'!N34)*('Tariff Jul''15'!N45/100*1.1)*'Tariff Jul''15'!N32,('Tariff Jul''15'!N35-'Tariff Jul''15'!N34)*('Tariff Jul''15'!N45/100*1.1)*'Tariff Jul''15'!N32))</f>
        <v>0</v>
      </c>
      <c r="M34" s="41">
        <f>IF(($F22*$F23)*'Tariff Jul''15'!O31/'Tariff Jul''15'!O32&lt;'Tariff Jul''15'!O34,0,IF(($F22*$F23)*'Tariff Jul''15'!O31/'Tariff Jul''15'!O32&lt;='Tariff Jul''15'!O35,(($F22*$F23)*'Tariff Jul''15'!O31/'Tariff Jul''15'!O32-'Tariff Jul''15'!O34)*('Tariff Jul''15'!O45/100*1.1)*'Tariff Jul''15'!O32,('Tariff Jul''15'!O35-'Tariff Jul''15'!O34)*('Tariff Jul''15'!O45/100*1.1)*'Tariff Jul''15'!O32))</f>
        <v>0</v>
      </c>
      <c r="N34" s="41">
        <f>IF(($F22*$F23)*'Tariff Jul''15'!P31/'Tariff Jul''15'!P32&lt;'Tariff Jul''15'!P34,0,IF(($F22*$F23)*'Tariff Jul''15'!P31/'Tariff Jul''15'!P32&lt;='Tariff Jul''15'!P35,(($F22*$F23)*'Tariff Jul''15'!P31/'Tariff Jul''15'!P32-'Tariff Jul''15'!P34)*('Tariff Jul''15'!P45/100*1.1)*'Tariff Jul''15'!P32,('Tariff Jul''15'!P35-'Tariff Jul''15'!P34)*('Tariff Jul''15'!P45/100*1.1)*'Tariff Jul''15'!P32))</f>
        <v>0</v>
      </c>
      <c r="O34" s="41">
        <f>IF(($F22*$F23)*'Tariff Jul''15'!Q31/'Tariff Jul''15'!Q32&lt;'Tariff Jul''15'!Q34,0,IF(($F22*$F23)*'Tariff Jul''15'!Q31/'Tariff Jul''15'!Q32&lt;='Tariff Jul''15'!Q35,(($F22*$F23)*'Tariff Jul''15'!Q31/'Tariff Jul''15'!Q32-'Tariff Jul''15'!Q34)*('Tariff Jul''15'!Q45/100*1.1)*'Tariff Jul''15'!Q32,('Tariff Jul''15'!Q35-'Tariff Jul''15'!Q34)*('Tariff Jul''15'!Q45/100*1.1)*'Tariff Jul''15'!Q32))</f>
        <v>0</v>
      </c>
      <c r="P34" s="41">
        <f>IF(($F22*$F23)*'Tariff Jul''15'!R31/'Tariff Jul''15'!R32&lt;'Tariff Jul''15'!R34,0,IF(($F22*$F23)*'Tariff Jul''15'!R31/'Tariff Jul''15'!R32&lt;='Tariff Jul''15'!R35,(($F22*$F23)*'Tariff Jul''15'!R31/'Tariff Jul''15'!R32-'Tariff Jul''15'!R34)*('Tariff Jul''15'!R45/100*1.1)*'Tariff Jul''15'!R32,('Tariff Jul''15'!R35-'Tariff Jul''15'!R34)*('Tariff Jul''15'!R45/100*1.1)*'Tariff Jul''15'!R32))</f>
        <v>0</v>
      </c>
      <c r="Q34" s="36"/>
    </row>
    <row r="35" spans="1:17" x14ac:dyDescent="0.15">
      <c r="A35" s="33" t="s">
        <v>130</v>
      </c>
      <c r="B35" s="36"/>
      <c r="C35" s="41">
        <f>IF(($F22*$F23)*'Tariff Jul''15'!E31/'Tariff Jul''15'!E32&lt;'Tariff Jul''15'!E35,0,IF(($F22*$F23)*'Tariff Jul''15'!E31/'Tariff Jul''15'!E32&lt;='Tariff Jul''15'!E36,(($F22*$F23)*'Tariff Jul''15'!E31/'Tariff Jul''15'!E32-'Tariff Jul''15'!E35)*('Tariff Jul''15'!E46/100*1.1)*'Tariff Jul''15'!E32,('Tariff Jul''15'!E36-'Tariff Jul''15'!E35)*('Tariff Jul''15'!E46/100*1.1)*'Tariff Jul''15'!E32))</f>
        <v>0</v>
      </c>
      <c r="D35" s="41">
        <f>IF(($F22*$F23)*'Tariff Jul''15'!F31/'Tariff Jul''15'!F32&lt;'Tariff Jul''15'!F35,0,IF(($F22*$F23)*'Tariff Jul''15'!F31/'Tariff Jul''15'!F32&lt;='Tariff Jul''15'!F36,(($F22*$F23)*'Tariff Jul''15'!F31/'Tariff Jul''15'!F32-'Tariff Jul''15'!F35)*('Tariff Jul''15'!F46/100*1.1)*'Tariff Jul''15'!F32,('Tariff Jul''15'!F36-'Tariff Jul''15'!F35)*('Tariff Jul''15'!F46/100*1.1)*'Tariff Jul''15'!F32))</f>
        <v>0</v>
      </c>
      <c r="E35" s="41">
        <f>IF(($F22*$F23)*'Tariff Jul''15'!G31/'Tariff Jul''15'!G32&lt;'Tariff Jul''15'!G35,0,IF(($F22*$F23)*'Tariff Jul''15'!G31/'Tariff Jul''15'!G32&lt;='Tariff Jul''15'!G36,(($F22*$F23)*'Tariff Jul''15'!G31/'Tariff Jul''15'!G32-'Tariff Jul''15'!G35)*('Tariff Jul''15'!G46/100*1.1)*'Tariff Jul''15'!G32,('Tariff Jul''15'!G36-'Tariff Jul''15'!G35)*('Tariff Jul''15'!G46/100*1.1)*'Tariff Jul''15'!G32))</f>
        <v>0</v>
      </c>
      <c r="F35" s="41">
        <f>IF(($F22*$F23)*'Tariff Jul''15'!H31/'Tariff Jul''15'!H32&lt;'Tariff Jul''15'!H35,0,IF(($F22*$F23)*'Tariff Jul''15'!H31/'Tariff Jul''15'!H32&lt;='Tariff Jul''15'!H36,(($F22*$F23)*'Tariff Jul''15'!H31/'Tariff Jul''15'!H32-'Tariff Jul''15'!H35)*('Tariff Jul''15'!H46/100*1.1)*'Tariff Jul''15'!H32,('Tariff Jul''15'!H36-'Tariff Jul''15'!H35)*('Tariff Jul''15'!H46/100*1.1)*'Tariff Jul''15'!H32))</f>
        <v>0</v>
      </c>
      <c r="G35" s="41">
        <f>IF(($F22*$F23)*'Tariff Jul''15'!I31/'Tariff Jul''15'!I32&lt;'Tariff Jul''15'!I35,0,IF(($F22*$F23)*'Tariff Jul''15'!I31/'Tariff Jul''15'!I32&lt;='Tariff Jul''15'!I36,(($F22*$F23)*'Tariff Jul''15'!I31/'Tariff Jul''15'!I32-'Tariff Jul''15'!I35)*('Tariff Jul''15'!I46/100*1.1)*'Tariff Jul''15'!I32,('Tariff Jul''15'!I36-'Tariff Jul''15'!I35)*('Tariff Jul''15'!I46/100*1.1)*'Tariff Jul''15'!I32))</f>
        <v>0</v>
      </c>
      <c r="H35" s="41">
        <f>IF(($F22*$F23)*'Tariff Jul''15'!J31/'Tariff Jul''15'!J32&lt;'Tariff Jul''15'!J35,0,IF(($F22*$F23)*'Tariff Jul''15'!J31/'Tariff Jul''15'!J32&lt;='Tariff Jul''15'!J36,(($F22*$F23)*'Tariff Jul''15'!J31/'Tariff Jul''15'!J32-'Tariff Jul''15'!J35)*('Tariff Jul''15'!J46/100*1.1)*'Tariff Jul''15'!J32,('Tariff Jul''15'!J36-'Tariff Jul''15'!J35)*('Tariff Jul''15'!J46/100*1.1)*'Tariff Jul''15'!J32))</f>
        <v>0</v>
      </c>
      <c r="I35" s="41">
        <f>IF(($F22*$F23)*'Tariff Jul''15'!K31/'Tariff Jul''15'!K32&lt;'Tariff Jul''15'!K35,0,IF(($F22*$F23)*'Tariff Jul''15'!K31/'Tariff Jul''15'!K32&lt;='Tariff Jul''15'!K36,(($F22*$F23)*'Tariff Jul''15'!K31/'Tariff Jul''15'!K32-'Tariff Jul''15'!K35)*('Tariff Jul''15'!K46/100*1.1)*'Tariff Jul''15'!K32,('Tariff Jul''15'!K36-'Tariff Jul''15'!K35)*('Tariff Jul''15'!K46/100*1.1)*'Tariff Jul''15'!K32))</f>
        <v>0</v>
      </c>
      <c r="J35" s="41">
        <f>IF(($F22*$F23)*'Tariff Jul''15'!L31/'Tariff Jul''15'!L32&lt;'Tariff Jul''15'!L35,0,IF(($F22*$F23)*'Tariff Jul''15'!L31/'Tariff Jul''15'!L32&lt;='Tariff Jul''15'!L36,(($F22*$F23)*'Tariff Jul''15'!L31/'Tariff Jul''15'!L32-'Tariff Jul''15'!L35)*('Tariff Jul''15'!L46/100*1.1)*'Tariff Jul''15'!L32,('Tariff Jul''15'!L36-'Tariff Jul''15'!L35)*('Tariff Jul''15'!L46/100*1.1)*'Tariff Jul''15'!L32))</f>
        <v>0</v>
      </c>
      <c r="K35" s="41">
        <f>IF(($F22*$F23)*'Tariff Jul''15'!M31/'Tariff Jul''15'!M32&lt;'Tariff Jul''15'!M35,0,IF(($F22*$F23)*'Tariff Jul''15'!M31/'Tariff Jul''15'!M32&lt;='Tariff Jul''15'!M36,(($F22*$F23)*'Tariff Jul''15'!M31/'Tariff Jul''15'!M32-'Tariff Jul''15'!M35)*('Tariff Jul''15'!M46/100*1.1)*'Tariff Jul''15'!M32,('Tariff Jul''15'!M36-'Tariff Jul''15'!M35)*('Tariff Jul''15'!M46/100*1.1)*'Tariff Jul''15'!M32))</f>
        <v>0</v>
      </c>
      <c r="L35" s="41">
        <f>IF(($F22*$F23)*'Tariff Jul''15'!N31/'Tariff Jul''15'!N32&lt;'Tariff Jul''15'!N35,0,IF(($F22*$F23)*'Tariff Jul''15'!N31/'Tariff Jul''15'!N32&lt;='Tariff Jul''15'!N36,(($F22*$F23)*'Tariff Jul''15'!N31/'Tariff Jul''15'!N32-'Tariff Jul''15'!N35)*('Tariff Jul''15'!N46/100*1.1)*'Tariff Jul''15'!N32,('Tariff Jul''15'!N36-'Tariff Jul''15'!N35)*('Tariff Jul''15'!N46/100*1.1)*'Tariff Jul''15'!N32))</f>
        <v>0</v>
      </c>
      <c r="M35" s="41">
        <f>IF(($F22*$F23)*'Tariff Jul''15'!O31/'Tariff Jul''15'!O32&lt;'Tariff Jul''15'!O35,0,IF(($F22*$F23)*'Tariff Jul''15'!O31/'Tariff Jul''15'!O32&lt;='Tariff Jul''15'!O36,(($F22*$F23)*'Tariff Jul''15'!O31/'Tariff Jul''15'!O32-'Tariff Jul''15'!O35)*('Tariff Jul''15'!O46/100*1.1)*'Tariff Jul''15'!O32,('Tariff Jul''15'!O36-'Tariff Jul''15'!O35)*('Tariff Jul''15'!O46/100*1.1)*'Tariff Jul''15'!O32))</f>
        <v>0</v>
      </c>
      <c r="N35" s="41">
        <f>IF(($F22*$F23)*'Tariff Jul''15'!P31/'Tariff Jul''15'!P32&lt;'Tariff Jul''15'!P35,0,IF(($F22*$F23)*'Tariff Jul''15'!P31/'Tariff Jul''15'!P32&lt;='Tariff Jul''15'!P36,(($F22*$F23)*'Tariff Jul''15'!P31/'Tariff Jul''15'!P32-'Tariff Jul''15'!P35)*('Tariff Jul''15'!P46/100*1.1)*'Tariff Jul''15'!P32,('Tariff Jul''15'!P36-'Tariff Jul''15'!P35)*('Tariff Jul''15'!P46/100*1.1)*'Tariff Jul''15'!P32))</f>
        <v>0</v>
      </c>
      <c r="O35" s="41">
        <f>IF(($F22*$F23)*'Tariff Jul''15'!Q31/'Tariff Jul''15'!Q32&lt;'Tariff Jul''15'!Q35,0,IF(($F22*$F23)*'Tariff Jul''15'!Q31/'Tariff Jul''15'!Q32&lt;='Tariff Jul''15'!Q36,(($F22*$F23)*'Tariff Jul''15'!Q31/'Tariff Jul''15'!Q32-'Tariff Jul''15'!Q35)*('Tariff Jul''15'!Q46/100*1.1)*'Tariff Jul''15'!Q32,('Tariff Jul''15'!Q36-'Tariff Jul''15'!Q35)*('Tariff Jul''15'!Q46/100*1.1)*'Tariff Jul''15'!Q32))</f>
        <v>0</v>
      </c>
      <c r="P35" s="41">
        <f>IF(($F22*$F23)*'Tariff Jul''15'!R31/'Tariff Jul''15'!R32&lt;'Tariff Jul''15'!R35,0,IF(($F22*$F23)*'Tariff Jul''15'!R31/'Tariff Jul''15'!R32&lt;='Tariff Jul''15'!R36,(($F22*$F23)*'Tariff Jul''15'!R31/'Tariff Jul''15'!R32-'Tariff Jul''15'!R35)*('Tariff Jul''15'!R46/100*1.1)*'Tariff Jul''15'!R32,('Tariff Jul''15'!R36-'Tariff Jul''15'!R35)*('Tariff Jul''15'!R46/100*1.1)*'Tariff Jul''15'!R32))</f>
        <v>0</v>
      </c>
      <c r="Q35" s="36"/>
    </row>
    <row r="36" spans="1:17" x14ac:dyDescent="0.15">
      <c r="A36" s="33" t="s">
        <v>127</v>
      </c>
      <c r="B36" s="36"/>
      <c r="C36" s="41">
        <f>IF(($F22*$F23)*'Tariff Jul''15'!E31/'Tariff Jul''15'!E32&gt;'Tariff Jul''15'!E36,(($F22*$F23)*'Tariff Jul''15'!E31/'Tariff Jul''15'!E32-'Tariff Jul''15'!E36)*'Tariff Jul''15'!E47/100*1.1*'Tariff Jul''15'!E32,0)</f>
        <v>508.69500000000005</v>
      </c>
      <c r="D36" s="41">
        <f>IF(($F22*$F23)*'Tariff Jul''15'!F31/'Tariff Jul''15'!F32&gt;'Tariff Jul''15'!F36,(($F22*$F23)*'Tariff Jul''15'!F31/'Tariff Jul''15'!F32-'Tariff Jul''15'!F36)*'Tariff Jul''15'!F47/100*1.1*'Tariff Jul''15'!F32,0)</f>
        <v>550.93500000000006</v>
      </c>
      <c r="E36" s="41">
        <f>IF(($F22*$F23)*'Tariff Jul''15'!G31/'Tariff Jul''15'!G32&gt;'Tariff Jul''15'!G36,(($F22*$F23)*'Tariff Jul''15'!G31/'Tariff Jul''15'!G32-'Tariff Jul''15'!G36)*'Tariff Jul''15'!G47/100*1.1*'Tariff Jul''15'!G32,0)</f>
        <v>0</v>
      </c>
      <c r="F36" s="41">
        <f>IF(($F22*$F23)*'Tariff Jul''15'!H31/'Tariff Jul''15'!H32&gt;'Tariff Jul''15'!H36,(($F22*$F23)*'Tariff Jul''15'!H31/'Tariff Jul''15'!H32-'Tariff Jul''15'!H36)*'Tariff Jul''15'!H47/100*1.1*'Tariff Jul''15'!H32,0)</f>
        <v>0</v>
      </c>
      <c r="G36" s="41">
        <f>IF(($F22*$F23)*'Tariff Jul''15'!I31/'Tariff Jul''15'!I32&gt;'Tariff Jul''15'!I36,(($F22*$F23)*'Tariff Jul''15'!I31/'Tariff Jul''15'!I32-'Tariff Jul''15'!I36)*'Tariff Jul''15'!I47/100*1.1*'Tariff Jul''15'!I32,0)</f>
        <v>0</v>
      </c>
      <c r="H36" s="41">
        <f>IF(($F22*$F23)*'Tariff Jul''15'!J31/'Tariff Jul''15'!J32&gt;'Tariff Jul''15'!J36,(($F22*$F23)*'Tariff Jul''15'!J31/'Tariff Jul''15'!J32-'Tariff Jul''15'!J36)*'Tariff Jul''15'!J47/100*1.1*'Tariff Jul''15'!J32,0)</f>
        <v>0</v>
      </c>
      <c r="I36" s="41">
        <f>IF(($F22*$F23)*'Tariff Jul''15'!K31/'Tariff Jul''15'!K32&gt;'Tariff Jul''15'!K36,(($F22*$F23)*'Tariff Jul''15'!K31/'Tariff Jul''15'!K32-'Tariff Jul''15'!K36)*'Tariff Jul''15'!K47/100*1.1*'Tariff Jul''15'!K32,0)</f>
        <v>474.21</v>
      </c>
      <c r="J36" s="41">
        <f>IF(($F22*$F23)*'Tariff Jul''15'!L31/'Tariff Jul''15'!L32&gt;'Tariff Jul''15'!L36,(($F22*$F23)*'Tariff Jul''15'!L31/'Tariff Jul''15'!L32-'Tariff Jul''15'!L36)*'Tariff Jul''15'!L47/100*1.1*'Tariff Jul''15'!L32,0)</f>
        <v>521.40000000000009</v>
      </c>
      <c r="K36" s="41">
        <f>IF(($F22*$F23)*'Tariff Jul''15'!M31/'Tariff Jul''15'!M32&gt;'Tariff Jul''15'!M36,(($F22*$F23)*'Tariff Jul''15'!M31/'Tariff Jul''15'!M32-'Tariff Jul''15'!M36)*'Tariff Jul''15'!M47/100*1.1*'Tariff Jul''15'!M32,0)</f>
        <v>612.15000000000009</v>
      </c>
      <c r="L36" s="41">
        <f>IF(($F22*$F23)*'Tariff Jul''15'!N31/'Tariff Jul''15'!N32&gt;'Tariff Jul''15'!N36,(($F22*$F23)*'Tariff Jul''15'!N31/'Tariff Jul''15'!N32-'Tariff Jul''15'!N36)*'Tariff Jul''15'!N47/100*1.1*'Tariff Jul''15'!N32,0)</f>
        <v>869.91300000000024</v>
      </c>
      <c r="M36" s="41">
        <f>IF(($F22*$F23)*'Tariff Jul''15'!O31/'Tariff Jul''15'!O32&gt;'Tariff Jul''15'!O36,(($F22*$F23)*'Tariff Jul''15'!O31/'Tariff Jul''15'!O32-'Tariff Jul''15'!O36)*'Tariff Jul''15'!O47/100*1.1*'Tariff Jul''15'!O32,0)</f>
        <v>625.18500000000006</v>
      </c>
      <c r="N36" s="41">
        <f>IF(($F22*$F23)*'Tariff Jul''15'!P31/'Tariff Jul''15'!P32&gt;'Tariff Jul''15'!P36,(($F22*$F23)*'Tariff Jul''15'!P31/'Tariff Jul''15'!P32-'Tariff Jul''15'!P36)*'Tariff Jul''15'!P47/100*1.1*'Tariff Jul''15'!P32,0)</f>
        <v>626.17500000000007</v>
      </c>
      <c r="O36" s="41">
        <f>IF(($F22*$F23)*'Tariff Jul''15'!Q31/'Tariff Jul''15'!Q32&gt;'Tariff Jul''15'!Q36,(($F22*$F23)*'Tariff Jul''15'!Q31/'Tariff Jul''15'!Q32-'Tariff Jul''15'!Q36)*'Tariff Jul''15'!Q47/100*1.1*'Tariff Jul''15'!Q32,0)</f>
        <v>576.67500000000007</v>
      </c>
      <c r="P36" s="41">
        <f>IF(($F22*$F23)*'Tariff Jul''15'!R31/'Tariff Jul''15'!R32&gt;'Tariff Jul''15'!R36,(($F22*$F23)*'Tariff Jul''15'!R31/'Tariff Jul''15'!R32-'Tariff Jul''15'!R36)*'Tariff Jul''15'!R47/100*1.1*'Tariff Jul''15'!R32,0)</f>
        <v>500.49450000000002</v>
      </c>
      <c r="Q36" s="36"/>
    </row>
    <row r="37" spans="1:17" x14ac:dyDescent="0.15">
      <c r="A37" s="33" t="s">
        <v>25</v>
      </c>
      <c r="B37" s="36"/>
      <c r="C37" s="41">
        <f>IF($F22*$F24&gt;='Tariff Jul''15'!E37,('Tariff Jul''15'!E37*'Tariff Jul''15'!E48/100*1.1),($F22*$F24)*('Tariff Jul''15'!E48/100*1.1))</f>
        <v>219.61500000000001</v>
      </c>
      <c r="D37" s="41">
        <f>IF($F22*$F24&gt;='Tariff Jul''15'!F37,('Tariff Jul''15'!F37*'Tariff Jul''15'!F48/100*1.1),($F22*$F24)*('Tariff Jul''15'!F48/100*1.1))</f>
        <v>234.79500000000004</v>
      </c>
      <c r="E37" s="41">
        <f>IF($F22*$F24&gt;='Tariff Jul''15'!G37,('Tariff Jul''15'!G37*'Tariff Jul''15'!G48/100*1.1),($F22*$F24)*('Tariff Jul''15'!G48/100*1.1))</f>
        <v>237.42015000000001</v>
      </c>
      <c r="F37" s="41">
        <f>IF($F22*$F24&gt;='Tariff Jul''15'!H37,('Tariff Jul''15'!H37*'Tariff Jul''15'!H48/100*1.1),($F22*$F24)*('Tariff Jul''15'!H48/100*1.1))</f>
        <v>221.26500000000001</v>
      </c>
      <c r="G37" s="41">
        <f>IF($F22*$F24&gt;='Tariff Jul''15'!I37,('Tariff Jul''15'!I37*'Tariff Jul''15'!I48/100*1.1),($F22*$F24)*('Tariff Jul''15'!I48/100*1.1))</f>
        <v>234.79500000000004</v>
      </c>
      <c r="H37" s="41">
        <f>IF($F22*$F24&gt;='Tariff Jul''15'!J37,('Tariff Jul''15'!J37*'Tariff Jul''15'!J48/100*1.1),($F22*$F24)*('Tariff Jul''15'!J48/100*1.1))</f>
        <v>212.19</v>
      </c>
      <c r="I37" s="41">
        <f>IF($F22*$F24&gt;='Tariff Jul''15'!K37,('Tariff Jul''15'!K37*'Tariff Jul''15'!K48/100*1.1),($F22*$F24)*('Tariff Jul''15'!K48/100*1.1))</f>
        <v>236.11500000000004</v>
      </c>
      <c r="J37" s="41">
        <f>IF($F22*$F24&gt;='Tariff Jul''15'!L37,('Tariff Jul''15'!L37*'Tariff Jul''15'!L48/100*1.1),($F22*$F24)*('Tariff Jul''15'!L48/100*1.1))</f>
        <v>250.8</v>
      </c>
      <c r="K37" s="41">
        <f>IF($F22*$F24&gt;='Tariff Jul''15'!M37,('Tariff Jul''15'!M37*'Tariff Jul''15'!M48/100*1.1),($F22*$F24)*('Tariff Jul''15'!M48/100*1.1))</f>
        <v>226.05</v>
      </c>
      <c r="L37" s="41">
        <f>IF($F22*$F24&gt;='Tariff Jul''15'!N37,('Tariff Jul''15'!N37*'Tariff Jul''15'!N48/100*1.1),($F22*$F24)*('Tariff Jul''15'!N48/100*1.1))</f>
        <v>314.82</v>
      </c>
      <c r="M37" s="41">
        <f>IF($F22*$F24&gt;='Tariff Jul''15'!O37,('Tariff Jul''15'!O37*'Tariff Jul''15'!O48/100*1.1),($F22*$F24)*('Tariff Jul''15'!O48/100*1.1))</f>
        <v>287.26500000000004</v>
      </c>
      <c r="N37" s="41">
        <f>IF($F22*$F24&gt;='Tariff Jul''15'!P37,('Tariff Jul''15'!P37*'Tariff Jul''15'!P48/100*1.1),($F22*$F24)*('Tariff Jul''15'!P48/100*1.1))</f>
        <v>235.125</v>
      </c>
      <c r="O37" s="41">
        <f>IF($F22*$F24&gt;='Tariff Jul''15'!Q37,('Tariff Jul''15'!Q37*'Tariff Jul''15'!Q48/100*1.1),($F22*$F24)*('Tariff Jul''15'!Q48/100*1.1))</f>
        <v>197.17500000000001</v>
      </c>
      <c r="P37" s="41">
        <f>IF($F22*$F24&gt;='Tariff Jul''15'!R37,('Tariff Jul''15'!R37*'Tariff Jul''15'!R48/100*1.1),($F22*$F24)*('Tariff Jul''15'!R48/100*1.1))</f>
        <v>205.953</v>
      </c>
      <c r="Q37" s="36"/>
    </row>
    <row r="38" spans="1:17" x14ac:dyDescent="0.15">
      <c r="A38" s="33" t="s">
        <v>95</v>
      </c>
      <c r="B38" s="36"/>
      <c r="C38" s="41">
        <f>IF($F22*$F24&gt;'Tariff Jul''15'!E37,($F22*$F24-'Tariff Jul''15'!E37)*'Tariff Jul''15'!E49/100*1.1,0)</f>
        <v>0</v>
      </c>
      <c r="D38" s="41">
        <f>IF($F22*$F24&gt;'Tariff Jul''15'!F37,($F22*$F24-'Tariff Jul''15'!F37)*'Tariff Jul''15'!F49/100*1.1,0)</f>
        <v>0</v>
      </c>
      <c r="E38" s="41">
        <f>IF($F22*$F24&gt;'Tariff Jul''15'!G37,($F22*$F24-'Tariff Jul''15'!G37)*'Tariff Jul''15'!G49/100*1.1,0)</f>
        <v>0</v>
      </c>
      <c r="F38" s="41">
        <f>IF($F22*$F24&gt;'Tariff Jul''15'!H37,($F22*$F24-'Tariff Jul''15'!H37)*'Tariff Jul''15'!H49/100*1.1,0)</f>
        <v>0</v>
      </c>
      <c r="G38" s="41">
        <f>IF($F22*$F24&gt;'Tariff Jul''15'!I37,($F22*$F24-'Tariff Jul''15'!I37)*'Tariff Jul''15'!I49/100*1.1,0)</f>
        <v>0</v>
      </c>
      <c r="H38" s="41">
        <f>IF($F22*$F24&gt;'Tariff Jul''15'!J37,($F22*$F24-'Tariff Jul''15'!J37)*'Tariff Jul''15'!J49/100*1.1,0)</f>
        <v>0</v>
      </c>
      <c r="I38" s="41">
        <f>IF($F22*$F24&gt;'Tariff Jul''15'!K37,($F22*$F24-'Tariff Jul''15'!K37)*'Tariff Jul''15'!K49/100*1.1,0)</f>
        <v>0</v>
      </c>
      <c r="J38" s="41">
        <f>IF($F22*$F24&gt;'Tariff Jul''15'!L37,($F22*$F24-'Tariff Jul''15'!L37)*'Tariff Jul''15'!L49/100*1.1,0)</f>
        <v>0</v>
      </c>
      <c r="K38" s="41">
        <f>IF($F22*$F24&gt;'Tariff Jul''15'!M37,($F22*$F24-'Tariff Jul''15'!M37)*'Tariff Jul''15'!M49/100*1.1,0)</f>
        <v>0</v>
      </c>
      <c r="L38" s="41">
        <f>IF($F22*$F24&gt;'Tariff Jul''15'!N37,($F22*$F24-'Tariff Jul''15'!N37)*'Tariff Jul''15'!N49/100*1.1,0)</f>
        <v>0</v>
      </c>
      <c r="M38" s="41">
        <f>IF($F22*$F24&gt;'Tariff Jul''15'!O37,($F22*$F24-'Tariff Jul''15'!O37)*'Tariff Jul''15'!O49/100*1.1,0)</f>
        <v>0</v>
      </c>
      <c r="N38" s="41">
        <f>IF($F22*$F24&gt;'Tariff Jul''15'!P37,($F22*$F24-'Tariff Jul''15'!P37)*'Tariff Jul''15'!P49/100*1.1,0)</f>
        <v>0</v>
      </c>
      <c r="O38" s="41">
        <f>IF($F22*$F24&gt;'Tariff Jul''15'!Q37,($F22*$F24-'Tariff Jul''15'!Q37)*'Tariff Jul''15'!Q49/100*1.1,0)</f>
        <v>0</v>
      </c>
      <c r="P38" s="41">
        <f>IF($F22*$F24&gt;'Tariff Jul''15'!R37,($F22*$F24-'Tariff Jul''15'!R37)*'Tariff Jul''15'!R49/100*1.1,0)</f>
        <v>0</v>
      </c>
      <c r="Q38" s="36"/>
    </row>
    <row r="39" spans="1:17" x14ac:dyDescent="0.15">
      <c r="A39" s="33" t="s">
        <v>37</v>
      </c>
      <c r="B39" s="36"/>
      <c r="C39" s="41">
        <f>'Tariff Jul''15'!E50*365/100*1.1</f>
        <v>256.11685</v>
      </c>
      <c r="D39" s="41">
        <f>'Tariff Jul''15'!F50*365/100*1.1</f>
        <v>282.37495000000001</v>
      </c>
      <c r="E39" s="41">
        <f>'Tariff Jul''15'!G50*365/100*1.1</f>
        <v>287.41377499999999</v>
      </c>
      <c r="F39" s="41">
        <f>'Tariff Jul''15'!H50*365/100*1.1</f>
        <v>290.92689999999999</v>
      </c>
      <c r="G39" s="41">
        <f>'Tariff Jul''15'!I50*365/100*1.1</f>
        <v>273.94345000000004</v>
      </c>
      <c r="H39" s="41">
        <f>'Tariff Jul''15'!J50*365/100*1.1</f>
        <v>327.82475000000005</v>
      </c>
      <c r="I39" s="41">
        <f>'Tariff Jul''15'!K50*365/100*1.1</f>
        <v>275.75020000000006</v>
      </c>
      <c r="J39" s="41">
        <f>'Tariff Jul''15'!L50*365/100*1.1</f>
        <v>287.87549999999999</v>
      </c>
      <c r="K39" s="41">
        <f>'Tariff Jul''15'!M50*365/100*1.1</f>
        <v>275.42899999999997</v>
      </c>
      <c r="L39" s="41">
        <f>'Tariff Jul''15'!N50*365/100*1.1</f>
        <v>294.70100000000008</v>
      </c>
      <c r="M39" s="41">
        <f>'Tariff Jul''15'!O50*365/100*1.1</f>
        <v>302.89160000000004</v>
      </c>
      <c r="N39" s="41">
        <f>'Tariff Jul''15'!P50*365/100*1.1</f>
        <v>277.03500000000003</v>
      </c>
      <c r="O39" s="41">
        <f>'Tariff Jul''15'!Q50*365/100*1.1</f>
        <v>272.21700000000004</v>
      </c>
      <c r="P39" s="41">
        <f>'Tariff Jul''15'!R50*365/100*1.1</f>
        <v>313.65983</v>
      </c>
      <c r="Q39" s="98">
        <f>AVERAGE(C39:P39)</f>
        <v>287.01141464285718</v>
      </c>
    </row>
    <row r="40" spans="1:17" x14ac:dyDescent="0.15">
      <c r="A40" s="42" t="s">
        <v>245</v>
      </c>
      <c r="B40" s="36"/>
      <c r="C40" s="60">
        <f>SUM(C27:C39)</f>
        <v>2378.6768500000003</v>
      </c>
      <c r="D40" s="60">
        <f t="shared" ref="D40:P40" si="1">SUM(D27:D39)</f>
        <v>2518.9499500000002</v>
      </c>
      <c r="E40" s="60">
        <f t="shared" si="1"/>
        <v>2617.4849249999997</v>
      </c>
      <c r="F40" s="60">
        <f t="shared" si="1"/>
        <v>2450.1718999999998</v>
      </c>
      <c r="G40" s="60">
        <f t="shared" si="1"/>
        <v>2438.9744500000006</v>
      </c>
      <c r="H40" s="60">
        <f t="shared" si="1"/>
        <v>2610.3907500000005</v>
      </c>
      <c r="I40" s="60">
        <f t="shared" si="1"/>
        <v>2379.6652000000004</v>
      </c>
      <c r="J40" s="60">
        <f t="shared" si="1"/>
        <v>2554.9755000000005</v>
      </c>
      <c r="K40" s="60">
        <f t="shared" si="1"/>
        <v>2615.6790000000001</v>
      </c>
      <c r="L40" s="60">
        <f t="shared" si="1"/>
        <v>2567.4770000000003</v>
      </c>
      <c r="M40" s="60">
        <f t="shared" si="1"/>
        <v>2866.4965999999999</v>
      </c>
      <c r="N40" s="60">
        <f t="shared" si="1"/>
        <v>2728.66</v>
      </c>
      <c r="O40" s="60">
        <f t="shared" si="1"/>
        <v>2545.5320000000006</v>
      </c>
      <c r="P40" s="60">
        <f t="shared" si="1"/>
        <v>2354.6548299999999</v>
      </c>
      <c r="Q40" s="99">
        <f>AVERAGE(C40:P40)</f>
        <v>2544.842068214286</v>
      </c>
    </row>
    <row r="42" spans="1:17" x14ac:dyDescent="0.15">
      <c r="A42" s="90"/>
      <c r="B42" s="90"/>
      <c r="C42" s="90"/>
      <c r="D42" s="90"/>
      <c r="E42" s="90"/>
      <c r="F42" s="90"/>
      <c r="G42" s="90"/>
      <c r="H42" s="90"/>
      <c r="I42" s="90"/>
      <c r="J42" s="90"/>
      <c r="K42" s="90"/>
      <c r="L42" s="90"/>
      <c r="M42" s="90"/>
      <c r="N42" s="90"/>
      <c r="O42" s="90"/>
      <c r="P42" s="90"/>
      <c r="Q42" s="90"/>
    </row>
  </sheetData>
  <sheetProtection algorithmName="SHA-512" hashValue="S6f+lOoWg3+f0TPt0VfPTcBIpZ7Uf13rpBvHHwkxYGMZ+qLY+7mF7xjONbM1jwfDfmJR5BbB5BAAJGq0/oHTDA==" saltValue="pl9BsxZx2HIYB5yLrgEEyQ==" spinCount="100000" sheet="1" objects="1" scenarios="1"/>
  <phoneticPr fontId="10" type="noConversion"/>
  <pageMargins left="0.75" right="0.75" top="1" bottom="1" header="0.5" footer="0.5"/>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ACDE0E-299D-4B3B-BC65-5E6C3A14633D}"/>
</file>

<file path=customXml/itemProps2.xml><?xml version="1.0" encoding="utf-8"?>
<ds:datastoreItem xmlns:ds="http://schemas.openxmlformats.org/officeDocument/2006/customXml" ds:itemID="{F48A4863-887A-4140-8DAD-FE9DD7DC9A93}"/>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38</vt:i4>
      </vt:variant>
    </vt:vector>
  </HeadingPairs>
  <TitlesOfParts>
    <vt:vector size="38" baseType="lpstr">
      <vt:lpstr>Summary</vt:lpstr>
      <vt:lpstr>Bills Jul'23</vt:lpstr>
      <vt:lpstr>Bills Jul'22</vt:lpstr>
      <vt:lpstr>Bills Jul'20</vt:lpstr>
      <vt:lpstr>Bills Jul'19</vt:lpstr>
      <vt:lpstr>Bills Jul'18</vt:lpstr>
      <vt:lpstr>Bills Jul'17</vt:lpstr>
      <vt:lpstr>Bills Jul'16</vt:lpstr>
      <vt:lpstr>Bills Jul'15</vt:lpstr>
      <vt:lpstr>Bills Jul'14</vt:lpstr>
      <vt:lpstr>Bills Jul'13</vt:lpstr>
      <vt:lpstr>Bills Jan'13</vt:lpstr>
      <vt:lpstr>Bills Jul'12</vt:lpstr>
      <vt:lpstr>Bills Jan'12</vt:lpstr>
      <vt:lpstr>Bills Jul'11</vt:lpstr>
      <vt:lpstr>Bills Jan'11</vt:lpstr>
      <vt:lpstr>Bills Jul'10</vt:lpstr>
      <vt:lpstr>Bills Jan'10</vt:lpstr>
      <vt:lpstr>Bills Jul'09</vt:lpstr>
      <vt:lpstr>Tariff Jul 2023</vt:lpstr>
      <vt:lpstr>Tariff Jul 2022</vt:lpstr>
      <vt:lpstr>Tariff Jul 2021</vt:lpstr>
      <vt:lpstr>Tariff Jul 2020</vt:lpstr>
      <vt:lpstr>Tariff Jul 2019</vt:lpstr>
      <vt:lpstr>Tariff Jul 2018</vt:lpstr>
      <vt:lpstr>Tariff Jul 2017</vt:lpstr>
      <vt:lpstr>Tariff Jul 2016</vt:lpstr>
      <vt:lpstr>Tariff Jul'15</vt:lpstr>
      <vt:lpstr>Tariff Jul'14</vt:lpstr>
      <vt:lpstr>Tariff Jul'13</vt:lpstr>
      <vt:lpstr>Tariff Jan'13</vt:lpstr>
      <vt:lpstr>Tariff Jul'12</vt:lpstr>
      <vt:lpstr>Tariff Jan'12</vt:lpstr>
      <vt:lpstr>Tariff Jul'11</vt:lpstr>
      <vt:lpstr>Tariff Jan'11</vt:lpstr>
      <vt:lpstr>Tariff Jul'10</vt:lpstr>
      <vt:lpstr>Tariff Jan'10</vt:lpstr>
      <vt:lpstr>Tariff Jul'09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Johnston</dc:creator>
  <cp:lastModifiedBy>May Mauseth</cp:lastModifiedBy>
  <cp:lastPrinted>2012-07-13T01:14:19Z</cp:lastPrinted>
  <dcterms:created xsi:type="dcterms:W3CDTF">2011-11-14T01:06:09Z</dcterms:created>
  <dcterms:modified xsi:type="dcterms:W3CDTF">2023-09-04T03:26:01Z</dcterms:modified>
</cp:coreProperties>
</file>