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TAS/Tas Workbooks/Locked 2023 workbooks/"/>
    </mc:Choice>
  </mc:AlternateContent>
  <xr:revisionPtr revIDLastSave="0" documentId="13_ncr:1_{2C0CA1A3-D01E-F041-8675-8D61B92B017C}" xr6:coauthVersionLast="47" xr6:coauthVersionMax="47" xr10:uidLastSave="{00000000-0000-0000-0000-000000000000}"/>
  <workbookProtection workbookAlgorithmName="SHA-512" workbookHashValue="+LGi5qpmvk35fQxU52WOp04svjciSmX/WKqM3hNVQiCJPGSLDyQeRvwOzdTjsj3wa9ehZpj2akO2zX35eFP2QQ==" workbookSaltValue="rimpqBcH5GR7XbZtnIv86w==" workbookSpinCount="100000" lockStructure="1"/>
  <bookViews>
    <workbookView xWindow="1700" yWindow="1680" windowWidth="40420" windowHeight="21820" tabRatio="500" activeTab="1" xr2:uid="{00000000-000D-0000-FFFF-FFFF00000000}"/>
  </bookViews>
  <sheets>
    <sheet name="Summary" sheetId="3" r:id="rId1"/>
    <sheet name="Bills 2023" sheetId="17" r:id="rId2"/>
    <sheet name="Bills 2022" sheetId="15" r:id="rId3"/>
    <sheet name="Bills 2021" sheetId="13" r:id="rId4"/>
    <sheet name="Bills 2020" sheetId="11" r:id="rId5"/>
    <sheet name="Bills 2019" sheetId="9" r:id="rId6"/>
    <sheet name="Bills 2018" sheetId="7" r:id="rId7"/>
    <sheet name="Bills 2017" sheetId="5" r:id="rId8"/>
    <sheet name="Bills 2016" sheetId="2" r:id="rId9"/>
    <sheet name="Tariffs 2023" sheetId="16" state="hidden" r:id="rId10"/>
    <sheet name="Tariffs 2022" sheetId="14" state="hidden" r:id="rId11"/>
    <sheet name="Tariffs 2021" sheetId="12" state="hidden" r:id="rId12"/>
    <sheet name="Tariffs 2020" sheetId="10" state="hidden" r:id="rId13"/>
    <sheet name="Tariffs 2019" sheetId="8" state="hidden" r:id="rId14"/>
    <sheet name="Tariffs 2018" sheetId="6" state="hidden" r:id="rId15"/>
    <sheet name="Tariffs 2017" sheetId="4" state="hidden" r:id="rId16"/>
    <sheet name="Tariffs 2016" sheetId="1" state="hidden" r:id="rId17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0" i="17" l="1"/>
  <c r="B20" i="17"/>
  <c r="C20" i="17"/>
  <c r="E20" i="17"/>
  <c r="K20" i="17"/>
  <c r="L20" i="17"/>
  <c r="M20" i="17"/>
  <c r="N20" i="17"/>
  <c r="Q20" i="17"/>
  <c r="A21" i="17"/>
  <c r="Q21" i="17" s="1"/>
  <c r="B21" i="17"/>
  <c r="C21" i="17"/>
  <c r="E21" i="17"/>
  <c r="K21" i="17"/>
  <c r="L21" i="17"/>
  <c r="M21" i="17"/>
  <c r="N21" i="17"/>
  <c r="A13" i="17"/>
  <c r="B13" i="17"/>
  <c r="C13" i="17"/>
  <c r="E13" i="17"/>
  <c r="F13" i="17"/>
  <c r="K13" i="17"/>
  <c r="P13" i="17" s="1"/>
  <c r="L13" i="17"/>
  <c r="M13" i="17"/>
  <c r="N13" i="17"/>
  <c r="Q13" i="17"/>
  <c r="N19" i="17"/>
  <c r="M19" i="17"/>
  <c r="L19" i="17"/>
  <c r="K19" i="17"/>
  <c r="E19" i="17"/>
  <c r="C19" i="17"/>
  <c r="B19" i="17"/>
  <c r="A19" i="17"/>
  <c r="N18" i="17"/>
  <c r="M18" i="17"/>
  <c r="L18" i="17"/>
  <c r="K18" i="17"/>
  <c r="E18" i="17"/>
  <c r="C18" i="17"/>
  <c r="B18" i="17"/>
  <c r="A18" i="17"/>
  <c r="N12" i="17"/>
  <c r="M12" i="17"/>
  <c r="L12" i="17"/>
  <c r="K12" i="17"/>
  <c r="F12" i="17"/>
  <c r="E12" i="17"/>
  <c r="C12" i="17"/>
  <c r="B12" i="17"/>
  <c r="A12" i="17"/>
  <c r="N11" i="17"/>
  <c r="M11" i="17"/>
  <c r="L11" i="17"/>
  <c r="K11" i="17"/>
  <c r="F11" i="17"/>
  <c r="E11" i="17"/>
  <c r="C11" i="17"/>
  <c r="B11" i="17"/>
  <c r="A11" i="17"/>
  <c r="N10" i="17"/>
  <c r="M10" i="17"/>
  <c r="L10" i="17"/>
  <c r="K10" i="17"/>
  <c r="F10" i="17"/>
  <c r="E10" i="17"/>
  <c r="C10" i="17"/>
  <c r="B10" i="17"/>
  <c r="A10" i="17"/>
  <c r="P21" i="17" l="1"/>
  <c r="P20" i="17"/>
  <c r="P19" i="17"/>
  <c r="Q19" i="17"/>
  <c r="P18" i="17"/>
  <c r="Q18" i="17"/>
  <c r="P12" i="17"/>
  <c r="Q12" i="17"/>
  <c r="P11" i="17"/>
  <c r="Q11" i="17"/>
  <c r="P10" i="17"/>
  <c r="Q10" i="17"/>
  <c r="F4" i="17"/>
  <c r="F6" i="17" s="1"/>
  <c r="Y18" i="15"/>
  <c r="X18" i="15"/>
  <c r="N18" i="15"/>
  <c r="M18" i="15"/>
  <c r="L18" i="15"/>
  <c r="K18" i="15"/>
  <c r="E18" i="15"/>
  <c r="C18" i="15"/>
  <c r="B18" i="15"/>
  <c r="A18" i="15"/>
  <c r="Q18" i="15" s="1"/>
  <c r="Y17" i="15"/>
  <c r="X17" i="15"/>
  <c r="N17" i="15"/>
  <c r="M17" i="15"/>
  <c r="L17" i="15"/>
  <c r="K17" i="15"/>
  <c r="E17" i="15"/>
  <c r="C17" i="15"/>
  <c r="B17" i="15"/>
  <c r="A17" i="15"/>
  <c r="Q17" i="15" s="1"/>
  <c r="Y12" i="15"/>
  <c r="X12" i="15"/>
  <c r="N12" i="15"/>
  <c r="M12" i="15"/>
  <c r="L12" i="15"/>
  <c r="K12" i="15"/>
  <c r="F12" i="15"/>
  <c r="E12" i="15"/>
  <c r="C12" i="15"/>
  <c r="B12" i="15"/>
  <c r="A12" i="15"/>
  <c r="Q12" i="15" s="1"/>
  <c r="Y11" i="15"/>
  <c r="X11" i="15"/>
  <c r="N11" i="15"/>
  <c r="M11" i="15"/>
  <c r="L11" i="15"/>
  <c r="K11" i="15"/>
  <c r="F11" i="15"/>
  <c r="E11" i="15"/>
  <c r="C11" i="15"/>
  <c r="B11" i="15"/>
  <c r="A11" i="15"/>
  <c r="Q11" i="15" s="1"/>
  <c r="Y10" i="15"/>
  <c r="X10" i="15"/>
  <c r="N10" i="15"/>
  <c r="M10" i="15"/>
  <c r="L10" i="15"/>
  <c r="K10" i="15"/>
  <c r="F10" i="15"/>
  <c r="E10" i="15"/>
  <c r="C10" i="15"/>
  <c r="B10" i="15"/>
  <c r="A10" i="15"/>
  <c r="Q10" i="15" s="1"/>
  <c r="F4" i="15"/>
  <c r="A20" i="13"/>
  <c r="B20" i="13"/>
  <c r="C20" i="13"/>
  <c r="E20" i="13"/>
  <c r="F20" i="13"/>
  <c r="K20" i="13"/>
  <c r="L20" i="13"/>
  <c r="M20" i="13"/>
  <c r="N20" i="13"/>
  <c r="Q20" i="13"/>
  <c r="X20" i="13"/>
  <c r="Y20" i="13"/>
  <c r="X12" i="13"/>
  <c r="Y12" i="13"/>
  <c r="X13" i="13"/>
  <c r="Y13" i="13"/>
  <c r="A12" i="13"/>
  <c r="Q12" i="13" s="1"/>
  <c r="B12" i="13"/>
  <c r="C12" i="13"/>
  <c r="E12" i="13"/>
  <c r="F12" i="13"/>
  <c r="K12" i="13"/>
  <c r="P12" i="13" s="1"/>
  <c r="L12" i="13"/>
  <c r="M12" i="13"/>
  <c r="N12" i="13"/>
  <c r="A13" i="13"/>
  <c r="Q13" i="13" s="1"/>
  <c r="B13" i="13"/>
  <c r="C13" i="13"/>
  <c r="E13" i="13"/>
  <c r="F13" i="13"/>
  <c r="K13" i="13"/>
  <c r="P13" i="13" s="1"/>
  <c r="L13" i="13"/>
  <c r="M13" i="13"/>
  <c r="N13" i="13"/>
  <c r="Y19" i="13"/>
  <c r="X19" i="13"/>
  <c r="N19" i="13"/>
  <c r="M19" i="13"/>
  <c r="L19" i="13"/>
  <c r="K19" i="13"/>
  <c r="E19" i="13"/>
  <c r="C19" i="13"/>
  <c r="B19" i="13"/>
  <c r="A19" i="13"/>
  <c r="Q19" i="13" s="1"/>
  <c r="Y18" i="13"/>
  <c r="X18" i="13"/>
  <c r="N18" i="13"/>
  <c r="M18" i="13"/>
  <c r="L18" i="13"/>
  <c r="K18" i="13"/>
  <c r="E18" i="13"/>
  <c r="C18" i="13"/>
  <c r="B18" i="13"/>
  <c r="A18" i="13"/>
  <c r="Q18" i="13" s="1"/>
  <c r="Y11" i="13"/>
  <c r="X11" i="13"/>
  <c r="N11" i="13"/>
  <c r="M11" i="13"/>
  <c r="L11" i="13"/>
  <c r="K11" i="13"/>
  <c r="F11" i="13"/>
  <c r="E11" i="13"/>
  <c r="C11" i="13"/>
  <c r="B11" i="13"/>
  <c r="A11" i="13"/>
  <c r="Q11" i="13" s="1"/>
  <c r="Y10" i="13"/>
  <c r="X10" i="13"/>
  <c r="N10" i="13"/>
  <c r="M10" i="13"/>
  <c r="L10" i="13"/>
  <c r="K10" i="13"/>
  <c r="F10" i="13"/>
  <c r="E10" i="13"/>
  <c r="C10" i="13"/>
  <c r="B10" i="13"/>
  <c r="A10" i="13"/>
  <c r="Q10" i="13" s="1"/>
  <c r="F4" i="13"/>
  <c r="K17" i="11"/>
  <c r="L17" i="11"/>
  <c r="M17" i="11"/>
  <c r="N17" i="11"/>
  <c r="L16" i="11"/>
  <c r="M16" i="11"/>
  <c r="N16" i="11"/>
  <c r="K16" i="11"/>
  <c r="K11" i="11"/>
  <c r="L11" i="11"/>
  <c r="M11" i="11"/>
  <c r="N11" i="11"/>
  <c r="L10" i="11"/>
  <c r="M10" i="11"/>
  <c r="N10" i="11"/>
  <c r="K10" i="11"/>
  <c r="O21" i="17" l="1"/>
  <c r="O20" i="17"/>
  <c r="O13" i="17"/>
  <c r="F5" i="17"/>
  <c r="D13" i="17" s="1"/>
  <c r="O11" i="17"/>
  <c r="O10" i="17"/>
  <c r="O19" i="17"/>
  <c r="O12" i="17"/>
  <c r="O18" i="17"/>
  <c r="P17" i="15"/>
  <c r="P11" i="15"/>
  <c r="P18" i="15"/>
  <c r="P10" i="15"/>
  <c r="P12" i="15"/>
  <c r="F6" i="15"/>
  <c r="P18" i="13"/>
  <c r="P19" i="13"/>
  <c r="P20" i="13"/>
  <c r="F6" i="13"/>
  <c r="O18" i="13" s="1"/>
  <c r="P11" i="13"/>
  <c r="P10" i="13"/>
  <c r="Y17" i="11"/>
  <c r="X17" i="11"/>
  <c r="E17" i="11"/>
  <c r="C17" i="11"/>
  <c r="B17" i="11"/>
  <c r="A17" i="11"/>
  <c r="Y16" i="11"/>
  <c r="X16" i="11"/>
  <c r="E16" i="11"/>
  <c r="C16" i="11"/>
  <c r="B16" i="11"/>
  <c r="A16" i="11"/>
  <c r="Q16" i="11" s="1"/>
  <c r="Y11" i="11"/>
  <c r="X11" i="11"/>
  <c r="F11" i="11"/>
  <c r="E11" i="11"/>
  <c r="C11" i="11"/>
  <c r="B11" i="11"/>
  <c r="A11" i="11"/>
  <c r="Q11" i="11" s="1"/>
  <c r="Y10" i="11"/>
  <c r="X10" i="11"/>
  <c r="F10" i="11"/>
  <c r="E10" i="11"/>
  <c r="C10" i="11"/>
  <c r="B10" i="11"/>
  <c r="A10" i="11"/>
  <c r="Q10" i="11" s="1"/>
  <c r="Q17" i="11"/>
  <c r="P17" i="11"/>
  <c r="P16" i="11"/>
  <c r="P11" i="11"/>
  <c r="P10" i="11"/>
  <c r="F4" i="11"/>
  <c r="F6" i="11" s="1"/>
  <c r="O11" i="11" s="1"/>
  <c r="H13" i="17" l="1"/>
  <c r="G13" i="17"/>
  <c r="I13" i="17" s="1"/>
  <c r="K5" i="17"/>
  <c r="D19" i="17" s="1"/>
  <c r="L5" i="17"/>
  <c r="D11" i="17"/>
  <c r="H11" i="17" s="1"/>
  <c r="D10" i="17"/>
  <c r="G10" i="17" s="1"/>
  <c r="I10" i="17" s="1"/>
  <c r="D12" i="17"/>
  <c r="G12" i="17" s="1"/>
  <c r="I12" i="17" s="1"/>
  <c r="F5" i="15"/>
  <c r="L5" i="15" s="1"/>
  <c r="O10" i="15"/>
  <c r="O11" i="15"/>
  <c r="O18" i="15"/>
  <c r="O17" i="15"/>
  <c r="O12" i="15"/>
  <c r="O10" i="13"/>
  <c r="O19" i="13"/>
  <c r="O11" i="13"/>
  <c r="O20" i="13"/>
  <c r="O13" i="13"/>
  <c r="O12" i="13"/>
  <c r="F5" i="13"/>
  <c r="O17" i="11"/>
  <c r="O16" i="11"/>
  <c r="O10" i="11"/>
  <c r="F5" i="11"/>
  <c r="C10" i="9"/>
  <c r="F19" i="17" l="1"/>
  <c r="F21" i="17"/>
  <c r="F20" i="17"/>
  <c r="F18" i="17"/>
  <c r="D18" i="17"/>
  <c r="H10" i="17"/>
  <c r="K5" i="15"/>
  <c r="D21" i="17"/>
  <c r="D20" i="17"/>
  <c r="J13" i="17"/>
  <c r="R13" i="17"/>
  <c r="G11" i="17"/>
  <c r="I11" i="17" s="1"/>
  <c r="R11" i="17" s="1"/>
  <c r="H12" i="17"/>
  <c r="H18" i="17"/>
  <c r="J12" i="17"/>
  <c r="R12" i="17"/>
  <c r="H19" i="17"/>
  <c r="G19" i="17"/>
  <c r="I19" i="17" s="1"/>
  <c r="J10" i="17"/>
  <c r="R10" i="17"/>
  <c r="F18" i="15"/>
  <c r="F17" i="15"/>
  <c r="D17" i="15"/>
  <c r="D18" i="15"/>
  <c r="D11" i="15"/>
  <c r="H11" i="15" s="1"/>
  <c r="D10" i="15"/>
  <c r="H10" i="15" s="1"/>
  <c r="D12" i="15"/>
  <c r="G12" i="15" s="1"/>
  <c r="I12" i="15" s="1"/>
  <c r="D12" i="13"/>
  <c r="D13" i="13"/>
  <c r="D10" i="13"/>
  <c r="K5" i="13"/>
  <c r="D20" i="13" s="1"/>
  <c r="D11" i="13"/>
  <c r="L5" i="13"/>
  <c r="D10" i="11"/>
  <c r="D11" i="11"/>
  <c r="L5" i="11"/>
  <c r="K5" i="11"/>
  <c r="W17" i="9"/>
  <c r="V17" i="9"/>
  <c r="C17" i="9"/>
  <c r="B17" i="9"/>
  <c r="A17" i="9"/>
  <c r="B11" i="9"/>
  <c r="C11" i="9"/>
  <c r="V11" i="9"/>
  <c r="W11" i="9"/>
  <c r="A11" i="9"/>
  <c r="G18" i="17" l="1"/>
  <c r="I18" i="17" s="1"/>
  <c r="J11" i="17"/>
  <c r="T13" i="17"/>
  <c r="V13" i="17" s="1"/>
  <c r="S13" i="17"/>
  <c r="U13" i="17" s="1"/>
  <c r="W13" i="17" s="1"/>
  <c r="H20" i="17"/>
  <c r="G20" i="17"/>
  <c r="I20" i="17" s="1"/>
  <c r="H21" i="17"/>
  <c r="G21" i="17"/>
  <c r="I21" i="17" s="1"/>
  <c r="T10" i="17"/>
  <c r="V10" i="17" s="1"/>
  <c r="S10" i="17"/>
  <c r="U10" i="17" s="1"/>
  <c r="W10" i="17" s="1"/>
  <c r="J19" i="17"/>
  <c r="R19" i="17"/>
  <c r="T12" i="17"/>
  <c r="V12" i="17" s="1"/>
  <c r="S12" i="17"/>
  <c r="U12" i="17" s="1"/>
  <c r="W12" i="17" s="1"/>
  <c r="T11" i="17"/>
  <c r="V11" i="17" s="1"/>
  <c r="S11" i="17"/>
  <c r="U11" i="17" s="1"/>
  <c r="W11" i="17" s="1"/>
  <c r="J18" i="17"/>
  <c r="R18" i="17"/>
  <c r="H12" i="15"/>
  <c r="G11" i="15"/>
  <c r="I11" i="15" s="1"/>
  <c r="G10" i="15"/>
  <c r="I10" i="15" s="1"/>
  <c r="H17" i="15"/>
  <c r="G17" i="15"/>
  <c r="I17" i="15" s="1"/>
  <c r="J10" i="15"/>
  <c r="R10" i="15"/>
  <c r="G18" i="15"/>
  <c r="I18" i="15" s="1"/>
  <c r="H18" i="15"/>
  <c r="J12" i="15"/>
  <c r="R12" i="15"/>
  <c r="J11" i="15"/>
  <c r="R11" i="15"/>
  <c r="H13" i="13"/>
  <c r="G13" i="13"/>
  <c r="I13" i="13" s="1"/>
  <c r="H20" i="13"/>
  <c r="G20" i="13"/>
  <c r="I20" i="13" s="1"/>
  <c r="H12" i="13"/>
  <c r="G12" i="13"/>
  <c r="I12" i="13" s="1"/>
  <c r="F18" i="13"/>
  <c r="F19" i="13"/>
  <c r="G11" i="13"/>
  <c r="I11" i="13" s="1"/>
  <c r="H11" i="13"/>
  <c r="D18" i="13"/>
  <c r="D19" i="13"/>
  <c r="G10" i="13"/>
  <c r="I10" i="13" s="1"/>
  <c r="H10" i="13"/>
  <c r="D17" i="11"/>
  <c r="D16" i="11"/>
  <c r="F16" i="11"/>
  <c r="F17" i="11"/>
  <c r="H11" i="11"/>
  <c r="G11" i="11"/>
  <c r="I11" i="11" s="1"/>
  <c r="H10" i="11"/>
  <c r="G10" i="11"/>
  <c r="I10" i="11" s="1"/>
  <c r="B16" i="9"/>
  <c r="A16" i="9"/>
  <c r="B10" i="9"/>
  <c r="A10" i="9"/>
  <c r="W16" i="9"/>
  <c r="V16" i="9"/>
  <c r="C16" i="9"/>
  <c r="W10" i="9"/>
  <c r="V10" i="9"/>
  <c r="F4" i="9"/>
  <c r="F6" i="9" s="1"/>
  <c r="J21" i="17" l="1"/>
  <c r="R21" i="17"/>
  <c r="J20" i="17"/>
  <c r="R20" i="17"/>
  <c r="T19" i="17"/>
  <c r="V19" i="17" s="1"/>
  <c r="S19" i="17"/>
  <c r="U19" i="17" s="1"/>
  <c r="W19" i="17" s="1"/>
  <c r="T18" i="17"/>
  <c r="V18" i="17" s="1"/>
  <c r="S18" i="17"/>
  <c r="U18" i="17" s="1"/>
  <c r="W18" i="17" s="1"/>
  <c r="J17" i="15"/>
  <c r="R17" i="15"/>
  <c r="J18" i="15"/>
  <c r="R18" i="15"/>
  <c r="T10" i="15"/>
  <c r="V10" i="15" s="1"/>
  <c r="S10" i="15"/>
  <c r="U10" i="15" s="1"/>
  <c r="W10" i="15" s="1"/>
  <c r="T11" i="15"/>
  <c r="V11" i="15" s="1"/>
  <c r="S11" i="15"/>
  <c r="U11" i="15" s="1"/>
  <c r="W11" i="15" s="1"/>
  <c r="T12" i="15"/>
  <c r="V12" i="15" s="1"/>
  <c r="S12" i="15"/>
  <c r="U12" i="15" s="1"/>
  <c r="W12" i="15" s="1"/>
  <c r="J20" i="13"/>
  <c r="R20" i="13"/>
  <c r="J12" i="13"/>
  <c r="R12" i="13"/>
  <c r="J13" i="13"/>
  <c r="R13" i="13"/>
  <c r="J10" i="13"/>
  <c r="R10" i="13"/>
  <c r="H19" i="13"/>
  <c r="G19" i="13"/>
  <c r="I19" i="13" s="1"/>
  <c r="H18" i="13"/>
  <c r="G18" i="13"/>
  <c r="I18" i="13" s="1"/>
  <c r="J11" i="13"/>
  <c r="R11" i="13"/>
  <c r="H17" i="11"/>
  <c r="G17" i="11"/>
  <c r="I17" i="11" s="1"/>
  <c r="J10" i="11"/>
  <c r="R10" i="11"/>
  <c r="H16" i="11"/>
  <c r="G16" i="11"/>
  <c r="I16" i="11" s="1"/>
  <c r="J11" i="11"/>
  <c r="R11" i="11"/>
  <c r="O11" i="9"/>
  <c r="O17" i="9"/>
  <c r="O10" i="9"/>
  <c r="O16" i="9"/>
  <c r="F5" i="9"/>
  <c r="W15" i="7"/>
  <c r="V15" i="7"/>
  <c r="C15" i="7"/>
  <c r="W10" i="7"/>
  <c r="V10" i="7"/>
  <c r="C10" i="7"/>
  <c r="B15" i="7"/>
  <c r="A15" i="7"/>
  <c r="B10" i="7"/>
  <c r="A10" i="7"/>
  <c r="F4" i="7"/>
  <c r="T21" i="17" l="1"/>
  <c r="V21" i="17" s="1"/>
  <c r="S21" i="17"/>
  <c r="U21" i="17" s="1"/>
  <c r="W21" i="17" s="1"/>
  <c r="T20" i="17"/>
  <c r="V20" i="17" s="1"/>
  <c r="S20" i="17"/>
  <c r="U20" i="17" s="1"/>
  <c r="W20" i="17" s="1"/>
  <c r="T18" i="15"/>
  <c r="V18" i="15" s="1"/>
  <c r="S18" i="15"/>
  <c r="U18" i="15" s="1"/>
  <c r="W18" i="15" s="1"/>
  <c r="T17" i="15"/>
  <c r="V17" i="15" s="1"/>
  <c r="S17" i="15"/>
  <c r="U17" i="15" s="1"/>
  <c r="W17" i="15" s="1"/>
  <c r="T13" i="13"/>
  <c r="V13" i="13" s="1"/>
  <c r="S13" i="13"/>
  <c r="U13" i="13" s="1"/>
  <c r="W13" i="13" s="1"/>
  <c r="S12" i="13"/>
  <c r="U12" i="13" s="1"/>
  <c r="W12" i="13" s="1"/>
  <c r="T12" i="13"/>
  <c r="V12" i="13" s="1"/>
  <c r="T20" i="13"/>
  <c r="V20" i="13" s="1"/>
  <c r="S20" i="13"/>
  <c r="U20" i="13" s="1"/>
  <c r="W20" i="13" s="1"/>
  <c r="S11" i="13"/>
  <c r="U11" i="13" s="1"/>
  <c r="W11" i="13" s="1"/>
  <c r="T11" i="13"/>
  <c r="V11" i="13" s="1"/>
  <c r="J18" i="13"/>
  <c r="R18" i="13"/>
  <c r="R19" i="13"/>
  <c r="J19" i="13"/>
  <c r="T10" i="13"/>
  <c r="V10" i="13" s="1"/>
  <c r="S10" i="13"/>
  <c r="U10" i="13" s="1"/>
  <c r="W10" i="13" s="1"/>
  <c r="T11" i="11"/>
  <c r="V11" i="11" s="1"/>
  <c r="S11" i="11"/>
  <c r="U11" i="11" s="1"/>
  <c r="W11" i="11" s="1"/>
  <c r="J16" i="11"/>
  <c r="R16" i="11"/>
  <c r="T10" i="11"/>
  <c r="V10" i="11" s="1"/>
  <c r="S10" i="11"/>
  <c r="U10" i="11" s="1"/>
  <c r="W10" i="11" s="1"/>
  <c r="J17" i="11"/>
  <c r="R17" i="11"/>
  <c r="D11" i="9"/>
  <c r="D10" i="9"/>
  <c r="K5" i="9"/>
  <c r="L5" i="9"/>
  <c r="F6" i="7"/>
  <c r="T19" i="13" l="1"/>
  <c r="V19" i="13" s="1"/>
  <c r="S19" i="13"/>
  <c r="U19" i="13" s="1"/>
  <c r="W19" i="13" s="1"/>
  <c r="T18" i="13"/>
  <c r="V18" i="13" s="1"/>
  <c r="S18" i="13"/>
  <c r="U18" i="13" s="1"/>
  <c r="W18" i="13" s="1"/>
  <c r="T17" i="11"/>
  <c r="V17" i="11" s="1"/>
  <c r="S17" i="11"/>
  <c r="U17" i="11" s="1"/>
  <c r="W17" i="11" s="1"/>
  <c r="T16" i="11"/>
  <c r="V16" i="11" s="1"/>
  <c r="S16" i="11"/>
  <c r="U16" i="11" s="1"/>
  <c r="W16" i="11" s="1"/>
  <c r="F16" i="9"/>
  <c r="F17" i="9"/>
  <c r="D17" i="9"/>
  <c r="D16" i="9"/>
  <c r="H11" i="9"/>
  <c r="G11" i="9"/>
  <c r="I11" i="9" s="1"/>
  <c r="H10" i="9"/>
  <c r="G10" i="9"/>
  <c r="I10" i="9" s="1"/>
  <c r="O15" i="7"/>
  <c r="O10" i="7"/>
  <c r="F5" i="7"/>
  <c r="D10" i="7" s="1"/>
  <c r="F4" i="2"/>
  <c r="F6" i="2" s="1"/>
  <c r="W15" i="2"/>
  <c r="V15" i="2"/>
  <c r="C15" i="2"/>
  <c r="B15" i="2"/>
  <c r="A15" i="2"/>
  <c r="C10" i="2"/>
  <c r="A10" i="2"/>
  <c r="W10" i="2"/>
  <c r="V10" i="2"/>
  <c r="B10" i="2"/>
  <c r="W15" i="5"/>
  <c r="V15" i="5"/>
  <c r="F4" i="5"/>
  <c r="F6" i="5" s="1"/>
  <c r="C15" i="5"/>
  <c r="B15" i="5"/>
  <c r="A15" i="5"/>
  <c r="W10" i="5"/>
  <c r="V10" i="5"/>
  <c r="C10" i="5"/>
  <c r="B10" i="5"/>
  <c r="A10" i="5"/>
  <c r="G16" i="9" l="1"/>
  <c r="I16" i="9" s="1"/>
  <c r="P16" i="9" s="1"/>
  <c r="G17" i="9"/>
  <c r="I17" i="9" s="1"/>
  <c r="P17" i="9" s="1"/>
  <c r="J17" i="9"/>
  <c r="S17" i="9"/>
  <c r="U17" i="9" s="1"/>
  <c r="R17" i="9"/>
  <c r="T17" i="9" s="1"/>
  <c r="Q11" i="9"/>
  <c r="P11" i="9"/>
  <c r="S11" i="9"/>
  <c r="U11" i="9" s="1"/>
  <c r="R11" i="9"/>
  <c r="T11" i="9" s="1"/>
  <c r="J11" i="9"/>
  <c r="P10" i="9"/>
  <c r="Q10" i="9"/>
  <c r="S10" i="9"/>
  <c r="U10" i="9" s="1"/>
  <c r="R10" i="9"/>
  <c r="T10" i="9" s="1"/>
  <c r="J10" i="9"/>
  <c r="K5" i="7"/>
  <c r="D15" i="7" s="1"/>
  <c r="L5" i="7"/>
  <c r="F15" i="7" s="1"/>
  <c r="F5" i="5"/>
  <c r="O10" i="5"/>
  <c r="O15" i="5"/>
  <c r="O10" i="2"/>
  <c r="O15" i="2"/>
  <c r="F5" i="2"/>
  <c r="Q17" i="9" l="1"/>
  <c r="Q16" i="9"/>
  <c r="S16" i="9"/>
  <c r="U16" i="9" s="1"/>
  <c r="J16" i="9"/>
  <c r="R16" i="9"/>
  <c r="T16" i="9" s="1"/>
  <c r="H10" i="7"/>
  <c r="G10" i="7"/>
  <c r="I10" i="7" s="1"/>
  <c r="G15" i="7"/>
  <c r="I15" i="7" s="1"/>
  <c r="K5" i="2"/>
  <c r="D15" i="2" s="1"/>
  <c r="L5" i="2"/>
  <c r="F15" i="2" s="1"/>
  <c r="D10" i="2"/>
  <c r="L5" i="5"/>
  <c r="F15" i="5" s="1"/>
  <c r="K5" i="5"/>
  <c r="D15" i="5" s="1"/>
  <c r="D10" i="5"/>
  <c r="G15" i="5" l="1"/>
  <c r="I15" i="5" s="1"/>
  <c r="P15" i="5" s="1"/>
  <c r="S15" i="7"/>
  <c r="U15" i="7" s="1"/>
  <c r="Q15" i="7"/>
  <c r="P15" i="7"/>
  <c r="R15" i="7"/>
  <c r="T15" i="7" s="1"/>
  <c r="J15" i="7"/>
  <c r="P10" i="7"/>
  <c r="J10" i="7"/>
  <c r="S10" i="7"/>
  <c r="U10" i="7" s="1"/>
  <c r="R10" i="7"/>
  <c r="T10" i="7" s="1"/>
  <c r="Q10" i="7"/>
  <c r="G10" i="2"/>
  <c r="I10" i="2" s="1"/>
  <c r="H10" i="2"/>
  <c r="H10" i="5"/>
  <c r="G10" i="5"/>
  <c r="I10" i="5" s="1"/>
  <c r="Q15" i="5"/>
  <c r="R15" i="5"/>
  <c r="T15" i="5" s="1"/>
  <c r="J15" i="5"/>
  <c r="G15" i="2"/>
  <c r="I15" i="2" s="1"/>
  <c r="S15" i="5" l="1"/>
  <c r="U15" i="5" s="1"/>
  <c r="J10" i="5"/>
  <c r="R10" i="5"/>
  <c r="T10" i="5" s="1"/>
  <c r="S10" i="5"/>
  <c r="U10" i="5" s="1"/>
  <c r="Q10" i="5"/>
  <c r="P10" i="5"/>
  <c r="S15" i="2"/>
  <c r="U15" i="2" s="1"/>
  <c r="Q15" i="2"/>
  <c r="P15" i="2"/>
  <c r="R15" i="2"/>
  <c r="T15" i="2" s="1"/>
  <c r="J15" i="2"/>
  <c r="J10" i="2"/>
  <c r="Q10" i="2"/>
  <c r="R10" i="2"/>
  <c r="T10" i="2" s="1"/>
  <c r="S10" i="2"/>
  <c r="U10" i="2" s="1"/>
  <c r="P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Q9" authorId="0" shapeId="0" xr:uid="{84644FC5-5B54-9E46-B1F1-1B7C1E74819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2" authorId="1" shapeId="0" xr:uid="{A98AB9FC-3981-974A-B35D-63347650AD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Q17" authorId="0" shapeId="0" xr:uid="{9580FF86-8B0C-1F47-93FA-75A5EEB0F0A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Q9" authorId="0" shapeId="0" xr:uid="{93CC591C-DA4A-C342-8426-9DB73A60258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2" authorId="1" shapeId="0" xr:uid="{B982314D-A9EE-A04D-BBA5-C056497760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Q16" authorId="0" shapeId="0" xr:uid="{CCCFE482-D7B9-294E-A768-F9180DB67FB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Q9" authorId="0" shapeId="0" xr:uid="{60375CC7-D458-0946-AD14-6A61A2C6507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2" authorId="1" shapeId="0" xr:uid="{7D394593-7D97-3D4A-91E1-20C489BBDC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Q17" authorId="0" shapeId="0" xr:uid="{E793FA5E-091B-7B41-9E3A-1517E8BF32D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62C5C23D-BFC9-7245-9C5F-D8B5395252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9" authorId="0" shapeId="0" xr:uid="{603D950F-E2F3-3E4B-B267-899901CD091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Q15" authorId="0" shapeId="0" xr:uid="{E6E149BB-03EF-D04A-86F4-50AB78F1049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<sst xmlns="http://schemas.openxmlformats.org/spreadsheetml/2006/main" count="1729" uniqueCount="305">
  <si>
    <t>Account credit</t>
  </si>
  <si>
    <t>N</t>
    <phoneticPr fontId="9" type="noConversion"/>
  </si>
  <si>
    <t>https://www.auroraenergy.com.au/Aurora/media/pdf/my_home/Tariffs-31,41,62-Residential-Price_FactSheet.pdf</t>
  </si>
  <si>
    <t>Changed</t>
  </si>
  <si>
    <t>TOU</t>
    <phoneticPr fontId="9" type="noConversion"/>
  </si>
  <si>
    <t>Tas-TOU</t>
    <phoneticPr fontId="9" type="noConversion"/>
  </si>
  <si>
    <t>https://www.auroraenergy.com.au/Aurora/media/pdf/my_home/Tariff-93-Residential-Time-of-Use-Price_FactSheet.pdf</t>
  </si>
  <si>
    <t>Cont' off peak 2nd rate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</si>
  <si>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</si>
  <si>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</si>
  <si>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</si>
  <si>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 shoulder: off peak season rate (c/kWh)</t>
    <phoneticPr fontId="3" type="noConversion"/>
  </si>
  <si>
    <t>Time structure Code</t>
    <phoneticPr fontId="3" type="noConversion"/>
  </si>
  <si>
    <t>Seasonal? (y/n)</t>
    <phoneticPr fontId="3" type="noConversion"/>
  </si>
  <si>
    <t>Summer or winter peak (s/w)</t>
    <phoneticPr fontId="3" type="noConversion"/>
  </si>
  <si>
    <t>Number of peak months</t>
    <phoneticPr fontId="3" type="noConversion"/>
  </si>
  <si>
    <t>solar (net/gross)</t>
  </si>
  <si>
    <t>FIT (c/kWh)</t>
    <phoneticPr fontId="3" type="noConversion"/>
  </si>
  <si>
    <t>Green (y/n/o)</t>
    <phoneticPr fontId="3" type="noConversion"/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</si>
  <si>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</si>
  <si>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</si>
  <si>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</si>
  <si>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</si>
  <si>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POT discount off usage (%)</t>
    <phoneticPr fontId="3" type="noConversion"/>
  </si>
  <si>
    <t>DD discount off bill (%)</t>
    <phoneticPr fontId="3" type="noConversion"/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</si>
  <si>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</si>
  <si>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</si>
  <si>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</si>
  <si>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</si>
  <si>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</si>
  <si>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</si>
  <si>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</si>
  <si>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ID</t>
  </si>
  <si>
    <t>Timestamp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</si>
  <si>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</si>
  <si>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</si>
  <si>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</si>
  <si>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</si>
  <si>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</si>
  <si>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</si>
  <si>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</si>
  <si>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  <phoneticPr fontId="3" type="noConversion"/>
  </si>
  <si>
    <t>Retailer</t>
  </si>
  <si>
    <t>Name</t>
    <phoneticPr fontId="3" type="noConversion"/>
  </si>
  <si>
    <t>Supply (c/day)</t>
  </si>
  <si>
    <t>Single or peak rate (c/kWh)</t>
    <phoneticPr fontId="3" type="noConversion"/>
  </si>
  <si>
    <t>block type</t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</si>
  <si>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</si>
  <si>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</si>
  <si>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</si>
  <si>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</si>
  <si>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</si>
  <si>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</si>
  <si>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 peak: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</si>
  <si>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</si>
  <si>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</si>
  <si>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</si>
  <si>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</si>
  <si>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TAS</t>
    <phoneticPr fontId="9" type="noConversion"/>
  </si>
  <si>
    <t>Aurora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</si>
  <si>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</si>
  <si>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</si>
  <si>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</si>
  <si>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Aurora Energy</t>
    <phoneticPr fontId="9" type="noConversion"/>
  </si>
  <si>
    <t>Regulated</t>
    <phoneticPr fontId="9" type="noConversion"/>
  </si>
  <si>
    <t>Tas-Single</t>
    <phoneticPr fontId="9" type="noConversion"/>
  </si>
  <si>
    <t>net</t>
    <phoneticPr fontId="9" type="noConversion"/>
  </si>
  <si>
    <t>o</t>
    <phoneticPr fontId="9" type="noConversion"/>
  </si>
  <si>
    <t>DD discount of $18.25 per annum</t>
  </si>
  <si>
    <t>Annual bill incl guaranteed discounts (excl GST)</t>
    <phoneticPr fontId="3" type="noConversion"/>
  </si>
  <si>
    <t>Annual bill incl conditional discounts (excl GST)</t>
    <phoneticPr fontId="3" type="noConversion"/>
  </si>
  <si>
    <t>Annual bill incl guaranteed discounts &amp; FIT credit (excl GST)</t>
    <phoneticPr fontId="3" type="noConversion"/>
  </si>
  <si>
    <t>Annual bill incl conditional discounts &amp; FIT credit (excl GST)</t>
    <phoneticPr fontId="3" type="noConversion"/>
  </si>
  <si>
    <t>Annual bill incl guaranteed discounts, FIT credit and GST</t>
    <phoneticPr fontId="3" type="noConversion"/>
  </si>
  <si>
    <t>St Vincent de Paul Society, Tasmanian Tariff-Tracking Project, Workbook 4: Solar Offers</t>
    <phoneticPr fontId="3" type="noConversion"/>
  </si>
  <si>
    <t>TASMANIA, TasNetworks</t>
    <phoneticPr fontId="3" type="noConversion"/>
  </si>
  <si>
    <t>Contract length (months)</t>
  </si>
  <si>
    <t>Exit fee (yes/no)</t>
  </si>
  <si>
    <t>Offer</t>
  </si>
  <si>
    <t>Supply charge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</si>
  <si>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</si>
  <si>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</si>
  <si>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</si>
  <si>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</si>
  <si>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</si>
  <si>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</si>
  <si>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</si>
  <si>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Limited benefit period? (months)</t>
    <phoneticPr fontId="3" type="noConversion"/>
  </si>
  <si>
    <t>Other Direct Debit Incentive (y/n)</t>
    <phoneticPr fontId="3" type="noConversion"/>
  </si>
  <si>
    <t>Service fee ($ per month)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</si>
  <si>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</si>
  <si>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</si>
  <si>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</si>
  <si>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</si>
  <si>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</si>
  <si>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Source</t>
    <phoneticPr fontId="3" type="noConversion"/>
  </si>
  <si>
    <t>Update status</t>
    <phoneticPr fontId="3" type="noConversion"/>
  </si>
  <si>
    <t>TAS</t>
    <phoneticPr fontId="3" type="noConversion"/>
  </si>
  <si>
    <t>Aurora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</si>
  <si>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</si>
  <si>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</si>
  <si>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</si>
  <si>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Aurora Energy</t>
    <phoneticPr fontId="3" type="noConversion"/>
  </si>
  <si>
    <t>Regulated</t>
    <phoneticPr fontId="3" type="noConversion"/>
  </si>
  <si>
    <t>Tas-Single</t>
    <phoneticPr fontId="3" type="noConversion"/>
  </si>
  <si>
    <t>n</t>
    <phoneticPr fontId="3" type="noConversion"/>
  </si>
  <si>
    <t>net</t>
    <phoneticPr fontId="3" type="noConversion"/>
  </si>
  <si>
    <t>o</t>
    <phoneticPr fontId="3" type="noConversion"/>
  </si>
  <si>
    <t>N</t>
    <phoneticPr fontId="3" type="noConversion"/>
  </si>
  <si>
    <t>http://www.auroraenergy.com.au/Aurora/media/pdf/my_home/Tariffs-31,41,62-Residential-Price_FactSheet.pdf</t>
  </si>
  <si>
    <t>Unchanged</t>
    <phoneticPr fontId="3" type="noConversion"/>
  </si>
  <si>
    <t>Aurora</t>
    <phoneticPr fontId="3" type="noConversion"/>
  </si>
  <si>
    <t>Aurora Energy</t>
    <phoneticPr fontId="3" type="noConversion"/>
  </si>
  <si>
    <t>Regulated</t>
    <phoneticPr fontId="3" type="noConversion"/>
  </si>
  <si>
    <t>o</t>
    <phoneticPr fontId="3" type="noConversion"/>
  </si>
  <si>
    <t>N</t>
    <phoneticPr fontId="3" type="noConversion"/>
  </si>
  <si>
    <t>y</t>
    <phoneticPr fontId="3" type="noConversion"/>
  </si>
  <si>
    <t>TOU</t>
    <phoneticPr fontId="3" type="noConversion"/>
  </si>
  <si>
    <t>Tas-TOU</t>
    <phoneticPr fontId="3" type="noConversion"/>
  </si>
  <si>
    <t>The main purpose of this workbook is to provide consumer advocates with a tool to track and analyse</t>
  </si>
  <si>
    <t>Seasonal Off-peak: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</si>
  <si>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</si>
  <si>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</si>
  <si>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http://www.auroraenergy.com.au/Aurora/media/pdf/my_home/Tariff-93-Residential-Time-of-Use-Price_FactSheet.pdf</t>
  </si>
  <si>
    <t>2) Monitor the impact tariff changes have on household bills and energy affordability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</si>
  <si>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</si>
  <si>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</si>
  <si>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Acknowledgement:</t>
    <phoneticPr fontId="3" type="noConversion"/>
  </si>
  <si>
    <t>in the workbook is not provided as financial advice. While we have taken great care to ensure accuracy of the information provided</t>
    <phoneticPr fontId="6" type="noConversion"/>
  </si>
  <si>
    <t>Import controlled</t>
    <phoneticPr fontId="3" type="noConversion"/>
  </si>
  <si>
    <t>Single rate - Tariff 31</t>
    <phoneticPr fontId="3" type="noConversion"/>
  </si>
  <si>
    <t>Off peak</t>
    <phoneticPr fontId="3" type="noConversion"/>
  </si>
  <si>
    <t>TOU (Tariff 93)</t>
    <phoneticPr fontId="3" type="noConversion"/>
  </si>
  <si>
    <t>Annual bill incl discounts, FIT credit and GST</t>
    <phoneticPr fontId="3" type="noConversion"/>
  </si>
  <si>
    <t>T41 or T93:</t>
    <phoneticPr fontId="3" type="noConversion"/>
  </si>
  <si>
    <t>Tasmanian Tariff-Tracking Project, St Vincent de Paul Society</t>
    <phoneticPr fontId="0" type="noConversion"/>
  </si>
  <si>
    <t>By May Mauseth Johnston, Alviss Consulting Pty Ltd</t>
    <phoneticPr fontId="0" type="noConversion"/>
  </si>
  <si>
    <t>© St Vincent de Paul Society and Alviss Consulting Pty Ltd</t>
  </si>
  <si>
    <t xml:space="preserve">This workbook is copyright. All works contained in it are St Vincent de Paul Society and Alviss Consulting’s  </t>
    <phoneticPr fontId="6" type="noConversion"/>
  </si>
  <si>
    <t>intellectual property and subject to copyright. Apart from any use permitted under the Copyright Act 1968 (Ctw),</t>
    <phoneticPr fontId="6" type="noConversion"/>
  </si>
  <si>
    <t>Choose 1.5 or 3.0 kW system:</t>
    <phoneticPr fontId="3" type="noConversion"/>
  </si>
  <si>
    <t>Qtly generation:</t>
    <phoneticPr fontId="3" type="noConversion"/>
  </si>
  <si>
    <t>Import peak</t>
    <phoneticPr fontId="3" type="noConversion"/>
  </si>
  <si>
    <t>Import off peak</t>
    <phoneticPr fontId="3" type="noConversion"/>
  </si>
  <si>
    <t>Insert quarterly consumption between 700 - 4,000 kWh:</t>
    <phoneticPr fontId="3" type="noConversion"/>
  </si>
  <si>
    <t>Qtly import:</t>
    <phoneticPr fontId="3" type="noConversion"/>
  </si>
  <si>
    <t>N/A</t>
    <phoneticPr fontId="3" type="noConversion"/>
  </si>
  <si>
    <t>Qtly export:</t>
    <phoneticPr fontId="3" type="noConversion"/>
  </si>
  <si>
    <t>Peak</t>
    <phoneticPr fontId="3" type="noConversion"/>
  </si>
  <si>
    <t>*Only Feed in Tariff (FIT) rates available to new customers have been included. Retailer funded FIT rates have been applied as per offer</t>
    <phoneticPr fontId="3" type="noConversion"/>
  </si>
  <si>
    <t>*As domestic electricity offers currently depend on the type of metering installed at the premises,</t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</si>
  <si>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</si>
  <si>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</si>
  <si>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</si>
  <si>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Peak 2nd block</t>
    <phoneticPr fontId="3" type="noConversion"/>
  </si>
  <si>
    <t>Annual consumption only</t>
    <phoneticPr fontId="3" type="noConversion"/>
  </si>
  <si>
    <t>Annual bill (incl GST)</t>
    <phoneticPr fontId="3" type="noConversion"/>
  </si>
  <si>
    <t>Annual FIT Credit</t>
    <phoneticPr fontId="3" type="noConversion"/>
  </si>
  <si>
    <t>This workbook contains:</t>
  </si>
  <si>
    <t xml:space="preserve">in this workbook, it is suitable for use only as a research and advocacy tool. We do not accept any legal responsibility for errors or </t>
    <phoneticPr fontId="6" type="noConversion"/>
  </si>
  <si>
    <t xml:space="preserve">inaccuracies.The St Vincent de Paul Society and Alviss Consulting Pty Ltd do not accept liability for any action taken based on </t>
    <phoneticPr fontId="6" type="noConversion"/>
  </si>
  <si>
    <t>Project outputs</t>
  </si>
  <si>
    <t>Tab colours:</t>
    <phoneticPr fontId="3" type="noConversion"/>
  </si>
  <si>
    <t xml:space="preserve">the information provided in this workbook or for any loss, economic or otherwise, suffered as a result of reliance on the information  </t>
    <phoneticPr fontId="6" type="noConversion"/>
  </si>
  <si>
    <t>July 2016</t>
    <phoneticPr fontId="3" type="noConversion"/>
  </si>
  <si>
    <t xml:space="preserve">presented in this workbook. If you would like to obtain information about energy offers available to you as a customer, you should </t>
    <phoneticPr fontId="6" type="noConversion"/>
  </si>
  <si>
    <t>contact Aurora Energy (www.auroraenergy.com.au) or visit www.energymadeeasy.gov.au</t>
    <phoneticPr fontId="3" type="noConversion"/>
  </si>
  <si>
    <t xml:space="preserve">no parts may be adapted, reproduced, copied, stored, distributed, published or put to commercial use </t>
    <phoneticPr fontId="6" type="noConversion"/>
  </si>
  <si>
    <t>Purpose of project</t>
  </si>
  <si>
    <t xml:space="preserve">without prior written permission from the St Vincent de Paul Society. </t>
  </si>
  <si>
    <t xml:space="preserve">1) Single rate (T31). </t>
    <phoneticPr fontId="3" type="noConversion"/>
  </si>
  <si>
    <t>changes to domestic energy offers in Tasmania.  If regularly updated, this tariff-tracking tool can be used to:</t>
    <phoneticPr fontId="3" type="noConversion"/>
  </si>
  <si>
    <t xml:space="preserve">1) Inform the community about changes to energy retail prices and increase consumer awareness </t>
  </si>
  <si>
    <t>DISCLAIMER:</t>
  </si>
  <si>
    <t>this analysis include the four most common electricity offers based on meter type:</t>
    <phoneticPr fontId="3" type="noConversion"/>
  </si>
  <si>
    <t>2) Single rate with hot water/heating component (T31 + T41)</t>
    <phoneticPr fontId="3" type="noConversion"/>
  </si>
  <si>
    <t>3) Single rate with hot water/heating component and controlled load (T31 + T41 + T61)</t>
    <phoneticPr fontId="3" type="noConversion"/>
  </si>
  <si>
    <t>4) Time of Use (T93). Two part tariff with peak and off-peak rates.</t>
    <phoneticPr fontId="3" type="noConversion"/>
  </si>
  <si>
    <t>For tariffs T41 and T93, 40% of the total load has been allocated to the off-peak rate</t>
    <phoneticPr fontId="3" type="noConversion"/>
  </si>
  <si>
    <t>For tariff T61, 40% of total consumption has been allocated to the peak rate, 30% to off-peak and 30% to controlled load</t>
    <phoneticPr fontId="3" type="noConversion"/>
  </si>
  <si>
    <t>An annual generation capacity per kW installed of 1.539 MWh and an export rate of 47.4% for 3 kW systems and 14.9% for 1.5 kW systems</t>
    <phoneticPr fontId="3" type="noConversion"/>
  </si>
  <si>
    <t>*All spreadsheets except the "Bills" spreadsheet are locked so that tariff rates cannot accidentally be changed.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</si>
  <si>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</si>
  <si>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</si>
  <si>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>Assumptions:</t>
    <phoneticPr fontId="3" type="noConversion"/>
  </si>
  <si>
    <t>A flat annual consumption has been assumed</t>
    <phoneticPr fontId="3" type="noConversion"/>
  </si>
  <si>
    <t xml:space="preserve">This project has been funded by the Energy Consumers Australia (ECA) </t>
    <phoneticPr fontId="3" type="noConversion"/>
  </si>
  <si>
    <t xml:space="preserve">*Bill calculation sheets are interactive spreadsheets where quarterly consumption (kWh) level can be adjusted   </t>
    <phoneticPr fontId="10" type="noConversion"/>
  </si>
  <si>
    <t>and bill calculations can be underaken for both 1.5 kW and 3 kW solar systems.</t>
    <phoneticPr fontId="3" type="noConversion"/>
  </si>
  <si>
    <t>All red cells contain variables for the user to insert</t>
  </si>
  <si>
    <t>*Quarterly consumption includes both electricity produced for own consumption and imported from grid</t>
    <phoneticPr fontId="3" type="noConversion"/>
  </si>
  <si>
    <r>
      <t>Report 1: Tasmanian</t>
    </r>
    <r>
      <rPr>
        <sz val="10"/>
        <rFont val="Arial"/>
        <family val="2"/>
      </rPr>
      <t xml:space="preserve"> Energy Prices July 2009- July 2013</t>
    </r>
    <r>
      <rPr>
        <sz val="10"/>
        <rFont val="Verdana"/>
        <family val="2"/>
      </rPr>
      <t xml:space="preserve"> (November 2013)   </t>
    </r>
  </si>
  <si>
    <r>
      <t>Report 2: Tasmanian</t>
    </r>
    <r>
      <rPr>
        <sz val="10"/>
        <rFont val="Arial"/>
        <family val="2"/>
      </rPr>
      <t xml:space="preserve"> Energy Prices July 2013- July 2014, An update report</t>
    </r>
    <r>
      <rPr>
        <sz val="10"/>
        <rFont val="Verdana"/>
        <family val="2"/>
      </rPr>
      <t xml:space="preserve"> (July 2014)   </t>
    </r>
  </si>
  <si>
    <r>
      <t>Report 3: Tasmanian</t>
    </r>
    <r>
      <rPr>
        <sz val="10"/>
        <rFont val="Arial"/>
        <family val="2"/>
      </rPr>
      <t xml:space="preserve"> Energy Prices July 2014- July 2015, An update report</t>
    </r>
    <r>
      <rPr>
        <sz val="10"/>
        <rFont val="Verdana"/>
        <family val="2"/>
      </rPr>
      <t xml:space="preserve"> (August 2015)   </t>
    </r>
  </si>
  <si>
    <r>
      <t>Report 4: Tasmanian</t>
    </r>
    <r>
      <rPr>
        <sz val="10"/>
        <rFont val="Arial"/>
        <family val="2"/>
      </rPr>
      <t xml:space="preserve"> Energy Prices July 2015- July 2016, An update report</t>
    </r>
    <r>
      <rPr>
        <sz val="10"/>
        <rFont val="Verdana"/>
        <family val="2"/>
      </rPr>
      <t xml:space="preserve"> (August 2016)   </t>
    </r>
  </si>
  <si>
    <r>
      <t>Report 5: Tasmanian</t>
    </r>
    <r>
      <rPr>
        <sz val="10"/>
        <rFont val="Arial"/>
        <family val="2"/>
      </rPr>
      <t xml:space="preserve"> Energy Prices July 2017, An update report</t>
    </r>
    <r>
      <rPr>
        <sz val="10"/>
        <rFont val="Verdana"/>
        <family val="2"/>
      </rPr>
      <t xml:space="preserve"> (August 2017)   </t>
    </r>
  </si>
  <si>
    <r>
      <t>The reports and the workbooks are available at</t>
    </r>
    <r>
      <rPr>
        <b/>
        <sz val="10"/>
        <rFont val="Arial"/>
        <family val="2"/>
      </rPr>
      <t xml:space="preserve"> www.vinnies.org.au/energy</t>
    </r>
  </si>
  <si>
    <t>July 2017</t>
  </si>
  <si>
    <t>n</t>
  </si>
  <si>
    <t>T93:</t>
  </si>
  <si>
    <t>July 2018</t>
  </si>
  <si>
    <t>Insert quarterly consumption between 700 - 4,000 kWh:</t>
  </si>
  <si>
    <t>July 2019</t>
  </si>
  <si>
    <t>TAS</t>
    <phoneticPr fontId="0" type="noConversion"/>
  </si>
  <si>
    <t>TasNetworks</t>
  </si>
  <si>
    <t>Single</t>
    <phoneticPr fontId="0" type="noConversion"/>
  </si>
  <si>
    <t>y</t>
    <phoneticPr fontId="0" type="noConversion"/>
  </si>
  <si>
    <t>so</t>
  </si>
  <si>
    <t>1st Energy</t>
  </si>
  <si>
    <t>Solar Bonus</t>
  </si>
  <si>
    <t/>
  </si>
  <si>
    <t>Tas-Single</t>
    <phoneticPr fontId="0" type="noConversion"/>
  </si>
  <si>
    <t>n</t>
    <phoneticPr fontId="0" type="noConversion"/>
  </si>
  <si>
    <t>N</t>
    <phoneticPr fontId="0" type="noConversion"/>
  </si>
  <si>
    <t>Monthly billing.</t>
  </si>
  <si>
    <t>https://www.energymadeeasy.gov.au/offer/923643?utm_source=1st+Energy&amp;utm_campaign=bpi-retailer&amp;utm_content=1ST923643MR</t>
  </si>
  <si>
    <t>Unchanged</t>
  </si>
  <si>
    <t>TOU</t>
    <phoneticPr fontId="0" type="noConversion"/>
  </si>
  <si>
    <t>Tas-TOU</t>
    <phoneticPr fontId="0" type="noConversion"/>
  </si>
  <si>
    <t>https://www.energymadeeasy.gov.au/offer/923662?utm_source=1st+Energy&amp;utm_campaign=bpi-retailer&amp;utm_content=1ST923662MR</t>
  </si>
  <si>
    <t>Aurora Energy</t>
    <phoneticPr fontId="0" type="noConversion"/>
  </si>
  <si>
    <t>Regulated</t>
    <phoneticPr fontId="0" type="noConversion"/>
  </si>
  <si>
    <t>y</t>
  </si>
  <si>
    <t>https://www.auroraenergy.com.au/sites/default/files/2019-07/Tariff%2031.pdf</t>
  </si>
  <si>
    <t>https://www.auroraenergy.com.au/sites/default/files/2019-07/Tariff%2093.pdf</t>
  </si>
  <si>
    <r>
      <t>Report 7: Tasmanian</t>
    </r>
    <r>
      <rPr>
        <sz val="10"/>
        <rFont val="Arial"/>
        <family val="2"/>
      </rPr>
      <t xml:space="preserve"> Energy Prices July 2019, An update report</t>
    </r>
    <r>
      <rPr>
        <sz val="10"/>
        <rFont val="Verdana"/>
        <family val="2"/>
      </rPr>
      <t xml:space="preserve"> (September 2019)   </t>
    </r>
  </si>
  <si>
    <t>Minimum monthly demand charged (kW)</t>
    <phoneticPr fontId="8" type="noConversion"/>
  </si>
  <si>
    <t>Peak or single Capacity charge  (c/kVA/day)</t>
    <phoneticPr fontId="8" type="noConversion"/>
  </si>
  <si>
    <t>Off-peak Capacity charge  (c/kVA/day)</t>
    <phoneticPr fontId="8" type="noConversion"/>
  </si>
  <si>
    <t>Online sign up discount off bill (%)</t>
  </si>
  <si>
    <t>Online sign up discount off usage (%)</t>
  </si>
  <si>
    <t>Annual bill (incl GST)</t>
  </si>
  <si>
    <t>Type of discount</t>
  </si>
  <si>
    <t>Discount is inclusive or exclusive of GST</t>
  </si>
  <si>
    <t>July 2020</t>
  </si>
  <si>
    <r>
      <t>Report 8: Tasmanian</t>
    </r>
    <r>
      <rPr>
        <sz val="10"/>
        <rFont val="Arial"/>
        <family val="2"/>
      </rPr>
      <t xml:space="preserve"> Energy Prices July 2020, An update report</t>
    </r>
    <r>
      <rPr>
        <sz val="10"/>
        <rFont val="Verdana"/>
        <family val="2"/>
      </rPr>
      <t xml:space="preserve"> (September 2020)   </t>
    </r>
  </si>
  <si>
    <t>o</t>
    <phoneticPr fontId="0" type="noConversion"/>
  </si>
  <si>
    <t xml:space="preserve">Workbook 3: Solar offers </t>
  </si>
  <si>
    <t>St Vincent de Paul Society, Tasmanian Tariff-Tracking Project, Workbook 3: Solar Offers</t>
  </si>
  <si>
    <r>
      <t>Report 6: Tasmanian</t>
    </r>
    <r>
      <rPr>
        <sz val="10"/>
        <rFont val="Arial"/>
        <family val="2"/>
      </rPr>
      <t xml:space="preserve"> Energy Prices July 2018, An update report</t>
    </r>
    <r>
      <rPr>
        <sz val="10"/>
        <rFont val="Verdana"/>
        <family val="2"/>
      </rPr>
      <t xml:space="preserve"> (July 2018)   </t>
    </r>
  </si>
  <si>
    <t>Membership fee ($ per year ex. GST)</t>
  </si>
  <si>
    <t>Home office product? (y/blank)</t>
  </si>
  <si>
    <t>Price fix (months)</t>
  </si>
  <si>
    <t>Price fix (date)</t>
  </si>
  <si>
    <t>Other incentives</t>
    <phoneticPr fontId="7" type="noConversion"/>
  </si>
  <si>
    <t>Incentive type</t>
    <phoneticPr fontId="7" type="noConversion"/>
  </si>
  <si>
    <t>Approx. incentive value ($)</t>
    <phoneticPr fontId="7" type="noConversion"/>
  </si>
  <si>
    <t>Dual fuel condition? (Y/N)</t>
    <phoneticPr fontId="7" type="noConversion"/>
  </si>
  <si>
    <t>Mandatory shortened billing cycle (months)</t>
  </si>
  <si>
    <t>Comments</t>
    <phoneticPr fontId="7" type="noConversion"/>
  </si>
  <si>
    <t>Source</t>
    <phoneticPr fontId="7" type="noConversion"/>
  </si>
  <si>
    <t>Update status</t>
    <phoneticPr fontId="7" type="noConversion"/>
  </si>
  <si>
    <t>TAS</t>
  </si>
  <si>
    <t>Single</t>
  </si>
  <si>
    <t>Aurora Energy</t>
  </si>
  <si>
    <t>Regulated</t>
  </si>
  <si>
    <t>Tas-Single</t>
  </si>
  <si>
    <t>o</t>
  </si>
  <si>
    <t>DD discount of $20 per annum (5.5 cents per day inc GST)</t>
  </si>
  <si>
    <t>N</t>
  </si>
  <si>
    <t>https://www.energymadeeasy.gov.au/plan?id=AUR23721RRE5&amp;postcode=7000</t>
  </si>
  <si>
    <t>Energy Locals</t>
  </si>
  <si>
    <t>Local Member</t>
  </si>
  <si>
    <t>https://www.energymadeeasy.gov.au/plan?id=LCL151289MRE&amp;postcode=7000</t>
  </si>
  <si>
    <t>Future X Power</t>
  </si>
  <si>
    <t>Flexi Saver</t>
  </si>
  <si>
    <t>https://www.energymadeeasy.gov.au/plan?id=FXP13798MRE1&amp;utm_source=Future%20X%20Power&amp;utm_campaign=bpi-retailer&amp;utm_medium=retailer&amp;postcode=7000</t>
  </si>
  <si>
    <t>https://www.energymadeeasy.gov.au/plan?id=1ST255119MRE1&amp;utm_source=1st%20Energy&amp;utm_campaign=bpi-retailer&amp;utm_medium=retailer&amp;postcode=7000</t>
  </si>
  <si>
    <t>TOU</t>
  </si>
  <si>
    <t>Tas-TOU</t>
  </si>
  <si>
    <t>https://www.auroraenergy.com.au/sites/default/files/2021-06/Aurora%20Energy%20Standing%20Offer%20Tariff%20Schedule%20-%2021-22.pdf</t>
  </si>
  <si>
    <t>Not available</t>
  </si>
  <si>
    <t>https://www.energymadeeasy.gov.au/plan?id=1ST255133MRE1&amp;utm_source=1st%20Energy&amp;utm_campaign=bpi-retailer&amp;utm_medium=retailer&amp;postcode=7000</t>
  </si>
  <si>
    <t>July 2021</t>
  </si>
  <si>
    <t>Retailers:</t>
  </si>
  <si>
    <t>July 2022</t>
  </si>
  <si>
    <r>
      <t>Report 9: Tasmanian</t>
    </r>
    <r>
      <rPr>
        <sz val="10"/>
        <rFont val="Arial"/>
        <family val="2"/>
      </rPr>
      <t xml:space="preserve"> Energy Prices July 2021, An update report</t>
    </r>
    <r>
      <rPr>
        <sz val="10"/>
        <rFont val="Verdana"/>
        <family val="2"/>
      </rPr>
      <t xml:space="preserve"> (November 2021)   </t>
    </r>
  </si>
  <si>
    <r>
      <t>Report 10: Tasmanian</t>
    </r>
    <r>
      <rPr>
        <sz val="10"/>
        <rFont val="Arial"/>
        <family val="2"/>
      </rPr>
      <t xml:space="preserve"> Energy Prices July 2022, An update report</t>
    </r>
    <r>
      <rPr>
        <sz val="10"/>
        <rFont val="Verdana"/>
        <family val="2"/>
      </rPr>
      <t xml:space="preserve"> (October 2022)   </t>
    </r>
  </si>
  <si>
    <t>https://www.auroraenergy.com.au/sites/default/files/2022-07/AuroraEnergy-2022-StandingOfferTariffSchedule.pdf</t>
  </si>
  <si>
    <t>https://www.energymadeeasy.gov.au/plan?id=1ST410504MRE1&amp;postcode=7000</t>
  </si>
  <si>
    <t>Free membership for first 6 months, which is credited to the account after 6 months</t>
  </si>
  <si>
    <t>https://www.energymadeeasy.gov.au/plan?id=LCL431794MRE1&amp;postcode=7000</t>
  </si>
  <si>
    <t>July 2023</t>
  </si>
  <si>
    <t>*Electricity solar market offers as of July 2016 - July 2023</t>
  </si>
  <si>
    <t>*Analysis of solar bills as of July 2016 - July 2023</t>
  </si>
  <si>
    <t xml:space="preserve">The Tasmanian Tariff-Tracking project has produced 3 workbooks and 11 reports: </t>
  </si>
  <si>
    <t>Workbook 1: Regulated and market electricity offers July 2009 - July 2023</t>
  </si>
  <si>
    <t>Workbook 2: Gas market offers post July 2013 - July 2023</t>
  </si>
  <si>
    <t>Workbook 3: Solar offers post July 2016 - July 2023</t>
  </si>
  <si>
    <r>
      <t>Report 11: Tasmanian</t>
    </r>
    <r>
      <rPr>
        <sz val="10"/>
        <rFont val="Arial"/>
        <family val="2"/>
      </rPr>
      <t xml:space="preserve"> Energy Prices July 2023, An update report</t>
    </r>
    <r>
      <rPr>
        <sz val="10"/>
        <rFont val="Verdana"/>
        <family val="2"/>
      </rPr>
      <t xml:space="preserve"> (October 2023)   </t>
    </r>
  </si>
  <si>
    <t>https://www.energymadeeasy.gov.au/plan?id=AUR23721RRE7&amp;postcode=7000</t>
  </si>
  <si>
    <t>1st Plus</t>
  </si>
  <si>
    <t>Rebate of $50</t>
  </si>
  <si>
    <t>Rebate</t>
  </si>
  <si>
    <t xml:space="preserve">$50 rebate over 12 months.  $25 credit on 6th month of billing and $25 credit on 12th month of billing. </t>
  </si>
  <si>
    <t>https://www.energymadeeasy.gov.au/plan?id=1ST630564MRE1&amp;postcode=7000</t>
  </si>
  <si>
    <t>https://www.energymadeeasy.gov.au/plan?id=LCL569583MRE3&amp;postcode=7000</t>
  </si>
  <si>
    <t>NEW</t>
  </si>
  <si>
    <t>CovaU</t>
  </si>
  <si>
    <t>Freedom</t>
  </si>
  <si>
    <t>https://www.energymadeeasy.gov.au/plan?id=COV637127MRE2&amp;postcode=7000</t>
  </si>
  <si>
    <t>https://www.energymadeeasy.gov.au/plan?id=AUR23718RRE7&amp;postcode=7000</t>
  </si>
  <si>
    <t>https://www.energymadeeasy.gov.au/plan?id=1ST630568MRE1&amp;postcode=7000</t>
  </si>
  <si>
    <t>https://www.energymadeeasy.gov.au/plan?id=LCL569582MRE3&amp;postcode=7000</t>
  </si>
  <si>
    <t>https://www.energymadeeasy.gov.au/plan?id=COV637128MRE2&amp;postcode=7000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</si>
</sst>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3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Verdana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color theme="0" tint="-0.499984740745262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7A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7" fillId="0" borderId="0" applyNumberFormat="0" applyFill="0" applyBorder="0" applyAlignment="0" applyProtection="0"/>
  </cellStyleXfs>
  <cellXfs count="272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4" borderId="3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4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3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0" fillId="3" borderId="0" xfId="0" applyFill="1" applyAlignment="1">
      <alignment horizontal="right" wrapText="1"/>
    </xf>
    <xf numFmtId="0" fontId="0" fillId="3" borderId="2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5" borderId="2" xfId="0" applyFill="1" applyBorder="1" applyAlignment="1">
      <alignment horizontal="center" wrapText="1"/>
    </xf>
    <xf numFmtId="0" fontId="0" fillId="2" borderId="1" xfId="0" applyFill="1" applyBorder="1"/>
    <xf numFmtId="14" fontId="0" fillId="3" borderId="1" xfId="0" applyNumberFormat="1" applyFill="1" applyBorder="1"/>
    <xf numFmtId="14" fontId="0" fillId="0" borderId="1" xfId="0" applyNumberFormat="1" applyBorder="1" applyAlignment="1">
      <alignment horizontal="left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1" fontId="0" fillId="0" borderId="1" xfId="0" applyNumberFormat="1" applyBorder="1"/>
    <xf numFmtId="0" fontId="0" fillId="0" borderId="1" xfId="0" applyBorder="1" applyAlignment="1">
      <alignment horizontal="right"/>
    </xf>
    <xf numFmtId="0" fontId="4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0" fillId="0" borderId="0" xfId="0" applyProtection="1">
      <protection hidden="1"/>
    </xf>
    <xf numFmtId="0" fontId="5" fillId="12" borderId="0" xfId="0" applyFont="1" applyFill="1" applyProtection="1">
      <protection hidden="1"/>
    </xf>
    <xf numFmtId="0" fontId="2" fillId="13" borderId="15" xfId="0" applyFont="1" applyFill="1" applyBorder="1" applyProtection="1">
      <protection hidden="1"/>
    </xf>
    <xf numFmtId="0" fontId="2" fillId="13" borderId="16" xfId="0" applyFont="1" applyFill="1" applyBorder="1" applyProtection="1">
      <protection hidden="1"/>
    </xf>
    <xf numFmtId="164" fontId="1" fillId="14" borderId="17" xfId="0" applyNumberFormat="1" applyFont="1" applyFill="1" applyBorder="1" applyAlignment="1" applyProtection="1">
      <alignment horizontal="left"/>
      <protection locked="0"/>
    </xf>
    <xf numFmtId="0" fontId="0" fillId="13" borderId="10" xfId="0" applyFill="1" applyBorder="1" applyProtection="1">
      <protection hidden="1"/>
    </xf>
    <xf numFmtId="0" fontId="0" fillId="13" borderId="11" xfId="0" applyFill="1" applyBorder="1" applyAlignment="1" applyProtection="1">
      <alignment horizontal="left"/>
      <protection hidden="1"/>
    </xf>
    <xf numFmtId="0" fontId="4" fillId="13" borderId="15" xfId="0" applyFont="1" applyFill="1" applyBorder="1" applyProtection="1">
      <protection hidden="1"/>
    </xf>
    <xf numFmtId="0" fontId="0" fillId="6" borderId="16" xfId="0" applyFill="1" applyBorder="1" applyProtection="1">
      <protection hidden="1"/>
    </xf>
    <xf numFmtId="0" fontId="0" fillId="2" borderId="16" xfId="0" applyFill="1" applyBorder="1" applyProtection="1">
      <protection hidden="1"/>
    </xf>
    <xf numFmtId="0" fontId="0" fillId="9" borderId="17" xfId="0" applyFill="1" applyBorder="1" applyProtection="1">
      <protection hidden="1"/>
    </xf>
    <xf numFmtId="0" fontId="2" fillId="13" borderId="12" xfId="0" applyFont="1" applyFill="1" applyBorder="1" applyProtection="1">
      <protection hidden="1"/>
    </xf>
    <xf numFmtId="0" fontId="2" fillId="13" borderId="13" xfId="0" applyFont="1" applyFill="1" applyBorder="1" applyProtection="1">
      <protection hidden="1"/>
    </xf>
    <xf numFmtId="3" fontId="1" fillId="14" borderId="14" xfId="0" applyNumberFormat="1" applyFont="1" applyFill="1" applyBorder="1" applyAlignment="1" applyProtection="1">
      <alignment horizontal="left"/>
      <protection locked="0"/>
    </xf>
    <xf numFmtId="0" fontId="4" fillId="13" borderId="10" xfId="0" applyFont="1" applyFill="1" applyBorder="1" applyProtection="1">
      <protection hidden="1"/>
    </xf>
    <xf numFmtId="1" fontId="0" fillId="13" borderId="11" xfId="0" applyNumberFormat="1" applyFill="1" applyBorder="1" applyAlignment="1" applyProtection="1">
      <alignment horizontal="left"/>
      <protection hidden="1"/>
    </xf>
    <xf numFmtId="0" fontId="0" fillId="13" borderId="12" xfId="0" applyFill="1" applyBorder="1" applyProtection="1">
      <protection hidden="1"/>
    </xf>
    <xf numFmtId="1" fontId="0" fillId="6" borderId="13" xfId="0" applyNumberFormat="1" applyFill="1" applyBorder="1" applyProtection="1">
      <protection hidden="1"/>
    </xf>
    <xf numFmtId="1" fontId="0" fillId="2" borderId="13" xfId="0" applyNumberFormat="1" applyFill="1" applyBorder="1" applyProtection="1">
      <protection hidden="1"/>
    </xf>
    <xf numFmtId="0" fontId="0" fillId="9" borderId="14" xfId="0" applyFill="1" applyBorder="1" applyAlignment="1" applyProtection="1">
      <alignment horizontal="right"/>
      <protection hidden="1"/>
    </xf>
    <xf numFmtId="0" fontId="6" fillId="13" borderId="7" xfId="0" applyFont="1" applyFill="1" applyBorder="1" applyProtection="1">
      <protection hidden="1"/>
    </xf>
    <xf numFmtId="0" fontId="4" fillId="13" borderId="8" xfId="0" applyFont="1" applyFill="1" applyBorder="1" applyProtection="1">
      <protection hidden="1"/>
    </xf>
    <xf numFmtId="0" fontId="4" fillId="13" borderId="9" xfId="0" applyFont="1" applyFill="1" applyBorder="1" applyProtection="1">
      <protection hidden="1"/>
    </xf>
    <xf numFmtId="0" fontId="7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8" fillId="13" borderId="0" xfId="0" applyFont="1" applyFill="1" applyProtection="1">
      <protection hidden="1"/>
    </xf>
    <xf numFmtId="0" fontId="9" fillId="13" borderId="7" xfId="0" applyFont="1" applyFill="1" applyBorder="1" applyProtection="1">
      <protection hidden="1"/>
    </xf>
    <xf numFmtId="0" fontId="2" fillId="13" borderId="8" xfId="0" applyFont="1" applyFill="1" applyBorder="1" applyProtection="1">
      <protection hidden="1"/>
    </xf>
    <xf numFmtId="0" fontId="2" fillId="13" borderId="9" xfId="0" applyFont="1" applyFill="1" applyBorder="1" applyProtection="1">
      <protection hidden="1"/>
    </xf>
    <xf numFmtId="0" fontId="2" fillId="13" borderId="0" xfId="0" applyFont="1" applyFill="1" applyProtection="1">
      <protection hidden="1"/>
    </xf>
    <xf numFmtId="0" fontId="10" fillId="13" borderId="0" xfId="0" applyFont="1" applyFill="1" applyProtection="1">
      <protection hidden="1"/>
    </xf>
    <xf numFmtId="0" fontId="2" fillId="13" borderId="5" xfId="0" applyFont="1" applyFill="1" applyBorder="1" applyProtection="1">
      <protection hidden="1"/>
    </xf>
    <xf numFmtId="0" fontId="2" fillId="13" borderId="6" xfId="0" applyFont="1" applyFill="1" applyBorder="1" applyProtection="1">
      <protection hidden="1"/>
    </xf>
    <xf numFmtId="0" fontId="11" fillId="13" borderId="0" xfId="0" applyFont="1" applyFill="1" applyProtection="1">
      <protection hidden="1"/>
    </xf>
    <xf numFmtId="0" fontId="2" fillId="13" borderId="20" xfId="0" applyFont="1" applyFill="1" applyBorder="1" applyProtection="1">
      <protection hidden="1"/>
    </xf>
    <xf numFmtId="0" fontId="2" fillId="13" borderId="21" xfId="0" applyFont="1" applyFill="1" applyBorder="1" applyProtection="1">
      <protection hidden="1"/>
    </xf>
    <xf numFmtId="0" fontId="2" fillId="13" borderId="22" xfId="0" applyFont="1" applyFill="1" applyBorder="1" applyProtection="1">
      <protection hidden="1"/>
    </xf>
    <xf numFmtId="0" fontId="5" fillId="13" borderId="0" xfId="0" applyFont="1" applyFill="1" applyProtection="1">
      <protection hidden="1"/>
    </xf>
    <xf numFmtId="0" fontId="12" fillId="0" borderId="19" xfId="0" applyFont="1" applyBorder="1" applyProtection="1">
      <protection hidden="1"/>
    </xf>
    <xf numFmtId="0" fontId="0" fillId="13" borderId="20" xfId="0" applyFill="1" applyBorder="1" applyProtection="1">
      <protection hidden="1"/>
    </xf>
    <xf numFmtId="0" fontId="0" fillId="13" borderId="21" xfId="0" applyFill="1" applyBorder="1" applyProtection="1">
      <protection hidden="1"/>
    </xf>
    <xf numFmtId="0" fontId="0" fillId="13" borderId="22" xfId="0" applyFill="1" applyBorder="1" applyProtection="1">
      <protection hidden="1"/>
    </xf>
    <xf numFmtId="0" fontId="12" fillId="13" borderId="0" xfId="0" applyFont="1" applyFill="1" applyProtection="1">
      <protection hidden="1"/>
    </xf>
    <xf numFmtId="0" fontId="0" fillId="14" borderId="0" xfId="0" applyFill="1" applyProtection="1">
      <protection hidden="1"/>
    </xf>
    <xf numFmtId="49" fontId="12" fillId="12" borderId="18" xfId="0" applyNumberFormat="1" applyFont="1" applyFill="1" applyBorder="1" applyProtection="1">
      <protection hidden="1"/>
    </xf>
    <xf numFmtId="0" fontId="5" fillId="13" borderId="0" xfId="0" applyFont="1" applyFill="1"/>
    <xf numFmtId="0" fontId="4" fillId="13" borderId="0" xfId="0" applyFont="1" applyFill="1"/>
    <xf numFmtId="0" fontId="0" fillId="13" borderId="0" xfId="0" applyFill="1"/>
    <xf numFmtId="0" fontId="13" fillId="13" borderId="0" xfId="0" applyFont="1" applyFill="1"/>
    <xf numFmtId="0" fontId="1" fillId="13" borderId="0" xfId="0" applyFont="1" applyFill="1" applyProtection="1">
      <protection hidden="1"/>
    </xf>
    <xf numFmtId="0" fontId="13" fillId="0" borderId="0" xfId="0" applyFont="1"/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2" fontId="0" fillId="0" borderId="21" xfId="0" applyNumberFormat="1" applyBorder="1" applyProtection="1">
      <protection hidden="1"/>
    </xf>
    <xf numFmtId="3" fontId="0" fillId="0" borderId="21" xfId="0" applyNumberFormat="1" applyBorder="1" applyProtection="1">
      <protection hidden="1"/>
    </xf>
    <xf numFmtId="3" fontId="1" fillId="0" borderId="21" xfId="0" applyNumberFormat="1" applyFont="1" applyBorder="1" applyProtection="1"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3" xfId="0" applyBorder="1" applyAlignment="1">
      <alignment horizontal="center"/>
    </xf>
    <xf numFmtId="0" fontId="0" fillId="0" borderId="1" xfId="0" applyBorder="1" applyAlignment="1">
      <alignment horizontal="left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49" fontId="12" fillId="15" borderId="24" xfId="0" applyNumberFormat="1" applyFont="1" applyFill="1" applyBorder="1" applyProtection="1">
      <protection hidden="1"/>
    </xf>
    <xf numFmtId="165" fontId="0" fillId="0" borderId="1" xfId="0" applyNumberFormat="1" applyBorder="1"/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0" fillId="17" borderId="17" xfId="0" applyFill="1" applyBorder="1" applyProtection="1">
      <protection hidden="1"/>
    </xf>
    <xf numFmtId="0" fontId="0" fillId="17" borderId="14" xfId="0" applyFill="1" applyBorder="1" applyAlignment="1" applyProtection="1">
      <alignment horizontal="right"/>
      <protection hidden="1"/>
    </xf>
    <xf numFmtId="49" fontId="2" fillId="16" borderId="24" xfId="0" applyNumberFormat="1" applyFont="1" applyFill="1" applyBorder="1" applyProtection="1">
      <protection hidden="1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49" fontId="2" fillId="19" borderId="24" xfId="0" applyNumberFormat="1" applyFont="1" applyFill="1" applyBorder="1" applyProtection="1">
      <protection hidden="1"/>
    </xf>
    <xf numFmtId="14" fontId="2" fillId="0" borderId="1" xfId="0" applyNumberFormat="1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/>
    <xf numFmtId="2" fontId="0" fillId="0" borderId="1" xfId="0" applyNumberFormat="1" applyBorder="1"/>
    <xf numFmtId="0" fontId="2" fillId="0" borderId="1" xfId="0" applyFont="1" applyBorder="1" applyAlignment="1">
      <alignment horizontal="left"/>
    </xf>
    <xf numFmtId="0" fontId="0" fillId="0" borderId="5" xfId="0" applyBorder="1" applyProtection="1">
      <protection hidden="1"/>
    </xf>
    <xf numFmtId="2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3" fontId="1" fillId="0" borderId="0" xfId="0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2" fillId="2" borderId="0" xfId="1" applyFill="1" applyAlignment="1">
      <alignment horizontal="right" wrapText="1"/>
    </xf>
    <xf numFmtId="0" fontId="2" fillId="2" borderId="0" xfId="1" applyFill="1" applyAlignment="1">
      <alignment horizontal="left" wrapText="1"/>
    </xf>
    <xf numFmtId="0" fontId="2" fillId="2" borderId="0" xfId="1" applyFill="1" applyAlignment="1">
      <alignment wrapText="1"/>
    </xf>
    <xf numFmtId="0" fontId="2" fillId="2" borderId="0" xfId="1" applyFill="1" applyAlignment="1">
      <alignment horizontal="center" wrapText="1"/>
    </xf>
    <xf numFmtId="0" fontId="2" fillId="2" borderId="2" xfId="1" applyFill="1" applyBorder="1" applyAlignment="1">
      <alignment wrapText="1"/>
    </xf>
    <xf numFmtId="0" fontId="2" fillId="4" borderId="3" xfId="1" applyFill="1" applyBorder="1" applyAlignment="1">
      <alignment horizontal="right" wrapText="1"/>
    </xf>
    <xf numFmtId="0" fontId="2" fillId="5" borderId="0" xfId="1" applyFill="1" applyAlignment="1">
      <alignment horizontal="right" wrapText="1"/>
    </xf>
    <xf numFmtId="0" fontId="2" fillId="5" borderId="2" xfId="1" applyFill="1" applyBorder="1" applyAlignment="1">
      <alignment horizontal="right" wrapText="1"/>
    </xf>
    <xf numFmtId="0" fontId="2" fillId="6" borderId="0" xfId="1" applyFill="1" applyAlignment="1">
      <alignment horizontal="right" wrapText="1"/>
    </xf>
    <xf numFmtId="0" fontId="2" fillId="7" borderId="4" xfId="1" applyFill="1" applyBorder="1" applyAlignment="1">
      <alignment horizontal="right" wrapText="1"/>
    </xf>
    <xf numFmtId="0" fontId="2" fillId="7" borderId="0" xfId="1" applyFill="1" applyAlignment="1">
      <alignment horizontal="right" wrapText="1"/>
    </xf>
    <xf numFmtId="0" fontId="2" fillId="8" borderId="0" xfId="1" applyFill="1" applyAlignment="1">
      <alignment horizontal="right" wrapText="1"/>
    </xf>
    <xf numFmtId="0" fontId="4" fillId="20" borderId="0" xfId="1" applyFont="1" applyFill="1" applyAlignment="1">
      <alignment horizontal="right" wrapText="1"/>
    </xf>
    <xf numFmtId="0" fontId="2" fillId="9" borderId="3" xfId="1" applyFill="1" applyBorder="1" applyAlignment="1">
      <alignment horizontal="right" wrapText="1"/>
    </xf>
    <xf numFmtId="0" fontId="2" fillId="10" borderId="0" xfId="1" applyFill="1" applyAlignment="1">
      <alignment horizontal="center" wrapText="1"/>
    </xf>
    <xf numFmtId="0" fontId="2" fillId="10" borderId="2" xfId="1" applyFill="1" applyBorder="1" applyAlignment="1">
      <alignment horizontal="center" wrapText="1"/>
    </xf>
    <xf numFmtId="0" fontId="2" fillId="3" borderId="0" xfId="1" applyFill="1" applyAlignment="1">
      <alignment horizontal="right" wrapText="1"/>
    </xf>
    <xf numFmtId="0" fontId="2" fillId="3" borderId="2" xfId="1" applyFill="1" applyBorder="1" applyAlignment="1">
      <alignment horizontal="center" wrapText="1"/>
    </xf>
    <xf numFmtId="0" fontId="2" fillId="3" borderId="0" xfId="1" applyFill="1" applyAlignment="1">
      <alignment horizontal="center" wrapText="1"/>
    </xf>
    <xf numFmtId="0" fontId="2" fillId="11" borderId="0" xfId="1" applyFill="1" applyAlignment="1">
      <alignment horizontal="center" wrapText="1"/>
    </xf>
    <xf numFmtId="0" fontId="2" fillId="11" borderId="2" xfId="1" applyFill="1" applyBorder="1" applyAlignment="1">
      <alignment horizontal="right" wrapText="1"/>
    </xf>
    <xf numFmtId="0" fontId="2" fillId="8" borderId="0" xfId="1" applyFill="1" applyAlignment="1">
      <alignment horizontal="center" wrapText="1"/>
    </xf>
    <xf numFmtId="0" fontId="2" fillId="5" borderId="0" xfId="1" applyFill="1" applyAlignment="1">
      <alignment horizontal="center" wrapText="1"/>
    </xf>
    <xf numFmtId="0" fontId="2" fillId="5" borderId="2" xfId="1" applyFill="1" applyBorder="1" applyAlignment="1">
      <alignment horizontal="center" wrapText="1"/>
    </xf>
    <xf numFmtId="0" fontId="4" fillId="8" borderId="0" xfId="1" applyFont="1" applyFill="1" applyAlignment="1">
      <alignment horizontal="center" wrapText="1"/>
    </xf>
    <xf numFmtId="0" fontId="4" fillId="5" borderId="2" xfId="1" applyFont="1" applyFill="1" applyBorder="1" applyAlignment="1">
      <alignment horizontal="center" wrapText="1"/>
    </xf>
    <xf numFmtId="0" fontId="2" fillId="0" borderId="0" xfId="1"/>
    <xf numFmtId="0" fontId="2" fillId="2" borderId="1" xfId="1" applyFill="1" applyBorder="1"/>
    <xf numFmtId="14" fontId="2" fillId="0" borderId="1" xfId="1" applyNumberFormat="1" applyBorder="1"/>
    <xf numFmtId="14" fontId="2" fillId="0" borderId="1" xfId="1" applyNumberFormat="1" applyBorder="1" applyAlignment="1">
      <alignment horizontal="left"/>
    </xf>
    <xf numFmtId="0" fontId="2" fillId="0" borderId="1" xfId="1" applyBorder="1"/>
    <xf numFmtId="0" fontId="2" fillId="0" borderId="1" xfId="1" applyBorder="1" applyAlignment="1">
      <alignment horizontal="center"/>
    </xf>
    <xf numFmtId="2" fontId="2" fillId="0" borderId="1" xfId="1" applyNumberFormat="1" applyBorder="1"/>
    <xf numFmtId="1" fontId="2" fillId="0" borderId="1" xfId="1" applyNumberFormat="1" applyBorder="1"/>
    <xf numFmtId="0" fontId="2" fillId="0" borderId="1" xfId="1" applyBorder="1" applyAlignment="1">
      <alignment horizontal="right"/>
    </xf>
    <xf numFmtId="0" fontId="2" fillId="0" borderId="0" xfId="1" applyAlignment="1">
      <alignment horizontal="center"/>
    </xf>
    <xf numFmtId="0" fontId="4" fillId="13" borderId="15" xfId="1" applyFont="1" applyFill="1" applyBorder="1" applyProtection="1">
      <protection hidden="1"/>
    </xf>
    <xf numFmtId="0" fontId="4" fillId="13" borderId="16" xfId="1" applyFont="1" applyFill="1" applyBorder="1" applyProtection="1">
      <protection hidden="1"/>
    </xf>
    <xf numFmtId="164" fontId="5" fillId="14" borderId="17" xfId="1" applyNumberFormat="1" applyFont="1" applyFill="1" applyBorder="1" applyAlignment="1" applyProtection="1">
      <alignment horizontal="left"/>
      <protection locked="0"/>
    </xf>
    <xf numFmtId="0" fontId="4" fillId="13" borderId="10" xfId="1" applyFont="1" applyFill="1" applyBorder="1" applyProtection="1">
      <protection hidden="1"/>
    </xf>
    <xf numFmtId="0" fontId="4" fillId="13" borderId="11" xfId="1" applyFont="1" applyFill="1" applyBorder="1" applyAlignment="1" applyProtection="1">
      <alignment horizontal="left"/>
      <protection hidden="1"/>
    </xf>
    <xf numFmtId="0" fontId="4" fillId="6" borderId="16" xfId="1" applyFont="1" applyFill="1" applyBorder="1" applyProtection="1">
      <protection hidden="1"/>
    </xf>
    <xf numFmtId="0" fontId="4" fillId="2" borderId="16" xfId="1" applyFont="1" applyFill="1" applyBorder="1" applyProtection="1">
      <protection hidden="1"/>
    </xf>
    <xf numFmtId="0" fontId="4" fillId="17" borderId="17" xfId="1" applyFont="1" applyFill="1" applyBorder="1" applyProtection="1">
      <protection hidden="1"/>
    </xf>
    <xf numFmtId="0" fontId="4" fillId="13" borderId="12" xfId="1" applyFont="1" applyFill="1" applyBorder="1" applyProtection="1">
      <protection hidden="1"/>
    </xf>
    <xf numFmtId="0" fontId="4" fillId="13" borderId="13" xfId="1" applyFont="1" applyFill="1" applyBorder="1" applyProtection="1">
      <protection hidden="1"/>
    </xf>
    <xf numFmtId="3" fontId="5" fillId="14" borderId="14" xfId="1" applyNumberFormat="1" applyFont="1" applyFill="1" applyBorder="1" applyAlignment="1" applyProtection="1">
      <alignment horizontal="left"/>
      <protection locked="0"/>
    </xf>
    <xf numFmtId="1" fontId="4" fillId="13" borderId="11" xfId="1" applyNumberFormat="1" applyFont="1" applyFill="1" applyBorder="1" applyAlignment="1" applyProtection="1">
      <alignment horizontal="left"/>
      <protection hidden="1"/>
    </xf>
    <xf numFmtId="1" fontId="4" fillId="6" borderId="13" xfId="1" applyNumberFormat="1" applyFont="1" applyFill="1" applyBorder="1" applyProtection="1">
      <protection hidden="1"/>
    </xf>
    <xf numFmtId="1" fontId="4" fillId="2" borderId="13" xfId="1" applyNumberFormat="1" applyFont="1" applyFill="1" applyBorder="1" applyProtection="1">
      <protection hidden="1"/>
    </xf>
    <xf numFmtId="0" fontId="4" fillId="17" borderId="14" xfId="1" applyFont="1" applyFill="1" applyBorder="1" applyAlignment="1" applyProtection="1">
      <alignment horizontal="right"/>
      <protection hidden="1"/>
    </xf>
    <xf numFmtId="0" fontId="4" fillId="0" borderId="5" xfId="1" applyFont="1" applyBorder="1" applyProtection="1">
      <protection hidden="1"/>
    </xf>
    <xf numFmtId="0" fontId="4" fillId="0" borderId="3" xfId="1" applyFont="1" applyBorder="1" applyProtection="1">
      <protection hidden="1"/>
    </xf>
    <xf numFmtId="0" fontId="4" fillId="0" borderId="6" xfId="1" applyFont="1" applyBorder="1" applyAlignment="1" applyProtection="1">
      <alignment horizontal="center"/>
      <protection hidden="1"/>
    </xf>
    <xf numFmtId="0" fontId="4" fillId="0" borderId="20" xfId="1" applyFont="1" applyBorder="1" applyProtection="1">
      <protection hidden="1"/>
    </xf>
    <xf numFmtId="0" fontId="4" fillId="0" borderId="21" xfId="1" applyFont="1" applyBorder="1" applyProtection="1">
      <protection hidden="1"/>
    </xf>
    <xf numFmtId="2" fontId="4" fillId="0" borderId="21" xfId="1" applyNumberFormat="1" applyFont="1" applyBorder="1" applyProtection="1">
      <protection hidden="1"/>
    </xf>
    <xf numFmtId="3" fontId="5" fillId="0" borderId="21" xfId="1" applyNumberFormat="1" applyFont="1" applyBorder="1" applyProtection="1">
      <protection hidden="1"/>
    </xf>
    <xf numFmtId="0" fontId="4" fillId="0" borderId="25" xfId="1" applyFont="1" applyBorder="1" applyProtection="1">
      <protection hidden="1"/>
    </xf>
    <xf numFmtId="0" fontId="4" fillId="0" borderId="21" xfId="1" applyFont="1" applyBorder="1" applyAlignment="1" applyProtection="1">
      <alignment horizontal="center"/>
      <protection hidden="1"/>
    </xf>
    <xf numFmtId="0" fontId="4" fillId="0" borderId="22" xfId="1" applyFont="1" applyBorder="1" applyAlignment="1" applyProtection="1">
      <alignment horizontal="center"/>
      <protection hidden="1"/>
    </xf>
    <xf numFmtId="0" fontId="4" fillId="22" borderId="0" xfId="1" applyFont="1" applyFill="1" applyProtection="1">
      <protection hidden="1"/>
    </xf>
    <xf numFmtId="0" fontId="5" fillId="22" borderId="0" xfId="1" applyFont="1" applyFill="1" applyProtection="1">
      <protection hidden="1"/>
    </xf>
    <xf numFmtId="49" fontId="2" fillId="22" borderId="24" xfId="0" applyNumberFormat="1" applyFont="1" applyFill="1" applyBorder="1" applyProtection="1">
      <protection hidden="1"/>
    </xf>
    <xf numFmtId="14" fontId="2" fillId="18" borderId="1" xfId="0" applyNumberFormat="1" applyFont="1" applyFill="1" applyBorder="1"/>
    <xf numFmtId="0" fontId="16" fillId="0" borderId="1" xfId="0" applyFont="1" applyBorder="1" applyAlignment="1">
      <alignment horizontal="center" vertical="center"/>
    </xf>
    <xf numFmtId="0" fontId="6" fillId="13" borderId="7" xfId="1" applyFont="1" applyFill="1" applyBorder="1" applyProtection="1">
      <protection hidden="1"/>
    </xf>
    <xf numFmtId="0" fontId="4" fillId="13" borderId="8" xfId="1" applyFont="1" applyFill="1" applyBorder="1" applyProtection="1">
      <protection hidden="1"/>
    </xf>
    <xf numFmtId="0" fontId="4" fillId="13" borderId="9" xfId="1" applyFont="1" applyFill="1" applyBorder="1" applyProtection="1">
      <protection hidden="1"/>
    </xf>
    <xf numFmtId="0" fontId="6" fillId="4" borderId="27" xfId="1" applyFont="1" applyFill="1" applyBorder="1" applyAlignment="1" applyProtection="1">
      <alignment wrapText="1"/>
      <protection hidden="1"/>
    </xf>
    <xf numFmtId="0" fontId="6" fillId="4" borderId="28" xfId="1" applyFont="1" applyFill="1" applyBorder="1" applyAlignment="1" applyProtection="1">
      <alignment wrapText="1"/>
      <protection hidden="1"/>
    </xf>
    <xf numFmtId="0" fontId="6" fillId="4" borderId="1" xfId="1" applyFont="1" applyFill="1" applyBorder="1" applyAlignment="1" applyProtection="1">
      <alignment wrapText="1"/>
      <protection hidden="1"/>
    </xf>
    <xf numFmtId="0" fontId="5" fillId="4" borderId="1" xfId="1" applyFont="1" applyFill="1" applyBorder="1" applyAlignment="1" applyProtection="1">
      <alignment wrapText="1"/>
      <protection hidden="1"/>
    </xf>
    <xf numFmtId="0" fontId="4" fillId="4" borderId="1" xfId="1" applyFont="1" applyFill="1" applyBorder="1" applyAlignment="1" applyProtection="1">
      <alignment horizontal="center" wrapText="1"/>
      <protection hidden="1"/>
    </xf>
    <xf numFmtId="0" fontId="5" fillId="4" borderId="1" xfId="1" applyFont="1" applyFill="1" applyBorder="1" applyAlignment="1" applyProtection="1">
      <alignment horizontal="center" wrapText="1"/>
      <protection hidden="1"/>
    </xf>
    <xf numFmtId="0" fontId="4" fillId="4" borderId="29" xfId="1" applyFont="1" applyFill="1" applyBorder="1" applyAlignment="1" applyProtection="1">
      <alignment horizontal="center" wrapText="1"/>
      <protection hidden="1"/>
    </xf>
    <xf numFmtId="0" fontId="4" fillId="0" borderId="0" xfId="1" applyFont="1" applyProtection="1">
      <protection hidden="1"/>
    </xf>
    <xf numFmtId="2" fontId="4" fillId="0" borderId="0" xfId="1" applyNumberFormat="1" applyFont="1" applyProtection="1">
      <protection hidden="1"/>
    </xf>
    <xf numFmtId="3" fontId="5" fillId="0" borderId="0" xfId="1" applyNumberFormat="1" applyFont="1" applyProtection="1">
      <protection hidden="1"/>
    </xf>
    <xf numFmtId="0" fontId="4" fillId="0" borderId="0" xfId="1" applyFont="1" applyAlignment="1" applyProtection="1">
      <alignment horizontal="center"/>
      <protection hidden="1"/>
    </xf>
    <xf numFmtId="0" fontId="5" fillId="21" borderId="1" xfId="1" applyFont="1" applyFill="1" applyBorder="1" applyAlignment="1" applyProtection="1">
      <alignment wrapText="1"/>
      <protection hidden="1"/>
    </xf>
    <xf numFmtId="0" fontId="4" fillId="21" borderId="1" xfId="1" applyFont="1" applyFill="1" applyBorder="1" applyAlignment="1" applyProtection="1">
      <alignment wrapText="1"/>
      <protection hidden="1"/>
    </xf>
    <xf numFmtId="3" fontId="4" fillId="0" borderId="0" xfId="1" applyNumberFormat="1" applyFont="1" applyProtection="1">
      <protection hidden="1"/>
    </xf>
    <xf numFmtId="3" fontId="4" fillId="0" borderId="21" xfId="1" applyNumberFormat="1" applyFont="1" applyBorder="1" applyProtection="1">
      <protection hidden="1"/>
    </xf>
    <xf numFmtId="0" fontId="4" fillId="21" borderId="1" xfId="1" applyFont="1" applyFill="1" applyBorder="1" applyAlignment="1" applyProtection="1">
      <alignment horizontal="center" wrapText="1"/>
      <protection hidden="1"/>
    </xf>
    <xf numFmtId="0" fontId="5" fillId="21" borderId="1" xfId="1" applyFont="1" applyFill="1" applyBorder="1" applyAlignment="1" applyProtection="1">
      <alignment horizontal="center" wrapText="1"/>
      <protection hidden="1"/>
    </xf>
    <xf numFmtId="0" fontId="6" fillId="4" borderId="27" xfId="0" applyFont="1" applyFill="1" applyBorder="1" applyAlignment="1" applyProtection="1">
      <alignment wrapText="1"/>
      <protection hidden="1"/>
    </xf>
    <xf numFmtId="0" fontId="6" fillId="4" borderId="28" xfId="0" applyFont="1" applyFill="1" applyBorder="1" applyAlignment="1" applyProtection="1">
      <alignment wrapText="1"/>
      <protection hidden="1"/>
    </xf>
    <xf numFmtId="0" fontId="6" fillId="4" borderId="1" xfId="0" applyFont="1" applyFill="1" applyBorder="1" applyAlignment="1" applyProtection="1">
      <alignment wrapText="1"/>
      <protection hidden="1"/>
    </xf>
    <xf numFmtId="0" fontId="6" fillId="4" borderId="11" xfId="0" applyFont="1" applyFill="1" applyBorder="1" applyAlignment="1" applyProtection="1">
      <alignment wrapText="1"/>
      <protection hidden="1"/>
    </xf>
    <xf numFmtId="0" fontId="5" fillId="18" borderId="1" xfId="0" applyFont="1" applyFill="1" applyBorder="1" applyAlignment="1" applyProtection="1">
      <alignment wrapText="1"/>
      <protection hidden="1"/>
    </xf>
    <xf numFmtId="0" fontId="5" fillId="4" borderId="1" xfId="0" applyFont="1" applyFill="1" applyBorder="1" applyAlignment="1" applyProtection="1">
      <alignment wrapText="1"/>
      <protection hidden="1"/>
    </xf>
    <xf numFmtId="0" fontId="4" fillId="4" borderId="1" xfId="0" applyFont="1" applyFill="1" applyBorder="1" applyAlignment="1" applyProtection="1">
      <alignment horizontal="center" wrapText="1"/>
      <protection hidden="1"/>
    </xf>
    <xf numFmtId="0" fontId="5" fillId="4" borderId="1" xfId="0" applyFont="1" applyFill="1" applyBorder="1" applyAlignment="1" applyProtection="1">
      <alignment horizontal="center" wrapText="1"/>
      <protection hidden="1"/>
    </xf>
    <xf numFmtId="0" fontId="5" fillId="18" borderId="1" xfId="0" applyFont="1" applyFill="1" applyBorder="1" applyAlignment="1" applyProtection="1">
      <alignment horizontal="center" wrapText="1"/>
      <protection hidden="1"/>
    </xf>
    <xf numFmtId="0" fontId="4" fillId="4" borderId="29" xfId="0" applyFont="1" applyFill="1" applyBorder="1" applyAlignment="1" applyProtection="1">
      <alignment horizontal="center" wrapText="1"/>
      <protection hidden="1"/>
    </xf>
    <xf numFmtId="0" fontId="4" fillId="18" borderId="1" xfId="0" applyFont="1" applyFill="1" applyBorder="1" applyAlignment="1" applyProtection="1">
      <alignment wrapText="1"/>
      <protection hidden="1"/>
    </xf>
    <xf numFmtId="0" fontId="5" fillId="23" borderId="1" xfId="0" applyFont="1" applyFill="1" applyBorder="1" applyAlignment="1" applyProtection="1">
      <alignment horizontal="center" wrapText="1"/>
      <protection hidden="1"/>
    </xf>
    <xf numFmtId="3" fontId="5" fillId="23" borderId="0" xfId="1" applyNumberFormat="1" applyFont="1" applyFill="1" applyProtection="1">
      <protection hidden="1"/>
    </xf>
    <xf numFmtId="3" fontId="5" fillId="23" borderId="21" xfId="1" applyNumberFormat="1" applyFont="1" applyFill="1" applyBorder="1" applyProtection="1">
      <protection hidden="1"/>
    </xf>
    <xf numFmtId="3" fontId="1" fillId="23" borderId="0" xfId="0" applyNumberFormat="1" applyFont="1" applyFill="1" applyProtection="1">
      <protection hidden="1"/>
    </xf>
    <xf numFmtId="3" fontId="1" fillId="23" borderId="21" xfId="0" applyNumberFormat="1" applyFont="1" applyFill="1" applyBorder="1" applyProtection="1">
      <protection hidden="1"/>
    </xf>
    <xf numFmtId="3" fontId="4" fillId="0" borderId="4" xfId="1" applyNumberFormat="1" applyFont="1" applyBorder="1" applyProtection="1">
      <protection hidden="1"/>
    </xf>
    <xf numFmtId="3" fontId="4" fillId="0" borderId="26" xfId="1" applyNumberFormat="1" applyFont="1" applyBorder="1" applyProtection="1">
      <protection hidden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0" fontId="17" fillId="0" borderId="0" xfId="2" applyBorder="1"/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vertical="center"/>
    </xf>
    <xf numFmtId="14" fontId="16" fillId="0" borderId="1" xfId="0" applyNumberFormat="1" applyFont="1" applyBorder="1" applyAlignment="1">
      <alignment vertical="center"/>
    </xf>
    <xf numFmtId="14" fontId="16" fillId="0" borderId="1" xfId="0" applyNumberFormat="1" applyFont="1" applyBorder="1" applyAlignment="1">
      <alignment horizontal="left" vertical="center"/>
    </xf>
    <xf numFmtId="2" fontId="16" fillId="0" borderId="1" xfId="0" applyNumberFormat="1" applyFont="1" applyBorder="1" applyAlignment="1">
      <alignment vertical="center"/>
    </xf>
    <xf numFmtId="2" fontId="18" fillId="0" borderId="1" xfId="0" applyNumberFormat="1" applyFont="1" applyBorder="1" applyAlignment="1">
      <alignment vertical="center"/>
    </xf>
    <xf numFmtId="1" fontId="16" fillId="0" borderId="1" xfId="0" applyNumberFormat="1" applyFont="1" applyBorder="1" applyAlignment="1">
      <alignment vertical="center"/>
    </xf>
    <xf numFmtId="0" fontId="16" fillId="0" borderId="1" xfId="0" applyFont="1" applyBorder="1" applyAlignment="1">
      <alignment horizontal="right" vertical="center"/>
    </xf>
    <xf numFmtId="2" fontId="18" fillId="0" borderId="1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1" xfId="2" applyFill="1" applyBorder="1"/>
    <xf numFmtId="0" fontId="2" fillId="0" borderId="0" xfId="0" applyFont="1"/>
    <xf numFmtId="14" fontId="0" fillId="0" borderId="0" xfId="0" applyNumberFormat="1"/>
    <xf numFmtId="0" fontId="0" fillId="0" borderId="0" xfId="0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7" fillId="0" borderId="0" xfId="2" applyFill="1" applyBorder="1"/>
    <xf numFmtId="14" fontId="16" fillId="18" borderId="1" xfId="0" applyNumberFormat="1" applyFont="1" applyFill="1" applyBorder="1" applyAlignment="1">
      <alignment vertical="center"/>
    </xf>
    <xf numFmtId="0" fontId="4" fillId="24" borderId="0" xfId="1" applyFont="1" applyFill="1" applyProtection="1">
      <protection hidden="1"/>
    </xf>
    <xf numFmtId="0" fontId="0" fillId="24" borderId="0" xfId="0" applyFill="1"/>
    <xf numFmtId="0" fontId="1" fillId="24" borderId="0" xfId="0" applyFont="1" applyFill="1"/>
    <xf numFmtId="49" fontId="2" fillId="24" borderId="24" xfId="0" applyNumberFormat="1" applyFont="1" applyFill="1" applyBorder="1" applyProtection="1">
      <protection hidden="1"/>
    </xf>
    <xf numFmtId="0" fontId="2" fillId="13" borderId="19" xfId="0" applyFont="1" applyFill="1" applyBorder="1" applyProtection="1">
      <protection hidden="1"/>
    </xf>
    <xf numFmtId="0" fontId="0" fillId="13" borderId="24" xfId="0" applyFill="1" applyBorder="1" applyProtection="1">
      <protection hidden="1"/>
    </xf>
    <xf numFmtId="0" fontId="0" fillId="13" borderId="18" xfId="0" applyFill="1" applyBorder="1" applyProtection="1">
      <protection hidden="1"/>
    </xf>
    <xf numFmtId="0" fontId="17" fillId="0" borderId="1" xfId="2" applyBorder="1"/>
    <xf numFmtId="0" fontId="0" fillId="25" borderId="0" xfId="0" applyFill="1"/>
    <xf numFmtId="0" fontId="20" fillId="25" borderId="0" xfId="0" applyFont="1" applyFill="1"/>
    <xf numFmtId="0" fontId="21" fillId="25" borderId="0" xfId="0" applyFont="1" applyFill="1"/>
    <xf numFmtId="0" fontId="4" fillId="25" borderId="0" xfId="1" applyFont="1" applyFill="1" applyProtection="1">
      <protection hidden="1"/>
    </xf>
    <xf numFmtId="49" fontId="20" fillId="25" borderId="24" xfId="0" applyNumberFormat="1" applyFont="1" applyFill="1" applyBorder="1" applyProtection="1">
      <protection hidden="1"/>
    </xf>
    <xf numFmtId="0" fontId="16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 vertical="center"/>
    </xf>
    <xf numFmtId="0" fontId="20" fillId="26" borderId="0" xfId="0" applyFont="1" applyFill="1"/>
    <xf numFmtId="0" fontId="0" fillId="26" borderId="0" xfId="0" applyFill="1"/>
    <xf numFmtId="0" fontId="21" fillId="26" borderId="0" xfId="0" applyFont="1" applyFill="1"/>
    <xf numFmtId="0" fontId="4" fillId="26" borderId="0" xfId="1" applyFont="1" applyFill="1" applyProtection="1">
      <protection hidden="1"/>
    </xf>
    <xf numFmtId="0" fontId="22" fillId="0" borderId="0" xfId="0" applyFont="1"/>
    <xf numFmtId="49" fontId="20" fillId="26" borderId="24" xfId="0" applyNumberFormat="1" applyFont="1" applyFill="1" applyBorder="1" applyProtection="1">
      <protection hidden="1"/>
    </xf>
    <xf numFmtId="0" fontId="16" fillId="0" borderId="0" xfId="0" applyFont="1" applyAlignment="1">
      <alignment horizontal="left" vertical="center"/>
    </xf>
    <xf numFmtId="3" fontId="0" fillId="26" borderId="0" xfId="0" applyNumberFormat="1" applyFill="1"/>
  </cellXfs>
  <cellStyles count="3">
    <cellStyle name="Hyperlink" xfId="2" builtinId="8"/>
    <cellStyle name="Normal" xfId="0" builtinId="0"/>
    <cellStyle name="Normal 2" xfId="1" xr:uid="{A97389C2-E8FE-7543-911E-4499FCEB2B49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0</xdr:row>
      <xdr:rowOff>38100</xdr:rowOff>
    </xdr:from>
    <xdr:to>
      <xdr:col>13</xdr:col>
      <xdr:colOff>279400</xdr:colOff>
      <xdr:row>5</xdr:row>
      <xdr:rowOff>349</xdr:rowOff>
    </xdr:to>
    <xdr:pic>
      <xdr:nvPicPr>
        <xdr:cNvPr id="2" name="Picture 1" descr="Alviss-Consulting-Logo-Inline Resized for w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13900" y="38100"/>
          <a:ext cx="1765300" cy="813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10</xdr:col>
      <xdr:colOff>496398</xdr:colOff>
      <xdr:row>5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77800"/>
          <a:ext cx="4877898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LCL151289MRE&amp;postcode=7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97"/>
  <sheetViews>
    <sheetView topLeftCell="A11" workbookViewId="0">
      <selection activeCell="I53" sqref="I53"/>
    </sheetView>
  </sheetViews>
  <sheetFormatPr baseColWidth="10" defaultRowHeight="13" x14ac:dyDescent="0.15"/>
  <cols>
    <col min="1" max="3" width="10.83203125" style="33"/>
    <col min="4" max="4" width="15.6640625" style="33" customWidth="1"/>
    <col min="5" max="8" width="10.83203125" style="33"/>
    <col min="9" max="9" width="14.1640625" style="33" customWidth="1"/>
    <col min="10" max="16" width="10.83203125" style="33"/>
    <col min="17" max="17" width="17.6640625" style="33" customWidth="1"/>
    <col min="18" max="18" width="17.5" style="33" customWidth="1"/>
    <col min="19" max="19" width="14" style="33" customWidth="1"/>
    <col min="20" max="20" width="11.6640625" style="33" customWidth="1"/>
    <col min="21" max="16384" width="10.83203125" style="33"/>
  </cols>
  <sheetData>
    <row r="1" spans="1:30" ht="14" x14ac:dyDescent="0.15">
      <c r="A1" s="56" t="s">
        <v>135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x14ac:dyDescent="0.15">
      <c r="A2" s="58" t="s">
        <v>136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</row>
    <row r="3" spans="1:30" ht="14" x14ac:dyDescent="0.15">
      <c r="A3" s="63" t="s">
        <v>237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</row>
    <row r="4" spans="1:30" x14ac:dyDescent="0.1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x14ac:dyDescent="0.1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x14ac:dyDescent="0.15">
      <c r="A6" s="66" t="s">
        <v>168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x14ac:dyDescent="0.15">
      <c r="A7" s="57" t="s">
        <v>119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x14ac:dyDescent="0.15">
      <c r="A8" s="57" t="s">
        <v>171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4" thickBot="1" x14ac:dyDescent="0.2">
      <c r="A9" s="57" t="s">
        <v>172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x14ac:dyDescent="0.15">
      <c r="A10" s="57" t="s">
        <v>124</v>
      </c>
      <c r="B10" s="57"/>
      <c r="C10" s="57"/>
      <c r="D10" s="57"/>
      <c r="E10" s="57"/>
      <c r="F10" s="57"/>
      <c r="G10" s="57"/>
      <c r="H10" s="57"/>
      <c r="I10" s="57"/>
      <c r="J10" s="57"/>
      <c r="K10" s="59" t="s">
        <v>137</v>
      </c>
      <c r="L10" s="60"/>
      <c r="M10" s="60"/>
      <c r="N10" s="60"/>
      <c r="O10" s="60"/>
      <c r="P10" s="60"/>
      <c r="Q10" s="60"/>
      <c r="R10" s="61"/>
      <c r="S10" s="62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x14ac:dyDescent="0.1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64" t="s">
        <v>138</v>
      </c>
      <c r="L11" s="62"/>
      <c r="M11" s="62"/>
      <c r="N11" s="62"/>
      <c r="O11" s="62"/>
      <c r="P11" s="62"/>
      <c r="Q11" s="65"/>
      <c r="R11" s="65"/>
      <c r="S11" s="62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" x14ac:dyDescent="0.15">
      <c r="A12" s="70" t="s">
        <v>127</v>
      </c>
      <c r="B12" s="57"/>
      <c r="C12" s="57"/>
      <c r="D12" s="57"/>
      <c r="E12" s="57"/>
      <c r="F12" s="57"/>
      <c r="G12" s="57"/>
      <c r="H12" s="57"/>
      <c r="I12" s="57"/>
      <c r="J12" s="57"/>
      <c r="K12" s="64" t="s">
        <v>139</v>
      </c>
      <c r="L12" s="62"/>
      <c r="M12" s="62"/>
      <c r="N12" s="62"/>
      <c r="O12" s="62"/>
      <c r="P12" s="62"/>
      <c r="Q12" s="65"/>
      <c r="R12" s="65"/>
      <c r="S12" s="62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x14ac:dyDescent="0.15">
      <c r="A13" s="57" t="s">
        <v>186</v>
      </c>
      <c r="B13" s="57"/>
      <c r="C13" s="57"/>
      <c r="D13" s="57"/>
      <c r="E13" s="57"/>
      <c r="F13" s="57"/>
      <c r="G13" s="57"/>
      <c r="H13" s="57"/>
      <c r="I13" s="57"/>
      <c r="J13" s="57"/>
      <c r="K13" s="64" t="s">
        <v>167</v>
      </c>
      <c r="L13" s="62"/>
      <c r="M13" s="62"/>
      <c r="N13" s="62"/>
      <c r="O13" s="62"/>
      <c r="P13" s="62"/>
      <c r="Q13" s="65"/>
      <c r="R13" s="65"/>
      <c r="S13" s="62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" thickBot="1" x14ac:dyDescent="0.2">
      <c r="A14" s="66"/>
      <c r="B14" s="57"/>
      <c r="C14" s="57"/>
      <c r="D14" s="57"/>
      <c r="E14" s="57"/>
      <c r="F14" s="57"/>
      <c r="G14" s="57"/>
      <c r="H14" s="57"/>
      <c r="I14" s="57"/>
      <c r="J14" s="57"/>
      <c r="K14" s="67" t="s">
        <v>169</v>
      </c>
      <c r="L14" s="68"/>
      <c r="M14" s="68"/>
      <c r="N14" s="68"/>
      <c r="O14" s="68"/>
      <c r="P14" s="68"/>
      <c r="Q14" s="68"/>
      <c r="R14" s="69"/>
      <c r="S14" s="62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x14ac:dyDescent="0.15">
      <c r="A15" s="66" t="s">
        <v>161</v>
      </c>
      <c r="B15" s="57"/>
      <c r="C15" s="57"/>
      <c r="D15" s="57"/>
      <c r="E15" s="57"/>
      <c r="F15" s="57"/>
      <c r="G15" s="57"/>
      <c r="H15" s="57"/>
      <c r="I15" s="71" t="s">
        <v>162</v>
      </c>
      <c r="J15" s="57"/>
      <c r="K15" s="62"/>
      <c r="L15" s="62"/>
      <c r="M15" s="62"/>
      <c r="N15" s="62"/>
      <c r="O15" s="62"/>
      <c r="P15" s="62"/>
      <c r="Q15" s="62"/>
      <c r="R15" s="62"/>
      <c r="S15" s="62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" thickBot="1" x14ac:dyDescent="0.2">
      <c r="A16" s="62" t="s">
        <v>285</v>
      </c>
      <c r="B16" s="57"/>
      <c r="C16" s="57"/>
      <c r="D16" s="57"/>
      <c r="E16" s="57"/>
      <c r="F16" s="57"/>
      <c r="G16" s="57"/>
      <c r="H16" s="57"/>
      <c r="I16" s="269" t="s">
        <v>282</v>
      </c>
      <c r="J16" s="57"/>
      <c r="K16" s="62"/>
      <c r="L16" s="62"/>
      <c r="M16" s="62"/>
      <c r="N16" s="62"/>
      <c r="O16" s="62"/>
      <c r="P16" s="62"/>
      <c r="Q16" s="62"/>
      <c r="R16" s="62"/>
      <c r="S16" s="62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x14ac:dyDescent="0.15">
      <c r="A17" s="62" t="s">
        <v>286</v>
      </c>
      <c r="B17" s="57"/>
      <c r="C17" s="57"/>
      <c r="D17" s="57"/>
      <c r="E17" s="57"/>
      <c r="F17" s="57"/>
      <c r="G17" s="57"/>
      <c r="H17" s="57"/>
      <c r="I17" s="259" t="s">
        <v>275</v>
      </c>
      <c r="J17" s="57"/>
      <c r="K17" s="59" t="s">
        <v>173</v>
      </c>
      <c r="L17" s="60"/>
      <c r="M17" s="60"/>
      <c r="N17" s="60"/>
      <c r="O17" s="60"/>
      <c r="P17" s="60"/>
      <c r="Q17" s="60"/>
      <c r="R17" s="60"/>
      <c r="S17" s="61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x14ac:dyDescent="0.15">
      <c r="A18" s="62" t="s">
        <v>287</v>
      </c>
      <c r="B18" s="57"/>
      <c r="C18" s="57"/>
      <c r="D18" s="57"/>
      <c r="E18" s="57"/>
      <c r="F18" s="57"/>
      <c r="G18" s="57"/>
      <c r="H18" s="57"/>
      <c r="I18" s="250" t="s">
        <v>273</v>
      </c>
      <c r="J18" s="57"/>
      <c r="K18" s="64" t="s">
        <v>125</v>
      </c>
      <c r="L18" s="62"/>
      <c r="M18" s="62"/>
      <c r="N18" s="62"/>
      <c r="O18" s="62"/>
      <c r="P18" s="62"/>
      <c r="Q18" s="62"/>
      <c r="R18" s="62"/>
      <c r="S18" s="65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x14ac:dyDescent="0.15">
      <c r="A19" s="62" t="s">
        <v>288</v>
      </c>
      <c r="E19" s="57"/>
      <c r="F19" s="57"/>
      <c r="G19" s="57"/>
      <c r="H19" s="57"/>
      <c r="I19" s="184" t="s">
        <v>234</v>
      </c>
      <c r="J19" s="57"/>
      <c r="K19" s="64" t="s">
        <v>126</v>
      </c>
      <c r="L19" s="62"/>
      <c r="M19" s="62"/>
      <c r="N19" s="62"/>
      <c r="O19" s="62"/>
      <c r="P19" s="62"/>
      <c r="Q19" s="62"/>
      <c r="R19" s="62"/>
      <c r="S19" s="65"/>
      <c r="T19" s="57"/>
      <c r="U19" s="57"/>
      <c r="V19" s="57"/>
      <c r="W19" s="57"/>
      <c r="X19" s="57"/>
      <c r="Y19" s="57"/>
      <c r="Z19" s="57"/>
      <c r="AA19" s="57"/>
      <c r="AB19" s="57"/>
    </row>
    <row r="20" spans="1:30" x14ac:dyDescent="0.15">
      <c r="A20" s="57" t="s">
        <v>191</v>
      </c>
      <c r="B20" s="57"/>
      <c r="C20" s="57"/>
      <c r="D20" s="57"/>
      <c r="E20" s="57"/>
      <c r="F20" s="57"/>
      <c r="H20" s="57"/>
      <c r="I20" s="107" t="s">
        <v>202</v>
      </c>
      <c r="J20" s="57"/>
      <c r="K20" s="64" t="s">
        <v>128</v>
      </c>
      <c r="L20" s="62"/>
      <c r="M20" s="62"/>
      <c r="N20" s="62"/>
      <c r="O20" s="62"/>
      <c r="P20" s="62"/>
      <c r="Q20" s="62"/>
      <c r="R20" s="62"/>
      <c r="S20" s="65"/>
      <c r="T20" s="57"/>
      <c r="U20" s="57"/>
      <c r="V20" s="57"/>
      <c r="W20" s="75"/>
      <c r="X20" s="75"/>
      <c r="Y20" s="57"/>
      <c r="Z20" s="57"/>
      <c r="AA20" s="57"/>
      <c r="AB20" s="57"/>
    </row>
    <row r="21" spans="1:30" x14ac:dyDescent="0.15">
      <c r="A21" s="57" t="s">
        <v>192</v>
      </c>
      <c r="B21" s="57"/>
      <c r="C21" s="57"/>
      <c r="D21" s="57"/>
      <c r="E21" s="57"/>
      <c r="F21" s="57"/>
      <c r="G21" s="57"/>
      <c r="H21" s="57"/>
      <c r="I21" s="103" t="s">
        <v>200</v>
      </c>
      <c r="J21" s="57"/>
      <c r="K21" s="64" t="s">
        <v>159</v>
      </c>
      <c r="L21" s="62"/>
      <c r="M21" s="62"/>
      <c r="N21" s="62"/>
      <c r="O21" s="62"/>
      <c r="P21" s="62"/>
      <c r="Q21" s="62"/>
      <c r="R21" s="62"/>
      <c r="S21" s="65"/>
      <c r="T21" s="57"/>
      <c r="U21" s="57"/>
      <c r="V21" s="57"/>
      <c r="W21" s="75"/>
      <c r="X21" s="75"/>
      <c r="Y21" s="57"/>
      <c r="Z21" s="57"/>
      <c r="AA21" s="57"/>
      <c r="AB21" s="57"/>
    </row>
    <row r="22" spans="1:30" x14ac:dyDescent="0.15">
      <c r="A22" s="57" t="s">
        <v>193</v>
      </c>
      <c r="B22" s="57"/>
      <c r="C22" s="57"/>
      <c r="D22" s="57"/>
      <c r="G22" s="57"/>
      <c r="H22" s="57"/>
      <c r="I22" s="96" t="s">
        <v>197</v>
      </c>
      <c r="J22" s="57"/>
      <c r="K22" s="64" t="s">
        <v>160</v>
      </c>
      <c r="L22" s="62"/>
      <c r="M22" s="62"/>
      <c r="N22" s="62"/>
      <c r="O22" s="62"/>
      <c r="P22" s="62"/>
      <c r="Q22" s="62"/>
      <c r="R22" s="62"/>
      <c r="S22" s="65"/>
      <c r="T22" s="57"/>
      <c r="U22" s="57"/>
      <c r="V22" s="57"/>
      <c r="W22" s="75"/>
      <c r="X22" s="75"/>
      <c r="Y22" s="57"/>
      <c r="Z22" s="57"/>
      <c r="AA22" s="57"/>
      <c r="AB22" s="57"/>
    </row>
    <row r="23" spans="1:30" ht="14" thickBot="1" x14ac:dyDescent="0.2">
      <c r="A23" s="57" t="s">
        <v>194</v>
      </c>
      <c r="B23" s="57"/>
      <c r="C23" s="57"/>
      <c r="D23" s="57"/>
      <c r="E23" s="57"/>
      <c r="F23" s="57"/>
      <c r="G23" s="57"/>
      <c r="H23" s="57"/>
      <c r="I23" s="77" t="s">
        <v>164</v>
      </c>
      <c r="J23" s="57"/>
      <c r="K23" s="64" t="s">
        <v>163</v>
      </c>
      <c r="L23" s="62"/>
      <c r="M23" s="62"/>
      <c r="N23" s="62"/>
      <c r="O23" s="62"/>
      <c r="P23" s="62"/>
      <c r="Q23" s="62"/>
      <c r="R23" s="62"/>
      <c r="S23" s="65"/>
      <c r="T23" s="57"/>
      <c r="U23" s="57"/>
      <c r="V23" s="57"/>
      <c r="W23" s="75"/>
      <c r="X23" s="75"/>
      <c r="Y23" s="57"/>
      <c r="Z23" s="57"/>
      <c r="AA23" s="57"/>
      <c r="AB23" s="57"/>
    </row>
    <row r="24" spans="1:30" ht="14" thickBot="1" x14ac:dyDescent="0.2">
      <c r="A24" s="57" t="s">
        <v>195</v>
      </c>
      <c r="B24" s="57"/>
      <c r="C24" s="57"/>
      <c r="D24" s="57"/>
      <c r="E24" s="57"/>
      <c r="F24" s="57"/>
      <c r="G24" s="57"/>
      <c r="H24" s="57"/>
      <c r="I24" s="57"/>
      <c r="J24" s="57"/>
      <c r="K24" s="64" t="s">
        <v>165</v>
      </c>
      <c r="L24" s="62"/>
      <c r="M24" s="62"/>
      <c r="N24" s="62"/>
      <c r="O24" s="62"/>
      <c r="P24" s="62"/>
      <c r="Q24" s="62"/>
      <c r="R24" s="62"/>
      <c r="S24" s="65"/>
      <c r="T24" s="57"/>
      <c r="U24" s="57"/>
      <c r="V24" s="57"/>
      <c r="W24" s="57"/>
      <c r="X24" s="57"/>
      <c r="Y24" s="57"/>
      <c r="Z24" s="57"/>
      <c r="AA24" s="57"/>
      <c r="AB24" s="57"/>
    </row>
    <row r="25" spans="1:30" ht="14" thickBot="1" x14ac:dyDescent="0.2">
      <c r="A25" s="62" t="s">
        <v>239</v>
      </c>
      <c r="B25" s="57"/>
      <c r="C25" s="57"/>
      <c r="D25" s="57"/>
      <c r="E25" s="57"/>
      <c r="F25" s="57"/>
      <c r="G25" s="57"/>
      <c r="H25" s="57"/>
      <c r="I25" s="251" t="s">
        <v>274</v>
      </c>
      <c r="J25" s="57"/>
      <c r="K25" s="72" t="s">
        <v>166</v>
      </c>
      <c r="L25" s="73"/>
      <c r="M25" s="73"/>
      <c r="N25" s="73"/>
      <c r="O25" s="73"/>
      <c r="P25" s="73"/>
      <c r="Q25" s="73"/>
      <c r="R25" s="73"/>
      <c r="S25" s="74"/>
      <c r="T25" s="57"/>
      <c r="U25" s="57"/>
      <c r="V25" s="57"/>
      <c r="W25" s="57"/>
      <c r="X25" s="57"/>
      <c r="Y25" s="57"/>
      <c r="Z25" s="57"/>
      <c r="AA25" s="57"/>
      <c r="AB25" s="57"/>
    </row>
    <row r="26" spans="1:30" x14ac:dyDescent="0.15">
      <c r="A26" s="62" t="s">
        <v>225</v>
      </c>
      <c r="B26" s="57"/>
      <c r="C26" s="57"/>
      <c r="D26" s="57"/>
      <c r="E26" s="57"/>
      <c r="F26" s="57"/>
      <c r="G26" s="57"/>
      <c r="H26" s="57"/>
      <c r="I26" s="252" t="s">
        <v>254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30" x14ac:dyDescent="0.15">
      <c r="A27" s="62" t="s">
        <v>235</v>
      </c>
      <c r="B27" s="57"/>
      <c r="C27" s="57"/>
      <c r="D27" s="57"/>
      <c r="E27" s="57"/>
      <c r="F27" s="57"/>
      <c r="G27" s="57"/>
      <c r="H27" s="57"/>
      <c r="I27" s="252" t="s">
        <v>208</v>
      </c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30" x14ac:dyDescent="0.15">
      <c r="A28" s="62" t="s">
        <v>276</v>
      </c>
      <c r="G28" s="57"/>
      <c r="H28" s="57"/>
      <c r="I28" s="252" t="s">
        <v>261</v>
      </c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30" ht="14" thickBot="1" x14ac:dyDescent="0.2">
      <c r="A29" s="62" t="s">
        <v>277</v>
      </c>
      <c r="B29" s="57"/>
      <c r="C29" s="57"/>
      <c r="D29" s="57"/>
      <c r="E29" s="57"/>
      <c r="F29" s="57"/>
      <c r="G29" s="57"/>
      <c r="H29" s="57"/>
      <c r="I29" s="253" t="s">
        <v>264</v>
      </c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30" ht="14" x14ac:dyDescent="0.15">
      <c r="A30" s="62" t="s">
        <v>289</v>
      </c>
      <c r="B30" s="79"/>
      <c r="C30" s="79"/>
      <c r="D30" s="79"/>
      <c r="E30" s="79"/>
      <c r="F30" s="80"/>
      <c r="G30" s="80"/>
      <c r="H30" s="80"/>
      <c r="I30" s="80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30" ht="14" x14ac:dyDescent="0.15">
      <c r="A31" s="75" t="s">
        <v>196</v>
      </c>
      <c r="B31" s="79"/>
      <c r="C31" s="79"/>
      <c r="D31" s="79"/>
      <c r="E31" s="79"/>
      <c r="F31" s="80"/>
      <c r="G31" s="80"/>
      <c r="H31" s="80"/>
      <c r="I31" s="80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30" ht="14" x14ac:dyDescent="0.15">
      <c r="A32" s="78"/>
      <c r="B32" s="79"/>
      <c r="C32" s="79"/>
      <c r="D32" s="79"/>
      <c r="E32" s="79"/>
      <c r="F32" s="80"/>
      <c r="G32" s="80"/>
      <c r="H32" s="80"/>
      <c r="I32" s="80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</row>
    <row r="33" spans="1:28" ht="14" x14ac:dyDescent="0.15">
      <c r="A33" s="78" t="s">
        <v>158</v>
      </c>
      <c r="B33" s="79"/>
      <c r="C33" s="79"/>
      <c r="D33" s="79"/>
      <c r="E33" s="79"/>
      <c r="F33" s="80"/>
      <c r="G33" s="80"/>
      <c r="H33" s="80"/>
      <c r="I33" s="80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x14ac:dyDescent="0.15">
      <c r="A34" s="62" t="s">
        <v>283</v>
      </c>
      <c r="B34" s="57"/>
      <c r="C34" s="57"/>
      <c r="D34" s="57"/>
      <c r="E34" s="57"/>
      <c r="F34" s="80"/>
      <c r="G34" s="80"/>
      <c r="H34" s="80"/>
      <c r="I34" s="80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x14ac:dyDescent="0.15">
      <c r="A35" s="62" t="s">
        <v>284</v>
      </c>
      <c r="B35" s="57"/>
      <c r="C35" s="57"/>
      <c r="D35" s="57"/>
      <c r="E35" s="57"/>
      <c r="F35" s="80"/>
      <c r="G35" s="80"/>
      <c r="H35" s="80"/>
      <c r="I35" s="80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x14ac:dyDescent="0.15">
      <c r="A36" s="57" t="s">
        <v>187</v>
      </c>
      <c r="B36" s="57"/>
      <c r="C36" s="57"/>
      <c r="D36" s="57"/>
      <c r="E36" s="57"/>
      <c r="F36" s="80"/>
      <c r="G36" s="80"/>
      <c r="H36" s="80"/>
      <c r="I36" s="80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x14ac:dyDescent="0.15">
      <c r="A37" s="57" t="s">
        <v>188</v>
      </c>
      <c r="B37" s="57"/>
      <c r="C37" s="57"/>
      <c r="D37" s="57"/>
      <c r="E37" s="57"/>
      <c r="F37" s="80"/>
      <c r="G37" s="80"/>
      <c r="H37" s="80"/>
      <c r="I37" s="80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x14ac:dyDescent="0.15">
      <c r="A38" s="57" t="s">
        <v>189</v>
      </c>
      <c r="E38" s="76"/>
      <c r="F38" s="80"/>
      <c r="G38" s="80"/>
      <c r="H38" s="80"/>
      <c r="I38" s="80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x14ac:dyDescent="0.15">
      <c r="A39" s="57" t="s">
        <v>190</v>
      </c>
      <c r="B39" s="57"/>
      <c r="C39" s="57"/>
      <c r="D39" s="57"/>
      <c r="E39" s="57"/>
      <c r="F39" s="80"/>
      <c r="G39" s="80"/>
      <c r="H39" s="80"/>
      <c r="I39" s="80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16" x14ac:dyDescent="0.2">
      <c r="A40" s="81" t="s">
        <v>149</v>
      </c>
      <c r="B40" s="57"/>
      <c r="C40" s="57"/>
      <c r="D40" s="57"/>
      <c r="E40" s="57"/>
      <c r="F40" s="80"/>
      <c r="G40" s="80"/>
      <c r="H40" s="80"/>
      <c r="I40" s="80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x14ac:dyDescent="0.15">
      <c r="A41" s="80"/>
      <c r="B41" s="80"/>
      <c r="C41" s="80"/>
      <c r="D41" s="80"/>
      <c r="E41" s="80"/>
      <c r="F41" s="80"/>
      <c r="G41" s="80"/>
      <c r="H41" s="80"/>
      <c r="I41" s="80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ht="14" x14ac:dyDescent="0.15">
      <c r="A42" s="79" t="s">
        <v>150</v>
      </c>
      <c r="B42" s="80"/>
      <c r="C42" s="80"/>
      <c r="D42" s="80"/>
      <c r="E42" s="80"/>
      <c r="F42" s="80"/>
      <c r="G42" s="80"/>
      <c r="H42" s="80"/>
      <c r="I42" s="80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ht="14" x14ac:dyDescent="0.15">
      <c r="A43" s="79" t="s">
        <v>174</v>
      </c>
      <c r="B43" s="80"/>
      <c r="C43" s="80"/>
      <c r="D43" s="80"/>
      <c r="E43" s="80"/>
      <c r="F43" s="80"/>
      <c r="G43" s="80"/>
      <c r="H43" s="80"/>
      <c r="I43" s="80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14" x14ac:dyDescent="0.15">
      <c r="A44" s="79" t="s">
        <v>170</v>
      </c>
      <c r="B44" s="80"/>
      <c r="C44" s="80"/>
      <c r="D44" s="80"/>
      <c r="E44" s="80"/>
      <c r="F44" s="80"/>
      <c r="G44" s="80"/>
      <c r="H44" s="80"/>
      <c r="I44" s="80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14" x14ac:dyDescent="0.15">
      <c r="A45" s="79" t="s">
        <v>175</v>
      </c>
      <c r="B45" s="80"/>
      <c r="C45" s="80"/>
      <c r="D45" s="80"/>
      <c r="E45" s="80"/>
      <c r="F45" s="80"/>
      <c r="G45" s="80"/>
      <c r="H45" s="80"/>
      <c r="I45" s="80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14" x14ac:dyDescent="0.15">
      <c r="A46" s="79" t="s">
        <v>176</v>
      </c>
      <c r="B46" s="80"/>
      <c r="C46" s="80"/>
      <c r="D46" s="80"/>
      <c r="E46" s="80"/>
      <c r="F46" s="80"/>
      <c r="G46" s="80"/>
      <c r="H46" s="80"/>
      <c r="I46" s="80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14" x14ac:dyDescent="0.15">
      <c r="A47" s="79" t="s">
        <v>177</v>
      </c>
      <c r="B47" s="80"/>
      <c r="C47" s="80"/>
      <c r="D47" s="80"/>
      <c r="E47" s="80"/>
      <c r="F47" s="80"/>
      <c r="G47" s="80"/>
      <c r="H47" s="80"/>
      <c r="I47" s="80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14" x14ac:dyDescent="0.15">
      <c r="A48" s="79"/>
      <c r="B48" s="80"/>
      <c r="C48" s="80"/>
      <c r="D48" s="80"/>
      <c r="E48" s="80"/>
      <c r="F48" s="80"/>
      <c r="G48" s="80"/>
      <c r="H48" s="80"/>
      <c r="I48" s="80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ht="14" x14ac:dyDescent="0.15">
      <c r="A49" s="79" t="s">
        <v>181</v>
      </c>
      <c r="B49" s="80"/>
      <c r="C49" s="80"/>
      <c r="D49" s="80"/>
      <c r="E49" s="80"/>
      <c r="F49" s="80"/>
      <c r="G49" s="80"/>
      <c r="H49" s="80"/>
      <c r="I49" s="80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ht="14" x14ac:dyDescent="0.15">
      <c r="A50" s="79" t="s">
        <v>182</v>
      </c>
      <c r="B50" s="80"/>
      <c r="C50" s="80"/>
      <c r="D50" s="80"/>
      <c r="E50" s="80"/>
      <c r="F50" s="80"/>
      <c r="G50" s="80"/>
      <c r="H50" s="80"/>
      <c r="I50" s="80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ht="14" x14ac:dyDescent="0.15">
      <c r="A51" s="79" t="s">
        <v>183</v>
      </c>
      <c r="B51" s="80"/>
      <c r="C51" s="80"/>
      <c r="D51" s="80"/>
      <c r="E51" s="80"/>
      <c r="F51" s="80"/>
      <c r="G51" s="80"/>
      <c r="H51" s="80"/>
      <c r="I51" s="80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x14ac:dyDescent="0.15">
      <c r="A52" s="80"/>
      <c r="B52" s="80"/>
      <c r="C52" s="80"/>
      <c r="D52" s="80"/>
      <c r="E52" s="80"/>
      <c r="F52" s="80"/>
      <c r="G52" s="80"/>
      <c r="H52" s="80"/>
      <c r="I52" s="80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x14ac:dyDescent="0.15">
      <c r="A53" s="82" t="s">
        <v>184</v>
      </c>
      <c r="B53" s="80"/>
      <c r="C53" s="80"/>
      <c r="D53" s="80"/>
      <c r="E53" s="80"/>
      <c r="F53" s="80"/>
      <c r="G53" s="80"/>
      <c r="H53" s="80"/>
      <c r="I53" s="80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x14ac:dyDescent="0.15">
      <c r="A54" s="57" t="s">
        <v>185</v>
      </c>
      <c r="B54" s="80"/>
      <c r="C54" s="80"/>
      <c r="D54" s="80"/>
      <c r="E54" s="80"/>
      <c r="F54" s="80"/>
      <c r="G54" s="80"/>
      <c r="H54" s="80"/>
      <c r="I54" s="80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ht="16" x14ac:dyDescent="0.2">
      <c r="A55" s="83" t="s">
        <v>178</v>
      </c>
      <c r="B55" s="80"/>
      <c r="C55" s="80"/>
      <c r="D55" s="80"/>
      <c r="E55" s="80"/>
      <c r="F55" s="80"/>
      <c r="G55" s="80"/>
      <c r="H55" s="80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ht="14" x14ac:dyDescent="0.15">
      <c r="A56" s="57" t="s">
        <v>179</v>
      </c>
      <c r="B56" s="80"/>
      <c r="C56" s="80"/>
      <c r="D56" s="80"/>
      <c r="E56" s="79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ht="16" x14ac:dyDescent="0.2">
      <c r="A57" s="83" t="s">
        <v>180</v>
      </c>
      <c r="B57" s="80"/>
      <c r="C57" s="80"/>
      <c r="D57" s="80"/>
      <c r="E57" s="80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x14ac:dyDescent="0.15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x14ac:dyDescent="0.1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x14ac:dyDescent="0.15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x14ac:dyDescent="0.1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x14ac:dyDescent="0.15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x14ac:dyDescent="0.1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x14ac:dyDescent="0.15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x14ac:dyDescent="0.1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x14ac:dyDescent="0.15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x14ac:dyDescent="0.1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x14ac:dyDescent="0.1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x14ac:dyDescent="0.15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x14ac:dyDescent="0.15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x14ac:dyDescent="0.15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x14ac:dyDescent="0.15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x14ac:dyDescent="0.15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x14ac:dyDescent="0.15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x14ac:dyDescent="0.1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x14ac:dyDescent="0.15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x14ac:dyDescent="0.15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x14ac:dyDescent="0.1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x14ac:dyDescent="0.1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x14ac:dyDescent="0.1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x14ac:dyDescent="0.1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x14ac:dyDescent="0.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x14ac:dyDescent="0.1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x14ac:dyDescent="0.1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x14ac:dyDescent="0.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x14ac:dyDescent="0.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x14ac:dyDescent="0.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x14ac:dyDescent="0.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x14ac:dyDescent="0.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x14ac:dyDescent="0.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x14ac:dyDescent="0.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x14ac:dyDescent="0.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x14ac:dyDescent="0.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x14ac:dyDescent="0.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x14ac:dyDescent="0.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x14ac:dyDescent="0.15">
      <c r="A96" s="57"/>
      <c r="B96" s="57"/>
      <c r="C96" s="57"/>
      <c r="D96" s="57"/>
      <c r="E96" s="57"/>
      <c r="F96" s="57"/>
      <c r="G96" s="57"/>
      <c r="H96" s="57"/>
      <c r="I96" s="57"/>
    </row>
    <row r="97" spans="1:9" x14ac:dyDescent="0.15">
      <c r="A97" s="57"/>
      <c r="B97" s="57"/>
      <c r="C97" s="57"/>
      <c r="D97" s="57"/>
      <c r="E97" s="57"/>
      <c r="F97" s="57"/>
      <c r="G97" s="57"/>
      <c r="H97" s="57"/>
      <c r="I97" s="57"/>
    </row>
  </sheetData>
  <sheetProtection algorithmName="SHA-512" hashValue="qKdYfIyjEWs3fL/+dGUsoIdDvLxqPbCRbr+z8jSVWKHZI4FNSQwsPkawRW2phNOi/8/j49kr32TcqFT2YZLibA==" saltValue="8tFsnVSQIwiN6SjURMw6ew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F1698-A737-1F4F-B401-999E0D563B9D}">
  <sheetPr codeName="Sheet17"/>
  <dimension ref="A1:BZ9"/>
  <sheetViews>
    <sheetView topLeftCell="AB1" zoomScale="120" zoomScaleNormal="120" workbookViewId="0">
      <selection activeCell="AN10" sqref="A10:XFD30"/>
    </sheetView>
  </sheetViews>
  <sheetFormatPr baseColWidth="10" defaultRowHeight="13" x14ac:dyDescent="0.15"/>
  <cols>
    <col min="1" max="6" width="10.83203125" style="147"/>
    <col min="7" max="7" width="15.1640625" style="147" customWidth="1"/>
    <col min="8" max="16384" width="10.83203125" style="147"/>
  </cols>
  <sheetData>
    <row r="1" spans="1:78" ht="75" x14ac:dyDescent="0.15">
      <c r="A1" s="121" t="s">
        <v>32</v>
      </c>
      <c r="B1" s="121" t="s">
        <v>33</v>
      </c>
      <c r="C1" s="122" t="s">
        <v>34</v>
      </c>
      <c r="D1" s="123" t="s">
        <v>35</v>
      </c>
      <c r="E1" s="123" t="s">
        <v>36</v>
      </c>
      <c r="F1" s="123" t="s">
        <v>37</v>
      </c>
      <c r="G1" s="121" t="s">
        <v>38</v>
      </c>
      <c r="H1" s="124" t="s">
        <v>39</v>
      </c>
      <c r="I1" s="124" t="s">
        <v>40</v>
      </c>
      <c r="J1" s="124" t="s">
        <v>41</v>
      </c>
      <c r="K1" s="123" t="s">
        <v>42</v>
      </c>
      <c r="L1" s="125" t="s">
        <v>43</v>
      </c>
      <c r="M1" s="126" t="s">
        <v>44</v>
      </c>
      <c r="N1" s="127" t="s">
        <v>45</v>
      </c>
      <c r="O1" s="127" t="s">
        <v>46</v>
      </c>
      <c r="P1" s="127" t="s">
        <v>47</v>
      </c>
      <c r="Q1" s="127" t="s">
        <v>48</v>
      </c>
      <c r="R1" s="127" t="s">
        <v>49</v>
      </c>
      <c r="S1" s="127" t="s">
        <v>50</v>
      </c>
      <c r="T1" s="127" t="s">
        <v>51</v>
      </c>
      <c r="U1" s="127" t="s">
        <v>52</v>
      </c>
      <c r="V1" s="128" t="s">
        <v>53</v>
      </c>
      <c r="W1" s="129" t="s">
        <v>54</v>
      </c>
      <c r="X1" s="129" t="s">
        <v>55</v>
      </c>
      <c r="Y1" s="129" t="s">
        <v>56</v>
      </c>
      <c r="Z1" s="129" t="s">
        <v>57</v>
      </c>
      <c r="AA1" s="129" t="s">
        <v>151</v>
      </c>
      <c r="AB1" s="129" t="s">
        <v>152</v>
      </c>
      <c r="AC1" s="129" t="s">
        <v>153</v>
      </c>
      <c r="AD1" s="129" t="s">
        <v>120</v>
      </c>
      <c r="AE1" s="130" t="s">
        <v>121</v>
      </c>
      <c r="AF1" s="131" t="s">
        <v>122</v>
      </c>
      <c r="AG1" s="131" t="s">
        <v>7</v>
      </c>
      <c r="AH1" s="132" t="s">
        <v>8</v>
      </c>
      <c r="AI1" s="132" t="s">
        <v>9</v>
      </c>
      <c r="AJ1" s="132" t="s">
        <v>10</v>
      </c>
      <c r="AK1" s="132" t="s">
        <v>11</v>
      </c>
      <c r="AL1" s="133" t="s">
        <v>226</v>
      </c>
      <c r="AM1" s="133" t="s">
        <v>227</v>
      </c>
      <c r="AN1" s="133" t="s">
        <v>228</v>
      </c>
      <c r="AO1" s="134" t="s">
        <v>12</v>
      </c>
      <c r="AP1" s="135" t="s">
        <v>13</v>
      </c>
      <c r="AQ1" s="135" t="s">
        <v>14</v>
      </c>
      <c r="AR1" s="136" t="s">
        <v>15</v>
      </c>
      <c r="AS1" s="137" t="s">
        <v>16</v>
      </c>
      <c r="AT1" s="138" t="s">
        <v>17</v>
      </c>
      <c r="AU1" s="139"/>
      <c r="AV1" s="139"/>
      <c r="AW1" s="139"/>
      <c r="AX1" s="140" t="s">
        <v>18</v>
      </c>
      <c r="AY1" s="141" t="s">
        <v>19</v>
      </c>
      <c r="AZ1" s="142" t="s">
        <v>20</v>
      </c>
      <c r="BA1" s="143" t="s">
        <v>21</v>
      </c>
      <c r="BB1" s="142" t="s">
        <v>22</v>
      </c>
      <c r="BC1" s="143" t="s">
        <v>23</v>
      </c>
      <c r="BD1" s="142" t="s">
        <v>24</v>
      </c>
      <c r="BE1" s="143" t="s">
        <v>25</v>
      </c>
      <c r="BF1" s="142" t="s">
        <v>26</v>
      </c>
      <c r="BG1" s="144" t="s">
        <v>27</v>
      </c>
      <c r="BH1" s="145" t="s">
        <v>229</v>
      </c>
      <c r="BI1" s="146" t="s">
        <v>230</v>
      </c>
      <c r="BJ1" s="142" t="s">
        <v>28</v>
      </c>
      <c r="BK1" s="144" t="s">
        <v>29</v>
      </c>
      <c r="BL1" s="124" t="s">
        <v>30</v>
      </c>
      <c r="BM1" s="124" t="s">
        <v>31</v>
      </c>
      <c r="BN1" s="124" t="s">
        <v>87</v>
      </c>
      <c r="BO1" s="124" t="s">
        <v>88</v>
      </c>
      <c r="BP1" s="4" t="s">
        <v>240</v>
      </c>
      <c r="BQ1" s="4" t="s">
        <v>241</v>
      </c>
      <c r="BR1" s="4" t="s">
        <v>242</v>
      </c>
      <c r="BS1" s="4" t="s">
        <v>243</v>
      </c>
      <c r="BT1" s="2" t="s">
        <v>244</v>
      </c>
      <c r="BU1" s="2" t="s">
        <v>245</v>
      </c>
      <c r="BV1" s="4" t="s">
        <v>246</v>
      </c>
      <c r="BW1" s="4" t="s">
        <v>247</v>
      </c>
      <c r="BX1" s="225" t="s">
        <v>248</v>
      </c>
      <c r="BY1" s="226" t="s">
        <v>249</v>
      </c>
      <c r="BZ1" s="4" t="s">
        <v>250</v>
      </c>
    </row>
    <row r="2" spans="1:78" customFormat="1" ht="13" customHeight="1" x14ac:dyDescent="0.15">
      <c r="A2" s="230">
        <v>1769</v>
      </c>
      <c r="B2" s="246">
        <v>43719</v>
      </c>
      <c r="C2" s="232" t="s">
        <v>203</v>
      </c>
      <c r="D2" s="230" t="s">
        <v>204</v>
      </c>
      <c r="E2" s="230"/>
      <c r="F2" s="230" t="s">
        <v>205</v>
      </c>
      <c r="G2" s="231">
        <v>43646</v>
      </c>
      <c r="H2" s="186" t="s">
        <v>206</v>
      </c>
      <c r="I2" s="186" t="s">
        <v>212</v>
      </c>
      <c r="J2" s="186"/>
      <c r="K2" s="230" t="s">
        <v>220</v>
      </c>
      <c r="L2" s="230" t="s">
        <v>221</v>
      </c>
      <c r="M2" s="233">
        <v>103.42727272727272</v>
      </c>
      <c r="N2" s="233">
        <v>27.227272727272723</v>
      </c>
      <c r="O2" s="260"/>
      <c r="P2" s="230"/>
      <c r="Q2" s="234"/>
      <c r="R2" s="235"/>
      <c r="S2" s="234"/>
      <c r="T2" s="230"/>
      <c r="U2" s="234"/>
      <c r="V2" s="234"/>
      <c r="W2" s="234"/>
      <c r="X2" s="230"/>
      <c r="Y2" s="233"/>
      <c r="Z2" s="233"/>
      <c r="AA2" s="233"/>
      <c r="AB2" s="233"/>
      <c r="AC2" s="233"/>
      <c r="AD2" s="233"/>
      <c r="AE2" s="234"/>
      <c r="AF2" s="230"/>
      <c r="AG2" s="230"/>
      <c r="AH2" s="233"/>
      <c r="AI2" s="230"/>
      <c r="AJ2" s="230"/>
      <c r="AK2" s="233"/>
      <c r="AL2" s="230"/>
      <c r="AM2" s="233"/>
      <c r="AN2" s="233"/>
      <c r="AO2" s="230" t="s">
        <v>211</v>
      </c>
      <c r="AP2" s="186" t="s">
        <v>212</v>
      </c>
      <c r="AQ2" s="186"/>
      <c r="AR2" s="186"/>
      <c r="AS2" s="236"/>
      <c r="AT2" s="186">
        <v>10.869</v>
      </c>
      <c r="AU2" s="186"/>
      <c r="AV2" s="186"/>
      <c r="AW2" s="186"/>
      <c r="AX2" s="186" t="s">
        <v>236</v>
      </c>
      <c r="AY2" s="261"/>
      <c r="AZ2" s="186">
        <v>0</v>
      </c>
      <c r="BA2" s="186">
        <v>0</v>
      </c>
      <c r="BB2" s="186">
        <v>0</v>
      </c>
      <c r="BC2" s="186">
        <v>0</v>
      </c>
      <c r="BD2" s="186">
        <v>0</v>
      </c>
      <c r="BE2" s="186">
        <v>0</v>
      </c>
      <c r="BF2" s="186">
        <v>0</v>
      </c>
      <c r="BG2" s="186">
        <v>0</v>
      </c>
      <c r="BH2" s="186">
        <v>0</v>
      </c>
      <c r="BI2" s="186">
        <v>0</v>
      </c>
      <c r="BJ2" s="186">
        <v>0</v>
      </c>
      <c r="BK2" s="186">
        <v>0</v>
      </c>
      <c r="BL2" s="186"/>
      <c r="BM2" s="186" t="s">
        <v>212</v>
      </c>
      <c r="BN2" s="186"/>
      <c r="BO2" s="186" t="s">
        <v>222</v>
      </c>
      <c r="BP2" s="237"/>
      <c r="BQ2" s="186"/>
      <c r="BR2" s="186"/>
      <c r="BS2" s="186"/>
      <c r="BT2" s="230" t="s">
        <v>258</v>
      </c>
      <c r="BU2" s="260" t="s">
        <v>0</v>
      </c>
      <c r="BV2" s="186">
        <v>20</v>
      </c>
      <c r="BW2" s="186" t="s">
        <v>213</v>
      </c>
      <c r="BX2" s="186"/>
      <c r="BY2" s="230"/>
      <c r="BZ2" s="245" t="s">
        <v>290</v>
      </c>
    </row>
    <row r="3" spans="1:78" customFormat="1" ht="13" customHeight="1" x14ac:dyDescent="0.15">
      <c r="A3" s="230">
        <v>13810</v>
      </c>
      <c r="B3" s="246">
        <v>43719</v>
      </c>
      <c r="C3" s="232" t="s">
        <v>203</v>
      </c>
      <c r="D3" s="230" t="s">
        <v>204</v>
      </c>
      <c r="E3" s="230"/>
      <c r="F3" s="230" t="s">
        <v>205</v>
      </c>
      <c r="G3" s="231">
        <v>43652</v>
      </c>
      <c r="H3" s="186" t="s">
        <v>206</v>
      </c>
      <c r="I3" s="186" t="s">
        <v>212</v>
      </c>
      <c r="J3" s="186"/>
      <c r="K3" s="230" t="s">
        <v>208</v>
      </c>
      <c r="L3" s="230" t="s">
        <v>291</v>
      </c>
      <c r="M3" s="233">
        <v>103.39999999999999</v>
      </c>
      <c r="N3" s="233">
        <v>27.2</v>
      </c>
      <c r="O3" s="260"/>
      <c r="P3" s="230"/>
      <c r="Q3" s="234"/>
      <c r="R3" s="235"/>
      <c r="S3" s="234"/>
      <c r="T3" s="230"/>
      <c r="U3" s="234"/>
      <c r="V3" s="234"/>
      <c r="W3" s="234"/>
      <c r="X3" s="230"/>
      <c r="Y3" s="233"/>
      <c r="Z3" s="233"/>
      <c r="AA3" s="233"/>
      <c r="AB3" s="233"/>
      <c r="AC3" s="233"/>
      <c r="AD3" s="234"/>
      <c r="AE3" s="234"/>
      <c r="AF3" s="230"/>
      <c r="AG3" s="230"/>
      <c r="AH3" s="233"/>
      <c r="AI3" s="230"/>
      <c r="AJ3" s="230"/>
      <c r="AK3" s="233"/>
      <c r="AL3" s="230"/>
      <c r="AM3" s="233"/>
      <c r="AN3" s="233"/>
      <c r="AO3" s="230" t="s">
        <v>211</v>
      </c>
      <c r="AP3" s="186" t="s">
        <v>212</v>
      </c>
      <c r="AQ3" s="186"/>
      <c r="AR3" s="186"/>
      <c r="AS3" s="236"/>
      <c r="AT3" s="186">
        <v>10.869</v>
      </c>
      <c r="AU3" s="186"/>
      <c r="AV3" s="186"/>
      <c r="AW3" s="186"/>
      <c r="AX3" s="186" t="s">
        <v>198</v>
      </c>
      <c r="AY3" s="261"/>
      <c r="AZ3" s="186">
        <v>0</v>
      </c>
      <c r="BA3" s="186">
        <v>0</v>
      </c>
      <c r="BB3" s="186">
        <v>0</v>
      </c>
      <c r="BC3" s="186">
        <v>0</v>
      </c>
      <c r="BD3" s="186">
        <v>0</v>
      </c>
      <c r="BE3" s="186">
        <v>0</v>
      </c>
      <c r="BF3" s="186">
        <v>0</v>
      </c>
      <c r="BG3" s="186">
        <v>0</v>
      </c>
      <c r="BH3" s="186">
        <v>0</v>
      </c>
      <c r="BI3" s="186">
        <v>0</v>
      </c>
      <c r="BJ3" s="186">
        <v>0</v>
      </c>
      <c r="BK3" s="186">
        <v>0</v>
      </c>
      <c r="BL3" s="186"/>
      <c r="BM3" s="186" t="s">
        <v>212</v>
      </c>
      <c r="BN3" s="186"/>
      <c r="BO3" s="186" t="s">
        <v>212</v>
      </c>
      <c r="BP3" s="237"/>
      <c r="BQ3" s="186"/>
      <c r="BR3" s="186"/>
      <c r="BS3" s="186"/>
      <c r="BT3" s="260" t="s">
        <v>292</v>
      </c>
      <c r="BU3" s="186" t="s">
        <v>293</v>
      </c>
      <c r="BV3" s="186">
        <v>50</v>
      </c>
      <c r="BW3" s="186" t="s">
        <v>213</v>
      </c>
      <c r="BX3" s="186">
        <v>1</v>
      </c>
      <c r="BY3" s="260" t="s">
        <v>294</v>
      </c>
      <c r="BZ3" s="239" t="s">
        <v>295</v>
      </c>
    </row>
    <row r="4" spans="1:78" customFormat="1" ht="13" customHeight="1" x14ac:dyDescent="0.15">
      <c r="A4" s="230">
        <v>14781</v>
      </c>
      <c r="B4" s="246">
        <v>43719</v>
      </c>
      <c r="C4" s="232" t="s">
        <v>203</v>
      </c>
      <c r="D4" s="230" t="s">
        <v>204</v>
      </c>
      <c r="E4" s="230"/>
      <c r="F4" s="230" t="s">
        <v>205</v>
      </c>
      <c r="G4" s="231">
        <v>43694</v>
      </c>
      <c r="H4" s="186" t="s">
        <v>206</v>
      </c>
      <c r="I4" s="186" t="s">
        <v>212</v>
      </c>
      <c r="J4" s="186"/>
      <c r="K4" s="230" t="s">
        <v>261</v>
      </c>
      <c r="L4" s="230" t="s">
        <v>262</v>
      </c>
      <c r="M4" s="233">
        <v>80.909090909090907</v>
      </c>
      <c r="N4" s="233">
        <v>22.27272727272727</v>
      </c>
      <c r="O4" s="260"/>
      <c r="P4" s="230"/>
      <c r="Q4" s="234"/>
      <c r="R4" s="235"/>
      <c r="S4" s="234"/>
      <c r="T4" s="230"/>
      <c r="U4" s="234"/>
      <c r="V4" s="234"/>
      <c r="W4" s="234"/>
      <c r="X4" s="230"/>
      <c r="Y4" s="233"/>
      <c r="Z4" s="233"/>
      <c r="AA4" s="233"/>
      <c r="AB4" s="233"/>
      <c r="AC4" s="233"/>
      <c r="AD4" s="234"/>
      <c r="AE4" s="234"/>
      <c r="AF4" s="230"/>
      <c r="AG4" s="230"/>
      <c r="AH4" s="233"/>
      <c r="AI4" s="230"/>
      <c r="AJ4" s="230"/>
      <c r="AK4" s="233"/>
      <c r="AL4" s="230"/>
      <c r="AM4" s="233"/>
      <c r="AN4" s="233"/>
      <c r="AO4" s="230" t="s">
        <v>211</v>
      </c>
      <c r="AP4" s="186" t="s">
        <v>212</v>
      </c>
      <c r="AQ4" s="186"/>
      <c r="AR4" s="186"/>
      <c r="AS4" s="236"/>
      <c r="AT4" s="186">
        <v>10.869</v>
      </c>
      <c r="AU4" s="186"/>
      <c r="AV4" s="186"/>
      <c r="AW4" s="186"/>
      <c r="AX4" s="186" t="s">
        <v>198</v>
      </c>
      <c r="AY4" s="261"/>
      <c r="AZ4" s="186">
        <v>0</v>
      </c>
      <c r="BA4" s="186">
        <v>0</v>
      </c>
      <c r="BB4" s="186">
        <v>0</v>
      </c>
      <c r="BC4" s="186">
        <v>0</v>
      </c>
      <c r="BD4" s="186">
        <v>0</v>
      </c>
      <c r="BE4" s="186">
        <v>0</v>
      </c>
      <c r="BF4" s="186">
        <v>0</v>
      </c>
      <c r="BG4" s="186">
        <v>0</v>
      </c>
      <c r="BH4" s="186">
        <v>0</v>
      </c>
      <c r="BI4" s="186">
        <v>0</v>
      </c>
      <c r="BJ4" s="186">
        <v>0</v>
      </c>
      <c r="BK4" s="186">
        <v>0</v>
      </c>
      <c r="BL4" s="186"/>
      <c r="BM4" s="186" t="s">
        <v>212</v>
      </c>
      <c r="BN4" s="186"/>
      <c r="BO4" s="186" t="s">
        <v>212</v>
      </c>
      <c r="BP4" s="262">
        <v>234.43636363636361</v>
      </c>
      <c r="BQ4" s="186"/>
      <c r="BR4" s="186"/>
      <c r="BS4" s="263"/>
      <c r="BT4" s="109"/>
      <c r="BU4" s="260"/>
      <c r="BV4" s="186"/>
      <c r="BW4" s="186" t="s">
        <v>213</v>
      </c>
      <c r="BX4" s="186"/>
      <c r="BY4" s="186"/>
      <c r="BZ4" s="239" t="s">
        <v>296</v>
      </c>
    </row>
    <row r="5" spans="1:78" customFormat="1" ht="13" customHeight="1" x14ac:dyDescent="0.15">
      <c r="A5" s="230" t="s">
        <v>297</v>
      </c>
      <c r="B5" s="246">
        <v>43719</v>
      </c>
      <c r="C5" s="232" t="s">
        <v>203</v>
      </c>
      <c r="D5" s="230" t="s">
        <v>204</v>
      </c>
      <c r="E5" s="230"/>
      <c r="F5" s="230" t="s">
        <v>205</v>
      </c>
      <c r="G5" s="231">
        <v>43700</v>
      </c>
      <c r="H5" s="186" t="s">
        <v>206</v>
      </c>
      <c r="I5" s="186" t="s">
        <v>212</v>
      </c>
      <c r="J5" s="186"/>
      <c r="K5" s="230" t="s">
        <v>298</v>
      </c>
      <c r="L5" s="230" t="s">
        <v>299</v>
      </c>
      <c r="M5" s="233">
        <v>103.42727272727272</v>
      </c>
      <c r="N5" s="233">
        <v>27.218181818181819</v>
      </c>
      <c r="O5" s="260"/>
      <c r="P5" s="230"/>
      <c r="Q5" s="234"/>
      <c r="R5" s="235"/>
      <c r="S5" s="234"/>
      <c r="T5" s="230"/>
      <c r="U5" s="234"/>
      <c r="V5" s="234"/>
      <c r="W5" s="234"/>
      <c r="X5" s="230"/>
      <c r="Y5" s="233"/>
      <c r="Z5" s="233"/>
      <c r="AA5" s="233"/>
      <c r="AB5" s="233"/>
      <c r="AC5" s="233"/>
      <c r="AD5" s="234"/>
      <c r="AE5" s="234"/>
      <c r="AF5" s="230"/>
      <c r="AG5" s="230"/>
      <c r="AH5" s="233"/>
      <c r="AI5" s="230"/>
      <c r="AJ5" s="230"/>
      <c r="AK5" s="233"/>
      <c r="AL5" s="230"/>
      <c r="AM5" s="233"/>
      <c r="AN5" s="233"/>
      <c r="AO5" s="230" t="s">
        <v>211</v>
      </c>
      <c r="AP5" s="186" t="s">
        <v>212</v>
      </c>
      <c r="AQ5" s="186"/>
      <c r="AR5" s="186"/>
      <c r="AS5" s="236"/>
      <c r="AT5" s="186">
        <v>10.869</v>
      </c>
      <c r="AU5" s="186"/>
      <c r="AV5" s="186"/>
      <c r="AW5" s="186"/>
      <c r="AX5" s="186" t="s">
        <v>198</v>
      </c>
      <c r="AY5" s="261"/>
      <c r="AZ5" s="186">
        <v>0</v>
      </c>
      <c r="BA5" s="186">
        <v>5</v>
      </c>
      <c r="BB5" s="186">
        <v>0</v>
      </c>
      <c r="BC5" s="186">
        <v>0</v>
      </c>
      <c r="BD5" s="186">
        <v>0</v>
      </c>
      <c r="BE5" s="186">
        <v>0</v>
      </c>
      <c r="BF5" s="186">
        <v>0</v>
      </c>
      <c r="BG5" s="186">
        <v>0</v>
      </c>
      <c r="BH5" s="186">
        <v>0</v>
      </c>
      <c r="BI5" s="186">
        <v>0</v>
      </c>
      <c r="BJ5" s="186">
        <v>0</v>
      </c>
      <c r="BK5" s="186">
        <v>0</v>
      </c>
      <c r="BL5" s="186"/>
      <c r="BM5" s="186" t="s">
        <v>212</v>
      </c>
      <c r="BN5" s="186"/>
      <c r="BO5" s="186" t="s">
        <v>212</v>
      </c>
      <c r="BP5" s="237"/>
      <c r="BQ5" s="186"/>
      <c r="BR5" s="186"/>
      <c r="BS5" s="263"/>
      <c r="BT5" s="109"/>
      <c r="BU5" s="260"/>
      <c r="BV5" s="186"/>
      <c r="BW5" s="186" t="s">
        <v>213</v>
      </c>
      <c r="BX5" s="186"/>
      <c r="BY5" s="186"/>
      <c r="BZ5" s="239" t="s">
        <v>300</v>
      </c>
    </row>
    <row r="6" spans="1:78" customFormat="1" ht="13" customHeight="1" x14ac:dyDescent="0.15">
      <c r="A6" s="230">
        <v>3291</v>
      </c>
      <c r="B6" s="246">
        <v>43719</v>
      </c>
      <c r="C6" s="232" t="s">
        <v>203</v>
      </c>
      <c r="D6" s="230" t="s">
        <v>204</v>
      </c>
      <c r="E6" s="230"/>
      <c r="F6" s="230" t="s">
        <v>217</v>
      </c>
      <c r="G6" s="231">
        <v>43646</v>
      </c>
      <c r="H6" s="186" t="s">
        <v>206</v>
      </c>
      <c r="I6" s="186" t="s">
        <v>212</v>
      </c>
      <c r="J6" s="186"/>
      <c r="K6" s="230" t="s">
        <v>220</v>
      </c>
      <c r="L6" s="230" t="s">
        <v>221</v>
      </c>
      <c r="M6" s="233">
        <v>114.89999999999999</v>
      </c>
      <c r="N6" s="233">
        <v>32.909090909090907</v>
      </c>
      <c r="O6" s="260"/>
      <c r="P6" s="230"/>
      <c r="Q6" s="234"/>
      <c r="R6" s="235"/>
      <c r="S6" s="234"/>
      <c r="T6" s="230"/>
      <c r="U6" s="234"/>
      <c r="V6" s="234"/>
      <c r="W6" s="233">
        <v>15.318181818181818</v>
      </c>
      <c r="X6" s="230"/>
      <c r="Y6" s="233"/>
      <c r="Z6" s="233"/>
      <c r="AA6" s="233"/>
      <c r="AB6" s="233"/>
      <c r="AC6" s="233"/>
      <c r="AD6" s="233"/>
      <c r="AE6" s="234"/>
      <c r="AF6" s="230"/>
      <c r="AG6" s="230"/>
      <c r="AH6" s="233"/>
      <c r="AI6" s="230"/>
      <c r="AJ6" s="230"/>
      <c r="AK6" s="233"/>
      <c r="AL6" s="230"/>
      <c r="AM6" s="233"/>
      <c r="AN6" s="233"/>
      <c r="AO6" s="230" t="s">
        <v>218</v>
      </c>
      <c r="AP6" s="186" t="s">
        <v>212</v>
      </c>
      <c r="AQ6" s="186"/>
      <c r="AR6" s="186"/>
      <c r="AS6" s="236"/>
      <c r="AT6" s="186">
        <v>10.869</v>
      </c>
      <c r="AU6" s="186"/>
      <c r="AV6" s="186"/>
      <c r="AW6" s="186"/>
      <c r="AX6" s="186" t="s">
        <v>236</v>
      </c>
      <c r="AY6" s="261"/>
      <c r="AZ6" s="186">
        <v>0</v>
      </c>
      <c r="BA6" s="186">
        <v>0</v>
      </c>
      <c r="BB6" s="186">
        <v>0</v>
      </c>
      <c r="BC6" s="186">
        <v>0</v>
      </c>
      <c r="BD6" s="186">
        <v>0</v>
      </c>
      <c r="BE6" s="186">
        <v>0</v>
      </c>
      <c r="BF6" s="186">
        <v>0</v>
      </c>
      <c r="BG6" s="186">
        <v>0</v>
      </c>
      <c r="BH6" s="186">
        <v>0</v>
      </c>
      <c r="BI6" s="186">
        <v>0</v>
      </c>
      <c r="BJ6" s="186">
        <v>0</v>
      </c>
      <c r="BK6" s="186">
        <v>0</v>
      </c>
      <c r="BL6" s="186"/>
      <c r="BM6" s="186" t="s">
        <v>212</v>
      </c>
      <c r="BN6" s="186"/>
      <c r="BO6" s="186" t="s">
        <v>222</v>
      </c>
      <c r="BP6" s="237"/>
      <c r="BQ6" s="186"/>
      <c r="BR6" s="186"/>
      <c r="BS6" s="186"/>
      <c r="BT6" s="230" t="s">
        <v>258</v>
      </c>
      <c r="BU6" s="260" t="s">
        <v>0</v>
      </c>
      <c r="BV6" s="186">
        <v>20</v>
      </c>
      <c r="BW6" s="186" t="s">
        <v>213</v>
      </c>
      <c r="BX6" s="186"/>
      <c r="BY6" s="230"/>
      <c r="BZ6" s="245" t="s">
        <v>301</v>
      </c>
    </row>
    <row r="7" spans="1:78" customFormat="1" ht="13" customHeight="1" x14ac:dyDescent="0.15">
      <c r="A7" s="230">
        <v>13812</v>
      </c>
      <c r="B7" s="246">
        <v>43719</v>
      </c>
      <c r="C7" s="232" t="s">
        <v>203</v>
      </c>
      <c r="D7" s="230" t="s">
        <v>204</v>
      </c>
      <c r="E7" s="230"/>
      <c r="F7" s="230" t="s">
        <v>217</v>
      </c>
      <c r="G7" s="231">
        <v>43652</v>
      </c>
      <c r="H7" s="186" t="s">
        <v>206</v>
      </c>
      <c r="I7" s="186" t="s">
        <v>212</v>
      </c>
      <c r="J7" s="186"/>
      <c r="K7" s="230" t="s">
        <v>208</v>
      </c>
      <c r="L7" s="230" t="s">
        <v>291</v>
      </c>
      <c r="M7" s="233">
        <v>114.8</v>
      </c>
      <c r="N7" s="233">
        <v>32.9</v>
      </c>
      <c r="O7" s="260"/>
      <c r="P7" s="230"/>
      <c r="Q7" s="234"/>
      <c r="R7" s="235"/>
      <c r="S7" s="234"/>
      <c r="T7" s="230"/>
      <c r="U7" s="234"/>
      <c r="V7" s="234"/>
      <c r="W7" s="233">
        <v>15.299999999999997</v>
      </c>
      <c r="X7" s="230"/>
      <c r="Y7" s="233"/>
      <c r="Z7" s="233"/>
      <c r="AA7" s="233"/>
      <c r="AB7" s="233"/>
      <c r="AC7" s="233"/>
      <c r="AD7" s="234"/>
      <c r="AE7" s="234"/>
      <c r="AF7" s="230"/>
      <c r="AG7" s="230"/>
      <c r="AH7" s="233"/>
      <c r="AI7" s="230"/>
      <c r="AJ7" s="230"/>
      <c r="AK7" s="233"/>
      <c r="AL7" s="230"/>
      <c r="AM7" s="233"/>
      <c r="AN7" s="233"/>
      <c r="AO7" s="230" t="s">
        <v>218</v>
      </c>
      <c r="AP7" s="186" t="s">
        <v>212</v>
      </c>
      <c r="AQ7" s="186"/>
      <c r="AR7" s="186"/>
      <c r="AS7" s="236"/>
      <c r="AT7" s="186">
        <v>10.869</v>
      </c>
      <c r="AU7" s="186"/>
      <c r="AV7" s="186"/>
      <c r="AW7" s="186"/>
      <c r="AX7" s="186" t="s">
        <v>198</v>
      </c>
      <c r="AY7" s="261"/>
      <c r="AZ7" s="186">
        <v>0</v>
      </c>
      <c r="BA7" s="186">
        <v>0</v>
      </c>
      <c r="BB7" s="186">
        <v>0</v>
      </c>
      <c r="BC7" s="186">
        <v>0</v>
      </c>
      <c r="BD7" s="186">
        <v>0</v>
      </c>
      <c r="BE7" s="186">
        <v>0</v>
      </c>
      <c r="BF7" s="186">
        <v>0</v>
      </c>
      <c r="BG7" s="186">
        <v>0</v>
      </c>
      <c r="BH7" s="186">
        <v>0</v>
      </c>
      <c r="BI7" s="186">
        <v>0</v>
      </c>
      <c r="BJ7" s="186">
        <v>0</v>
      </c>
      <c r="BK7" s="186">
        <v>0</v>
      </c>
      <c r="BL7" s="186"/>
      <c r="BM7" s="186" t="s">
        <v>212</v>
      </c>
      <c r="BN7" s="186"/>
      <c r="BO7" s="186" t="s">
        <v>212</v>
      </c>
      <c r="BP7" s="237"/>
      <c r="BQ7" s="186"/>
      <c r="BR7" s="186"/>
      <c r="BS7" s="186"/>
      <c r="BT7" s="260" t="s">
        <v>292</v>
      </c>
      <c r="BU7" s="186" t="s">
        <v>293</v>
      </c>
      <c r="BV7" s="186">
        <v>50</v>
      </c>
      <c r="BW7" s="186" t="s">
        <v>213</v>
      </c>
      <c r="BX7" s="186">
        <v>1</v>
      </c>
      <c r="BY7" s="260" t="s">
        <v>294</v>
      </c>
      <c r="BZ7" s="270" t="s">
        <v>302</v>
      </c>
    </row>
    <row r="8" spans="1:78" customFormat="1" ht="13" customHeight="1" x14ac:dyDescent="0.15">
      <c r="A8" s="230" t="s">
        <v>297</v>
      </c>
      <c r="B8" s="246">
        <v>43719</v>
      </c>
      <c r="C8" s="232" t="s">
        <v>203</v>
      </c>
      <c r="D8" s="230" t="s">
        <v>204</v>
      </c>
      <c r="E8" s="230"/>
      <c r="F8" s="230" t="s">
        <v>217</v>
      </c>
      <c r="G8" s="231">
        <v>43694</v>
      </c>
      <c r="H8" s="186" t="s">
        <v>206</v>
      </c>
      <c r="I8" s="186" t="s">
        <v>212</v>
      </c>
      <c r="J8" s="186"/>
      <c r="K8" s="230" t="s">
        <v>261</v>
      </c>
      <c r="L8" s="230" t="s">
        <v>262</v>
      </c>
      <c r="M8" s="233">
        <v>86.36363636363636</v>
      </c>
      <c r="N8" s="233">
        <v>29.09090909090909</v>
      </c>
      <c r="O8" s="260"/>
      <c r="P8" s="230"/>
      <c r="Q8" s="234"/>
      <c r="R8" s="235"/>
      <c r="S8" s="234"/>
      <c r="T8" s="230"/>
      <c r="U8" s="234"/>
      <c r="V8" s="234"/>
      <c r="W8" s="233">
        <v>17.27272727272727</v>
      </c>
      <c r="X8" s="230"/>
      <c r="Y8" s="233"/>
      <c r="Z8" s="233"/>
      <c r="AA8" s="233"/>
      <c r="AB8" s="233"/>
      <c r="AC8" s="233"/>
      <c r="AD8" s="234"/>
      <c r="AE8" s="234"/>
      <c r="AF8" s="230"/>
      <c r="AG8" s="230"/>
      <c r="AH8" s="233"/>
      <c r="AI8" s="230"/>
      <c r="AJ8" s="230"/>
      <c r="AK8" s="233"/>
      <c r="AL8" s="230"/>
      <c r="AM8" s="233"/>
      <c r="AN8" s="233"/>
      <c r="AO8" s="230" t="s">
        <v>218</v>
      </c>
      <c r="AP8" s="186" t="s">
        <v>212</v>
      </c>
      <c r="AQ8" s="186"/>
      <c r="AR8" s="186"/>
      <c r="AS8" s="236"/>
      <c r="AT8" s="186">
        <v>10.869</v>
      </c>
      <c r="AU8" s="186"/>
      <c r="AV8" s="186"/>
      <c r="AW8" s="186"/>
      <c r="AX8" s="186" t="s">
        <v>198</v>
      </c>
      <c r="AY8" s="261"/>
      <c r="AZ8" s="186">
        <v>0</v>
      </c>
      <c r="BA8" s="186">
        <v>0</v>
      </c>
      <c r="BB8" s="186">
        <v>0</v>
      </c>
      <c r="BC8" s="186">
        <v>0</v>
      </c>
      <c r="BD8" s="186">
        <v>0</v>
      </c>
      <c r="BE8" s="186">
        <v>0</v>
      </c>
      <c r="BF8" s="186">
        <v>0</v>
      </c>
      <c r="BG8" s="186">
        <v>0</v>
      </c>
      <c r="BH8" s="186">
        <v>0</v>
      </c>
      <c r="BI8" s="186">
        <v>0</v>
      </c>
      <c r="BJ8" s="186">
        <v>0</v>
      </c>
      <c r="BK8" s="186">
        <v>0</v>
      </c>
      <c r="BL8" s="186"/>
      <c r="BM8" s="186" t="s">
        <v>212</v>
      </c>
      <c r="BN8" s="186"/>
      <c r="BO8" s="186" t="s">
        <v>212</v>
      </c>
      <c r="BP8" s="262">
        <v>234.43636363636361</v>
      </c>
      <c r="BQ8" s="186"/>
      <c r="BR8" s="186"/>
      <c r="BS8" s="186"/>
      <c r="BT8" s="260"/>
      <c r="BU8" s="186"/>
      <c r="BV8" s="186"/>
      <c r="BW8" s="186" t="s">
        <v>259</v>
      </c>
      <c r="BX8" s="186"/>
      <c r="BY8" s="260"/>
      <c r="BZ8" s="270" t="s">
        <v>303</v>
      </c>
    </row>
    <row r="9" spans="1:78" customFormat="1" ht="13" customHeight="1" x14ac:dyDescent="0.15">
      <c r="A9" s="230" t="s">
        <v>297</v>
      </c>
      <c r="B9" s="246">
        <v>43719</v>
      </c>
      <c r="C9" s="232" t="s">
        <v>203</v>
      </c>
      <c r="D9" s="230" t="s">
        <v>204</v>
      </c>
      <c r="E9" s="230"/>
      <c r="F9" s="230" t="s">
        <v>217</v>
      </c>
      <c r="G9" s="231">
        <v>43700</v>
      </c>
      <c r="H9" s="186" t="s">
        <v>206</v>
      </c>
      <c r="I9" s="186" t="s">
        <v>212</v>
      </c>
      <c r="J9" s="186"/>
      <c r="K9" s="230" t="s">
        <v>298</v>
      </c>
      <c r="L9" s="230" t="s">
        <v>299</v>
      </c>
      <c r="M9" s="233">
        <v>114.89999999999999</v>
      </c>
      <c r="N9" s="233">
        <v>32.909090909090907</v>
      </c>
      <c r="O9" s="260"/>
      <c r="P9" s="230"/>
      <c r="Q9" s="234"/>
      <c r="R9" s="235"/>
      <c r="S9" s="234"/>
      <c r="T9" s="230"/>
      <c r="U9" s="234"/>
      <c r="V9" s="234"/>
      <c r="W9" s="233">
        <v>15.318181818181818</v>
      </c>
      <c r="X9" s="230"/>
      <c r="Y9" s="233"/>
      <c r="Z9" s="233"/>
      <c r="AA9" s="233"/>
      <c r="AB9" s="233"/>
      <c r="AC9" s="233"/>
      <c r="AD9" s="234"/>
      <c r="AE9" s="234"/>
      <c r="AF9" s="230"/>
      <c r="AG9" s="230"/>
      <c r="AH9" s="233"/>
      <c r="AI9" s="230"/>
      <c r="AJ9" s="230"/>
      <c r="AK9" s="233"/>
      <c r="AL9" s="230"/>
      <c r="AM9" s="233"/>
      <c r="AN9" s="233"/>
      <c r="AO9" s="230" t="s">
        <v>218</v>
      </c>
      <c r="AP9" s="186" t="s">
        <v>212</v>
      </c>
      <c r="AQ9" s="186"/>
      <c r="AR9" s="186"/>
      <c r="AS9" s="236"/>
      <c r="AT9" s="186">
        <v>10.869</v>
      </c>
      <c r="AU9" s="186"/>
      <c r="AV9" s="186"/>
      <c r="AW9" s="186"/>
      <c r="AX9" s="186" t="s">
        <v>198</v>
      </c>
      <c r="AY9" s="261"/>
      <c r="AZ9" s="186">
        <v>0</v>
      </c>
      <c r="BA9" s="186">
        <v>5</v>
      </c>
      <c r="BB9" s="186">
        <v>0</v>
      </c>
      <c r="BC9" s="186">
        <v>0</v>
      </c>
      <c r="BD9" s="186">
        <v>0</v>
      </c>
      <c r="BE9" s="186">
        <v>0</v>
      </c>
      <c r="BF9" s="186">
        <v>0</v>
      </c>
      <c r="BG9" s="186">
        <v>0</v>
      </c>
      <c r="BH9" s="186">
        <v>0</v>
      </c>
      <c r="BI9" s="186">
        <v>0</v>
      </c>
      <c r="BJ9" s="186">
        <v>0</v>
      </c>
      <c r="BK9" s="186">
        <v>0</v>
      </c>
      <c r="BL9" s="186"/>
      <c r="BM9" s="186" t="s">
        <v>212</v>
      </c>
      <c r="BN9" s="186"/>
      <c r="BO9" s="186" t="s">
        <v>212</v>
      </c>
      <c r="BP9" s="237"/>
      <c r="BQ9" s="186"/>
      <c r="BR9" s="186"/>
      <c r="BS9" s="263"/>
      <c r="BT9" s="109"/>
      <c r="BU9" s="260"/>
      <c r="BV9" s="186"/>
      <c r="BW9" s="186" t="s">
        <v>213</v>
      </c>
      <c r="BX9" s="186"/>
      <c r="BY9" s="186"/>
      <c r="BZ9" s="239" t="s">
        <v>304</v>
      </c>
    </row>
  </sheetData>
  <sheetProtection algorithmName="SHA-512" hashValue="gTaEBB4xPO1kCYRNKqVsunVLaU8gEGE0sxs1yafvHB+ICbkS92dgghtJ/HPwJy1leMwa1TtsYGSHcs+1YyBEiA==" saltValue="baZ/7d1XqoU/pDOIi/9ung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51ED4-2537-B242-AEF5-0FD289678C05}">
  <sheetPr codeName="Sheet14"/>
  <dimension ref="A1:CA6"/>
  <sheetViews>
    <sheetView zoomScale="120" zoomScaleNormal="120" workbookViewId="0">
      <selection activeCell="AN10" sqref="A10:XFD30"/>
    </sheetView>
  </sheetViews>
  <sheetFormatPr baseColWidth="10" defaultRowHeight="13" x14ac:dyDescent="0.15"/>
  <cols>
    <col min="1" max="6" width="10.83203125" style="147"/>
    <col min="7" max="7" width="15.1640625" style="147" customWidth="1"/>
    <col min="8" max="16384" width="10.83203125" style="147"/>
  </cols>
  <sheetData>
    <row r="1" spans="1:79" ht="75" x14ac:dyDescent="0.15">
      <c r="A1" s="121" t="s">
        <v>32</v>
      </c>
      <c r="B1" s="121" t="s">
        <v>33</v>
      </c>
      <c r="C1" s="122" t="s">
        <v>34</v>
      </c>
      <c r="D1" s="123" t="s">
        <v>35</v>
      </c>
      <c r="E1" s="123" t="s">
        <v>36</v>
      </c>
      <c r="F1" s="123" t="s">
        <v>37</v>
      </c>
      <c r="G1" s="121" t="s">
        <v>38</v>
      </c>
      <c r="H1" s="124" t="s">
        <v>39</v>
      </c>
      <c r="I1" s="124" t="s">
        <v>40</v>
      </c>
      <c r="J1" s="124" t="s">
        <v>41</v>
      </c>
      <c r="K1" s="123" t="s">
        <v>42</v>
      </c>
      <c r="L1" s="125" t="s">
        <v>43</v>
      </c>
      <c r="M1" s="126" t="s">
        <v>44</v>
      </c>
      <c r="N1" s="127" t="s">
        <v>45</v>
      </c>
      <c r="O1" s="127" t="s">
        <v>46</v>
      </c>
      <c r="P1" s="127" t="s">
        <v>47</v>
      </c>
      <c r="Q1" s="127" t="s">
        <v>48</v>
      </c>
      <c r="R1" s="127" t="s">
        <v>49</v>
      </c>
      <c r="S1" s="127" t="s">
        <v>50</v>
      </c>
      <c r="T1" s="127" t="s">
        <v>51</v>
      </c>
      <c r="U1" s="127" t="s">
        <v>52</v>
      </c>
      <c r="V1" s="128" t="s">
        <v>53</v>
      </c>
      <c r="W1" s="129" t="s">
        <v>54</v>
      </c>
      <c r="X1" s="129" t="s">
        <v>55</v>
      </c>
      <c r="Y1" s="129" t="s">
        <v>56</v>
      </c>
      <c r="Z1" s="129" t="s">
        <v>57</v>
      </c>
      <c r="AA1" s="129" t="s">
        <v>151</v>
      </c>
      <c r="AB1" s="129" t="s">
        <v>152</v>
      </c>
      <c r="AC1" s="129" t="s">
        <v>153</v>
      </c>
      <c r="AD1" s="129" t="s">
        <v>120</v>
      </c>
      <c r="AE1" s="130" t="s">
        <v>121</v>
      </c>
      <c r="AF1" s="131" t="s">
        <v>122</v>
      </c>
      <c r="AG1" s="131" t="s">
        <v>7</v>
      </c>
      <c r="AH1" s="132" t="s">
        <v>8</v>
      </c>
      <c r="AI1" s="132" t="s">
        <v>9</v>
      </c>
      <c r="AJ1" s="132" t="s">
        <v>10</v>
      </c>
      <c r="AK1" s="132" t="s">
        <v>11</v>
      </c>
      <c r="AL1" s="133" t="s">
        <v>226</v>
      </c>
      <c r="AM1" s="133" t="s">
        <v>227</v>
      </c>
      <c r="AN1" s="133" t="s">
        <v>228</v>
      </c>
      <c r="AO1" s="134" t="s">
        <v>12</v>
      </c>
      <c r="AP1" s="135" t="s">
        <v>13</v>
      </c>
      <c r="AQ1" s="135" t="s">
        <v>14</v>
      </c>
      <c r="AR1" s="136" t="s">
        <v>15</v>
      </c>
      <c r="AS1" s="137" t="s">
        <v>16</v>
      </c>
      <c r="AT1" s="138" t="s">
        <v>17</v>
      </c>
      <c r="AU1" s="139"/>
      <c r="AV1" s="139"/>
      <c r="AW1" s="139"/>
      <c r="AX1" s="140" t="s">
        <v>18</v>
      </c>
      <c r="AY1" s="141" t="s">
        <v>19</v>
      </c>
      <c r="AZ1" s="142" t="s">
        <v>20</v>
      </c>
      <c r="BA1" s="143" t="s">
        <v>21</v>
      </c>
      <c r="BB1" s="142" t="s">
        <v>22</v>
      </c>
      <c r="BC1" s="143" t="s">
        <v>23</v>
      </c>
      <c r="BD1" s="142" t="s">
        <v>24</v>
      </c>
      <c r="BE1" s="143" t="s">
        <v>25</v>
      </c>
      <c r="BF1" s="142" t="s">
        <v>26</v>
      </c>
      <c r="BG1" s="144" t="s">
        <v>27</v>
      </c>
      <c r="BH1" s="145" t="s">
        <v>229</v>
      </c>
      <c r="BI1" s="146" t="s">
        <v>230</v>
      </c>
      <c r="BJ1" s="142" t="s">
        <v>28</v>
      </c>
      <c r="BK1" s="144" t="s">
        <v>29</v>
      </c>
      <c r="BL1" s="124" t="s">
        <v>30</v>
      </c>
      <c r="BM1" s="124" t="s">
        <v>31</v>
      </c>
      <c r="BN1" s="124" t="s">
        <v>87</v>
      </c>
      <c r="BO1" s="124" t="s">
        <v>88</v>
      </c>
      <c r="BP1" s="4" t="s">
        <v>240</v>
      </c>
      <c r="BQ1" s="4" t="s">
        <v>241</v>
      </c>
      <c r="BR1" s="4" t="s">
        <v>242</v>
      </c>
      <c r="BS1" s="4" t="s">
        <v>243</v>
      </c>
      <c r="BT1" s="2" t="s">
        <v>244</v>
      </c>
      <c r="BU1" s="2" t="s">
        <v>245</v>
      </c>
      <c r="BV1" s="4" t="s">
        <v>246</v>
      </c>
      <c r="BW1" s="4" t="s">
        <v>247</v>
      </c>
      <c r="BX1" s="225" t="s">
        <v>248</v>
      </c>
      <c r="BY1" s="226" t="s">
        <v>249</v>
      </c>
      <c r="BZ1" s="4" t="s">
        <v>250</v>
      </c>
      <c r="CA1" s="1" t="s">
        <v>251</v>
      </c>
    </row>
    <row r="2" spans="1:79" customFormat="1" ht="13" customHeight="1" x14ac:dyDescent="0.15">
      <c r="A2" s="230">
        <v>1769</v>
      </c>
      <c r="B2" s="231">
        <v>43294</v>
      </c>
      <c r="C2" s="232" t="s">
        <v>203</v>
      </c>
      <c r="D2" s="230" t="s">
        <v>204</v>
      </c>
      <c r="E2" s="230"/>
      <c r="F2" s="230" t="s">
        <v>205</v>
      </c>
      <c r="G2" s="231">
        <v>43281</v>
      </c>
      <c r="H2" s="186" t="s">
        <v>206</v>
      </c>
      <c r="I2" s="186" t="s">
        <v>212</v>
      </c>
      <c r="J2" s="186"/>
      <c r="K2" s="230" t="s">
        <v>220</v>
      </c>
      <c r="L2" s="230" t="s">
        <v>221</v>
      </c>
      <c r="M2" s="233">
        <v>89.938181818181818</v>
      </c>
      <c r="N2" s="233">
        <v>25.119090909090907</v>
      </c>
      <c r="O2" s="260"/>
      <c r="P2" s="230"/>
      <c r="Q2" s="234"/>
      <c r="R2" s="235"/>
      <c r="S2" s="234"/>
      <c r="T2" s="230"/>
      <c r="U2" s="234"/>
      <c r="V2" s="234"/>
      <c r="W2" s="234"/>
      <c r="X2" s="230"/>
      <c r="Y2" s="233"/>
      <c r="Z2" s="233"/>
      <c r="AA2" s="233"/>
      <c r="AB2" s="233"/>
      <c r="AC2" s="233"/>
      <c r="AD2" s="233"/>
      <c r="AE2" s="234"/>
      <c r="AF2" s="230"/>
      <c r="AG2" s="230"/>
      <c r="AH2" s="233"/>
      <c r="AI2" s="230"/>
      <c r="AJ2" s="230"/>
      <c r="AK2" s="233"/>
      <c r="AL2" s="230"/>
      <c r="AM2" s="233"/>
      <c r="AN2" s="233"/>
      <c r="AO2" s="230" t="s">
        <v>211</v>
      </c>
      <c r="AP2" s="186" t="s">
        <v>212</v>
      </c>
      <c r="AQ2" s="186"/>
      <c r="AR2" s="186"/>
      <c r="AS2" s="236"/>
      <c r="AT2" s="186">
        <v>8.8829999999999991</v>
      </c>
      <c r="AU2" s="236"/>
      <c r="AV2" s="186"/>
      <c r="AW2" s="236"/>
      <c r="AX2" s="186" t="s">
        <v>236</v>
      </c>
      <c r="AY2" s="261"/>
      <c r="AZ2" s="186">
        <v>0</v>
      </c>
      <c r="BA2" s="186">
        <v>0</v>
      </c>
      <c r="BB2" s="186">
        <v>0</v>
      </c>
      <c r="BC2" s="186">
        <v>0</v>
      </c>
      <c r="BD2" s="186">
        <v>0</v>
      </c>
      <c r="BE2" s="186">
        <v>0</v>
      </c>
      <c r="BF2" s="186">
        <v>0</v>
      </c>
      <c r="BG2" s="186">
        <v>0</v>
      </c>
      <c r="BH2" s="186">
        <v>0</v>
      </c>
      <c r="BI2" s="186">
        <v>0</v>
      </c>
      <c r="BJ2" s="186">
        <v>0</v>
      </c>
      <c r="BK2" s="186">
        <v>0</v>
      </c>
      <c r="BL2" s="186"/>
      <c r="BM2" s="186" t="s">
        <v>212</v>
      </c>
      <c r="BN2" s="186"/>
      <c r="BO2" s="186" t="s">
        <v>222</v>
      </c>
      <c r="BP2" s="237"/>
      <c r="BQ2" s="186"/>
      <c r="BR2" s="186"/>
      <c r="BS2" s="186"/>
      <c r="BT2" s="230" t="s">
        <v>258</v>
      </c>
      <c r="BU2" s="260" t="s">
        <v>0</v>
      </c>
      <c r="BV2" s="186">
        <v>20</v>
      </c>
      <c r="BW2" s="186" t="s">
        <v>213</v>
      </c>
      <c r="BX2" s="186"/>
      <c r="BY2" s="230"/>
      <c r="BZ2" s="245" t="s">
        <v>278</v>
      </c>
      <c r="CA2" s="230" t="s">
        <v>3</v>
      </c>
    </row>
    <row r="3" spans="1:79" customFormat="1" ht="13" customHeight="1" x14ac:dyDescent="0.15">
      <c r="A3" s="230">
        <v>9853</v>
      </c>
      <c r="B3" s="231">
        <v>43290</v>
      </c>
      <c r="C3" s="232" t="s">
        <v>203</v>
      </c>
      <c r="D3" s="230" t="s">
        <v>204</v>
      </c>
      <c r="E3" s="230"/>
      <c r="F3" s="230" t="s">
        <v>205</v>
      </c>
      <c r="G3" s="231">
        <v>43271</v>
      </c>
      <c r="H3" s="186" t="s">
        <v>206</v>
      </c>
      <c r="I3" s="186" t="s">
        <v>207</v>
      </c>
      <c r="J3" s="186"/>
      <c r="K3" s="230" t="s">
        <v>208</v>
      </c>
      <c r="L3" s="230" t="s">
        <v>209</v>
      </c>
      <c r="M3" s="233">
        <v>89</v>
      </c>
      <c r="N3" s="233">
        <v>24.8</v>
      </c>
      <c r="O3" s="260"/>
      <c r="P3" s="230"/>
      <c r="Q3" s="234"/>
      <c r="R3" s="235"/>
      <c r="S3" s="234"/>
      <c r="T3" s="230"/>
      <c r="U3" s="234"/>
      <c r="V3" s="234"/>
      <c r="W3" s="234"/>
      <c r="X3" s="230"/>
      <c r="Y3" s="233"/>
      <c r="Z3" s="233"/>
      <c r="AA3" s="233"/>
      <c r="AB3" s="233"/>
      <c r="AC3" s="233"/>
      <c r="AD3" s="234"/>
      <c r="AE3" s="234"/>
      <c r="AF3" s="230"/>
      <c r="AG3" s="230"/>
      <c r="AH3" s="233"/>
      <c r="AI3" s="230"/>
      <c r="AJ3" s="230"/>
      <c r="AK3" s="233"/>
      <c r="AL3" s="230"/>
      <c r="AM3" s="233"/>
      <c r="AN3" s="233"/>
      <c r="AO3" s="230" t="s">
        <v>211</v>
      </c>
      <c r="AP3" s="186" t="s">
        <v>212</v>
      </c>
      <c r="AQ3" s="186"/>
      <c r="AR3" s="186"/>
      <c r="AS3" s="236"/>
      <c r="AT3" s="186">
        <v>10</v>
      </c>
      <c r="AU3" s="236"/>
      <c r="AV3" s="186"/>
      <c r="AW3" s="236"/>
      <c r="AX3" s="186" t="s">
        <v>198</v>
      </c>
      <c r="AY3" s="261"/>
      <c r="AZ3" s="186">
        <v>0</v>
      </c>
      <c r="BA3" s="186">
        <v>0</v>
      </c>
      <c r="BB3" s="186">
        <v>0</v>
      </c>
      <c r="BC3" s="186">
        <v>0</v>
      </c>
      <c r="BD3" s="186">
        <v>0</v>
      </c>
      <c r="BE3" s="186">
        <v>0</v>
      </c>
      <c r="BF3" s="186">
        <v>0</v>
      </c>
      <c r="BG3" s="186">
        <v>0</v>
      </c>
      <c r="BH3" s="186">
        <v>0</v>
      </c>
      <c r="BI3" s="186">
        <v>0</v>
      </c>
      <c r="BJ3" s="186">
        <v>0</v>
      </c>
      <c r="BK3" s="186">
        <v>0</v>
      </c>
      <c r="BL3" s="186"/>
      <c r="BM3" s="186" t="s">
        <v>212</v>
      </c>
      <c r="BN3" s="186">
        <v>12</v>
      </c>
      <c r="BO3" s="186" t="s">
        <v>212</v>
      </c>
      <c r="BP3" s="237"/>
      <c r="BQ3" s="186"/>
      <c r="BR3" s="186"/>
      <c r="BS3" s="186"/>
      <c r="BT3" s="186"/>
      <c r="BU3" s="186"/>
      <c r="BV3" s="186"/>
      <c r="BW3" s="186" t="s">
        <v>213</v>
      </c>
      <c r="BX3" s="186">
        <v>1</v>
      </c>
      <c r="BY3" s="230"/>
      <c r="BZ3" s="245" t="s">
        <v>279</v>
      </c>
      <c r="CA3" s="230" t="s">
        <v>3</v>
      </c>
    </row>
    <row r="4" spans="1:79" customFormat="1" ht="13" customHeight="1" x14ac:dyDescent="0.15">
      <c r="A4" s="230">
        <v>14781</v>
      </c>
      <c r="B4" s="231">
        <v>43291</v>
      </c>
      <c r="C4" s="232" t="s">
        <v>203</v>
      </c>
      <c r="D4" s="230" t="s">
        <v>204</v>
      </c>
      <c r="E4" s="230"/>
      <c r="F4" s="230" t="s">
        <v>205</v>
      </c>
      <c r="G4" s="231">
        <v>43281</v>
      </c>
      <c r="H4" s="186" t="s">
        <v>206</v>
      </c>
      <c r="I4" s="186" t="s">
        <v>212</v>
      </c>
      <c r="J4" s="186"/>
      <c r="K4" s="230" t="s">
        <v>261</v>
      </c>
      <c r="L4" s="230" t="s">
        <v>262</v>
      </c>
      <c r="M4" s="233">
        <v>72.699999999999989</v>
      </c>
      <c r="N4" s="233">
        <v>22.3</v>
      </c>
      <c r="O4" s="260"/>
      <c r="P4" s="230"/>
      <c r="Q4" s="234"/>
      <c r="R4" s="235"/>
      <c r="S4" s="234"/>
      <c r="T4" s="230"/>
      <c r="U4" s="234"/>
      <c r="V4" s="234"/>
      <c r="W4" s="234"/>
      <c r="X4" s="230"/>
      <c r="Y4" s="233"/>
      <c r="Z4" s="233"/>
      <c r="AA4" s="233"/>
      <c r="AB4" s="233"/>
      <c r="AC4" s="233"/>
      <c r="AD4" s="234"/>
      <c r="AE4" s="234"/>
      <c r="AF4" s="230"/>
      <c r="AG4" s="230"/>
      <c r="AH4" s="233"/>
      <c r="AI4" s="230"/>
      <c r="AJ4" s="230"/>
      <c r="AK4" s="233"/>
      <c r="AL4" s="230"/>
      <c r="AM4" s="233"/>
      <c r="AN4" s="233"/>
      <c r="AO4" s="230" t="s">
        <v>211</v>
      </c>
      <c r="AP4" s="186" t="s">
        <v>212</v>
      </c>
      <c r="AQ4" s="186"/>
      <c r="AR4" s="186"/>
      <c r="AS4" s="236"/>
      <c r="AT4" s="186">
        <v>8.9</v>
      </c>
      <c r="AU4" s="236">
        <v>910</v>
      </c>
      <c r="AV4" s="186"/>
      <c r="AW4" s="236">
        <v>8.9</v>
      </c>
      <c r="AX4" s="186" t="s">
        <v>257</v>
      </c>
      <c r="AY4" s="261"/>
      <c r="AZ4" s="186">
        <v>0</v>
      </c>
      <c r="BA4" s="186">
        <v>0</v>
      </c>
      <c r="BB4" s="186">
        <v>0</v>
      </c>
      <c r="BC4" s="186">
        <v>0</v>
      </c>
      <c r="BD4" s="186">
        <v>0</v>
      </c>
      <c r="BE4" s="186">
        <v>0</v>
      </c>
      <c r="BF4" s="186">
        <v>0</v>
      </c>
      <c r="BG4" s="186">
        <v>0</v>
      </c>
      <c r="BH4" s="186">
        <v>0</v>
      </c>
      <c r="BI4" s="186">
        <v>0</v>
      </c>
      <c r="BJ4" s="186">
        <v>0</v>
      </c>
      <c r="BK4" s="186">
        <v>0</v>
      </c>
      <c r="BL4" s="186"/>
      <c r="BM4" s="186" t="s">
        <v>212</v>
      </c>
      <c r="BN4" s="186"/>
      <c r="BO4" s="186" t="s">
        <v>212</v>
      </c>
      <c r="BP4" s="262">
        <v>196.25454545454542</v>
      </c>
      <c r="BQ4" s="186"/>
      <c r="BR4" s="186"/>
      <c r="BS4" s="263"/>
      <c r="BT4" s="109" t="s">
        <v>280</v>
      </c>
      <c r="BU4" s="260" t="s">
        <v>0</v>
      </c>
      <c r="BV4" s="186">
        <v>107.94</v>
      </c>
      <c r="BW4" s="186" t="s">
        <v>213</v>
      </c>
      <c r="BX4" s="186"/>
      <c r="BY4" s="186"/>
      <c r="BZ4" s="245" t="s">
        <v>281</v>
      </c>
      <c r="CA4" s="260" t="s">
        <v>3</v>
      </c>
    </row>
    <row r="5" spans="1:79" customFormat="1" ht="13" customHeight="1" x14ac:dyDescent="0.15">
      <c r="A5" s="230">
        <v>3291</v>
      </c>
      <c r="B5" s="231">
        <v>43294</v>
      </c>
      <c r="C5" s="232" t="s">
        <v>203</v>
      </c>
      <c r="D5" s="230" t="s">
        <v>204</v>
      </c>
      <c r="E5" s="230"/>
      <c r="F5" s="230" t="s">
        <v>217</v>
      </c>
      <c r="G5" s="231">
        <v>43281</v>
      </c>
      <c r="H5" s="186" t="s">
        <v>206</v>
      </c>
      <c r="I5" s="186" t="s">
        <v>212</v>
      </c>
      <c r="J5" s="186"/>
      <c r="K5" s="230" t="s">
        <v>220</v>
      </c>
      <c r="L5" s="230" t="s">
        <v>221</v>
      </c>
      <c r="M5" s="233">
        <v>99.911818181818177</v>
      </c>
      <c r="N5" s="233">
        <v>30.36272727272727</v>
      </c>
      <c r="O5" s="260"/>
      <c r="P5" s="230"/>
      <c r="Q5" s="234"/>
      <c r="R5" s="235"/>
      <c r="S5" s="234"/>
      <c r="T5" s="230"/>
      <c r="U5" s="234"/>
      <c r="V5" s="234"/>
      <c r="W5" s="233">
        <v>14.137272727272727</v>
      </c>
      <c r="X5" s="230"/>
      <c r="Y5" s="233"/>
      <c r="Z5" s="233"/>
      <c r="AA5" s="233"/>
      <c r="AB5" s="233"/>
      <c r="AC5" s="233"/>
      <c r="AD5" s="233"/>
      <c r="AE5" s="234"/>
      <c r="AF5" s="230"/>
      <c r="AG5" s="230"/>
      <c r="AH5" s="233"/>
      <c r="AI5" s="230"/>
      <c r="AJ5" s="230"/>
      <c r="AK5" s="233"/>
      <c r="AL5" s="230"/>
      <c r="AM5" s="233"/>
      <c r="AN5" s="233"/>
      <c r="AO5" s="230" t="s">
        <v>218</v>
      </c>
      <c r="AP5" s="186" t="s">
        <v>212</v>
      </c>
      <c r="AQ5" s="186"/>
      <c r="AR5" s="186"/>
      <c r="AS5" s="236"/>
      <c r="AT5" s="186">
        <v>8.8829999999999991</v>
      </c>
      <c r="AU5" s="236"/>
      <c r="AV5" s="186"/>
      <c r="AW5" s="236"/>
      <c r="AX5" s="186" t="s">
        <v>236</v>
      </c>
      <c r="AY5" s="261"/>
      <c r="AZ5" s="186">
        <v>0</v>
      </c>
      <c r="BA5" s="186">
        <v>0</v>
      </c>
      <c r="BB5" s="186">
        <v>0</v>
      </c>
      <c r="BC5" s="186">
        <v>0</v>
      </c>
      <c r="BD5" s="186">
        <v>0</v>
      </c>
      <c r="BE5" s="186">
        <v>0</v>
      </c>
      <c r="BF5" s="186">
        <v>0</v>
      </c>
      <c r="BG5" s="186">
        <v>0</v>
      </c>
      <c r="BH5" s="186">
        <v>0</v>
      </c>
      <c r="BI5" s="186">
        <v>0</v>
      </c>
      <c r="BJ5" s="186">
        <v>0</v>
      </c>
      <c r="BK5" s="186">
        <v>0</v>
      </c>
      <c r="BL5" s="186"/>
      <c r="BM5" s="186" t="s">
        <v>212</v>
      </c>
      <c r="BN5" s="186"/>
      <c r="BO5" s="186" t="s">
        <v>222</v>
      </c>
      <c r="BP5" s="237"/>
      <c r="BQ5" s="186"/>
      <c r="BR5" s="186"/>
      <c r="BS5" s="186"/>
      <c r="BT5" s="230" t="s">
        <v>258</v>
      </c>
      <c r="BU5" s="260" t="s">
        <v>0</v>
      </c>
      <c r="BV5" s="186">
        <v>20</v>
      </c>
      <c r="BW5" s="186" t="s">
        <v>213</v>
      </c>
      <c r="BX5" s="186"/>
      <c r="BY5" s="230"/>
      <c r="BZ5" s="239" t="s">
        <v>278</v>
      </c>
      <c r="CA5" s="230" t="s">
        <v>3</v>
      </c>
    </row>
    <row r="6" spans="1:79" customFormat="1" ht="13" customHeight="1" x14ac:dyDescent="0.15">
      <c r="A6" s="230">
        <v>9854</v>
      </c>
      <c r="B6" s="231">
        <v>43290</v>
      </c>
      <c r="C6" s="232" t="s">
        <v>203</v>
      </c>
      <c r="D6" s="230" t="s">
        <v>204</v>
      </c>
      <c r="E6" s="230"/>
      <c r="F6" s="230" t="s">
        <v>217</v>
      </c>
      <c r="G6" s="231">
        <v>43271</v>
      </c>
      <c r="H6" s="186" t="s">
        <v>206</v>
      </c>
      <c r="I6" s="186" t="s">
        <v>207</v>
      </c>
      <c r="J6" s="186"/>
      <c r="K6" s="230" t="s">
        <v>208</v>
      </c>
      <c r="L6" s="230" t="s">
        <v>209</v>
      </c>
      <c r="M6" s="233">
        <v>98.899999999999991</v>
      </c>
      <c r="N6" s="233">
        <v>29.999999999999996</v>
      </c>
      <c r="O6" s="260"/>
      <c r="P6" s="230"/>
      <c r="Q6" s="234"/>
      <c r="R6" s="235"/>
      <c r="S6" s="234"/>
      <c r="T6" s="230"/>
      <c r="U6" s="234"/>
      <c r="V6" s="234"/>
      <c r="W6" s="233">
        <v>13.899999999999999</v>
      </c>
      <c r="X6" s="230"/>
      <c r="Y6" s="233"/>
      <c r="Z6" s="233"/>
      <c r="AA6" s="233"/>
      <c r="AB6" s="233"/>
      <c r="AC6" s="233"/>
      <c r="AD6" s="234"/>
      <c r="AE6" s="234"/>
      <c r="AF6" s="230"/>
      <c r="AG6" s="230"/>
      <c r="AH6" s="233"/>
      <c r="AI6" s="230"/>
      <c r="AJ6" s="230"/>
      <c r="AK6" s="233"/>
      <c r="AL6" s="230"/>
      <c r="AM6" s="233"/>
      <c r="AN6" s="233"/>
      <c r="AO6" s="230" t="s">
        <v>218</v>
      </c>
      <c r="AP6" s="186" t="s">
        <v>212</v>
      </c>
      <c r="AQ6" s="186"/>
      <c r="AR6" s="186"/>
      <c r="AS6" s="236"/>
      <c r="AT6" s="186">
        <v>10</v>
      </c>
      <c r="AU6" s="236"/>
      <c r="AV6" s="186"/>
      <c r="AW6" s="236"/>
      <c r="AX6" s="186" t="s">
        <v>198</v>
      </c>
      <c r="AY6" s="261"/>
      <c r="AZ6" s="186">
        <v>0</v>
      </c>
      <c r="BA6" s="186">
        <v>0</v>
      </c>
      <c r="BB6" s="186">
        <v>0</v>
      </c>
      <c r="BC6" s="186">
        <v>0</v>
      </c>
      <c r="BD6" s="186">
        <v>0</v>
      </c>
      <c r="BE6" s="186">
        <v>0</v>
      </c>
      <c r="BF6" s="186">
        <v>0</v>
      </c>
      <c r="BG6" s="186">
        <v>0</v>
      </c>
      <c r="BH6" s="186">
        <v>0</v>
      </c>
      <c r="BI6" s="186">
        <v>0</v>
      </c>
      <c r="BJ6" s="186">
        <v>0</v>
      </c>
      <c r="BK6" s="186">
        <v>0</v>
      </c>
      <c r="BL6" s="186"/>
      <c r="BM6" s="186" t="s">
        <v>212</v>
      </c>
      <c r="BN6" s="186">
        <v>12</v>
      </c>
      <c r="BO6" s="186" t="s">
        <v>212</v>
      </c>
      <c r="BP6" s="237"/>
      <c r="BQ6" s="186"/>
      <c r="BR6" s="186"/>
      <c r="BS6" s="186"/>
      <c r="BT6" s="186"/>
      <c r="BU6" s="186"/>
      <c r="BV6" s="186"/>
      <c r="BW6" s="186" t="s">
        <v>213</v>
      </c>
      <c r="BX6" s="186">
        <v>1</v>
      </c>
      <c r="BY6" s="230"/>
      <c r="BZ6" s="260" t="s">
        <v>271</v>
      </c>
      <c r="CA6" s="230" t="s">
        <v>3</v>
      </c>
    </row>
  </sheetData>
  <sheetProtection algorithmName="SHA-512" hashValue="l7BnFtqT+gYy41GLv6v/KN5jtVwQ7NwH0EfzyyAa4d9ZIoDiZtJbSP7egbj/Wfnf2mX8ia8+a9NFJGkQq/JS4A==" saltValue="djBs/ZBziTGbPwBiYFlrCg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47D44-0CF1-1548-B589-66ABC46480EB}">
  <sheetPr codeName="Sheet12"/>
  <dimension ref="A1:CB8"/>
  <sheetViews>
    <sheetView workbookViewId="0">
      <selection activeCell="AN10" sqref="A10:XFD30"/>
    </sheetView>
  </sheetViews>
  <sheetFormatPr baseColWidth="10" defaultRowHeight="13" x14ac:dyDescent="0.15"/>
  <cols>
    <col min="1" max="16384" width="10.83203125" style="147"/>
  </cols>
  <sheetData>
    <row r="1" spans="1:80" ht="75" x14ac:dyDescent="0.15">
      <c r="A1" s="121" t="s">
        <v>32</v>
      </c>
      <c r="B1" s="121" t="s">
        <v>33</v>
      </c>
      <c r="C1" s="122" t="s">
        <v>34</v>
      </c>
      <c r="D1" s="123" t="s">
        <v>35</v>
      </c>
      <c r="E1" s="123" t="s">
        <v>36</v>
      </c>
      <c r="F1" s="123" t="s">
        <v>37</v>
      </c>
      <c r="G1" s="121" t="s">
        <v>38</v>
      </c>
      <c r="H1" s="124" t="s">
        <v>39</v>
      </c>
      <c r="I1" s="124" t="s">
        <v>40</v>
      </c>
      <c r="J1" s="124" t="s">
        <v>41</v>
      </c>
      <c r="K1" s="123" t="s">
        <v>42</v>
      </c>
      <c r="L1" s="125" t="s">
        <v>43</v>
      </c>
      <c r="M1" s="126" t="s">
        <v>44</v>
      </c>
      <c r="N1" s="127" t="s">
        <v>45</v>
      </c>
      <c r="O1" s="127" t="s">
        <v>46</v>
      </c>
      <c r="P1" s="127" t="s">
        <v>47</v>
      </c>
      <c r="Q1" s="127" t="s">
        <v>48</v>
      </c>
      <c r="R1" s="127" t="s">
        <v>49</v>
      </c>
      <c r="S1" s="127" t="s">
        <v>50</v>
      </c>
      <c r="T1" s="127" t="s">
        <v>51</v>
      </c>
      <c r="U1" s="127" t="s">
        <v>52</v>
      </c>
      <c r="V1" s="128" t="s">
        <v>53</v>
      </c>
      <c r="W1" s="129" t="s">
        <v>54</v>
      </c>
      <c r="X1" s="129" t="s">
        <v>55</v>
      </c>
      <c r="Y1" s="129" t="s">
        <v>56</v>
      </c>
      <c r="Z1" s="129" t="s">
        <v>57</v>
      </c>
      <c r="AA1" s="129" t="s">
        <v>151</v>
      </c>
      <c r="AB1" s="129" t="s">
        <v>152</v>
      </c>
      <c r="AC1" s="129" t="s">
        <v>153</v>
      </c>
      <c r="AD1" s="129" t="s">
        <v>120</v>
      </c>
      <c r="AE1" s="130" t="s">
        <v>121</v>
      </c>
      <c r="AF1" s="131" t="s">
        <v>122</v>
      </c>
      <c r="AG1" s="131" t="s">
        <v>7</v>
      </c>
      <c r="AH1" s="132" t="s">
        <v>8</v>
      </c>
      <c r="AI1" s="132" t="s">
        <v>9</v>
      </c>
      <c r="AJ1" s="132" t="s">
        <v>10</v>
      </c>
      <c r="AK1" s="132" t="s">
        <v>11</v>
      </c>
      <c r="AL1" s="133" t="s">
        <v>226</v>
      </c>
      <c r="AM1" s="133" t="s">
        <v>227</v>
      </c>
      <c r="AN1" s="133" t="s">
        <v>228</v>
      </c>
      <c r="AO1" s="134" t="s">
        <v>12</v>
      </c>
      <c r="AP1" s="135" t="s">
        <v>13</v>
      </c>
      <c r="AQ1" s="135" t="s">
        <v>14</v>
      </c>
      <c r="AR1" s="136" t="s">
        <v>15</v>
      </c>
      <c r="AS1" s="137" t="s">
        <v>16</v>
      </c>
      <c r="AT1" s="138" t="s">
        <v>17</v>
      </c>
      <c r="AU1" s="139"/>
      <c r="AV1" s="139"/>
      <c r="AW1" s="139"/>
      <c r="AX1" s="140" t="s">
        <v>18</v>
      </c>
      <c r="AY1" s="141" t="s">
        <v>19</v>
      </c>
      <c r="AZ1" s="142" t="s">
        <v>20</v>
      </c>
      <c r="BA1" s="143" t="s">
        <v>21</v>
      </c>
      <c r="BB1" s="142" t="s">
        <v>22</v>
      </c>
      <c r="BC1" s="143" t="s">
        <v>23</v>
      </c>
      <c r="BD1" s="142" t="s">
        <v>24</v>
      </c>
      <c r="BE1" s="143" t="s">
        <v>25</v>
      </c>
      <c r="BF1" s="142" t="s">
        <v>26</v>
      </c>
      <c r="BG1" s="144" t="s">
        <v>27</v>
      </c>
      <c r="BH1" s="145" t="s">
        <v>229</v>
      </c>
      <c r="BI1" s="146" t="s">
        <v>230</v>
      </c>
      <c r="BJ1" s="142" t="s">
        <v>28</v>
      </c>
      <c r="BK1" s="144" t="s">
        <v>29</v>
      </c>
      <c r="BL1" s="124" t="s">
        <v>30</v>
      </c>
      <c r="BM1" s="124" t="s">
        <v>31</v>
      </c>
      <c r="BN1" s="124" t="s">
        <v>87</v>
      </c>
      <c r="BO1" s="124" t="s">
        <v>88</v>
      </c>
      <c r="BP1" s="4" t="s">
        <v>240</v>
      </c>
      <c r="BQ1" s="4" t="s">
        <v>241</v>
      </c>
      <c r="BR1" s="4" t="s">
        <v>242</v>
      </c>
      <c r="BS1" s="4" t="s">
        <v>243</v>
      </c>
      <c r="BT1" s="2" t="s">
        <v>244</v>
      </c>
      <c r="BU1" s="2" t="s">
        <v>245</v>
      </c>
      <c r="BV1" s="4" t="s">
        <v>246</v>
      </c>
      <c r="BW1" s="4" t="s">
        <v>247</v>
      </c>
      <c r="BX1" s="225" t="s">
        <v>248</v>
      </c>
      <c r="BY1" s="226" t="s">
        <v>249</v>
      </c>
      <c r="BZ1" s="4" t="s">
        <v>250</v>
      </c>
      <c r="CA1" s="1" t="s">
        <v>251</v>
      </c>
    </row>
    <row r="2" spans="1:80" customFormat="1" ht="13" customHeight="1" x14ac:dyDescent="0.15">
      <c r="A2" s="23">
        <v>1769</v>
      </c>
      <c r="B2" s="185">
        <v>42925</v>
      </c>
      <c r="C2" s="25" t="s">
        <v>252</v>
      </c>
      <c r="D2" s="109" t="s">
        <v>204</v>
      </c>
      <c r="E2" s="26"/>
      <c r="F2" s="26" t="s">
        <v>253</v>
      </c>
      <c r="G2" s="27">
        <v>42916</v>
      </c>
      <c r="H2" s="28" t="s">
        <v>222</v>
      </c>
      <c r="I2" s="28" t="s">
        <v>198</v>
      </c>
      <c r="J2" s="28"/>
      <c r="K2" s="26" t="s">
        <v>254</v>
      </c>
      <c r="L2" s="26" t="s">
        <v>255</v>
      </c>
      <c r="M2" s="111">
        <v>80.390909090909091</v>
      </c>
      <c r="N2" s="111">
        <v>22.454545454545453</v>
      </c>
      <c r="O2" s="26"/>
      <c r="P2" s="26"/>
      <c r="Q2" s="111"/>
      <c r="R2" s="29"/>
      <c r="S2" s="111"/>
      <c r="T2" s="26"/>
      <c r="U2" s="111"/>
      <c r="V2" s="111"/>
      <c r="W2" s="111"/>
      <c r="X2" s="26"/>
      <c r="Y2" s="112"/>
      <c r="Z2" s="112"/>
      <c r="AA2" s="112"/>
      <c r="AB2" s="112"/>
      <c r="AC2" s="112"/>
      <c r="AD2" s="111"/>
      <c r="AE2" s="111"/>
      <c r="AF2" s="26"/>
      <c r="AG2" s="26"/>
      <c r="AH2" s="111"/>
      <c r="AI2" s="26"/>
      <c r="AJ2" s="26"/>
      <c r="AK2" s="111"/>
      <c r="AL2" s="26"/>
      <c r="AM2" s="111"/>
      <c r="AN2" s="111"/>
      <c r="AO2" s="26" t="s">
        <v>256</v>
      </c>
      <c r="AP2" s="28" t="s">
        <v>198</v>
      </c>
      <c r="AQ2" s="28"/>
      <c r="AR2" s="28"/>
      <c r="AS2" s="30"/>
      <c r="AT2" s="28">
        <v>6.5010000000000003</v>
      </c>
      <c r="AU2" s="28"/>
      <c r="AV2" s="28"/>
      <c r="AW2" s="28"/>
      <c r="AX2" s="28" t="s">
        <v>257</v>
      </c>
      <c r="AY2" s="26"/>
      <c r="AZ2" s="28">
        <v>0</v>
      </c>
      <c r="BA2" s="28">
        <v>0</v>
      </c>
      <c r="BB2" s="28">
        <v>0</v>
      </c>
      <c r="BC2" s="28">
        <v>0</v>
      </c>
      <c r="BD2" s="28">
        <v>0</v>
      </c>
      <c r="BE2" s="28">
        <v>0</v>
      </c>
      <c r="BF2" s="28">
        <v>0</v>
      </c>
      <c r="BG2" s="28">
        <v>0</v>
      </c>
      <c r="BH2" s="28">
        <v>0</v>
      </c>
      <c r="BI2" s="28">
        <v>0</v>
      </c>
      <c r="BJ2" s="28">
        <v>0</v>
      </c>
      <c r="BK2" s="28">
        <v>0</v>
      </c>
      <c r="BL2" s="28"/>
      <c r="BM2" s="28" t="s">
        <v>198</v>
      </c>
      <c r="BN2" s="28"/>
      <c r="BO2" s="110" t="s">
        <v>222</v>
      </c>
      <c r="BP2" s="28"/>
      <c r="BQ2" s="28"/>
      <c r="BR2" s="28"/>
      <c r="BS2" s="28"/>
      <c r="BT2" s="26" t="s">
        <v>258</v>
      </c>
      <c r="BU2" s="92" t="s">
        <v>0</v>
      </c>
      <c r="BV2" s="28">
        <v>20</v>
      </c>
      <c r="BW2" s="28" t="s">
        <v>259</v>
      </c>
      <c r="BX2" s="28"/>
      <c r="BY2" s="26"/>
      <c r="BZ2" s="26" t="s">
        <v>260</v>
      </c>
      <c r="CA2" s="26" t="s">
        <v>3</v>
      </c>
    </row>
    <row r="3" spans="1:80" customFormat="1" ht="13" customHeight="1" x14ac:dyDescent="0.15">
      <c r="A3" s="230">
        <v>9853</v>
      </c>
      <c r="B3" s="246">
        <v>42925</v>
      </c>
      <c r="C3" s="232" t="s">
        <v>203</v>
      </c>
      <c r="D3" s="230" t="s">
        <v>204</v>
      </c>
      <c r="E3" s="230"/>
      <c r="F3" s="230" t="s">
        <v>205</v>
      </c>
      <c r="G3" s="231">
        <v>42916</v>
      </c>
      <c r="H3" s="186" t="s">
        <v>206</v>
      </c>
      <c r="I3" s="186" t="s">
        <v>207</v>
      </c>
      <c r="J3" s="186"/>
      <c r="K3" s="230" t="s">
        <v>208</v>
      </c>
      <c r="L3" s="230" t="s">
        <v>209</v>
      </c>
      <c r="M3" s="233">
        <v>80.381818181818176</v>
      </c>
      <c r="N3" s="233">
        <v>22.454545454545453</v>
      </c>
      <c r="O3" s="230"/>
      <c r="P3" s="230"/>
      <c r="Q3" s="234"/>
      <c r="R3" s="235"/>
      <c r="S3" s="234"/>
      <c r="T3" s="230"/>
      <c r="U3" s="234"/>
      <c r="V3" s="234"/>
      <c r="W3" s="234"/>
      <c r="X3" s="230"/>
      <c r="Y3" s="233"/>
      <c r="Z3" s="233"/>
      <c r="AA3" s="233"/>
      <c r="AB3" s="233"/>
      <c r="AC3" s="233"/>
      <c r="AD3" s="234"/>
      <c r="AE3" s="233"/>
      <c r="AF3" s="230"/>
      <c r="AG3" s="230"/>
      <c r="AH3" s="233"/>
      <c r="AI3" s="230"/>
      <c r="AJ3" s="230"/>
      <c r="AK3" s="233"/>
      <c r="AL3" s="230"/>
      <c r="AM3" s="233"/>
      <c r="AN3" s="233"/>
      <c r="AO3" s="230" t="s">
        <v>211</v>
      </c>
      <c r="AP3" s="186" t="s">
        <v>212</v>
      </c>
      <c r="AQ3" s="186"/>
      <c r="AR3" s="186"/>
      <c r="AS3" s="236"/>
      <c r="AT3" s="186">
        <v>10</v>
      </c>
      <c r="AU3" s="186"/>
      <c r="AV3" s="186"/>
      <c r="AW3" s="186"/>
      <c r="AX3" s="186" t="s">
        <v>198</v>
      </c>
      <c r="AY3" s="230"/>
      <c r="AZ3" s="186">
        <v>0</v>
      </c>
      <c r="BA3" s="186">
        <v>0</v>
      </c>
      <c r="BB3" s="186">
        <v>0</v>
      </c>
      <c r="BC3" s="186">
        <v>0</v>
      </c>
      <c r="BD3" s="186">
        <v>0</v>
      </c>
      <c r="BE3" s="186">
        <v>0</v>
      </c>
      <c r="BF3" s="186">
        <v>0</v>
      </c>
      <c r="BG3" s="186">
        <v>0</v>
      </c>
      <c r="BH3" s="186">
        <v>0</v>
      </c>
      <c r="BI3" s="186">
        <v>0</v>
      </c>
      <c r="BJ3" s="186">
        <v>0</v>
      </c>
      <c r="BK3" s="186">
        <v>0</v>
      </c>
      <c r="BL3" s="186"/>
      <c r="BM3" s="186" t="s">
        <v>212</v>
      </c>
      <c r="BN3" s="186">
        <v>12</v>
      </c>
      <c r="BO3" s="186" t="s">
        <v>212</v>
      </c>
      <c r="BP3" s="237"/>
      <c r="BQ3" s="186"/>
      <c r="BR3" s="186"/>
      <c r="BS3" s="186"/>
      <c r="BT3" s="186"/>
      <c r="BU3" s="186"/>
      <c r="BV3" s="186"/>
      <c r="BW3" s="186" t="s">
        <v>213</v>
      </c>
      <c r="BX3" s="186">
        <v>1</v>
      </c>
      <c r="BY3" s="238"/>
      <c r="BZ3" s="239" t="s">
        <v>267</v>
      </c>
      <c r="CA3" s="230" t="s">
        <v>3</v>
      </c>
      <c r="CB3" s="240"/>
    </row>
    <row r="4" spans="1:80" customFormat="1" ht="13" customHeight="1" x14ac:dyDescent="0.15">
      <c r="A4" s="23">
        <v>14781</v>
      </c>
      <c r="B4" s="185">
        <v>42929</v>
      </c>
      <c r="C4" s="25" t="s">
        <v>252</v>
      </c>
      <c r="D4" s="109" t="s">
        <v>204</v>
      </c>
      <c r="E4" s="26"/>
      <c r="F4" s="26" t="s">
        <v>253</v>
      </c>
      <c r="G4" s="27">
        <v>42703</v>
      </c>
      <c r="H4" s="28" t="s">
        <v>222</v>
      </c>
      <c r="I4" s="28" t="s">
        <v>198</v>
      </c>
      <c r="J4" s="28"/>
      <c r="K4" s="26" t="s">
        <v>261</v>
      </c>
      <c r="L4" s="109" t="s">
        <v>262</v>
      </c>
      <c r="M4" s="111">
        <v>63.636363636363633</v>
      </c>
      <c r="N4" s="111">
        <v>19.09090909090909</v>
      </c>
      <c r="O4" s="26"/>
      <c r="P4" s="26"/>
      <c r="Q4" s="111"/>
      <c r="R4" s="29"/>
      <c r="S4" s="111"/>
      <c r="T4" s="26"/>
      <c r="U4" s="111"/>
      <c r="V4" s="111"/>
      <c r="W4" s="111"/>
      <c r="X4" s="26"/>
      <c r="Y4" s="112"/>
      <c r="Z4" s="112"/>
      <c r="AA4" s="112"/>
      <c r="AB4" s="112"/>
      <c r="AC4" s="112"/>
      <c r="AD4" s="111"/>
      <c r="AE4" s="111"/>
      <c r="AF4" s="26"/>
      <c r="AG4" s="26"/>
      <c r="AH4" s="111"/>
      <c r="AI4" s="26"/>
      <c r="AJ4" s="26"/>
      <c r="AK4" s="111"/>
      <c r="AL4" s="26"/>
      <c r="AM4" s="111"/>
      <c r="AN4" s="111"/>
      <c r="AO4" s="26" t="s">
        <v>256</v>
      </c>
      <c r="AP4" s="28" t="s">
        <v>198</v>
      </c>
      <c r="AQ4" s="28"/>
      <c r="AR4" s="28"/>
      <c r="AS4" s="30"/>
      <c r="AT4" s="28">
        <v>8.4700000000000006</v>
      </c>
      <c r="AU4" s="28"/>
      <c r="AV4" s="28"/>
      <c r="AW4" s="28"/>
      <c r="AX4" s="28" t="s">
        <v>257</v>
      </c>
      <c r="AY4" s="26"/>
      <c r="AZ4" s="28">
        <v>0</v>
      </c>
      <c r="BA4" s="28">
        <v>0</v>
      </c>
      <c r="BB4" s="28">
        <v>0</v>
      </c>
      <c r="BC4" s="28">
        <v>0</v>
      </c>
      <c r="BD4" s="28">
        <v>0</v>
      </c>
      <c r="BE4" s="28">
        <v>0</v>
      </c>
      <c r="BF4" s="28">
        <v>0</v>
      </c>
      <c r="BG4" s="28">
        <v>0</v>
      </c>
      <c r="BH4" s="28">
        <v>0</v>
      </c>
      <c r="BI4" s="28">
        <v>0</v>
      </c>
      <c r="BJ4" s="28">
        <v>0</v>
      </c>
      <c r="BK4" s="28">
        <v>0</v>
      </c>
      <c r="BL4" s="28"/>
      <c r="BM4" s="28" t="s">
        <v>198</v>
      </c>
      <c r="BN4" s="28"/>
      <c r="BO4" s="28" t="s">
        <v>198</v>
      </c>
      <c r="BP4" s="228">
        <v>218.07272727272726</v>
      </c>
      <c r="BQ4" s="28"/>
      <c r="BR4" s="28"/>
      <c r="BS4" s="229">
        <v>42915</v>
      </c>
      <c r="BT4" s="28"/>
      <c r="BU4" s="28"/>
      <c r="BV4" s="28"/>
      <c r="BW4" s="28" t="s">
        <v>259</v>
      </c>
      <c r="BX4" s="110"/>
      <c r="BY4" s="109"/>
      <c r="BZ4" s="254" t="s">
        <v>263</v>
      </c>
      <c r="CA4" s="227" t="s">
        <v>216</v>
      </c>
    </row>
    <row r="5" spans="1:80" customFormat="1" ht="13" customHeight="1" x14ac:dyDescent="0.15">
      <c r="A5" s="23">
        <v>12628</v>
      </c>
      <c r="B5" s="185">
        <v>42929</v>
      </c>
      <c r="C5" s="25" t="s">
        <v>252</v>
      </c>
      <c r="D5" s="109" t="s">
        <v>204</v>
      </c>
      <c r="E5" s="26"/>
      <c r="F5" s="26" t="s">
        <v>253</v>
      </c>
      <c r="G5" s="27">
        <v>42452</v>
      </c>
      <c r="H5" s="28" t="s">
        <v>222</v>
      </c>
      <c r="I5" s="28" t="s">
        <v>198</v>
      </c>
      <c r="J5" s="28"/>
      <c r="K5" s="26" t="s">
        <v>264</v>
      </c>
      <c r="L5" s="109" t="s">
        <v>265</v>
      </c>
      <c r="M5" s="111">
        <v>87.8</v>
      </c>
      <c r="N5" s="111">
        <v>24.499999999999996</v>
      </c>
      <c r="O5" s="26"/>
      <c r="P5" s="26"/>
      <c r="Q5" s="111"/>
      <c r="R5" s="29"/>
      <c r="S5" s="111"/>
      <c r="T5" s="26"/>
      <c r="U5" s="111"/>
      <c r="V5" s="111"/>
      <c r="W5" s="111"/>
      <c r="X5" s="26"/>
      <c r="Y5" s="112"/>
      <c r="Z5" s="112"/>
      <c r="AA5" s="112"/>
      <c r="AB5" s="112"/>
      <c r="AC5" s="112"/>
      <c r="AD5" s="111"/>
      <c r="AE5" s="111"/>
      <c r="AF5" s="26"/>
      <c r="AG5" s="26"/>
      <c r="AH5" s="111"/>
      <c r="AI5" s="26"/>
      <c r="AJ5" s="26"/>
      <c r="AK5" s="111"/>
      <c r="AL5" s="26"/>
      <c r="AM5" s="111"/>
      <c r="AN5" s="111"/>
      <c r="AO5" s="26" t="s">
        <v>256</v>
      </c>
      <c r="AP5" s="28" t="s">
        <v>198</v>
      </c>
      <c r="AQ5" s="28"/>
      <c r="AR5" s="28"/>
      <c r="AS5" s="30"/>
      <c r="AT5" s="28">
        <v>9.3469999999999995</v>
      </c>
      <c r="AU5" s="28"/>
      <c r="AV5" s="28"/>
      <c r="AW5" s="28"/>
      <c r="AX5" s="28" t="s">
        <v>198</v>
      </c>
      <c r="AY5" s="26"/>
      <c r="AZ5" s="28">
        <v>0</v>
      </c>
      <c r="BA5" s="28">
        <v>0</v>
      </c>
      <c r="BB5" s="28">
        <v>3</v>
      </c>
      <c r="BC5" s="28">
        <v>0</v>
      </c>
      <c r="BD5" s="28">
        <v>0</v>
      </c>
      <c r="BE5" s="28">
        <v>0</v>
      </c>
      <c r="BF5" s="28">
        <v>0</v>
      </c>
      <c r="BG5" s="28">
        <v>0</v>
      </c>
      <c r="BH5" s="28">
        <v>0</v>
      </c>
      <c r="BI5" s="28">
        <v>0</v>
      </c>
      <c r="BJ5" s="28">
        <v>0</v>
      </c>
      <c r="BK5" s="28">
        <v>0</v>
      </c>
      <c r="BL5" s="28"/>
      <c r="BM5" s="28" t="s">
        <v>198</v>
      </c>
      <c r="BN5" s="28"/>
      <c r="BO5" s="28" t="s">
        <v>198</v>
      </c>
      <c r="BP5" s="28"/>
      <c r="BQ5" s="28"/>
      <c r="BR5" s="28"/>
      <c r="BS5" s="28"/>
      <c r="BT5" s="28"/>
      <c r="BU5" s="28"/>
      <c r="BV5" s="28"/>
      <c r="BW5" s="28" t="s">
        <v>259</v>
      </c>
      <c r="BX5" s="110">
        <v>1</v>
      </c>
      <c r="BY5" s="109"/>
      <c r="BZ5" s="109" t="s">
        <v>266</v>
      </c>
      <c r="CA5" s="227" t="s">
        <v>216</v>
      </c>
    </row>
    <row r="6" spans="1:80" customFormat="1" ht="13" customHeight="1" x14ac:dyDescent="0.15">
      <c r="A6" s="23">
        <v>3291</v>
      </c>
      <c r="B6" s="185">
        <v>42930</v>
      </c>
      <c r="C6" s="25" t="s">
        <v>252</v>
      </c>
      <c r="D6" s="109" t="s">
        <v>204</v>
      </c>
      <c r="E6" s="26"/>
      <c r="F6" s="26" t="s">
        <v>268</v>
      </c>
      <c r="G6" s="27">
        <v>42916</v>
      </c>
      <c r="H6" s="28" t="s">
        <v>222</v>
      </c>
      <c r="I6" s="28" t="s">
        <v>198</v>
      </c>
      <c r="J6" s="28"/>
      <c r="K6" s="26" t="s">
        <v>254</v>
      </c>
      <c r="L6" s="26" t="s">
        <v>255</v>
      </c>
      <c r="M6" s="111">
        <v>89.303636363636357</v>
      </c>
      <c r="N6" s="111">
        <v>27.138181818181817</v>
      </c>
      <c r="O6" s="26"/>
      <c r="P6" s="26"/>
      <c r="Q6" s="111"/>
      <c r="R6" s="29"/>
      <c r="S6" s="111"/>
      <c r="T6" s="26"/>
      <c r="U6" s="111"/>
      <c r="V6" s="111"/>
      <c r="W6" s="111">
        <v>12.636363636363635</v>
      </c>
      <c r="X6" s="26"/>
      <c r="Y6" s="112"/>
      <c r="Z6" s="112"/>
      <c r="AA6" s="112"/>
      <c r="AB6" s="112"/>
      <c r="AC6" s="112"/>
      <c r="AD6" s="111"/>
      <c r="AE6" s="111"/>
      <c r="AF6" s="26"/>
      <c r="AG6" s="26"/>
      <c r="AH6" s="111"/>
      <c r="AI6" s="26"/>
      <c r="AJ6" s="26"/>
      <c r="AK6" s="111"/>
      <c r="AL6" s="26"/>
      <c r="AM6" s="111"/>
      <c r="AN6" s="111"/>
      <c r="AO6" s="26" t="s">
        <v>269</v>
      </c>
      <c r="AP6" s="28" t="s">
        <v>198</v>
      </c>
      <c r="AQ6" s="28"/>
      <c r="AR6" s="28"/>
      <c r="AS6" s="30"/>
      <c r="AT6" s="28">
        <v>6.5010000000000003</v>
      </c>
      <c r="AU6" s="28"/>
      <c r="AV6" s="28"/>
      <c r="AW6" s="28"/>
      <c r="AX6" s="28" t="s">
        <v>257</v>
      </c>
      <c r="AY6" s="26"/>
      <c r="AZ6" s="28">
        <v>0</v>
      </c>
      <c r="BA6" s="28">
        <v>0</v>
      </c>
      <c r="BB6" s="28">
        <v>0</v>
      </c>
      <c r="BC6" s="28">
        <v>0</v>
      </c>
      <c r="BD6" s="28">
        <v>0</v>
      </c>
      <c r="BE6" s="28">
        <v>0</v>
      </c>
      <c r="BF6" s="28">
        <v>0</v>
      </c>
      <c r="BG6" s="28">
        <v>0</v>
      </c>
      <c r="BH6" s="28">
        <v>0</v>
      </c>
      <c r="BI6" s="28">
        <v>0</v>
      </c>
      <c r="BJ6" s="28">
        <v>0</v>
      </c>
      <c r="BK6" s="28">
        <v>0</v>
      </c>
      <c r="BL6" s="28"/>
      <c r="BM6" s="28" t="s">
        <v>198</v>
      </c>
      <c r="BN6" s="28"/>
      <c r="BO6" s="110" t="s">
        <v>222</v>
      </c>
      <c r="BP6" s="28"/>
      <c r="BQ6" s="28"/>
      <c r="BR6" s="28"/>
      <c r="BS6" s="28"/>
      <c r="BT6" s="26" t="s">
        <v>258</v>
      </c>
      <c r="BU6" s="92" t="s">
        <v>0</v>
      </c>
      <c r="BV6" s="28">
        <v>20</v>
      </c>
      <c r="BW6" s="28" t="s">
        <v>259</v>
      </c>
      <c r="BX6" s="28"/>
      <c r="BY6" s="26"/>
      <c r="BZ6" s="26" t="s">
        <v>270</v>
      </c>
      <c r="CA6" s="26" t="s">
        <v>3</v>
      </c>
    </row>
    <row r="7" spans="1:80" customFormat="1" ht="13" customHeight="1" x14ac:dyDescent="0.15">
      <c r="A7" s="230">
        <v>9854</v>
      </c>
      <c r="B7" s="246">
        <v>42925</v>
      </c>
      <c r="C7" s="232" t="s">
        <v>203</v>
      </c>
      <c r="D7" s="230" t="s">
        <v>204</v>
      </c>
      <c r="E7" s="230"/>
      <c r="F7" s="230" t="s">
        <v>217</v>
      </c>
      <c r="G7" s="231">
        <v>42916</v>
      </c>
      <c r="H7" s="186" t="s">
        <v>206</v>
      </c>
      <c r="I7" s="186" t="s">
        <v>207</v>
      </c>
      <c r="J7" s="186"/>
      <c r="K7" s="230" t="s">
        <v>208</v>
      </c>
      <c r="L7" s="230" t="s">
        <v>209</v>
      </c>
      <c r="M7" s="233">
        <v>89.3</v>
      </c>
      <c r="N7" s="233">
        <v>27.127272727272725</v>
      </c>
      <c r="O7" s="230"/>
      <c r="P7" s="230"/>
      <c r="Q7" s="234"/>
      <c r="R7" s="235"/>
      <c r="S7" s="234"/>
      <c r="T7" s="230"/>
      <c r="U7" s="234"/>
      <c r="V7" s="234"/>
      <c r="W7" s="233">
        <v>12.627272727272727</v>
      </c>
      <c r="X7" s="230"/>
      <c r="Y7" s="233"/>
      <c r="Z7" s="233"/>
      <c r="AA7" s="233"/>
      <c r="AB7" s="233"/>
      <c r="AC7" s="233"/>
      <c r="AD7" s="234"/>
      <c r="AE7" s="233"/>
      <c r="AF7" s="230"/>
      <c r="AG7" s="230"/>
      <c r="AH7" s="233"/>
      <c r="AI7" s="230"/>
      <c r="AJ7" s="230"/>
      <c r="AK7" s="233"/>
      <c r="AL7" s="230"/>
      <c r="AM7" s="233"/>
      <c r="AN7" s="233"/>
      <c r="AO7" s="230" t="s">
        <v>218</v>
      </c>
      <c r="AP7" s="186" t="s">
        <v>212</v>
      </c>
      <c r="AQ7" s="186"/>
      <c r="AR7" s="186"/>
      <c r="AS7" s="236"/>
      <c r="AT7" s="186">
        <v>10</v>
      </c>
      <c r="AU7" s="186"/>
      <c r="AV7" s="186"/>
      <c r="AW7" s="186"/>
      <c r="AX7" s="186" t="s">
        <v>198</v>
      </c>
      <c r="AY7" s="230"/>
      <c r="AZ7" s="186">
        <v>0</v>
      </c>
      <c r="BA7" s="186">
        <v>0</v>
      </c>
      <c r="BB7" s="186">
        <v>0</v>
      </c>
      <c r="BC7" s="186">
        <v>0</v>
      </c>
      <c r="BD7" s="186">
        <v>0</v>
      </c>
      <c r="BE7" s="186">
        <v>0</v>
      </c>
      <c r="BF7" s="186">
        <v>0</v>
      </c>
      <c r="BG7" s="186">
        <v>0</v>
      </c>
      <c r="BH7" s="186">
        <v>0</v>
      </c>
      <c r="BI7" s="186">
        <v>0</v>
      </c>
      <c r="BJ7" s="186">
        <v>0</v>
      </c>
      <c r="BK7" s="186">
        <v>0</v>
      </c>
      <c r="BL7" s="186"/>
      <c r="BM7" s="186" t="s">
        <v>212</v>
      </c>
      <c r="BN7" s="186">
        <v>12</v>
      </c>
      <c r="BO7" s="186" t="s">
        <v>212</v>
      </c>
      <c r="BP7" s="237"/>
      <c r="BQ7" s="186"/>
      <c r="BR7" s="186"/>
      <c r="BS7" s="186"/>
      <c r="BT7" s="186"/>
      <c r="BU7" s="186"/>
      <c r="BV7" s="186"/>
      <c r="BW7" s="186" t="s">
        <v>213</v>
      </c>
      <c r="BX7" s="186">
        <v>1</v>
      </c>
      <c r="BY7" s="230"/>
      <c r="BZ7" s="245" t="s">
        <v>272</v>
      </c>
      <c r="CA7" s="230" t="s">
        <v>3</v>
      </c>
    </row>
    <row r="8" spans="1:80" customFormat="1" x14ac:dyDescent="0.15">
      <c r="A8">
        <v>14783</v>
      </c>
      <c r="B8" s="185">
        <v>42925</v>
      </c>
      <c r="C8" t="s">
        <v>252</v>
      </c>
      <c r="D8" t="s">
        <v>204</v>
      </c>
      <c r="F8" t="s">
        <v>268</v>
      </c>
      <c r="G8" s="241">
        <v>42703</v>
      </c>
      <c r="H8" s="242" t="s">
        <v>222</v>
      </c>
      <c r="I8" s="242" t="s">
        <v>198</v>
      </c>
      <c r="K8" t="s">
        <v>261</v>
      </c>
      <c r="L8" t="s">
        <v>262</v>
      </c>
      <c r="M8" s="243">
        <v>68.181818181818173</v>
      </c>
      <c r="N8" s="243">
        <v>25.454545454545453</v>
      </c>
      <c r="W8" s="243">
        <v>12.727272727272727</v>
      </c>
      <c r="AO8" t="s">
        <v>269</v>
      </c>
      <c r="AP8" s="120" t="s">
        <v>198</v>
      </c>
      <c r="AT8" s="120">
        <v>8.4700000000000006</v>
      </c>
      <c r="AU8" s="120"/>
      <c r="AV8" s="120"/>
      <c r="AW8" s="120"/>
      <c r="AX8" s="120" t="s">
        <v>257</v>
      </c>
      <c r="AY8" s="120"/>
      <c r="AZ8" s="120">
        <v>0</v>
      </c>
      <c r="BA8" s="120">
        <v>0</v>
      </c>
      <c r="BB8" s="120">
        <v>0</v>
      </c>
      <c r="BC8" s="120">
        <v>0</v>
      </c>
      <c r="BD8" s="120">
        <v>0</v>
      </c>
      <c r="BE8" s="120">
        <v>0</v>
      </c>
      <c r="BF8" s="120">
        <v>0</v>
      </c>
      <c r="BG8" s="120">
        <v>0</v>
      </c>
      <c r="BH8" s="120">
        <v>0</v>
      </c>
      <c r="BI8" s="120">
        <v>0</v>
      </c>
      <c r="BJ8" s="120">
        <v>0</v>
      </c>
      <c r="BK8" s="120">
        <v>0</v>
      </c>
      <c r="BL8" s="120"/>
      <c r="BM8" s="120" t="s">
        <v>198</v>
      </c>
      <c r="BN8" s="120"/>
      <c r="BO8" s="120" t="s">
        <v>198</v>
      </c>
      <c r="BP8" s="244">
        <v>218.07272727272726</v>
      </c>
      <c r="BS8" s="229">
        <v>42915</v>
      </c>
      <c r="BW8" s="120" t="s">
        <v>259</v>
      </c>
      <c r="BZ8" t="s">
        <v>271</v>
      </c>
      <c r="CA8" t="s">
        <v>216</v>
      </c>
    </row>
  </sheetData>
  <sheetProtection algorithmName="SHA-512" hashValue="MXvwF+/YLDnYTLzO04QP05mtV29IOMk96cZ8rLVKRWPyQYx4pCsiqPGis88BIBVgm9mphvkxo2MvmeEyEroy/g==" saltValue="d7QXw1nb6Q0AIFY1WFd1qA==" spinCount="100000" sheet="1" objects="1" scenarios="1"/>
  <hyperlinks>
    <hyperlink ref="BZ4" r:id="rId1" xr:uid="{7CD59F68-E1C6-FB41-8908-E16A1B4ADED3}"/>
  </hyperlink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7EFD1-B43E-3341-B14F-D195F9DD84AA}">
  <sheetPr codeName="Sheet7"/>
  <dimension ref="A1:BZ6"/>
  <sheetViews>
    <sheetView topLeftCell="AI1" workbookViewId="0">
      <selection activeCell="BC3" sqref="BC3"/>
    </sheetView>
  </sheetViews>
  <sheetFormatPr baseColWidth="10" defaultRowHeight="13" x14ac:dyDescent="0.15"/>
  <cols>
    <col min="1" max="16384" width="10.83203125" style="147"/>
  </cols>
  <sheetData>
    <row r="1" spans="1:78" ht="75" x14ac:dyDescent="0.15">
      <c r="A1" s="121" t="s">
        <v>32</v>
      </c>
      <c r="B1" s="121" t="s">
        <v>33</v>
      </c>
      <c r="C1" s="122" t="s">
        <v>34</v>
      </c>
      <c r="D1" s="123" t="s">
        <v>35</v>
      </c>
      <c r="E1" s="123" t="s">
        <v>36</v>
      </c>
      <c r="F1" s="123" t="s">
        <v>37</v>
      </c>
      <c r="G1" s="121" t="s">
        <v>38</v>
      </c>
      <c r="H1" s="124" t="s">
        <v>39</v>
      </c>
      <c r="I1" s="124" t="s">
        <v>40</v>
      </c>
      <c r="J1" s="124" t="s">
        <v>41</v>
      </c>
      <c r="K1" s="123" t="s">
        <v>42</v>
      </c>
      <c r="L1" s="125" t="s">
        <v>43</v>
      </c>
      <c r="M1" s="126" t="s">
        <v>44</v>
      </c>
      <c r="N1" s="127" t="s">
        <v>45</v>
      </c>
      <c r="O1" s="127" t="s">
        <v>46</v>
      </c>
      <c r="P1" s="127" t="s">
        <v>47</v>
      </c>
      <c r="Q1" s="127" t="s">
        <v>48</v>
      </c>
      <c r="R1" s="127" t="s">
        <v>49</v>
      </c>
      <c r="S1" s="127" t="s">
        <v>50</v>
      </c>
      <c r="T1" s="127" t="s">
        <v>51</v>
      </c>
      <c r="U1" s="127" t="s">
        <v>52</v>
      </c>
      <c r="V1" s="128" t="s">
        <v>53</v>
      </c>
      <c r="W1" s="129" t="s">
        <v>54</v>
      </c>
      <c r="X1" s="129" t="s">
        <v>55</v>
      </c>
      <c r="Y1" s="129" t="s">
        <v>56</v>
      </c>
      <c r="Z1" s="129" t="s">
        <v>57</v>
      </c>
      <c r="AA1" s="129" t="s">
        <v>151</v>
      </c>
      <c r="AB1" s="129" t="s">
        <v>152</v>
      </c>
      <c r="AC1" s="129" t="s">
        <v>153</v>
      </c>
      <c r="AD1" s="129" t="s">
        <v>120</v>
      </c>
      <c r="AE1" s="130" t="s">
        <v>121</v>
      </c>
      <c r="AF1" s="131" t="s">
        <v>122</v>
      </c>
      <c r="AG1" s="131" t="s">
        <v>7</v>
      </c>
      <c r="AH1" s="132" t="s">
        <v>8</v>
      </c>
      <c r="AI1" s="132" t="s">
        <v>9</v>
      </c>
      <c r="AJ1" s="132" t="s">
        <v>10</v>
      </c>
      <c r="AK1" s="132" t="s">
        <v>11</v>
      </c>
      <c r="AL1" s="133" t="s">
        <v>226</v>
      </c>
      <c r="AM1" s="133" t="s">
        <v>227</v>
      </c>
      <c r="AN1" s="133" t="s">
        <v>228</v>
      </c>
      <c r="AO1" s="134" t="s">
        <v>12</v>
      </c>
      <c r="AP1" s="135" t="s">
        <v>13</v>
      </c>
      <c r="AQ1" s="135" t="s">
        <v>14</v>
      </c>
      <c r="AR1" s="136" t="s">
        <v>15</v>
      </c>
      <c r="AS1" s="137" t="s">
        <v>16</v>
      </c>
      <c r="AT1" s="138" t="s">
        <v>17</v>
      </c>
      <c r="AU1" s="139"/>
      <c r="AV1" s="139"/>
      <c r="AW1" s="139"/>
      <c r="AX1" s="140" t="s">
        <v>18</v>
      </c>
      <c r="AY1" s="141" t="s">
        <v>19</v>
      </c>
      <c r="AZ1" s="142" t="s">
        <v>20</v>
      </c>
      <c r="BA1" s="143" t="s">
        <v>21</v>
      </c>
      <c r="BB1" s="142" t="s">
        <v>22</v>
      </c>
      <c r="BC1" s="143" t="s">
        <v>23</v>
      </c>
      <c r="BD1" s="142" t="s">
        <v>24</v>
      </c>
      <c r="BE1" s="143" t="s">
        <v>25</v>
      </c>
      <c r="BF1" s="142" t="s">
        <v>26</v>
      </c>
      <c r="BG1" s="144" t="s">
        <v>27</v>
      </c>
      <c r="BH1" s="145" t="s">
        <v>229</v>
      </c>
      <c r="BI1" s="146" t="s">
        <v>230</v>
      </c>
      <c r="BJ1" s="142" t="s">
        <v>28</v>
      </c>
      <c r="BK1" s="144" t="s">
        <v>29</v>
      </c>
      <c r="BL1" s="124" t="s">
        <v>30</v>
      </c>
      <c r="BM1" s="124" t="s">
        <v>31</v>
      </c>
      <c r="BN1" s="124" t="s">
        <v>87</v>
      </c>
      <c r="BO1" s="124" t="s">
        <v>88</v>
      </c>
      <c r="BP1" s="124" t="s">
        <v>89</v>
      </c>
      <c r="BQ1" s="122" t="s">
        <v>90</v>
      </c>
      <c r="BR1" s="122" t="s">
        <v>91</v>
      </c>
      <c r="BS1" s="124" t="s">
        <v>92</v>
      </c>
      <c r="BT1" s="124" t="s">
        <v>93</v>
      </c>
      <c r="BU1" s="122" t="s">
        <v>94</v>
      </c>
      <c r="BV1" s="124" t="s">
        <v>95</v>
      </c>
      <c r="BW1" s="121" t="s">
        <v>96</v>
      </c>
    </row>
    <row r="2" spans="1:78" ht="13" customHeight="1" x14ac:dyDescent="0.15">
      <c r="A2" s="23">
        <v>1769</v>
      </c>
      <c r="B2" s="185">
        <v>42649</v>
      </c>
      <c r="C2" s="25" t="s">
        <v>203</v>
      </c>
      <c r="D2" s="109" t="s">
        <v>204</v>
      </c>
      <c r="E2" s="26"/>
      <c r="F2" s="26" t="s">
        <v>205</v>
      </c>
      <c r="G2" s="27">
        <v>42551</v>
      </c>
      <c r="H2" s="28" t="s">
        <v>206</v>
      </c>
      <c r="I2" s="28" t="s">
        <v>212</v>
      </c>
      <c r="J2" s="28"/>
      <c r="K2" s="26" t="s">
        <v>220</v>
      </c>
      <c r="L2" s="26" t="s">
        <v>221</v>
      </c>
      <c r="M2" s="111">
        <v>86.54</v>
      </c>
      <c r="N2" s="111">
        <v>24.17</v>
      </c>
      <c r="O2" s="26"/>
      <c r="P2" s="26"/>
      <c r="Q2" s="111" t="s">
        <v>210</v>
      </c>
      <c r="R2" s="29"/>
      <c r="S2" s="111" t="s">
        <v>210</v>
      </c>
      <c r="T2" s="26"/>
      <c r="U2" s="111" t="s">
        <v>210</v>
      </c>
      <c r="V2" s="111" t="s">
        <v>210</v>
      </c>
      <c r="W2" s="111" t="s">
        <v>210</v>
      </c>
      <c r="X2" s="26"/>
      <c r="Y2" s="112"/>
      <c r="Z2" s="112"/>
      <c r="AA2" s="112"/>
      <c r="AB2" s="112"/>
      <c r="AC2" s="112"/>
      <c r="AD2" s="111" t="s">
        <v>210</v>
      </c>
      <c r="AE2" s="111" t="s">
        <v>210</v>
      </c>
      <c r="AF2" s="26"/>
      <c r="AG2" s="26"/>
      <c r="AH2" s="111" t="s">
        <v>210</v>
      </c>
      <c r="AI2" s="26"/>
      <c r="AJ2" s="26"/>
      <c r="AK2" s="111" t="s">
        <v>210</v>
      </c>
      <c r="AL2" s="26"/>
      <c r="AM2" s="111" t="s">
        <v>210</v>
      </c>
      <c r="AN2" s="111" t="s">
        <v>210</v>
      </c>
      <c r="AO2" s="26" t="s">
        <v>211</v>
      </c>
      <c r="AP2" s="28" t="s">
        <v>212</v>
      </c>
      <c r="AQ2" s="28"/>
      <c r="AR2" s="28"/>
      <c r="AS2" s="30"/>
      <c r="AT2" s="28">
        <v>8.4710000000000001</v>
      </c>
      <c r="AU2" s="28"/>
      <c r="AV2" s="28"/>
      <c r="AW2" s="28"/>
      <c r="AX2" s="28" t="s">
        <v>236</v>
      </c>
      <c r="AY2" s="26"/>
      <c r="AZ2" s="28">
        <v>0</v>
      </c>
      <c r="BA2" s="28">
        <v>0</v>
      </c>
      <c r="BB2" s="28">
        <v>0</v>
      </c>
      <c r="BC2" s="28">
        <v>0</v>
      </c>
      <c r="BD2" s="28">
        <v>0</v>
      </c>
      <c r="BE2" s="28">
        <v>0</v>
      </c>
      <c r="BF2" s="28">
        <v>0</v>
      </c>
      <c r="BG2" s="28">
        <v>0</v>
      </c>
      <c r="BH2" s="28">
        <v>0</v>
      </c>
      <c r="BI2" s="28">
        <v>0</v>
      </c>
      <c r="BJ2" s="28">
        <v>0</v>
      </c>
      <c r="BK2" s="28">
        <v>0</v>
      </c>
      <c r="BL2" s="28"/>
      <c r="BM2" s="28" t="s">
        <v>212</v>
      </c>
      <c r="BN2" s="28"/>
      <c r="BO2" s="110" t="s">
        <v>222</v>
      </c>
      <c r="BP2" s="28"/>
      <c r="BQ2" s="26" t="s">
        <v>68</v>
      </c>
      <c r="BR2" s="92" t="s">
        <v>0</v>
      </c>
      <c r="BS2" s="28">
        <v>20</v>
      </c>
      <c r="BT2" s="28" t="s">
        <v>213</v>
      </c>
      <c r="BU2" s="92"/>
      <c r="BV2" s="92"/>
      <c r="BW2" s="92"/>
      <c r="BX2" s="92"/>
      <c r="BY2" s="92"/>
      <c r="BZ2" s="92"/>
    </row>
    <row r="3" spans="1:78" ht="13" customHeight="1" x14ac:dyDescent="0.15">
      <c r="A3" s="148">
        <v>9853</v>
      </c>
      <c r="B3" s="185">
        <v>42649</v>
      </c>
      <c r="C3" s="150" t="s">
        <v>203</v>
      </c>
      <c r="D3" s="151" t="s">
        <v>204</v>
      </c>
      <c r="E3" s="151"/>
      <c r="F3" s="151" t="s">
        <v>205</v>
      </c>
      <c r="G3" s="149">
        <v>42544</v>
      </c>
      <c r="H3" s="152" t="s">
        <v>206</v>
      </c>
      <c r="I3" s="152" t="s">
        <v>207</v>
      </c>
      <c r="J3" s="152"/>
      <c r="K3" s="151" t="s">
        <v>208</v>
      </c>
      <c r="L3" s="151" t="s">
        <v>209</v>
      </c>
      <c r="M3" s="153">
        <v>86.53</v>
      </c>
      <c r="N3" s="111">
        <v>24.17</v>
      </c>
      <c r="O3" s="151"/>
      <c r="P3" s="151"/>
      <c r="Q3" s="153" t="s">
        <v>210</v>
      </c>
      <c r="R3" s="154"/>
      <c r="S3" s="153" t="s">
        <v>210</v>
      </c>
      <c r="T3" s="151"/>
      <c r="U3" s="153" t="s">
        <v>210</v>
      </c>
      <c r="V3" s="153" t="s">
        <v>210</v>
      </c>
      <c r="W3" s="153" t="s">
        <v>210</v>
      </c>
      <c r="X3" s="151"/>
      <c r="Y3" s="153"/>
      <c r="Z3" s="153"/>
      <c r="AA3" s="153"/>
      <c r="AB3" s="153"/>
      <c r="AC3" s="153"/>
      <c r="AD3" s="153" t="s">
        <v>210</v>
      </c>
      <c r="AE3" s="153" t="s">
        <v>210</v>
      </c>
      <c r="AF3" s="151"/>
      <c r="AG3" s="151"/>
      <c r="AH3" s="153" t="s">
        <v>210</v>
      </c>
      <c r="AI3" s="151"/>
      <c r="AJ3" s="151"/>
      <c r="AK3" s="153" t="s">
        <v>210</v>
      </c>
      <c r="AL3" s="153"/>
      <c r="AM3" s="153"/>
      <c r="AN3" s="153"/>
      <c r="AO3" s="151" t="s">
        <v>211</v>
      </c>
      <c r="AP3" s="152" t="s">
        <v>212</v>
      </c>
      <c r="AQ3" s="153" t="s">
        <v>210</v>
      </c>
      <c r="AR3" s="151"/>
      <c r="AS3" s="152"/>
      <c r="AT3" s="186">
        <v>13.471</v>
      </c>
      <c r="AU3" s="152"/>
      <c r="AV3" s="152"/>
      <c r="AW3" s="152"/>
      <c r="AX3" s="152"/>
      <c r="AY3" s="155"/>
      <c r="AZ3" s="152">
        <v>0</v>
      </c>
      <c r="BA3" s="152">
        <v>0</v>
      </c>
      <c r="BB3" s="152">
        <v>0</v>
      </c>
      <c r="BC3" s="152">
        <v>0</v>
      </c>
      <c r="BD3" s="152">
        <v>0</v>
      </c>
      <c r="BE3" s="152">
        <v>0</v>
      </c>
      <c r="BF3" s="152">
        <v>0</v>
      </c>
      <c r="BG3" s="152">
        <v>0</v>
      </c>
      <c r="BH3" s="28">
        <v>0</v>
      </c>
      <c r="BI3" s="28">
        <v>0</v>
      </c>
      <c r="BJ3" s="152">
        <v>0</v>
      </c>
      <c r="BK3" s="152">
        <v>0</v>
      </c>
      <c r="BL3" s="152">
        <v>12</v>
      </c>
      <c r="BM3" s="152" t="s">
        <v>198</v>
      </c>
      <c r="BN3" s="152"/>
      <c r="BO3" s="152"/>
      <c r="BP3" s="152"/>
      <c r="BQ3" s="152"/>
      <c r="BR3" s="152"/>
      <c r="BS3" s="152"/>
      <c r="BT3" s="152" t="s">
        <v>213</v>
      </c>
      <c r="BU3" s="151"/>
      <c r="BV3" s="151"/>
      <c r="BW3" s="151"/>
      <c r="BX3" s="151"/>
      <c r="BY3" s="151"/>
      <c r="BZ3" s="151"/>
    </row>
    <row r="4" spans="1:78" ht="13" customHeight="1" x14ac:dyDescent="0.15">
      <c r="A4" s="23">
        <v>3291</v>
      </c>
      <c r="B4" s="185">
        <v>42649</v>
      </c>
      <c r="C4" s="25" t="s">
        <v>203</v>
      </c>
      <c r="D4" s="109" t="s">
        <v>204</v>
      </c>
      <c r="E4" s="26"/>
      <c r="F4" s="26" t="s">
        <v>217</v>
      </c>
      <c r="G4" s="27">
        <v>42551</v>
      </c>
      <c r="H4" s="28" t="s">
        <v>206</v>
      </c>
      <c r="I4" s="28" t="s">
        <v>212</v>
      </c>
      <c r="J4" s="28"/>
      <c r="K4" s="26" t="s">
        <v>220</v>
      </c>
      <c r="L4" s="26" t="s">
        <v>221</v>
      </c>
      <c r="M4" s="111">
        <v>96.14</v>
      </c>
      <c r="N4" s="111">
        <v>29.22</v>
      </c>
      <c r="O4" s="26"/>
      <c r="P4" s="26"/>
      <c r="Q4" s="111" t="s">
        <v>210</v>
      </c>
      <c r="R4" s="29"/>
      <c r="S4" s="111" t="s">
        <v>210</v>
      </c>
      <c r="T4" s="26"/>
      <c r="U4" s="111" t="s">
        <v>210</v>
      </c>
      <c r="V4" s="111" t="s">
        <v>210</v>
      </c>
      <c r="W4" s="111">
        <v>13.6</v>
      </c>
      <c r="X4" s="26"/>
      <c r="Y4" s="112"/>
      <c r="Z4" s="112"/>
      <c r="AA4" s="112"/>
      <c r="AB4" s="112"/>
      <c r="AC4" s="112"/>
      <c r="AD4" s="111" t="s">
        <v>210</v>
      </c>
      <c r="AE4" s="111" t="s">
        <v>210</v>
      </c>
      <c r="AF4" s="26"/>
      <c r="AG4" s="26"/>
      <c r="AH4" s="111" t="s">
        <v>210</v>
      </c>
      <c r="AI4" s="26"/>
      <c r="AJ4" s="26"/>
      <c r="AK4" s="111" t="s">
        <v>210</v>
      </c>
      <c r="AL4" s="26"/>
      <c r="AM4" s="111" t="s">
        <v>210</v>
      </c>
      <c r="AN4" s="111" t="s">
        <v>210</v>
      </c>
      <c r="AO4" s="26" t="s">
        <v>218</v>
      </c>
      <c r="AP4" s="28" t="s">
        <v>212</v>
      </c>
      <c r="AQ4" s="28"/>
      <c r="AR4" s="28"/>
      <c r="AS4" s="30"/>
      <c r="AT4" s="28">
        <v>8.4710000000000001</v>
      </c>
      <c r="AU4" s="28"/>
      <c r="AV4" s="28"/>
      <c r="AW4" s="28"/>
      <c r="AX4" s="28" t="s">
        <v>236</v>
      </c>
      <c r="AY4" s="26"/>
      <c r="AZ4" s="28">
        <v>0</v>
      </c>
      <c r="BA4" s="28">
        <v>0</v>
      </c>
      <c r="BB4" s="28">
        <v>0</v>
      </c>
      <c r="BC4" s="28">
        <v>0</v>
      </c>
      <c r="BD4" s="28">
        <v>0</v>
      </c>
      <c r="BE4" s="28">
        <v>0</v>
      </c>
      <c r="BF4" s="28">
        <v>0</v>
      </c>
      <c r="BG4" s="28">
        <v>0</v>
      </c>
      <c r="BH4" s="28">
        <v>0</v>
      </c>
      <c r="BI4" s="28">
        <v>0</v>
      </c>
      <c r="BJ4" s="28">
        <v>0</v>
      </c>
      <c r="BK4" s="28">
        <v>0</v>
      </c>
      <c r="BL4" s="28"/>
      <c r="BM4" s="28" t="s">
        <v>212</v>
      </c>
      <c r="BN4" s="28"/>
      <c r="BO4" s="110" t="s">
        <v>222</v>
      </c>
      <c r="BP4" s="28"/>
      <c r="BQ4" s="26" t="s">
        <v>68</v>
      </c>
      <c r="BR4" s="92" t="s">
        <v>0</v>
      </c>
      <c r="BS4" s="28">
        <v>20</v>
      </c>
      <c r="BT4" s="28" t="s">
        <v>213</v>
      </c>
      <c r="BU4" s="92"/>
      <c r="BV4" s="92"/>
      <c r="BW4" s="92"/>
      <c r="BX4" s="92"/>
      <c r="BY4" s="92"/>
      <c r="BZ4" s="92"/>
    </row>
    <row r="5" spans="1:78" ht="13" customHeight="1" x14ac:dyDescent="0.15">
      <c r="A5" s="148">
        <v>9854</v>
      </c>
      <c r="B5" s="185">
        <v>42649</v>
      </c>
      <c r="C5" s="150" t="s">
        <v>203</v>
      </c>
      <c r="D5" s="151" t="s">
        <v>204</v>
      </c>
      <c r="E5" s="151"/>
      <c r="F5" s="151" t="s">
        <v>217</v>
      </c>
      <c r="G5" s="149">
        <v>42544</v>
      </c>
      <c r="H5" s="152" t="s">
        <v>206</v>
      </c>
      <c r="I5" s="152" t="s">
        <v>207</v>
      </c>
      <c r="J5" s="152"/>
      <c r="K5" s="151" t="s">
        <v>208</v>
      </c>
      <c r="L5" s="151" t="s">
        <v>209</v>
      </c>
      <c r="M5" s="153">
        <v>96.13</v>
      </c>
      <c r="N5" s="153">
        <v>29.21</v>
      </c>
      <c r="O5" s="151"/>
      <c r="P5" s="151"/>
      <c r="Q5" s="153" t="s">
        <v>210</v>
      </c>
      <c r="R5" s="154"/>
      <c r="S5" s="153" t="s">
        <v>210</v>
      </c>
      <c r="T5" s="151"/>
      <c r="U5" s="153" t="s">
        <v>210</v>
      </c>
      <c r="V5" s="153" t="s">
        <v>210</v>
      </c>
      <c r="W5" s="111">
        <v>13.6</v>
      </c>
      <c r="X5" s="151"/>
      <c r="Y5" s="153"/>
      <c r="Z5" s="153"/>
      <c r="AA5" s="153"/>
      <c r="AB5" s="153"/>
      <c r="AC5" s="153"/>
      <c r="AD5" s="153" t="s">
        <v>210</v>
      </c>
      <c r="AE5" s="153" t="s">
        <v>210</v>
      </c>
      <c r="AF5" s="151"/>
      <c r="AG5" s="151"/>
      <c r="AH5" s="153" t="s">
        <v>210</v>
      </c>
      <c r="AI5" s="151"/>
      <c r="AJ5" s="151"/>
      <c r="AK5" s="153" t="s">
        <v>210</v>
      </c>
      <c r="AL5" s="153"/>
      <c r="AM5" s="153"/>
      <c r="AN5" s="153"/>
      <c r="AO5" s="151" t="s">
        <v>218</v>
      </c>
      <c r="AP5" s="152" t="s">
        <v>212</v>
      </c>
      <c r="AQ5" s="153" t="s">
        <v>210</v>
      </c>
      <c r="AR5" s="151"/>
      <c r="AS5" s="152"/>
      <c r="AT5" s="186">
        <v>13.471</v>
      </c>
      <c r="AU5" s="152"/>
      <c r="AV5" s="152"/>
      <c r="AW5" s="152"/>
      <c r="AX5" s="152"/>
      <c r="AY5" s="155"/>
      <c r="AZ5" s="152">
        <v>0</v>
      </c>
      <c r="BA5" s="152">
        <v>0</v>
      </c>
      <c r="BB5" s="152">
        <v>0</v>
      </c>
      <c r="BC5" s="152">
        <v>0</v>
      </c>
      <c r="BD5" s="152">
        <v>0</v>
      </c>
      <c r="BE5" s="152">
        <v>0</v>
      </c>
      <c r="BF5" s="152">
        <v>0</v>
      </c>
      <c r="BG5" s="152">
        <v>0</v>
      </c>
      <c r="BH5" s="28">
        <v>0</v>
      </c>
      <c r="BI5" s="28">
        <v>0</v>
      </c>
      <c r="BJ5" s="152">
        <v>0</v>
      </c>
      <c r="BK5" s="152">
        <v>0</v>
      </c>
      <c r="BL5" s="152">
        <v>12</v>
      </c>
      <c r="BM5" s="152" t="s">
        <v>198</v>
      </c>
      <c r="BN5" s="152"/>
      <c r="BO5" s="152"/>
      <c r="BP5" s="152"/>
      <c r="BQ5" s="152"/>
      <c r="BR5" s="152"/>
      <c r="BS5" s="152"/>
      <c r="BT5" s="152" t="s">
        <v>213</v>
      </c>
      <c r="BU5" s="151"/>
      <c r="BV5" s="151"/>
      <c r="BW5" s="151"/>
      <c r="BX5" s="151"/>
      <c r="BY5" s="151"/>
      <c r="BZ5" s="151"/>
    </row>
    <row r="6" spans="1:78" x14ac:dyDescent="0.15">
      <c r="BL6" s="156"/>
    </row>
  </sheetData>
  <sheetProtection algorithmName="SHA-512" hashValue="n4pUNlqcocKTCOVubx7mMDYG1qdlxg6u53OkLkkwmU9ZfcnT642AhFiu2lGJJb6x93CkAsbvnzdANrULPTMnJw==" saltValue="qZ7zgWU3MC53G8PZtoPBtw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E2F40-5AC5-A044-B9E7-F49890951267}">
  <sheetPr codeName="Sheet8"/>
  <dimension ref="A1:BO6"/>
  <sheetViews>
    <sheetView topLeftCell="C1" workbookViewId="0">
      <selection activeCell="BN3" sqref="BN3"/>
    </sheetView>
  </sheetViews>
  <sheetFormatPr baseColWidth="10" defaultRowHeight="13" x14ac:dyDescent="0.15"/>
  <sheetData>
    <row r="1" spans="1:67" ht="70" x14ac:dyDescent="0.15">
      <c r="A1" s="1" t="s">
        <v>32</v>
      </c>
      <c r="B1" s="1" t="s">
        <v>33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43</v>
      </c>
      <c r="M1" s="6" t="s">
        <v>44</v>
      </c>
      <c r="N1" s="7" t="s">
        <v>45</v>
      </c>
      <c r="O1" s="7" t="s">
        <v>46</v>
      </c>
      <c r="P1" s="7" t="s">
        <v>47</v>
      </c>
      <c r="Q1" s="7" t="s">
        <v>48</v>
      </c>
      <c r="R1" s="7" t="s">
        <v>49</v>
      </c>
      <c r="S1" s="7" t="s">
        <v>50</v>
      </c>
      <c r="T1" s="7" t="s">
        <v>51</v>
      </c>
      <c r="U1" s="7" t="s">
        <v>52</v>
      </c>
      <c r="V1" s="8" t="s">
        <v>53</v>
      </c>
      <c r="W1" s="9" t="s">
        <v>54</v>
      </c>
      <c r="X1" s="9" t="s">
        <v>55</v>
      </c>
      <c r="Y1" s="9" t="s">
        <v>56</v>
      </c>
      <c r="Z1" s="9" t="s">
        <v>57</v>
      </c>
      <c r="AA1" s="9" t="s">
        <v>151</v>
      </c>
      <c r="AB1" s="9" t="s">
        <v>152</v>
      </c>
      <c r="AC1" s="9" t="s">
        <v>153</v>
      </c>
      <c r="AD1" s="9" t="s">
        <v>120</v>
      </c>
      <c r="AE1" s="10" t="s">
        <v>121</v>
      </c>
      <c r="AF1" s="11" t="s">
        <v>122</v>
      </c>
      <c r="AG1" s="11" t="s">
        <v>7</v>
      </c>
      <c r="AH1" s="12" t="s">
        <v>8</v>
      </c>
      <c r="AI1" s="12" t="s">
        <v>9</v>
      </c>
      <c r="AJ1" s="12" t="s">
        <v>10</v>
      </c>
      <c r="AK1" s="12" t="s">
        <v>11</v>
      </c>
      <c r="AL1" s="13" t="s">
        <v>12</v>
      </c>
      <c r="AM1" s="14" t="s">
        <v>13</v>
      </c>
      <c r="AN1" s="14" t="s">
        <v>14</v>
      </c>
      <c r="AO1" s="15" t="s">
        <v>15</v>
      </c>
      <c r="AP1" s="16" t="s">
        <v>16</v>
      </c>
      <c r="AQ1" s="17" t="s">
        <v>17</v>
      </c>
      <c r="AR1" s="18" t="s">
        <v>18</v>
      </c>
      <c r="AS1" s="19" t="s">
        <v>19</v>
      </c>
      <c r="AT1" s="20" t="s">
        <v>20</v>
      </c>
      <c r="AU1" s="21" t="s">
        <v>21</v>
      </c>
      <c r="AV1" s="20" t="s">
        <v>22</v>
      </c>
      <c r="AW1" s="21" t="s">
        <v>23</v>
      </c>
      <c r="AX1" s="20" t="s">
        <v>24</v>
      </c>
      <c r="AY1" s="21" t="s">
        <v>25</v>
      </c>
      <c r="AZ1" s="20" t="s">
        <v>26</v>
      </c>
      <c r="BA1" s="22" t="s">
        <v>27</v>
      </c>
      <c r="BB1" s="20" t="s">
        <v>28</v>
      </c>
      <c r="BC1" s="22" t="s">
        <v>29</v>
      </c>
      <c r="BD1" s="4" t="s">
        <v>30</v>
      </c>
      <c r="BE1" s="4" t="s">
        <v>31</v>
      </c>
      <c r="BF1" s="4" t="s">
        <v>87</v>
      </c>
      <c r="BG1" s="4" t="s">
        <v>88</v>
      </c>
      <c r="BH1" s="4" t="s">
        <v>89</v>
      </c>
      <c r="BI1" s="2" t="s">
        <v>90</v>
      </c>
      <c r="BJ1" s="2" t="s">
        <v>91</v>
      </c>
      <c r="BK1" s="4" t="s">
        <v>92</v>
      </c>
      <c r="BL1" s="4" t="s">
        <v>93</v>
      </c>
      <c r="BM1" s="2" t="s">
        <v>94</v>
      </c>
      <c r="BN1" s="4" t="s">
        <v>95</v>
      </c>
      <c r="BO1" s="1" t="s">
        <v>96</v>
      </c>
    </row>
    <row r="2" spans="1:67" ht="13" customHeight="1" x14ac:dyDescent="0.15">
      <c r="A2" s="23">
        <v>1769</v>
      </c>
      <c r="B2" s="108">
        <v>42230</v>
      </c>
      <c r="C2" s="25" t="s">
        <v>203</v>
      </c>
      <c r="D2" s="109" t="s">
        <v>204</v>
      </c>
      <c r="E2" s="26"/>
      <c r="F2" s="26" t="s">
        <v>205</v>
      </c>
      <c r="G2" s="27">
        <v>42185</v>
      </c>
      <c r="H2" s="28" t="s">
        <v>206</v>
      </c>
      <c r="I2" s="28" t="s">
        <v>212</v>
      </c>
      <c r="J2" s="28"/>
      <c r="K2" s="26" t="s">
        <v>220</v>
      </c>
      <c r="L2" s="26" t="s">
        <v>221</v>
      </c>
      <c r="M2" s="111">
        <v>87.75272727272727</v>
      </c>
      <c r="N2" s="111">
        <v>24.509090909090908</v>
      </c>
      <c r="O2" s="26"/>
      <c r="P2" s="26"/>
      <c r="Q2" s="111" t="s">
        <v>210</v>
      </c>
      <c r="R2" s="29"/>
      <c r="S2" s="111" t="s">
        <v>210</v>
      </c>
      <c r="T2" s="26"/>
      <c r="U2" s="111" t="s">
        <v>210</v>
      </c>
      <c r="V2" s="111" t="s">
        <v>210</v>
      </c>
      <c r="W2" s="111" t="s">
        <v>210</v>
      </c>
      <c r="X2" s="26"/>
      <c r="Y2" s="112"/>
      <c r="Z2" s="112"/>
      <c r="AA2" s="112"/>
      <c r="AB2" s="112"/>
      <c r="AC2" s="112"/>
      <c r="AD2" s="111" t="s">
        <v>210</v>
      </c>
      <c r="AE2" s="111" t="s">
        <v>210</v>
      </c>
      <c r="AF2" s="26"/>
      <c r="AG2" s="26"/>
      <c r="AH2" s="111" t="s">
        <v>210</v>
      </c>
      <c r="AI2" s="26"/>
      <c r="AJ2" s="26"/>
      <c r="AK2" s="111" t="s">
        <v>210</v>
      </c>
      <c r="AL2" s="26" t="s">
        <v>211</v>
      </c>
      <c r="AM2" s="28" t="s">
        <v>212</v>
      </c>
      <c r="AN2" s="111" t="s">
        <v>210</v>
      </c>
      <c r="AO2" s="26"/>
      <c r="AP2" s="26"/>
      <c r="AQ2" s="28">
        <v>9.3469999999999995</v>
      </c>
      <c r="AR2" s="28"/>
      <c r="AS2" s="30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>
        <v>0</v>
      </c>
      <c r="BC2" s="28">
        <v>0</v>
      </c>
      <c r="BD2" s="28"/>
      <c r="BE2" s="28" t="s">
        <v>198</v>
      </c>
      <c r="BF2" s="26"/>
      <c r="BG2" s="109" t="s">
        <v>222</v>
      </c>
      <c r="BH2" s="26"/>
      <c r="BI2" s="26" t="s">
        <v>68</v>
      </c>
      <c r="BJ2" s="92" t="s">
        <v>0</v>
      </c>
      <c r="BK2" s="28">
        <v>20</v>
      </c>
      <c r="BL2" s="28" t="s">
        <v>213</v>
      </c>
      <c r="BM2" s="26"/>
      <c r="BN2" s="26" t="s">
        <v>223</v>
      </c>
      <c r="BO2" s="26" t="s">
        <v>216</v>
      </c>
    </row>
    <row r="3" spans="1:67" ht="13" customHeight="1" x14ac:dyDescent="0.15">
      <c r="A3" s="23">
        <v>9853</v>
      </c>
      <c r="B3" s="108">
        <v>42230</v>
      </c>
      <c r="C3" s="25" t="s">
        <v>203</v>
      </c>
      <c r="D3" s="109" t="s">
        <v>204</v>
      </c>
      <c r="E3" s="26"/>
      <c r="F3" s="26" t="s">
        <v>205</v>
      </c>
      <c r="G3" s="27">
        <v>42179</v>
      </c>
      <c r="H3" s="28" t="s">
        <v>206</v>
      </c>
      <c r="I3" s="110" t="s">
        <v>207</v>
      </c>
      <c r="J3" s="28"/>
      <c r="K3" s="26" t="s">
        <v>208</v>
      </c>
      <c r="L3" s="109" t="s">
        <v>209</v>
      </c>
      <c r="M3" s="111">
        <v>87.75454545454545</v>
      </c>
      <c r="N3" s="111">
        <v>24.499999999999996</v>
      </c>
      <c r="O3" s="26"/>
      <c r="P3" s="26"/>
      <c r="Q3" s="111" t="s">
        <v>210</v>
      </c>
      <c r="R3" s="29"/>
      <c r="S3" s="111" t="s">
        <v>210</v>
      </c>
      <c r="T3" s="26"/>
      <c r="U3" s="111" t="s">
        <v>210</v>
      </c>
      <c r="V3" s="111" t="s">
        <v>210</v>
      </c>
      <c r="W3" s="111" t="s">
        <v>210</v>
      </c>
      <c r="X3" s="26"/>
      <c r="Y3" s="112"/>
      <c r="Z3" s="112"/>
      <c r="AA3" s="112"/>
      <c r="AB3" s="112"/>
      <c r="AC3" s="112"/>
      <c r="AD3" s="111" t="s">
        <v>210</v>
      </c>
      <c r="AE3" s="111" t="s">
        <v>210</v>
      </c>
      <c r="AF3" s="26"/>
      <c r="AG3" s="26"/>
      <c r="AH3" s="111" t="s">
        <v>210</v>
      </c>
      <c r="AI3" s="26"/>
      <c r="AJ3" s="26"/>
      <c r="AK3" s="111" t="s">
        <v>210</v>
      </c>
      <c r="AL3" s="26" t="s">
        <v>211</v>
      </c>
      <c r="AM3" s="28" t="s">
        <v>212</v>
      </c>
      <c r="AN3" s="111" t="s">
        <v>210</v>
      </c>
      <c r="AO3" s="26"/>
      <c r="AP3" s="28"/>
      <c r="AQ3" s="28">
        <v>14.347</v>
      </c>
      <c r="AR3" s="28"/>
      <c r="AS3" s="30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12</v>
      </c>
      <c r="BE3" s="28" t="s">
        <v>198</v>
      </c>
      <c r="BF3" s="28"/>
      <c r="BG3" s="28"/>
      <c r="BH3" s="28"/>
      <c r="BI3" s="28"/>
      <c r="BJ3" s="28"/>
      <c r="BK3" s="28"/>
      <c r="BL3" s="28" t="s">
        <v>213</v>
      </c>
      <c r="BM3" s="109" t="s">
        <v>214</v>
      </c>
      <c r="BN3" s="109" t="s">
        <v>215</v>
      </c>
      <c r="BO3" s="113" t="s">
        <v>216</v>
      </c>
    </row>
    <row r="4" spans="1:67" ht="13" customHeight="1" x14ac:dyDescent="0.15">
      <c r="A4" s="23">
        <v>3291</v>
      </c>
      <c r="B4" s="108">
        <v>42230</v>
      </c>
      <c r="C4" s="25" t="s">
        <v>203</v>
      </c>
      <c r="D4" s="109" t="s">
        <v>204</v>
      </c>
      <c r="E4" s="26"/>
      <c r="F4" s="26" t="s">
        <v>217</v>
      </c>
      <c r="G4" s="27">
        <v>42185</v>
      </c>
      <c r="H4" s="28" t="s">
        <v>206</v>
      </c>
      <c r="I4" s="28" t="s">
        <v>212</v>
      </c>
      <c r="J4" s="28"/>
      <c r="K4" s="26" t="s">
        <v>220</v>
      </c>
      <c r="L4" s="26" t="s">
        <v>221</v>
      </c>
      <c r="M4" s="111">
        <v>97.481818181818184</v>
      </c>
      <c r="N4" s="111">
        <v>29.624545454545455</v>
      </c>
      <c r="O4" s="26"/>
      <c r="P4" s="26"/>
      <c r="Q4" s="111" t="s">
        <v>210</v>
      </c>
      <c r="R4" s="29"/>
      <c r="S4" s="111" t="s">
        <v>210</v>
      </c>
      <c r="T4" s="26"/>
      <c r="U4" s="111" t="s">
        <v>210</v>
      </c>
      <c r="V4" s="111" t="s">
        <v>210</v>
      </c>
      <c r="W4" s="111">
        <v>13.790909090909089</v>
      </c>
      <c r="X4" s="26"/>
      <c r="Y4" s="112"/>
      <c r="Z4" s="112"/>
      <c r="AA4" s="112"/>
      <c r="AB4" s="112"/>
      <c r="AC4" s="112"/>
      <c r="AD4" s="111" t="s">
        <v>210</v>
      </c>
      <c r="AE4" s="111" t="s">
        <v>210</v>
      </c>
      <c r="AF4" s="26"/>
      <c r="AG4" s="26"/>
      <c r="AH4" s="111" t="s">
        <v>210</v>
      </c>
      <c r="AI4" s="26"/>
      <c r="AJ4" s="26"/>
      <c r="AK4" s="111" t="s">
        <v>210</v>
      </c>
      <c r="AL4" s="26" t="s">
        <v>218</v>
      </c>
      <c r="AM4" s="28" t="s">
        <v>212</v>
      </c>
      <c r="AN4" s="111" t="s">
        <v>210</v>
      </c>
      <c r="AO4" s="26"/>
      <c r="AP4" s="28"/>
      <c r="AQ4" s="28">
        <v>9.3469999999999995</v>
      </c>
      <c r="AR4" s="28"/>
      <c r="AS4" s="30"/>
      <c r="AT4" s="28">
        <v>0</v>
      </c>
      <c r="AU4" s="28">
        <v>0</v>
      </c>
      <c r="AV4" s="28">
        <v>0</v>
      </c>
      <c r="AW4" s="28">
        <v>0</v>
      </c>
      <c r="AX4" s="28">
        <v>0</v>
      </c>
      <c r="AY4" s="28">
        <v>0</v>
      </c>
      <c r="AZ4" s="28">
        <v>0</v>
      </c>
      <c r="BA4" s="28">
        <v>0</v>
      </c>
      <c r="BB4" s="28">
        <v>0</v>
      </c>
      <c r="BC4" s="28">
        <v>0</v>
      </c>
      <c r="BD4" s="28"/>
      <c r="BE4" s="28" t="s">
        <v>198</v>
      </c>
      <c r="BF4" s="26"/>
      <c r="BG4" s="109" t="s">
        <v>222</v>
      </c>
      <c r="BH4" s="26"/>
      <c r="BI4" s="26" t="s">
        <v>68</v>
      </c>
      <c r="BJ4" s="92" t="s">
        <v>0</v>
      </c>
      <c r="BK4" s="28">
        <v>20</v>
      </c>
      <c r="BL4" s="28" t="s">
        <v>213</v>
      </c>
      <c r="BM4" s="28"/>
      <c r="BN4" s="26" t="s">
        <v>224</v>
      </c>
      <c r="BO4" s="26" t="s">
        <v>216</v>
      </c>
    </row>
    <row r="5" spans="1:67" ht="13" customHeight="1" x14ac:dyDescent="0.15">
      <c r="A5" s="23">
        <v>9854</v>
      </c>
      <c r="B5" s="108">
        <v>42230</v>
      </c>
      <c r="C5" s="25" t="s">
        <v>203</v>
      </c>
      <c r="D5" s="109" t="s">
        <v>204</v>
      </c>
      <c r="E5" s="26"/>
      <c r="F5" s="26" t="s">
        <v>217</v>
      </c>
      <c r="G5" s="27">
        <v>42179</v>
      </c>
      <c r="H5" s="28" t="s">
        <v>206</v>
      </c>
      <c r="I5" s="110" t="s">
        <v>207</v>
      </c>
      <c r="J5" s="28"/>
      <c r="K5" s="26" t="s">
        <v>208</v>
      </c>
      <c r="L5" s="109" t="s">
        <v>209</v>
      </c>
      <c r="M5" s="111">
        <v>97.481818181818184</v>
      </c>
      <c r="N5" s="111">
        <v>29.618181818181814</v>
      </c>
      <c r="O5" s="26"/>
      <c r="P5" s="26"/>
      <c r="Q5" s="111" t="s">
        <v>210</v>
      </c>
      <c r="R5" s="29"/>
      <c r="S5" s="111" t="s">
        <v>210</v>
      </c>
      <c r="T5" s="26"/>
      <c r="U5" s="111" t="s">
        <v>210</v>
      </c>
      <c r="V5" s="111" t="s">
        <v>210</v>
      </c>
      <c r="W5" s="111">
        <v>13.790909090909089</v>
      </c>
      <c r="X5" s="26"/>
      <c r="Y5" s="112"/>
      <c r="Z5" s="112"/>
      <c r="AA5" s="112"/>
      <c r="AB5" s="112"/>
      <c r="AC5" s="112"/>
      <c r="AD5" s="111" t="s">
        <v>210</v>
      </c>
      <c r="AE5" s="111" t="s">
        <v>210</v>
      </c>
      <c r="AF5" s="26"/>
      <c r="AG5" s="26"/>
      <c r="AH5" s="111" t="s">
        <v>210</v>
      </c>
      <c r="AI5" s="26"/>
      <c r="AJ5" s="26"/>
      <c r="AK5" s="111" t="s">
        <v>210</v>
      </c>
      <c r="AL5" s="26" t="s">
        <v>218</v>
      </c>
      <c r="AM5" s="28" t="s">
        <v>212</v>
      </c>
      <c r="AN5" s="111" t="s">
        <v>210</v>
      </c>
      <c r="AO5" s="26"/>
      <c r="AP5" s="28"/>
      <c r="AQ5" s="28">
        <v>14.347</v>
      </c>
      <c r="AR5" s="28"/>
      <c r="AS5" s="30"/>
      <c r="AT5" s="28">
        <v>0</v>
      </c>
      <c r="AU5" s="28">
        <v>0</v>
      </c>
      <c r="AV5" s="28">
        <v>0</v>
      </c>
      <c r="AW5" s="28">
        <v>0</v>
      </c>
      <c r="AX5" s="28">
        <v>0</v>
      </c>
      <c r="AY5" s="28">
        <v>0</v>
      </c>
      <c r="AZ5" s="28">
        <v>0</v>
      </c>
      <c r="BA5" s="28">
        <v>0</v>
      </c>
      <c r="BB5" s="28">
        <v>0</v>
      </c>
      <c r="BC5" s="28">
        <v>0</v>
      </c>
      <c r="BD5" s="28">
        <v>12</v>
      </c>
      <c r="BE5" s="28" t="s">
        <v>198</v>
      </c>
      <c r="BF5" s="28"/>
      <c r="BG5" s="28"/>
      <c r="BH5" s="28"/>
      <c r="BI5" s="28"/>
      <c r="BJ5" s="28"/>
      <c r="BK5" s="28"/>
      <c r="BL5" s="28" t="s">
        <v>213</v>
      </c>
      <c r="BM5" s="109" t="s">
        <v>214</v>
      </c>
      <c r="BN5" s="109" t="s">
        <v>219</v>
      </c>
      <c r="BO5" s="113" t="s">
        <v>216</v>
      </c>
    </row>
    <row r="6" spans="1:67" x14ac:dyDescent="0.15">
      <c r="BD6" s="120"/>
    </row>
  </sheetData>
  <sheetProtection algorithmName="SHA-512" hashValue="8+XnvdZqlWOK2UdDxSOCRkpJVMVFsGolnoNj59Ldapw+OUZHjLpQMEw1woaKhxf7L0w6MfkLCSSiLBvPTXGYQQ==" saltValue="bsYC9zWR8cVpV2U9PxGm2A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CCAD8-23B8-5E4C-B8E2-37B6DE5434E5}">
  <sheetPr codeName="Sheet9"/>
  <dimension ref="A1:BO3"/>
  <sheetViews>
    <sheetView workbookViewId="0">
      <selection activeCell="AQ2" sqref="AQ2"/>
    </sheetView>
  </sheetViews>
  <sheetFormatPr baseColWidth="10" defaultRowHeight="13" x14ac:dyDescent="0.15"/>
  <sheetData>
    <row r="1" spans="1:67" ht="70" x14ac:dyDescent="0.15">
      <c r="A1" s="1" t="s">
        <v>32</v>
      </c>
      <c r="B1" s="1" t="s">
        <v>33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43</v>
      </c>
      <c r="M1" s="6" t="s">
        <v>44</v>
      </c>
      <c r="N1" s="7" t="s">
        <v>45</v>
      </c>
      <c r="O1" s="7" t="s">
        <v>46</v>
      </c>
      <c r="P1" s="7" t="s">
        <v>47</v>
      </c>
      <c r="Q1" s="7" t="s">
        <v>48</v>
      </c>
      <c r="R1" s="7" t="s">
        <v>49</v>
      </c>
      <c r="S1" s="7" t="s">
        <v>50</v>
      </c>
      <c r="T1" s="7" t="s">
        <v>51</v>
      </c>
      <c r="U1" s="7" t="s">
        <v>52</v>
      </c>
      <c r="V1" s="8" t="s">
        <v>53</v>
      </c>
      <c r="W1" s="9" t="s">
        <v>54</v>
      </c>
      <c r="X1" s="9" t="s">
        <v>55</v>
      </c>
      <c r="Y1" s="9" t="s">
        <v>56</v>
      </c>
      <c r="Z1" s="9" t="s">
        <v>57</v>
      </c>
      <c r="AA1" s="9" t="s">
        <v>151</v>
      </c>
      <c r="AB1" s="9" t="s">
        <v>152</v>
      </c>
      <c r="AC1" s="9" t="s">
        <v>153</v>
      </c>
      <c r="AD1" s="9" t="s">
        <v>120</v>
      </c>
      <c r="AE1" s="10" t="s">
        <v>121</v>
      </c>
      <c r="AF1" s="11" t="s">
        <v>122</v>
      </c>
      <c r="AG1" s="11" t="s">
        <v>7</v>
      </c>
      <c r="AH1" s="12" t="s">
        <v>8</v>
      </c>
      <c r="AI1" s="12" t="s">
        <v>9</v>
      </c>
      <c r="AJ1" s="12" t="s">
        <v>10</v>
      </c>
      <c r="AK1" s="12" t="s">
        <v>11</v>
      </c>
      <c r="AL1" s="13" t="s">
        <v>12</v>
      </c>
      <c r="AM1" s="14" t="s">
        <v>13</v>
      </c>
      <c r="AN1" s="14" t="s">
        <v>14</v>
      </c>
      <c r="AO1" s="15" t="s">
        <v>15</v>
      </c>
      <c r="AP1" s="16" t="s">
        <v>16</v>
      </c>
      <c r="AQ1" s="17" t="s">
        <v>17</v>
      </c>
      <c r="AR1" s="18" t="s">
        <v>18</v>
      </c>
      <c r="AS1" s="19" t="s">
        <v>19</v>
      </c>
      <c r="AT1" s="20" t="s">
        <v>20</v>
      </c>
      <c r="AU1" s="21" t="s">
        <v>21</v>
      </c>
      <c r="AV1" s="20" t="s">
        <v>22</v>
      </c>
      <c r="AW1" s="21" t="s">
        <v>23</v>
      </c>
      <c r="AX1" s="20" t="s">
        <v>24</v>
      </c>
      <c r="AY1" s="21" t="s">
        <v>25</v>
      </c>
      <c r="AZ1" s="20" t="s">
        <v>26</v>
      </c>
      <c r="BA1" s="22" t="s">
        <v>27</v>
      </c>
      <c r="BB1" s="20" t="s">
        <v>28</v>
      </c>
      <c r="BC1" s="22" t="s">
        <v>29</v>
      </c>
      <c r="BD1" s="4" t="s">
        <v>30</v>
      </c>
      <c r="BE1" s="4" t="s">
        <v>31</v>
      </c>
      <c r="BF1" s="4" t="s">
        <v>87</v>
      </c>
      <c r="BG1" s="4" t="s">
        <v>88</v>
      </c>
      <c r="BH1" s="4" t="s">
        <v>89</v>
      </c>
      <c r="BI1" s="2" t="s">
        <v>90</v>
      </c>
      <c r="BJ1" s="2" t="s">
        <v>91</v>
      </c>
      <c r="BK1" s="4" t="s">
        <v>92</v>
      </c>
      <c r="BL1" s="4" t="s">
        <v>93</v>
      </c>
      <c r="BM1" s="2" t="s">
        <v>94</v>
      </c>
      <c r="BN1" s="4" t="s">
        <v>95</v>
      </c>
      <c r="BO1" s="1" t="s">
        <v>96</v>
      </c>
    </row>
    <row r="2" spans="1:67" x14ac:dyDescent="0.15">
      <c r="A2" s="23">
        <v>1769</v>
      </c>
      <c r="B2" s="27">
        <v>41821</v>
      </c>
      <c r="C2" s="25" t="s">
        <v>58</v>
      </c>
      <c r="D2" s="26" t="s">
        <v>59</v>
      </c>
      <c r="E2" s="26"/>
      <c r="F2" s="26" t="s">
        <v>60</v>
      </c>
      <c r="G2" s="27">
        <v>41820</v>
      </c>
      <c r="H2" s="28" t="s">
        <v>61</v>
      </c>
      <c r="I2" s="28" t="s">
        <v>62</v>
      </c>
      <c r="J2" s="28"/>
      <c r="K2" s="26" t="s">
        <v>63</v>
      </c>
      <c r="L2" s="26" t="s">
        <v>64</v>
      </c>
      <c r="M2" s="97">
        <v>86.032727272727271</v>
      </c>
      <c r="N2" s="97">
        <v>24.028181818181821</v>
      </c>
      <c r="O2" s="26"/>
      <c r="P2" s="26"/>
      <c r="Q2" s="26"/>
      <c r="R2" s="29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 t="s">
        <v>65</v>
      </c>
      <c r="AM2" s="28" t="s">
        <v>62</v>
      </c>
      <c r="AN2" s="28"/>
      <c r="AO2" s="28"/>
      <c r="AP2" s="30" t="s">
        <v>66</v>
      </c>
      <c r="AQ2" s="91">
        <v>8.5410000000000004</v>
      </c>
      <c r="AR2" s="28"/>
      <c r="AS2" s="26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>
        <v>0</v>
      </c>
      <c r="BC2" s="28">
        <v>0</v>
      </c>
      <c r="BD2" s="28">
        <v>0</v>
      </c>
      <c r="BE2" s="28" t="s">
        <v>198</v>
      </c>
      <c r="BF2" s="28"/>
      <c r="BG2" s="28"/>
      <c r="BH2" s="28"/>
      <c r="BI2" s="26"/>
      <c r="BJ2" s="92"/>
      <c r="BK2" s="28"/>
      <c r="BL2" s="28"/>
      <c r="BM2" s="26"/>
    </row>
    <row r="3" spans="1:67" x14ac:dyDescent="0.15">
      <c r="A3" s="23">
        <v>3291</v>
      </c>
      <c r="B3" s="27">
        <v>41821</v>
      </c>
      <c r="C3" s="25" t="s">
        <v>58</v>
      </c>
      <c r="D3" s="26" t="s">
        <v>59</v>
      </c>
      <c r="E3" s="26"/>
      <c r="F3" s="26" t="s">
        <v>4</v>
      </c>
      <c r="G3" s="27">
        <v>41820</v>
      </c>
      <c r="H3" s="28" t="s">
        <v>61</v>
      </c>
      <c r="I3" s="28" t="s">
        <v>62</v>
      </c>
      <c r="J3" s="28"/>
      <c r="K3" s="26" t="s">
        <v>63</v>
      </c>
      <c r="L3" s="26" t="s">
        <v>64</v>
      </c>
      <c r="M3" s="26">
        <v>95.572999999999993</v>
      </c>
      <c r="N3" s="26">
        <v>29.043600000000001</v>
      </c>
      <c r="O3" s="26"/>
      <c r="P3" s="26"/>
      <c r="Q3" s="26"/>
      <c r="R3" s="29"/>
      <c r="S3" s="26"/>
      <c r="T3" s="26"/>
      <c r="U3" s="26"/>
      <c r="V3" s="26"/>
      <c r="W3" s="26">
        <v>13.52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 t="s">
        <v>5</v>
      </c>
      <c r="AM3" s="28" t="s">
        <v>62</v>
      </c>
      <c r="AN3" s="28"/>
      <c r="AO3" s="28"/>
      <c r="AP3" s="30" t="s">
        <v>66</v>
      </c>
      <c r="AQ3" s="91">
        <v>8.5410000000000004</v>
      </c>
      <c r="AR3" s="28"/>
      <c r="AS3" s="26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 t="s">
        <v>198</v>
      </c>
      <c r="BF3" s="28"/>
      <c r="BG3" s="28"/>
      <c r="BH3" s="28"/>
      <c r="BI3" s="26"/>
      <c r="BJ3" s="26"/>
      <c r="BK3" s="28"/>
      <c r="BL3" s="28"/>
      <c r="BM3" s="26"/>
    </row>
  </sheetData>
  <sheetProtection algorithmName="SHA-512" hashValue="XkdDEBzscfx6t+aPxUU7Oqsu+g2qmwQD3cOeye/HYvOOnrb+8I+I84ln5vXk/bapoQmXzJTL80eGeZbd5IEvMQ==" saltValue="hjD0SXhAoJss8Te0Vgl8Lg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BO3"/>
  <sheetViews>
    <sheetView workbookViewId="0">
      <selection activeCell="A3" sqref="A3:XFD3"/>
    </sheetView>
  </sheetViews>
  <sheetFormatPr baseColWidth="10" defaultRowHeight="13" x14ac:dyDescent="0.15"/>
  <sheetData>
    <row r="1" spans="1:67" ht="70" x14ac:dyDescent="0.15">
      <c r="A1" s="1" t="s">
        <v>32</v>
      </c>
      <c r="B1" s="1" t="s">
        <v>33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43</v>
      </c>
      <c r="M1" s="6" t="s">
        <v>44</v>
      </c>
      <c r="N1" s="7" t="s">
        <v>45</v>
      </c>
      <c r="O1" s="7" t="s">
        <v>46</v>
      </c>
      <c r="P1" s="7" t="s">
        <v>47</v>
      </c>
      <c r="Q1" s="7" t="s">
        <v>48</v>
      </c>
      <c r="R1" s="7" t="s">
        <v>49</v>
      </c>
      <c r="S1" s="7" t="s">
        <v>50</v>
      </c>
      <c r="T1" s="7" t="s">
        <v>51</v>
      </c>
      <c r="U1" s="7" t="s">
        <v>52</v>
      </c>
      <c r="V1" s="8" t="s">
        <v>53</v>
      </c>
      <c r="W1" s="9" t="s">
        <v>54</v>
      </c>
      <c r="X1" s="9" t="s">
        <v>55</v>
      </c>
      <c r="Y1" s="9" t="s">
        <v>56</v>
      </c>
      <c r="Z1" s="9" t="s">
        <v>57</v>
      </c>
      <c r="AA1" s="9" t="s">
        <v>151</v>
      </c>
      <c r="AB1" s="9" t="s">
        <v>152</v>
      </c>
      <c r="AC1" s="9" t="s">
        <v>153</v>
      </c>
      <c r="AD1" s="9" t="s">
        <v>120</v>
      </c>
      <c r="AE1" s="10" t="s">
        <v>121</v>
      </c>
      <c r="AF1" s="11" t="s">
        <v>122</v>
      </c>
      <c r="AG1" s="11" t="s">
        <v>7</v>
      </c>
      <c r="AH1" s="12" t="s">
        <v>8</v>
      </c>
      <c r="AI1" s="12" t="s">
        <v>9</v>
      </c>
      <c r="AJ1" s="12" t="s">
        <v>10</v>
      </c>
      <c r="AK1" s="12" t="s">
        <v>11</v>
      </c>
      <c r="AL1" s="13" t="s">
        <v>12</v>
      </c>
      <c r="AM1" s="14" t="s">
        <v>13</v>
      </c>
      <c r="AN1" s="14" t="s">
        <v>14</v>
      </c>
      <c r="AO1" s="15" t="s">
        <v>15</v>
      </c>
      <c r="AP1" s="16" t="s">
        <v>16</v>
      </c>
      <c r="AQ1" s="17" t="s">
        <v>17</v>
      </c>
      <c r="AR1" s="18" t="s">
        <v>18</v>
      </c>
      <c r="AS1" s="19" t="s">
        <v>19</v>
      </c>
      <c r="AT1" s="20" t="s">
        <v>20</v>
      </c>
      <c r="AU1" s="21" t="s">
        <v>21</v>
      </c>
      <c r="AV1" s="20" t="s">
        <v>22</v>
      </c>
      <c r="AW1" s="21" t="s">
        <v>23</v>
      </c>
      <c r="AX1" s="20" t="s">
        <v>24</v>
      </c>
      <c r="AY1" s="21" t="s">
        <v>25</v>
      </c>
      <c r="AZ1" s="20" t="s">
        <v>26</v>
      </c>
      <c r="BA1" s="22" t="s">
        <v>27</v>
      </c>
      <c r="BB1" s="20" t="s">
        <v>28</v>
      </c>
      <c r="BC1" s="22" t="s">
        <v>29</v>
      </c>
      <c r="BD1" s="4" t="s">
        <v>30</v>
      </c>
      <c r="BE1" s="4" t="s">
        <v>31</v>
      </c>
      <c r="BF1" s="4" t="s">
        <v>87</v>
      </c>
      <c r="BG1" s="4" t="s">
        <v>88</v>
      </c>
      <c r="BH1" s="4" t="s">
        <v>89</v>
      </c>
      <c r="BI1" s="2" t="s">
        <v>90</v>
      </c>
      <c r="BJ1" s="2" t="s">
        <v>91</v>
      </c>
      <c r="BK1" s="4" t="s">
        <v>92</v>
      </c>
      <c r="BL1" s="4" t="s">
        <v>93</v>
      </c>
      <c r="BM1" s="2" t="s">
        <v>94</v>
      </c>
      <c r="BN1" s="4" t="s">
        <v>95</v>
      </c>
      <c r="BO1" s="1" t="s">
        <v>96</v>
      </c>
    </row>
    <row r="2" spans="1:67" x14ac:dyDescent="0.15">
      <c r="A2" s="23">
        <v>1769</v>
      </c>
      <c r="B2" s="27">
        <v>41464</v>
      </c>
      <c r="C2" s="25" t="s">
        <v>58</v>
      </c>
      <c r="D2" s="26" t="s">
        <v>59</v>
      </c>
      <c r="E2" s="26"/>
      <c r="F2" s="26" t="s">
        <v>60</v>
      </c>
      <c r="G2" s="27">
        <v>41455</v>
      </c>
      <c r="H2" s="28" t="s">
        <v>61</v>
      </c>
      <c r="I2" s="28" t="s">
        <v>62</v>
      </c>
      <c r="J2" s="28"/>
      <c r="K2" s="26" t="s">
        <v>63</v>
      </c>
      <c r="L2" s="26" t="s">
        <v>64</v>
      </c>
      <c r="M2" s="26">
        <v>84.305000000000007</v>
      </c>
      <c r="N2" s="26">
        <v>23.545999999999999</v>
      </c>
      <c r="O2" s="26"/>
      <c r="P2" s="26"/>
      <c r="Q2" s="26"/>
      <c r="R2" s="29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 t="s">
        <v>65</v>
      </c>
      <c r="AM2" s="28" t="s">
        <v>62</v>
      </c>
      <c r="AN2" s="28"/>
      <c r="AO2" s="28"/>
      <c r="AP2" s="30" t="s">
        <v>66</v>
      </c>
      <c r="AQ2" s="91">
        <v>8.9290000000000003</v>
      </c>
      <c r="AR2" s="28" t="s">
        <v>67</v>
      </c>
      <c r="AS2" s="26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>
        <v>0</v>
      </c>
      <c r="BC2" s="28">
        <v>0</v>
      </c>
      <c r="BD2" s="28"/>
      <c r="BE2" s="28" t="s">
        <v>62</v>
      </c>
      <c r="BF2" s="28"/>
      <c r="BG2" s="28" t="s">
        <v>62</v>
      </c>
      <c r="BH2" s="28"/>
      <c r="BI2" s="26" t="s">
        <v>68</v>
      </c>
      <c r="BJ2" s="92" t="s">
        <v>0</v>
      </c>
      <c r="BK2" s="28">
        <v>18.25</v>
      </c>
      <c r="BL2" s="28" t="s">
        <v>1</v>
      </c>
      <c r="BM2" s="26"/>
      <c r="BN2" t="s">
        <v>2</v>
      </c>
      <c r="BO2" t="s">
        <v>3</v>
      </c>
    </row>
    <row r="3" spans="1:67" x14ac:dyDescent="0.15">
      <c r="A3" s="23">
        <v>3291</v>
      </c>
      <c r="B3" s="27">
        <v>41464</v>
      </c>
      <c r="C3" s="25" t="s">
        <v>58</v>
      </c>
      <c r="D3" s="26" t="s">
        <v>59</v>
      </c>
      <c r="E3" s="26"/>
      <c r="F3" s="26" t="s">
        <v>4</v>
      </c>
      <c r="G3" s="27">
        <v>41455</v>
      </c>
      <c r="H3" s="28" t="s">
        <v>61</v>
      </c>
      <c r="I3" s="28" t="s">
        <v>62</v>
      </c>
      <c r="J3" s="28"/>
      <c r="K3" s="26" t="s">
        <v>63</v>
      </c>
      <c r="L3" s="26" t="s">
        <v>64</v>
      </c>
      <c r="M3" s="26">
        <v>93.655000000000001</v>
      </c>
      <c r="N3" s="26">
        <v>28.460999999999999</v>
      </c>
      <c r="O3" s="26"/>
      <c r="P3" s="26"/>
      <c r="Q3" s="26"/>
      <c r="R3" s="29"/>
      <c r="S3" s="26"/>
      <c r="T3" s="26"/>
      <c r="U3" s="26"/>
      <c r="V3" s="26"/>
      <c r="W3" s="26">
        <v>13.252000000000001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 t="s">
        <v>5</v>
      </c>
      <c r="AM3" s="28" t="s">
        <v>62</v>
      </c>
      <c r="AN3" s="28"/>
      <c r="AO3" s="28"/>
      <c r="AP3" s="30" t="s">
        <v>66</v>
      </c>
      <c r="AQ3" s="91">
        <v>8.9290000000000003</v>
      </c>
      <c r="AR3" s="28" t="s">
        <v>67</v>
      </c>
      <c r="AS3" s="26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/>
      <c r="BE3" s="28" t="s">
        <v>62</v>
      </c>
      <c r="BF3" s="28"/>
      <c r="BG3" s="28" t="s">
        <v>62</v>
      </c>
      <c r="BH3" s="28"/>
      <c r="BI3" s="26"/>
      <c r="BJ3" s="26"/>
      <c r="BK3" s="28"/>
      <c r="BL3" s="28" t="s">
        <v>1</v>
      </c>
      <c r="BM3" s="26"/>
      <c r="BN3" t="s">
        <v>6</v>
      </c>
      <c r="BO3" t="s">
        <v>3</v>
      </c>
    </row>
  </sheetData>
  <sheetProtection algorithmName="SHA-512" hashValue="qWafQNPqXN4Pk9W9XY1ht5aK7l7z+viPcYFqECtl8xmQ8L5oRYlNWr6EP1LvBvyKxmZDQpTAv0qkNkJwvC01ow==" saltValue="MxKEHkgh7qKEYHFP1VZ1SQ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BO3"/>
  <sheetViews>
    <sheetView workbookViewId="0">
      <selection activeCell="F22" sqref="F22"/>
    </sheetView>
  </sheetViews>
  <sheetFormatPr baseColWidth="10" defaultRowHeight="13" x14ac:dyDescent="0.15"/>
  <sheetData>
    <row r="1" spans="1:67" ht="70" x14ac:dyDescent="0.15">
      <c r="A1" s="1" t="s">
        <v>32</v>
      </c>
      <c r="B1" s="1" t="s">
        <v>33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43</v>
      </c>
      <c r="M1" s="6" t="s">
        <v>44</v>
      </c>
      <c r="N1" s="7" t="s">
        <v>45</v>
      </c>
      <c r="O1" s="7" t="s">
        <v>46</v>
      </c>
      <c r="P1" s="7" t="s">
        <v>47</v>
      </c>
      <c r="Q1" s="7" t="s">
        <v>48</v>
      </c>
      <c r="R1" s="7" t="s">
        <v>49</v>
      </c>
      <c r="S1" s="7" t="s">
        <v>50</v>
      </c>
      <c r="T1" s="7" t="s">
        <v>51</v>
      </c>
      <c r="U1" s="7" t="s">
        <v>52</v>
      </c>
      <c r="V1" s="8" t="s">
        <v>53</v>
      </c>
      <c r="W1" s="9" t="s">
        <v>54</v>
      </c>
      <c r="X1" s="9" t="s">
        <v>55</v>
      </c>
      <c r="Y1" s="9" t="s">
        <v>56</v>
      </c>
      <c r="Z1" s="9" t="s">
        <v>57</v>
      </c>
      <c r="AA1" s="9" t="s">
        <v>151</v>
      </c>
      <c r="AB1" s="9" t="s">
        <v>152</v>
      </c>
      <c r="AC1" s="9" t="s">
        <v>153</v>
      </c>
      <c r="AD1" s="9" t="s">
        <v>120</v>
      </c>
      <c r="AE1" s="10" t="s">
        <v>121</v>
      </c>
      <c r="AF1" s="11" t="s">
        <v>122</v>
      </c>
      <c r="AG1" s="11" t="s">
        <v>7</v>
      </c>
      <c r="AH1" s="12" t="s">
        <v>8</v>
      </c>
      <c r="AI1" s="12" t="s">
        <v>9</v>
      </c>
      <c r="AJ1" s="12" t="s">
        <v>10</v>
      </c>
      <c r="AK1" s="12" t="s">
        <v>11</v>
      </c>
      <c r="AL1" s="13" t="s">
        <v>12</v>
      </c>
      <c r="AM1" s="14" t="s">
        <v>13</v>
      </c>
      <c r="AN1" s="14" t="s">
        <v>14</v>
      </c>
      <c r="AO1" s="15" t="s">
        <v>15</v>
      </c>
      <c r="AP1" s="16" t="s">
        <v>16</v>
      </c>
      <c r="AQ1" s="17" t="s">
        <v>17</v>
      </c>
      <c r="AR1" s="18" t="s">
        <v>18</v>
      </c>
      <c r="AS1" s="19" t="s">
        <v>19</v>
      </c>
      <c r="AT1" s="20" t="s">
        <v>20</v>
      </c>
      <c r="AU1" s="21" t="s">
        <v>21</v>
      </c>
      <c r="AV1" s="20" t="s">
        <v>22</v>
      </c>
      <c r="AW1" s="21" t="s">
        <v>23</v>
      </c>
      <c r="AX1" s="20" t="s">
        <v>24</v>
      </c>
      <c r="AY1" s="21" t="s">
        <v>25</v>
      </c>
      <c r="AZ1" s="20" t="s">
        <v>26</v>
      </c>
      <c r="BA1" s="22" t="s">
        <v>27</v>
      </c>
      <c r="BB1" s="20" t="s">
        <v>28</v>
      </c>
      <c r="BC1" s="22" t="s">
        <v>29</v>
      </c>
      <c r="BD1" s="4" t="s">
        <v>30</v>
      </c>
      <c r="BE1" s="4" t="s">
        <v>31</v>
      </c>
      <c r="BF1" s="4" t="s">
        <v>87</v>
      </c>
      <c r="BG1" s="4" t="s">
        <v>88</v>
      </c>
      <c r="BH1" s="4" t="s">
        <v>89</v>
      </c>
      <c r="BI1" s="2" t="s">
        <v>90</v>
      </c>
      <c r="BJ1" s="2" t="s">
        <v>91</v>
      </c>
      <c r="BK1" s="4" t="s">
        <v>92</v>
      </c>
      <c r="BL1" s="4" t="s">
        <v>93</v>
      </c>
      <c r="BM1" s="2" t="s">
        <v>94</v>
      </c>
      <c r="BN1" s="4" t="s">
        <v>95</v>
      </c>
      <c r="BO1" s="1" t="s">
        <v>96</v>
      </c>
    </row>
    <row r="2" spans="1:67" x14ac:dyDescent="0.15">
      <c r="A2" s="23">
        <v>1769</v>
      </c>
      <c r="B2" s="24">
        <v>41137</v>
      </c>
      <c r="C2" s="25" t="s">
        <v>97</v>
      </c>
      <c r="D2" s="26" t="s">
        <v>98</v>
      </c>
      <c r="E2" s="26"/>
      <c r="F2" s="26" t="s">
        <v>99</v>
      </c>
      <c r="G2" s="27">
        <v>41090</v>
      </c>
      <c r="H2" s="28" t="s">
        <v>100</v>
      </c>
      <c r="I2" s="28" t="s">
        <v>101</v>
      </c>
      <c r="J2" s="28"/>
      <c r="K2" s="26" t="s">
        <v>102</v>
      </c>
      <c r="L2" s="26" t="s">
        <v>103</v>
      </c>
      <c r="M2" s="26">
        <v>84.05</v>
      </c>
      <c r="N2" s="26">
        <v>23.7</v>
      </c>
      <c r="O2" s="26"/>
      <c r="P2" s="26"/>
      <c r="Q2" s="26"/>
      <c r="R2" s="29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 t="s">
        <v>104</v>
      </c>
      <c r="AM2" s="28" t="s">
        <v>105</v>
      </c>
      <c r="AN2" s="28"/>
      <c r="AO2" s="28"/>
      <c r="AP2" s="30" t="s">
        <v>106</v>
      </c>
      <c r="AQ2" s="28">
        <v>6.6710000000000003</v>
      </c>
      <c r="AR2" s="28" t="s">
        <v>107</v>
      </c>
      <c r="AS2" s="26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>
        <v>0</v>
      </c>
      <c r="BC2" s="28">
        <v>0</v>
      </c>
      <c r="BD2" s="28">
        <v>0</v>
      </c>
      <c r="BE2" s="28" t="s">
        <v>101</v>
      </c>
      <c r="BF2" s="28"/>
      <c r="BG2" s="28" t="s">
        <v>101</v>
      </c>
      <c r="BH2" s="28"/>
      <c r="BI2" s="26"/>
      <c r="BJ2" s="26"/>
      <c r="BK2" s="28"/>
      <c r="BL2" s="28" t="s">
        <v>108</v>
      </c>
      <c r="BM2" s="26"/>
      <c r="BN2" t="s">
        <v>109</v>
      </c>
      <c r="BO2" t="s">
        <v>110</v>
      </c>
    </row>
    <row r="3" spans="1:67" x14ac:dyDescent="0.15">
      <c r="A3" s="23">
        <v>3291</v>
      </c>
      <c r="B3" s="24">
        <v>41137</v>
      </c>
      <c r="C3" s="25" t="s">
        <v>97</v>
      </c>
      <c r="D3" s="26" t="s">
        <v>111</v>
      </c>
      <c r="E3" s="26"/>
      <c r="F3" s="26" t="s">
        <v>117</v>
      </c>
      <c r="G3" s="27">
        <v>41090</v>
      </c>
      <c r="H3" s="28" t="s">
        <v>116</v>
      </c>
      <c r="I3" s="28" t="s">
        <v>105</v>
      </c>
      <c r="J3" s="28"/>
      <c r="K3" s="26" t="s">
        <v>112</v>
      </c>
      <c r="L3" s="26" t="s">
        <v>113</v>
      </c>
      <c r="M3" s="26">
        <v>93.66</v>
      </c>
      <c r="N3" s="26">
        <v>28.46</v>
      </c>
      <c r="O3" s="26"/>
      <c r="P3" s="26"/>
      <c r="Q3" s="26"/>
      <c r="R3" s="29"/>
      <c r="S3" s="26"/>
      <c r="T3" s="26"/>
      <c r="U3" s="26"/>
      <c r="V3" s="26"/>
      <c r="W3" s="26">
        <v>13.25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 t="s">
        <v>118</v>
      </c>
      <c r="AM3" s="28" t="s">
        <v>105</v>
      </c>
      <c r="AN3" s="28"/>
      <c r="AO3" s="28"/>
      <c r="AP3" s="30" t="s">
        <v>106</v>
      </c>
      <c r="AQ3" s="28">
        <v>6.6710000000000003</v>
      </c>
      <c r="AR3" s="28" t="s">
        <v>114</v>
      </c>
      <c r="AS3" s="26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 t="s">
        <v>105</v>
      </c>
      <c r="BF3" s="28"/>
      <c r="BG3" s="28" t="s">
        <v>105</v>
      </c>
      <c r="BH3" s="28"/>
      <c r="BI3" s="26"/>
      <c r="BJ3" s="26"/>
      <c r="BK3" s="28"/>
      <c r="BL3" s="28" t="s">
        <v>115</v>
      </c>
      <c r="BM3" s="26"/>
      <c r="BN3" t="s">
        <v>123</v>
      </c>
      <c r="BO3" t="s">
        <v>110</v>
      </c>
    </row>
  </sheetData>
  <sheetProtection algorithmName="SHA-512" hashValue="r4gwa7oeuz4csr/R9yLpKdWHqYLMBGZ8j/+Cuuhe6zyfvPml8sAQLlx7KW8kBvNVej1D8xK4YMbk3KzN6IEA0A==" saltValue="T6lItrcEwIQ5t31N/GzaLw==" spinCount="100000" sheet="1" objects="1" scenarios="1"/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3C62A-AA73-AB42-9A37-EC41D9AF874F}">
  <sheetPr codeName="Sheet16"/>
  <dimension ref="A1:BSH2317"/>
  <sheetViews>
    <sheetView tabSelected="1" topLeftCell="B1" workbookViewId="0">
      <selection activeCell="C37" sqref="C37"/>
    </sheetView>
  </sheetViews>
  <sheetFormatPr baseColWidth="10" defaultColWidth="11.1640625" defaultRowHeight="14" x14ac:dyDescent="0.15"/>
  <cols>
    <col min="1" max="1" width="20.83203125" style="182" customWidth="1"/>
    <col min="2" max="2" width="28" style="182" customWidth="1"/>
    <col min="3" max="7" width="13.83203125" style="182" customWidth="1"/>
    <col min="8" max="9" width="13.83203125" style="182" hidden="1" customWidth="1"/>
    <col min="10" max="12" width="13.83203125" style="182" customWidth="1"/>
    <col min="13" max="13" width="14.6640625" style="182" bestFit="1" customWidth="1"/>
    <col min="14" max="15" width="13.83203125" style="182" customWidth="1"/>
    <col min="16" max="21" width="13.83203125" style="182" hidden="1" customWidth="1"/>
    <col min="22" max="22" width="14.33203125" style="182" bestFit="1" customWidth="1"/>
    <col min="23" max="23" width="13.83203125" style="182" customWidth="1"/>
    <col min="24" max="33" width="7.5" customWidth="1"/>
    <col min="1855" max="16384" width="11.1640625" style="182"/>
  </cols>
  <sheetData>
    <row r="1" spans="1:37" customFormat="1" ht="13" x14ac:dyDescent="0.15">
      <c r="A1" s="264" t="s">
        <v>238</v>
      </c>
      <c r="B1" s="264"/>
      <c r="C1" s="264"/>
      <c r="D1" s="264"/>
      <c r="E1" s="265"/>
      <c r="F1" s="265"/>
      <c r="G1" s="265"/>
      <c r="H1" s="265">
        <v>3</v>
      </c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</row>
    <row r="2" spans="1:37" customFormat="1" ht="13" x14ac:dyDescent="0.15">
      <c r="A2" s="266" t="s">
        <v>75</v>
      </c>
      <c r="B2" s="264"/>
      <c r="C2" s="264"/>
      <c r="D2" s="264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</row>
    <row r="3" spans="1:37" customFormat="1" ht="13" x14ac:dyDescent="0.15">
      <c r="A3" s="264"/>
      <c r="B3" s="264"/>
      <c r="C3" s="264"/>
      <c r="D3" s="264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</row>
    <row r="4" spans="1:37" x14ac:dyDescent="0.15">
      <c r="A4" s="157" t="s">
        <v>140</v>
      </c>
      <c r="B4" s="158"/>
      <c r="C4" s="159">
        <v>3</v>
      </c>
      <c r="D4" s="268"/>
      <c r="E4" s="160" t="s">
        <v>141</v>
      </c>
      <c r="F4" s="161">
        <f>IF(C4&lt;H1,(444),(888))</f>
        <v>888</v>
      </c>
      <c r="G4" s="267"/>
      <c r="H4" s="265"/>
      <c r="I4" s="265"/>
      <c r="J4" s="157"/>
      <c r="K4" s="162" t="s">
        <v>142</v>
      </c>
      <c r="L4" s="163" t="s">
        <v>143</v>
      </c>
      <c r="M4" s="164" t="s">
        <v>129</v>
      </c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</row>
    <row r="5" spans="1:37" x14ac:dyDescent="0.15">
      <c r="A5" s="165" t="s">
        <v>201</v>
      </c>
      <c r="B5" s="166"/>
      <c r="C5" s="167">
        <v>2265</v>
      </c>
      <c r="D5" s="268"/>
      <c r="E5" s="160" t="s">
        <v>145</v>
      </c>
      <c r="F5" s="168">
        <f>C5-(F4-F6)</f>
        <v>1797.912</v>
      </c>
      <c r="G5" s="267"/>
      <c r="H5" s="265"/>
      <c r="I5" s="265"/>
      <c r="J5" s="165" t="s">
        <v>199</v>
      </c>
      <c r="K5" s="169">
        <f>F5*60/100</f>
        <v>1078.7472</v>
      </c>
      <c r="L5" s="170">
        <f>F5*40/100</f>
        <v>719.16480000000001</v>
      </c>
      <c r="M5" s="171" t="s">
        <v>146</v>
      </c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</row>
    <row r="6" spans="1:37" x14ac:dyDescent="0.15">
      <c r="A6" s="267"/>
      <c r="B6" s="267"/>
      <c r="C6" s="267"/>
      <c r="D6" s="264"/>
      <c r="E6" s="160" t="s">
        <v>147</v>
      </c>
      <c r="F6" s="168">
        <f>IF(C4&lt;H1,(F4*14.9/100),(F4*47.4/100))</f>
        <v>420.91199999999998</v>
      </c>
      <c r="G6" s="267"/>
      <c r="H6" s="265"/>
      <c r="I6" s="265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</row>
    <row r="7" spans="1:37" customFormat="1" thickBot="1" x14ac:dyDescent="0.2">
      <c r="A7" s="265"/>
      <c r="B7" s="265"/>
      <c r="C7" s="265"/>
      <c r="D7" s="264"/>
      <c r="E7" s="264"/>
      <c r="F7" s="264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</row>
    <row r="8" spans="1:37" x14ac:dyDescent="0.15">
      <c r="A8" s="187" t="s">
        <v>130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</row>
    <row r="9" spans="1:37" ht="71" customHeight="1" x14ac:dyDescent="0.15">
      <c r="A9" s="190" t="s">
        <v>42</v>
      </c>
      <c r="B9" s="191" t="s">
        <v>78</v>
      </c>
      <c r="C9" s="192" t="s">
        <v>79</v>
      </c>
      <c r="D9" s="192" t="s">
        <v>148</v>
      </c>
      <c r="E9" s="192" t="s">
        <v>154</v>
      </c>
      <c r="F9" s="192" t="s">
        <v>80</v>
      </c>
      <c r="G9" s="192" t="s">
        <v>81</v>
      </c>
      <c r="H9" s="201" t="s">
        <v>155</v>
      </c>
      <c r="I9" s="201" t="s">
        <v>82</v>
      </c>
      <c r="J9" s="193" t="s">
        <v>231</v>
      </c>
      <c r="K9" s="194" t="s">
        <v>83</v>
      </c>
      <c r="L9" s="194" t="s">
        <v>84</v>
      </c>
      <c r="M9" s="194" t="s">
        <v>85</v>
      </c>
      <c r="N9" s="194" t="s">
        <v>86</v>
      </c>
      <c r="O9" s="195" t="s">
        <v>157</v>
      </c>
      <c r="P9" s="205" t="s">
        <v>232</v>
      </c>
      <c r="Q9" s="205" t="s">
        <v>233</v>
      </c>
      <c r="R9" s="206" t="s">
        <v>69</v>
      </c>
      <c r="S9" s="206" t="s">
        <v>70</v>
      </c>
      <c r="T9" s="206" t="s">
        <v>71</v>
      </c>
      <c r="U9" s="206" t="s">
        <v>72</v>
      </c>
      <c r="V9" s="195" t="s">
        <v>73</v>
      </c>
      <c r="W9" s="195" t="s">
        <v>133</v>
      </c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</row>
    <row r="10" spans="1:37" x14ac:dyDescent="0.15">
      <c r="A10" s="172" t="str">
        <f>'Tariffs 2023'!K2</f>
        <v>Aurora Energy</v>
      </c>
      <c r="B10" s="197" t="str">
        <f>'Tariffs 2023'!L2</f>
        <v>Regulated</v>
      </c>
      <c r="C10" s="198">
        <f>IF('Tariffs 2023'!BP2=0,91*'Tariffs 2023'!M2/100,(91*'Tariffs 2023'!M2/100)+'Tariffs 2023'!BP2/4)</f>
        <v>94.11881818181817</v>
      </c>
      <c r="D10" s="198">
        <f>IF('Tariffs 2023'!O2="",$F$5*'Tariffs 2023'!N2/100,IF($F$5&gt;='Tariffs 2023'!P2,('Tariffs 2023'!P2*'Tariffs 2023'!N2/100),($F$5*'Tariffs 2023'!N2/100)))</f>
        <v>489.52240363636361</v>
      </c>
      <c r="E10" s="198">
        <f>IF(AND('Tariffs 2023'!P2&gt;0,'Tariffs 2023'!R2&gt;0),IF($F$5&lt;'Tariffs 2023'!P2,0,IF($F$5&lt;=('Tariffs 2023'!R2+'Tariffs 2023'!P2),(($F$5-'Tariffs 2023'!P2)*'Tariffs 2023'!Q2/100),(('Tariffs 2023'!R2)*'Tariffs 2023'!Q2/100))),0)</f>
        <v>0</v>
      </c>
      <c r="F10" s="198">
        <f>IF('Tariffs 2023'!T2&gt;0,IF(($F$5&lt;'Tariffs 2023'!T2),(0),($F$5-'Tariffs 2023'!T2)*'Tariffs 2023'!U2/100),IF(AND('Tariffs 2023'!R2&gt;0,'Tariffs 2023'!T2=""),IF(($F$5&lt;'Tariffs 2023'!R2),(0),($F$5-'Tariffs 2023'!R2)*'Tariffs 2023'!S2/100),IF(AND('Tariffs 2023'!P2&gt;0,'Tariffs 2023'!R2=""),IF(($F$5&lt;'Tariffs 2023'!P2),(0),($F$5-'Tariffs 2023'!P2)*'Tariffs 2023'!Q2/100),0)))</f>
        <v>0</v>
      </c>
      <c r="G10" s="198">
        <f>SUM(C10:F10)</f>
        <v>583.64122181818175</v>
      </c>
      <c r="H10" s="198">
        <f>D10*4</f>
        <v>1958.0896145454544</v>
      </c>
      <c r="I10" s="203">
        <f>G10*4</f>
        <v>2334.564887272727</v>
      </c>
      <c r="J10" s="199">
        <f>I10*1.1</f>
        <v>2568.0213759999997</v>
      </c>
      <c r="K10" s="197">
        <f>'Tariffs 2023'!AZ2</f>
        <v>0</v>
      </c>
      <c r="L10" s="197">
        <f>'Tariffs 2023'!BA2</f>
        <v>0</v>
      </c>
      <c r="M10" s="197">
        <f>'Tariffs 2023'!BB2</f>
        <v>0</v>
      </c>
      <c r="N10" s="197">
        <f>'Tariffs 2023'!BC2</f>
        <v>0</v>
      </c>
      <c r="O10" s="199">
        <f>($F$6*'Tariffs 2023'!AT2/100)*4</f>
        <v>182.99570111999998</v>
      </c>
      <c r="P10" s="173" t="str">
        <f>IF(SUM(K10:N10)=0,"No discount",IF(K10&gt;0,"Guaranteed off bill",IF(L10&gt;0,"Guaranteed off usage",IF(M10&gt;0,"Pay-on-time off bill","Pay-on-time off usage"))))</f>
        <v>No discount</v>
      </c>
      <c r="Q10" s="173" t="str">
        <f>IF(OR(A10="Origin Energy",A10="Red Energy",A10="Powershop"),"Inclusive","Exclusive")</f>
        <v>Exclusive</v>
      </c>
      <c r="R10" s="223">
        <f>IF(AND(P10="Guaranteed off bill",Q10="Inclusive"),((I10*1.1)-((I10*1.1)*K10/100))/1.1,IF(AND(P10="Guaranteed off usage",Q10="Inclusive"),((I10*1.1)-((H10*1.1)*L10/100))/1.1,IF(AND(P10="Guaranteed off bill",Q10="Exclusive"),I10-(I10*K10/100),IF(AND(P10="Guaranteed off usage",Q10="Exclusive"),I10-(H10*L10/100),IF(Q10="Inclusive",((I10*1.1))/1.1,I10)))))</f>
        <v>2334.564887272727</v>
      </c>
      <c r="S10" s="203">
        <f>IF(AND(P10="Pay-on-time off bill",Q10="Inclusive"),((R10*1.1)-((R10*1.1)*M10/100))/1.1,IF(AND(P10="Pay-on-time off usage",Q10="Inclusive"),((R10*1.1)-((H10*1.1)*N10/100))/1.1,IF(AND(P10="Pay-on-time off bill",Q10="Exclusive"),R10-(R10*M10/100),IF(AND(P10="Pay-on-time off usage",Q10="Exclusive"),R10-(H10*N10/100),IF(Q10="Inclusive",((R10*1.1))/1.1,R10)))))</f>
        <v>2334.564887272727</v>
      </c>
      <c r="T10" s="203">
        <f t="shared" ref="T10:T12" si="0">R10-O10</f>
        <v>2151.5691861527271</v>
      </c>
      <c r="U10" s="203">
        <f t="shared" ref="U10:U12" si="1">S10-O10</f>
        <v>2151.5691861527271</v>
      </c>
      <c r="V10" s="219">
        <f t="shared" ref="V10:W12" si="2">T10*1.1</f>
        <v>2366.7261047679999</v>
      </c>
      <c r="W10" s="219">
        <f t="shared" si="2"/>
        <v>2366.7261047679999</v>
      </c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</row>
    <row r="11" spans="1:37" x14ac:dyDescent="0.15">
      <c r="A11" s="172" t="str">
        <f>'Tariffs 2023'!K3</f>
        <v>1st Energy</v>
      </c>
      <c r="B11" s="197" t="str">
        <f>'Tariffs 2023'!L3</f>
        <v>1st Plus</v>
      </c>
      <c r="C11" s="198">
        <f>IF('Tariffs 2023'!BP3=0,91*'Tariffs 2023'!M3/100,(91*'Tariffs 2023'!M3/100)+'Tariffs 2023'!BP3/4)</f>
        <v>94.093999999999994</v>
      </c>
      <c r="D11" s="198">
        <f>IF('Tariffs 2023'!O3="",$F$5*'Tariffs 2023'!N3/100,IF($F$5&gt;='Tariffs 2023'!P3,('Tariffs 2023'!P3*'Tariffs 2023'!N3/100),($F$5*'Tariffs 2023'!N3/100)))</f>
        <v>489.03206400000005</v>
      </c>
      <c r="E11" s="198">
        <f>IF(AND('Tariffs 2023'!P3&gt;0,'Tariffs 2023'!R3&gt;0),IF($F$5&lt;'Tariffs 2023'!P3,0,IF($F$5&lt;=('Tariffs 2023'!R3+'Tariffs 2023'!P3),(($F$5-'Tariffs 2023'!P3)*'Tariffs 2023'!Q3/100),(('Tariffs 2023'!R3)*'Tariffs 2023'!Q3/100))),0)</f>
        <v>0</v>
      </c>
      <c r="F11" s="198">
        <f>IF('Tariffs 2023'!T3&gt;0,IF(($F$5&lt;'Tariffs 2023'!T3),(0),($F$5-'Tariffs 2023'!T3)*'Tariffs 2023'!U3/100),IF(AND('Tariffs 2023'!R3&gt;0,'Tariffs 2023'!T3=""),IF(($F$5&lt;'Tariffs 2023'!R3),(0),($F$5-'Tariffs 2023'!R3)*'Tariffs 2023'!S3/100),IF(AND('Tariffs 2023'!P3&gt;0,'Tariffs 2023'!R3=""),IF(($F$5&lt;'Tariffs 2023'!P3),(0),($F$5-'Tariffs 2023'!P3)*'Tariffs 2023'!Q3/100),0)))</f>
        <v>0</v>
      </c>
      <c r="G11" s="198">
        <f>SUM(C11:F11)</f>
        <v>583.12606400000004</v>
      </c>
      <c r="H11" s="198">
        <f>D11*4</f>
        <v>1956.1282560000002</v>
      </c>
      <c r="I11" s="203">
        <f>G11*4</f>
        <v>2332.5042560000002</v>
      </c>
      <c r="J11" s="199">
        <f>I11*1.1</f>
        <v>2565.7546816000004</v>
      </c>
      <c r="K11" s="197">
        <f>'Tariffs 2023'!AZ3</f>
        <v>0</v>
      </c>
      <c r="L11" s="197">
        <f>'Tariffs 2023'!BA3</f>
        <v>0</v>
      </c>
      <c r="M11" s="197">
        <f>'Tariffs 2023'!BB3</f>
        <v>0</v>
      </c>
      <c r="N11" s="197">
        <f>'Tariffs 2023'!BC3</f>
        <v>0</v>
      </c>
      <c r="O11" s="199">
        <f>($F$6*'Tariffs 2023'!AT3/100)*4</f>
        <v>182.99570111999998</v>
      </c>
      <c r="P11" s="173" t="str">
        <f t="shared" ref="P11:P12" si="3">IF(SUM(K11:N11)=0,"No discount",IF(K11&gt;0,"Guaranteed off bill",IF(L11&gt;0,"Guaranteed off usage",IF(M11&gt;0,"Pay-on-time off bill","Pay-on-time off usage"))))</f>
        <v>No discount</v>
      </c>
      <c r="Q11" s="173" t="str">
        <f>IF(OR(A11="Origin Energy",A11="Red Energy",A11="Powershop"),"Inclusive","Exclusive")</f>
        <v>Exclusive</v>
      </c>
      <c r="R11" s="223">
        <f>IF(AND(P11="Guaranteed off bill",Q11="Inclusive"),((I11*1.1)-((I11*1.1)*K11/100))/1.1,IF(AND(P11="Guaranteed off usage",Q11="Inclusive"),((I11*1.1)-((H11*1.1)*L11/100))/1.1,IF(AND(P11="Guaranteed off bill",Q11="Exclusive"),I11-(I11*K11/100),IF(AND(P11="Guaranteed off usage",Q11="Exclusive"),I11-(H11*L11/100),IF(Q11="Inclusive",((I11*1.1))/1.1,I11)))))</f>
        <v>2332.5042560000002</v>
      </c>
      <c r="S11" s="203">
        <f>IF(AND(P11="Pay-on-time off bill",Q11="Inclusive"),((R11*1.1)-((R11*1.1)*M11/100))/1.1,IF(AND(P11="Pay-on-time off usage",Q11="Inclusive"),((R11*1.1)-((H11*1.1)*N11/100))/1.1,IF(AND(P11="Pay-on-time off bill",Q11="Exclusive"),R11-(R11*M11/100),IF(AND(P11="Pay-on-time off usage",Q11="Exclusive"),R11-(H11*N11/100),IF(Q11="Inclusive",((R11*1.1))/1.1,R11)))))</f>
        <v>2332.5042560000002</v>
      </c>
      <c r="T11" s="203">
        <f t="shared" si="0"/>
        <v>2149.5085548800002</v>
      </c>
      <c r="U11" s="203">
        <f t="shared" si="1"/>
        <v>2149.5085548800002</v>
      </c>
      <c r="V11" s="219">
        <f t="shared" si="2"/>
        <v>2364.4594103680006</v>
      </c>
      <c r="W11" s="219">
        <f t="shared" si="2"/>
        <v>2364.4594103680006</v>
      </c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</row>
    <row r="12" spans="1:37" x14ac:dyDescent="0.15">
      <c r="A12" s="172" t="str">
        <f>'Tariffs 2023'!K4</f>
        <v>Energy Locals</v>
      </c>
      <c r="B12" s="197" t="str">
        <f>'Tariffs 2023'!L4</f>
        <v>Local Member</v>
      </c>
      <c r="C12" s="198">
        <f>IF('Tariffs 2023'!BP4=0,91*'Tariffs 2023'!M4/100,(91*'Tariffs 2023'!M4/100)+'Tariffs 2023'!BP4/4)</f>
        <v>132.23636363636362</v>
      </c>
      <c r="D12" s="198">
        <f>IF('Tariffs 2023'!O4="",$F$5*'Tariffs 2023'!N4/100,IF($F$5&gt;='Tariffs 2023'!P4,('Tariffs 2023'!P4*'Tariffs 2023'!N4/100),($F$5*'Tariffs 2023'!N4/100)))</f>
        <v>400.44403636363631</v>
      </c>
      <c r="E12" s="198">
        <f>IF(AND('Tariffs 2023'!P4&gt;0,'Tariffs 2023'!R4&gt;0),IF($F$5&lt;'Tariffs 2023'!P4,0,IF($F$5&lt;=('Tariffs 2023'!R4+'Tariffs 2023'!P4),(($F$5-'Tariffs 2023'!P4)*'Tariffs 2023'!Q4/100),(('Tariffs 2023'!R4)*'Tariffs 2023'!Q4/100))),0)</f>
        <v>0</v>
      </c>
      <c r="F12" s="198">
        <f>IF('Tariffs 2023'!T4&gt;0,IF(($F$5&lt;'Tariffs 2023'!T4),(0),($F$5-'Tariffs 2023'!T4)*'Tariffs 2023'!U4/100),IF(AND('Tariffs 2023'!R4&gt;0,'Tariffs 2023'!T4=""),IF(($F$5&lt;'Tariffs 2023'!R4),(0),($F$5-'Tariffs 2023'!R4)*'Tariffs 2023'!S4/100),IF(AND('Tariffs 2023'!P4&gt;0,'Tariffs 2023'!R4=""),IF(($F$5&lt;'Tariffs 2023'!P4),(0),($F$5-'Tariffs 2023'!P4)*'Tariffs 2023'!Q4/100),0)))</f>
        <v>0</v>
      </c>
      <c r="G12" s="198">
        <f t="shared" ref="G12" si="4">SUM(C12:F12)</f>
        <v>532.68039999999996</v>
      </c>
      <c r="H12" s="198">
        <f t="shared" ref="H12" si="5">D12*4</f>
        <v>1601.7761454545453</v>
      </c>
      <c r="I12" s="203">
        <f t="shared" ref="I12" si="6">G12*4</f>
        <v>2130.7215999999999</v>
      </c>
      <c r="J12" s="199">
        <f t="shared" ref="J12" si="7">I12*1.1</f>
        <v>2343.79376</v>
      </c>
      <c r="K12" s="197">
        <f>'Tariffs 2023'!AZ4</f>
        <v>0</v>
      </c>
      <c r="L12" s="197">
        <f>'Tariffs 2023'!BA4</f>
        <v>0</v>
      </c>
      <c r="M12" s="197">
        <f>'Tariffs 2023'!BB4</f>
        <v>0</v>
      </c>
      <c r="N12" s="197">
        <f>'Tariffs 2023'!BC4</f>
        <v>0</v>
      </c>
      <c r="O12" s="199">
        <f>($F$6*'Tariffs 2023'!AT4/100)*4</f>
        <v>182.99570111999998</v>
      </c>
      <c r="P12" s="173" t="str">
        <f t="shared" si="3"/>
        <v>No discount</v>
      </c>
      <c r="Q12" s="173" t="str">
        <f t="shared" ref="Q12" si="8">IF(OR(A12="Origin Energy",A12="Red Energy",A12="Powershop"),"Inclusive","Exclusive")</f>
        <v>Exclusive</v>
      </c>
      <c r="R12" s="223">
        <f t="shared" ref="R12" si="9">IF(AND(P12="Guaranteed off bill",Q12="Inclusive"),((I12*1.1)-((I12*1.1)*K12/100))/1.1,IF(AND(P12="Guaranteed off usage",Q12="Inclusive"),((I12*1.1)-((H12*1.1)*L12/100))/1.1,IF(AND(P12="Guaranteed off bill",Q12="Exclusive"),I12-(I12*K12/100),IF(AND(P12="Guaranteed off usage",Q12="Exclusive"),I12-(H12*L12/100),IF(Q12="Inclusive",((I12*1.1))/1.1,I12)))))</f>
        <v>2130.7215999999999</v>
      </c>
      <c r="S12" s="203">
        <f t="shared" ref="S12" si="10">IF(AND(P12="Pay-on-time off bill",Q12="Inclusive"),((R12*1.1)-((R12*1.1)*M12/100))/1.1,IF(AND(P12="Pay-on-time off usage",Q12="Inclusive"),((R12*1.1)-((H12*1.1)*N12/100))/1.1,IF(AND(P12="Pay-on-time off bill",Q12="Exclusive"),R12-(R12*M12/100),IF(AND(P12="Pay-on-time off usage",Q12="Exclusive"),R12-(H12*N12/100),IF(Q12="Inclusive",((R12*1.1))/1.1,R12)))))</f>
        <v>2130.7215999999999</v>
      </c>
      <c r="T12" s="203">
        <f t="shared" si="0"/>
        <v>1947.7258988799999</v>
      </c>
      <c r="U12" s="203">
        <f t="shared" si="1"/>
        <v>1947.7258988799999</v>
      </c>
      <c r="V12" s="219">
        <f t="shared" si="2"/>
        <v>2142.4984887680002</v>
      </c>
      <c r="W12" s="219">
        <f t="shared" si="2"/>
        <v>2142.4984887680002</v>
      </c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</row>
    <row r="13" spans="1:37" x14ac:dyDescent="0.15">
      <c r="A13" s="172" t="str">
        <f>'Tariffs 2023'!K5</f>
        <v>CovaU</v>
      </c>
      <c r="B13" s="197" t="str">
        <f>'Tariffs 2023'!L5</f>
        <v>Freedom</v>
      </c>
      <c r="C13" s="198">
        <f>IF('Tariffs 2023'!BP5=0,91*'Tariffs 2023'!M5/100,(91*'Tariffs 2023'!M5/100)+'Tariffs 2023'!BP5/4)</f>
        <v>94.11881818181817</v>
      </c>
      <c r="D13" s="198">
        <f>IF('Tariffs 2023'!O5="",$F$5*'Tariffs 2023'!N5/100,IF($F$5&gt;='Tariffs 2023'!P5,('Tariffs 2023'!P5*'Tariffs 2023'!N5/100),($F$5*'Tariffs 2023'!N5/100)))</f>
        <v>489.35895709090909</v>
      </c>
      <c r="E13" s="198">
        <f>IF(AND('Tariffs 2023'!P5&gt;0,'Tariffs 2023'!R5&gt;0),IF($F$5&lt;'Tariffs 2023'!P5,0,IF($F$5&lt;=('Tariffs 2023'!R5+'Tariffs 2023'!P5),(($F$5-'Tariffs 2023'!P5)*'Tariffs 2023'!Q5/100),(('Tariffs 2023'!R5)*'Tariffs 2023'!Q5/100))),0)</f>
        <v>0</v>
      </c>
      <c r="F13" s="198">
        <f>IF('Tariffs 2023'!T5&gt;0,IF(($F$5&lt;'Tariffs 2023'!T5),(0),($F$5-'Tariffs 2023'!T5)*'Tariffs 2023'!U5/100),IF(AND('Tariffs 2023'!R5&gt;0,'Tariffs 2023'!T5=""),IF(($F$5&lt;'Tariffs 2023'!R5),(0),($F$5-'Tariffs 2023'!R5)*'Tariffs 2023'!S5/100),IF(AND('Tariffs 2023'!P5&gt;0,'Tariffs 2023'!R5=""),IF(($F$5&lt;'Tariffs 2023'!P5),(0),($F$5-'Tariffs 2023'!P5)*'Tariffs 2023'!Q5/100),0)))</f>
        <v>0</v>
      </c>
      <c r="G13" s="198">
        <f t="shared" ref="G13" si="11">SUM(C13:F13)</f>
        <v>583.47777527272729</v>
      </c>
      <c r="H13" s="198">
        <f t="shared" ref="H13" si="12">D13*4</f>
        <v>1957.4358283636363</v>
      </c>
      <c r="I13" s="203">
        <f t="shared" ref="I13" si="13">G13*4</f>
        <v>2333.9111010909091</v>
      </c>
      <c r="J13" s="199">
        <f t="shared" ref="J13" si="14">I13*1.1</f>
        <v>2567.3022112000003</v>
      </c>
      <c r="K13" s="197">
        <f>'Tariffs 2023'!AZ5</f>
        <v>0</v>
      </c>
      <c r="L13" s="197">
        <f>'Tariffs 2023'!BA5</f>
        <v>5</v>
      </c>
      <c r="M13" s="197">
        <f>'Tariffs 2023'!BB5</f>
        <v>0</v>
      </c>
      <c r="N13" s="197">
        <f>'Tariffs 2023'!BC5</f>
        <v>0</v>
      </c>
      <c r="O13" s="199">
        <f>($F$6*'Tariffs 2023'!AT5/100)*4</f>
        <v>182.99570111999998</v>
      </c>
      <c r="P13" s="173" t="str">
        <f t="shared" ref="P13" si="15">IF(SUM(K13:N13)=0,"No discount",IF(K13&gt;0,"Guaranteed off bill",IF(L13&gt;0,"Guaranteed off usage",IF(M13&gt;0,"Pay-on-time off bill","Pay-on-time off usage"))))</f>
        <v>Guaranteed off usage</v>
      </c>
      <c r="Q13" s="173" t="str">
        <f t="shared" ref="Q13" si="16">IF(OR(A13="Origin Energy",A13="Red Energy",A13="Powershop"),"Inclusive","Exclusive")</f>
        <v>Exclusive</v>
      </c>
      <c r="R13" s="223">
        <f t="shared" ref="R13" si="17">IF(AND(P13="Guaranteed off bill",Q13="Inclusive"),((I13*1.1)-((I13*1.1)*K13/100))/1.1,IF(AND(P13="Guaranteed off usage",Q13="Inclusive"),((I13*1.1)-((H13*1.1)*L13/100))/1.1,IF(AND(P13="Guaranteed off bill",Q13="Exclusive"),I13-(I13*K13/100),IF(AND(P13="Guaranteed off usage",Q13="Exclusive"),I13-(H13*L13/100),IF(Q13="Inclusive",((I13*1.1))/1.1,I13)))))</f>
        <v>2236.0393096727275</v>
      </c>
      <c r="S13" s="203">
        <f t="shared" ref="S13" si="18">IF(AND(P13="Pay-on-time off bill",Q13="Inclusive"),((R13*1.1)-((R13*1.1)*M13/100))/1.1,IF(AND(P13="Pay-on-time off usage",Q13="Inclusive"),((R13*1.1)-((H13*1.1)*N13/100))/1.1,IF(AND(P13="Pay-on-time off bill",Q13="Exclusive"),R13-(R13*M13/100),IF(AND(P13="Pay-on-time off usage",Q13="Exclusive"),R13-(H13*N13/100),IF(Q13="Inclusive",((R13*1.1))/1.1,R13)))))</f>
        <v>2236.0393096727275</v>
      </c>
      <c r="T13" s="203">
        <f t="shared" ref="T13" si="19">R13-O13</f>
        <v>2053.0436085527276</v>
      </c>
      <c r="U13" s="203">
        <f t="shared" ref="U13" si="20">S13-O13</f>
        <v>2053.0436085527276</v>
      </c>
      <c r="V13" s="219">
        <f t="shared" ref="V13" si="21">T13*1.1</f>
        <v>2258.3479694080006</v>
      </c>
      <c r="W13" s="219">
        <f t="shared" ref="W13" si="22">U13*1.1</f>
        <v>2258.3479694080006</v>
      </c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</row>
    <row r="14" spans="1:37" customFormat="1" ht="13" x14ac:dyDescent="0.15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</row>
    <row r="15" spans="1:37" customFormat="1" thickBot="1" x14ac:dyDescent="0.2">
      <c r="A15" s="265"/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5"/>
      <c r="AH15" s="265"/>
      <c r="AI15" s="265"/>
      <c r="AJ15" s="265"/>
      <c r="AK15" s="265"/>
    </row>
    <row r="16" spans="1:37" x14ac:dyDescent="0.15">
      <c r="A16" s="187" t="s">
        <v>132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</row>
    <row r="17" spans="1:37" ht="71" customHeight="1" x14ac:dyDescent="0.15">
      <c r="A17" s="190" t="s">
        <v>42</v>
      </c>
      <c r="B17" s="191" t="s">
        <v>78</v>
      </c>
      <c r="C17" s="192" t="s">
        <v>79</v>
      </c>
      <c r="D17" s="192" t="s">
        <v>148</v>
      </c>
      <c r="E17" s="192" t="s">
        <v>80</v>
      </c>
      <c r="F17" s="192" t="s">
        <v>131</v>
      </c>
      <c r="G17" s="192" t="s">
        <v>81</v>
      </c>
      <c r="H17" s="202" t="s">
        <v>155</v>
      </c>
      <c r="I17" s="202" t="s">
        <v>82</v>
      </c>
      <c r="J17" s="193" t="s">
        <v>231</v>
      </c>
      <c r="K17" s="194" t="s">
        <v>83</v>
      </c>
      <c r="L17" s="194" t="s">
        <v>84</v>
      </c>
      <c r="M17" s="194" t="s">
        <v>85</v>
      </c>
      <c r="N17" s="194" t="s">
        <v>86</v>
      </c>
      <c r="O17" s="195" t="s">
        <v>157</v>
      </c>
      <c r="P17" s="205" t="s">
        <v>232</v>
      </c>
      <c r="Q17" s="205" t="s">
        <v>233</v>
      </c>
      <c r="R17" s="206" t="s">
        <v>69</v>
      </c>
      <c r="S17" s="206" t="s">
        <v>70</v>
      </c>
      <c r="T17" s="206" t="s">
        <v>71</v>
      </c>
      <c r="U17" s="206" t="s">
        <v>72</v>
      </c>
      <c r="V17" s="195" t="s">
        <v>73</v>
      </c>
      <c r="W17" s="195" t="s">
        <v>133</v>
      </c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</row>
    <row r="18" spans="1:37" x14ac:dyDescent="0.15">
      <c r="A18" s="172" t="str">
        <f>'Tariffs 2023'!K6</f>
        <v>Aurora Energy</v>
      </c>
      <c r="B18" s="197" t="str">
        <f>'Tariffs 2023'!L6</f>
        <v>Regulated</v>
      </c>
      <c r="C18" s="198">
        <f>IF('Tariffs 2023'!BP6=0,91*'Tariffs 2023'!M6/100,(91*'Tariffs 2023'!M6/100)+'Tariffs 2023'!BP6/4)</f>
        <v>104.559</v>
      </c>
      <c r="D18" s="198">
        <f>IF('Tariffs 2023'!O6="",$K$5*'Tariffs 2023'!N6/100,IF($K$5&gt;='Tariffs 2023'!P6,('Tariffs 2023'!P6*'Tariffs 2023'!N6/100),($K$5*'Tariffs 2023'!N6/100)))</f>
        <v>355.00589672727273</v>
      </c>
      <c r="E18" s="198">
        <f>IF('Tariffs 2023'!T6&gt;0,IF(($K$5&lt;'Tariffs 2023'!T6),(0),($K$5-'Tariffs 2023'!T6)*'Tariffs 2023'!U6/100),IF(AND('Tariffs 2023'!R6&gt;0,'Tariffs 2023'!T6=""),IF(($K$5&lt;'Tariffs 2023'!R6),(0),($K$5-'Tariffs 2023'!R6)*'Tariffs 2023'!S6/100),IF(AND('Tariffs 2023'!P6&gt;0,'Tariffs 2023'!R6=""),IF(($K$5&lt;'Tariffs 2023'!P6),(0),($K$5-'Tariffs 2023'!P6)*'Tariffs 2023'!Q6/100),0)))</f>
        <v>0</v>
      </c>
      <c r="F18" s="198">
        <f>L5*'Tariffs 2023'!W6/100</f>
        <v>110.16297163636364</v>
      </c>
      <c r="G18" s="198">
        <f>SUM(C18:F18)</f>
        <v>569.72786836363639</v>
      </c>
      <c r="H18" s="198">
        <f>D18*4</f>
        <v>1420.0235869090909</v>
      </c>
      <c r="I18" s="203">
        <f>G18*4</f>
        <v>2278.9114734545456</v>
      </c>
      <c r="J18" s="199">
        <f>I18*1.1</f>
        <v>2506.8026208000001</v>
      </c>
      <c r="K18" s="197">
        <f>'Tariffs 2023'!AZ6</f>
        <v>0</v>
      </c>
      <c r="L18" s="197">
        <f>'Tariffs 2023'!BA6</f>
        <v>0</v>
      </c>
      <c r="M18" s="197">
        <f>'Tariffs 2023'!BB6</f>
        <v>0</v>
      </c>
      <c r="N18" s="197">
        <f>'Tariffs 2023'!BC6</f>
        <v>0</v>
      </c>
      <c r="O18" s="199">
        <f>($F$6*'Tariffs 2023'!AT6/100)*4</f>
        <v>182.99570111999998</v>
      </c>
      <c r="P18" s="173" t="str">
        <f>IF(SUM(K18:N18)=0,"No discount",IF(K18&gt;0,"Guaranteed off bill",IF(L18&gt;0,"Guaranteed off usage",IF(M18&gt;0,"Pay-on-time off bill","Pay-on-time off usage"))))</f>
        <v>No discount</v>
      </c>
      <c r="Q18" s="173" t="str">
        <f>IF(OR(A18="Origin Energy",A18="Red Energy",A18="Powershop"),"Inclusive","Exclusive")</f>
        <v>Exclusive</v>
      </c>
      <c r="R18" s="223">
        <f>IF(AND(P18="Guaranteed off bill",Q18="Inclusive"),((I18*1.1)-((I18*1.1)*K18/100))/1.1,IF(AND(P18="Guaranteed off usage",Q18="Inclusive"),((I18*1.1)-((H18*1.1)*L18/100))/1.1,IF(AND(P18="Guaranteed off bill",Q18="Exclusive"),I18-(I18*K18/100),IF(AND(P18="Guaranteed off usage",Q18="Exclusive"),I18-(H18*L18/100),IF(Q18="Inclusive",((I18*1.1))/1.1,I18)))))</f>
        <v>2278.9114734545456</v>
      </c>
      <c r="S18" s="203">
        <f>IF(AND(P18="Pay-on-time off bill",Q18="Inclusive"),((R18*1.1)-((R18*1.1)*M18/100))/1.1,IF(AND(P18="Pay-on-time off usage",Q18="Inclusive"),((R18*1.1)-((H18*1.1)*N18/100))/1.1,IF(AND(P18="Pay-on-time off bill",Q18="Exclusive"),R18-(R18*M18/100),IF(AND(P18="Pay-on-time off usage",Q18="Exclusive"),R18-(H18*N18/100),IF(Q18="Inclusive",((R18*1.1))/1.1,R18)))))</f>
        <v>2278.9114734545456</v>
      </c>
      <c r="T18" s="203">
        <f t="shared" ref="T18:T19" si="23">R18-O18</f>
        <v>2095.9157723345456</v>
      </c>
      <c r="U18" s="203">
        <f t="shared" ref="U18:U19" si="24">S18-O18</f>
        <v>2095.9157723345456</v>
      </c>
      <c r="V18" s="219">
        <f t="shared" ref="V18:W19" si="25">T18*1.1</f>
        <v>2305.5073495680003</v>
      </c>
      <c r="W18" s="219">
        <f t="shared" si="25"/>
        <v>2305.5073495680003</v>
      </c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</row>
    <row r="19" spans="1:37" x14ac:dyDescent="0.15">
      <c r="A19" s="172" t="str">
        <f>'Tariffs 2023'!K7</f>
        <v>1st Energy</v>
      </c>
      <c r="B19" s="197" t="str">
        <f>'Tariffs 2023'!L7</f>
        <v>1st Plus</v>
      </c>
      <c r="C19" s="198">
        <f>IF('Tariffs 2023'!BP7=0,91*'Tariffs 2023'!M7/100,(91*'Tariffs 2023'!M7/100)+'Tariffs 2023'!BP7/4)</f>
        <v>104.46799999999999</v>
      </c>
      <c r="D19" s="198">
        <f>IF('Tariffs 2023'!O7="",$K$5*'Tariffs 2023'!N7/100,IF($K$5&gt;='Tariffs 2023'!P7,('Tariffs 2023'!P7*'Tariffs 2023'!N7/100),($K$5*'Tariffs 2023'!N7/100)))</f>
        <v>354.9078288</v>
      </c>
      <c r="E19" s="198">
        <f>IF('Tariffs 2023'!T7&gt;0,IF(($K$5&lt;'Tariffs 2023'!T7),(0),($K$5-'Tariffs 2023'!T7)*'Tariffs 2023'!U7/100),IF(AND('Tariffs 2023'!R7&gt;0,'Tariffs 2023'!T7=""),IF(($K$5&lt;'Tariffs 2023'!R7),(0),($K$5-'Tariffs 2023'!R7)*'Tariffs 2023'!S7/100),IF(AND('Tariffs 2023'!P7&gt;0,'Tariffs 2023'!R7=""),IF(($K$5&lt;'Tariffs 2023'!P7),(0),($K$5-'Tariffs 2023'!P7)*'Tariffs 2023'!Q7/100),0)))</f>
        <v>0</v>
      </c>
      <c r="F19" s="198">
        <f>L5*'Tariffs 2023'!W7/100</f>
        <v>110.03221439999997</v>
      </c>
      <c r="G19" s="198">
        <f>SUM(C19:F19)</f>
        <v>569.40804319999995</v>
      </c>
      <c r="H19" s="198">
        <f>D19*4</f>
        <v>1419.6313152</v>
      </c>
      <c r="I19" s="203">
        <f>G19*4</f>
        <v>2277.6321727999998</v>
      </c>
      <c r="J19" s="199">
        <f>I19*1.1</f>
        <v>2505.3953900800002</v>
      </c>
      <c r="K19" s="197">
        <f>'Tariffs 2023'!AZ7</f>
        <v>0</v>
      </c>
      <c r="L19" s="197">
        <f>'Tariffs 2023'!BA7</f>
        <v>0</v>
      </c>
      <c r="M19" s="197">
        <f>'Tariffs 2023'!BB7</f>
        <v>0</v>
      </c>
      <c r="N19" s="197">
        <f>'Tariffs 2023'!BC7</f>
        <v>0</v>
      </c>
      <c r="O19" s="199">
        <f>($F$6*'Tariffs 2023'!AT7/100)*4</f>
        <v>182.99570111999998</v>
      </c>
      <c r="P19" s="173" t="str">
        <f t="shared" ref="P19" si="26">IF(SUM(K19:N19)=0,"No discount",IF(K19&gt;0,"Guaranteed off bill",IF(L19&gt;0,"Guaranteed off usage",IF(M19&gt;0,"Pay-on-time off bill","Pay-on-time off usage"))))</f>
        <v>No discount</v>
      </c>
      <c r="Q19" s="173" t="str">
        <f>IF(OR(A19="Origin Energy",A19="Red Energy",A19="Powershop"),"Inclusive","Exclusive")</f>
        <v>Exclusive</v>
      </c>
      <c r="R19" s="223">
        <f>IF(AND(P19="Guaranteed off bill",Q19="Inclusive"),((I19*1.1)-((I19*1.1)*K19/100))/1.1,IF(AND(P19="Guaranteed off usage",Q19="Inclusive"),((I19*1.1)-((H19*1.1)*L19/100))/1.1,IF(AND(P19="Guaranteed off bill",Q19="Exclusive"),I19-(I19*K19/100),IF(AND(P19="Guaranteed off usage",Q19="Exclusive"),I19-(H19*L19/100),IF(Q19="Inclusive",((I19*1.1))/1.1,I19)))))</f>
        <v>2277.6321727999998</v>
      </c>
      <c r="S19" s="203">
        <f>IF(AND(P19="Pay-on-time off bill",Q19="Inclusive"),((R19*1.1)-((R19*1.1)*M19/100))/1.1,IF(AND(P19="Pay-on-time off usage",Q19="Inclusive"),((R19*1.1)-((H19*1.1)*N19/100))/1.1,IF(AND(P19="Pay-on-time off bill",Q19="Exclusive"),R19-(R19*M19/100),IF(AND(P19="Pay-on-time off usage",Q19="Exclusive"),R19-(H19*N19/100),IF(Q19="Inclusive",((R19*1.1))/1.1,R19)))))</f>
        <v>2277.6321727999998</v>
      </c>
      <c r="T19" s="203">
        <f t="shared" si="23"/>
        <v>2094.6364716799999</v>
      </c>
      <c r="U19" s="203">
        <f t="shared" si="24"/>
        <v>2094.6364716799999</v>
      </c>
      <c r="V19" s="219">
        <f t="shared" si="25"/>
        <v>2304.100118848</v>
      </c>
      <c r="W19" s="219">
        <f t="shared" si="25"/>
        <v>2304.100118848</v>
      </c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</row>
    <row r="20" spans="1:37" customFormat="1" x14ac:dyDescent="0.15">
      <c r="A20" s="172" t="str">
        <f>'Tariffs 2023'!K8</f>
        <v>Energy Locals</v>
      </c>
      <c r="B20" s="197" t="str">
        <f>'Tariffs 2023'!L8</f>
        <v>Local Member</v>
      </c>
      <c r="C20" s="198">
        <f>IF('Tariffs 2023'!BP8=0,91*'Tariffs 2023'!M8/100,(91*'Tariffs 2023'!M8/100)+'Tariffs 2023'!BP8/4)</f>
        <v>137.19999999999999</v>
      </c>
      <c r="D20" s="198">
        <f>IF('Tariffs 2023'!O8="",$K$5*'Tariffs 2023'!N8/100,IF($K$5&gt;='Tariffs 2023'!P8,('Tariffs 2023'!P8*'Tariffs 2023'!N8/100),($K$5*'Tariffs 2023'!N8/100)))</f>
        <v>313.81736727272727</v>
      </c>
      <c r="E20" s="198">
        <f>IF('Tariffs 2023'!T8&gt;0,IF(($K$5&lt;'Tariffs 2023'!T8),(0),($K$5-'Tariffs 2023'!T8)*'Tariffs 2023'!U8/100),IF(AND('Tariffs 2023'!R8&gt;0,'Tariffs 2023'!T8=""),IF(($K$5&lt;'Tariffs 2023'!R8),(0),($K$5-'Tariffs 2023'!R8)*'Tariffs 2023'!S8/100),IF(AND('Tariffs 2023'!P8&gt;0,'Tariffs 2023'!R8=""),IF(($K$5&lt;'Tariffs 2023'!P8),(0),($K$5-'Tariffs 2023'!P8)*'Tariffs 2023'!Q8/100),0)))</f>
        <v>0</v>
      </c>
      <c r="F20" s="198">
        <f>L5*'Tariffs 2023'!W8/100</f>
        <v>124.21937454545451</v>
      </c>
      <c r="G20" s="198">
        <f t="shared" ref="G20:G21" si="27">SUM(C20:F20)</f>
        <v>575.23674181818183</v>
      </c>
      <c r="H20" s="198">
        <f t="shared" ref="H20:H21" si="28">D20*4</f>
        <v>1255.2694690909091</v>
      </c>
      <c r="I20" s="203">
        <f t="shared" ref="I20:I21" si="29">G20*4</f>
        <v>2300.9469672727273</v>
      </c>
      <c r="J20" s="199">
        <f t="shared" ref="J20:J21" si="30">I20*1.1</f>
        <v>2531.0416640000003</v>
      </c>
      <c r="K20" s="197">
        <f>'Tariffs 2023'!AZ8</f>
        <v>0</v>
      </c>
      <c r="L20" s="197">
        <f>'Tariffs 2023'!BA8</f>
        <v>0</v>
      </c>
      <c r="M20" s="197">
        <f>'Tariffs 2023'!BB8</f>
        <v>0</v>
      </c>
      <c r="N20" s="197">
        <f>'Tariffs 2023'!BC8</f>
        <v>0</v>
      </c>
      <c r="O20" s="199">
        <f>($F$6*'Tariffs 2023'!AT8/100)*4</f>
        <v>182.99570111999998</v>
      </c>
      <c r="P20" s="173" t="str">
        <f t="shared" ref="P20:P21" si="31">IF(SUM(K20:N20)=0,"No discount",IF(K20&gt;0,"Guaranteed off bill",IF(L20&gt;0,"Guaranteed off usage",IF(M20&gt;0,"Pay-on-time off bill","Pay-on-time off usage"))))</f>
        <v>No discount</v>
      </c>
      <c r="Q20" s="173" t="str">
        <f t="shared" ref="Q20:Q21" si="32">IF(OR(A20="Origin Energy",A20="Red Energy",A20="Powershop"),"Inclusive","Exclusive")</f>
        <v>Exclusive</v>
      </c>
      <c r="R20" s="223">
        <f t="shared" ref="R20:R21" si="33">IF(AND(P20="Guaranteed off bill",Q20="Inclusive"),((I20*1.1)-((I20*1.1)*K20/100))/1.1,IF(AND(P20="Guaranteed off usage",Q20="Inclusive"),((I20*1.1)-((H20*1.1)*L20/100))/1.1,IF(AND(P20="Guaranteed off bill",Q20="Exclusive"),I20-(I20*K20/100),IF(AND(P20="Guaranteed off usage",Q20="Exclusive"),I20-(H20*L20/100),IF(Q20="Inclusive",((I20*1.1))/1.1,I20)))))</f>
        <v>2300.9469672727273</v>
      </c>
      <c r="S20" s="203">
        <f t="shared" ref="S20:S21" si="34">IF(AND(P20="Pay-on-time off bill",Q20="Inclusive"),((R20*1.1)-((R20*1.1)*M20/100))/1.1,IF(AND(P20="Pay-on-time off usage",Q20="Inclusive"),((R20*1.1)-((H20*1.1)*N20/100))/1.1,IF(AND(P20="Pay-on-time off bill",Q20="Exclusive"),R20-(R20*M20/100),IF(AND(P20="Pay-on-time off usage",Q20="Exclusive"),R20-(H20*N20/100),IF(Q20="Inclusive",((R20*1.1))/1.1,R20)))))</f>
        <v>2300.9469672727273</v>
      </c>
      <c r="T20" s="203">
        <f t="shared" ref="T20:T21" si="35">R20-O20</f>
        <v>2117.9512661527274</v>
      </c>
      <c r="U20" s="203">
        <f t="shared" ref="U20:U21" si="36">S20-O20</f>
        <v>2117.9512661527274</v>
      </c>
      <c r="V20" s="219">
        <f t="shared" ref="V20:V21" si="37">T20*1.1</f>
        <v>2329.7463927680005</v>
      </c>
      <c r="W20" s="219">
        <f t="shared" ref="W20:W21" si="38">U20*1.1</f>
        <v>2329.7463927680005</v>
      </c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</row>
    <row r="21" spans="1:37" customFormat="1" x14ac:dyDescent="0.15">
      <c r="A21" s="172" t="str">
        <f>'Tariffs 2023'!K9</f>
        <v>CovaU</v>
      </c>
      <c r="B21" s="197" t="str">
        <f>'Tariffs 2023'!L9</f>
        <v>Freedom</v>
      </c>
      <c r="C21" s="198">
        <f>IF('Tariffs 2023'!BP9=0,91*'Tariffs 2023'!M9/100,(91*'Tariffs 2023'!M9/100)+'Tariffs 2023'!BP9/4)</f>
        <v>104.559</v>
      </c>
      <c r="D21" s="198">
        <f>IF('Tariffs 2023'!O9="",$K$5*'Tariffs 2023'!N9/100,IF($K$5&gt;='Tariffs 2023'!P9,('Tariffs 2023'!P9*'Tariffs 2023'!N9/100),($K$5*'Tariffs 2023'!N9/100)))</f>
        <v>355.00589672727273</v>
      </c>
      <c r="E21" s="198">
        <f>IF('Tariffs 2023'!T9&gt;0,IF(($K$5&lt;'Tariffs 2023'!T9),(0),($K$5-'Tariffs 2023'!T9)*'Tariffs 2023'!U9/100),IF(AND('Tariffs 2023'!R9&gt;0,'Tariffs 2023'!T9=""),IF(($K$5&lt;'Tariffs 2023'!R9),(0),($K$5-'Tariffs 2023'!R9)*'Tariffs 2023'!S9/100),IF(AND('Tariffs 2023'!P9&gt;0,'Tariffs 2023'!R9=""),IF(($K$5&lt;'Tariffs 2023'!P9),(0),($K$5-'Tariffs 2023'!P9)*'Tariffs 2023'!Q9/100),0)))</f>
        <v>0</v>
      </c>
      <c r="F21" s="198">
        <f>L5*'Tariffs 2023'!W9/100</f>
        <v>110.16297163636364</v>
      </c>
      <c r="G21" s="198">
        <f t="shared" si="27"/>
        <v>569.72786836363639</v>
      </c>
      <c r="H21" s="198">
        <f t="shared" si="28"/>
        <v>1420.0235869090909</v>
      </c>
      <c r="I21" s="203">
        <f t="shared" si="29"/>
        <v>2278.9114734545456</v>
      </c>
      <c r="J21" s="199">
        <f t="shared" si="30"/>
        <v>2506.8026208000001</v>
      </c>
      <c r="K21" s="197">
        <f>'Tariffs 2023'!AZ9</f>
        <v>0</v>
      </c>
      <c r="L21" s="197">
        <f>'Tariffs 2023'!BA9</f>
        <v>5</v>
      </c>
      <c r="M21" s="197">
        <f>'Tariffs 2023'!BB9</f>
        <v>0</v>
      </c>
      <c r="N21" s="197">
        <f>'Tariffs 2023'!BC9</f>
        <v>0</v>
      </c>
      <c r="O21" s="199">
        <f>($F$6*'Tariffs 2023'!AT9/100)*4</f>
        <v>182.99570111999998</v>
      </c>
      <c r="P21" s="173" t="str">
        <f t="shared" si="31"/>
        <v>Guaranteed off usage</v>
      </c>
      <c r="Q21" s="173" t="str">
        <f t="shared" si="32"/>
        <v>Exclusive</v>
      </c>
      <c r="R21" s="223">
        <f t="shared" si="33"/>
        <v>2207.910294109091</v>
      </c>
      <c r="S21" s="203">
        <f t="shared" si="34"/>
        <v>2207.910294109091</v>
      </c>
      <c r="T21" s="203">
        <f t="shared" si="35"/>
        <v>2024.914592989091</v>
      </c>
      <c r="U21" s="203">
        <f t="shared" si="36"/>
        <v>2024.914592989091</v>
      </c>
      <c r="V21" s="219">
        <f t="shared" si="37"/>
        <v>2227.4060522880004</v>
      </c>
      <c r="W21" s="219">
        <f t="shared" si="38"/>
        <v>2227.4060522880004</v>
      </c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</row>
    <row r="22" spans="1:37" customFormat="1" ht="13" x14ac:dyDescent="0.15">
      <c r="A22" s="265"/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</row>
    <row r="23" spans="1:37" customFormat="1" ht="13" x14ac:dyDescent="0.15">
      <c r="A23" s="265"/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  <c r="AK23" s="265"/>
    </row>
    <row r="24" spans="1:37" customFormat="1" ht="13" x14ac:dyDescent="0.15">
      <c r="A24" s="265"/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</row>
    <row r="25" spans="1:37" customFormat="1" ht="13" x14ac:dyDescent="0.15">
      <c r="A25" s="265"/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</row>
    <row r="26" spans="1:37" customFormat="1" ht="13" x14ac:dyDescent="0.15">
      <c r="A26" s="265"/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  <c r="AK26" s="265"/>
    </row>
    <row r="27" spans="1:37" customFormat="1" ht="13" x14ac:dyDescent="0.15">
      <c r="A27" s="265"/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5"/>
    </row>
    <row r="28" spans="1:37" customFormat="1" ht="13" x14ac:dyDescent="0.15">
      <c r="A28" s="265"/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71"/>
      <c r="X28" s="265"/>
      <c r="Y28" s="265"/>
      <c r="Z28" s="265"/>
      <c r="AA28" s="265"/>
      <c r="AB28" s="265"/>
      <c r="AC28" s="265"/>
      <c r="AD28" s="265"/>
      <c r="AE28" s="265"/>
      <c r="AF28" s="265"/>
      <c r="AG28" s="265"/>
      <c r="AH28" s="265"/>
      <c r="AI28" s="265"/>
      <c r="AJ28" s="265"/>
      <c r="AK28" s="265"/>
    </row>
    <row r="29" spans="1:37" customFormat="1" ht="13" x14ac:dyDescent="0.15">
      <c r="A29" s="265"/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65"/>
      <c r="AH29" s="265"/>
      <c r="AI29" s="265"/>
      <c r="AJ29" s="265"/>
      <c r="AK29" s="265"/>
    </row>
    <row r="30" spans="1:37" customFormat="1" ht="13" x14ac:dyDescent="0.15">
      <c r="A30" s="265"/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5"/>
    </row>
    <row r="31" spans="1:37" customFormat="1" ht="13" x14ac:dyDescent="0.15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</row>
    <row r="32" spans="1:37" customFormat="1" ht="13" x14ac:dyDescent="0.15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5"/>
    </row>
    <row r="33" spans="1:37" customFormat="1" ht="13" x14ac:dyDescent="0.15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5"/>
    </row>
    <row r="34" spans="1:37" customFormat="1" ht="13" x14ac:dyDescent="0.15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65"/>
      <c r="AK34" s="265"/>
    </row>
    <row r="35" spans="1:37" customFormat="1" ht="13" x14ac:dyDescent="0.15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</row>
    <row r="36" spans="1:37" customFormat="1" ht="13" x14ac:dyDescent="0.15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</row>
    <row r="37" spans="1:37" customFormat="1" ht="13" x14ac:dyDescent="0.15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65"/>
      <c r="AI37" s="265"/>
      <c r="AJ37" s="265"/>
      <c r="AK37" s="265"/>
    </row>
    <row r="38" spans="1:37" customFormat="1" ht="13" x14ac:dyDescent="0.15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</row>
    <row r="39" spans="1:37" customFormat="1" ht="13" x14ac:dyDescent="0.15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</row>
    <row r="40" spans="1:37" customFormat="1" ht="13" x14ac:dyDescent="0.15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/>
      <c r="AI40" s="265"/>
      <c r="AJ40" s="265"/>
      <c r="AK40" s="265"/>
    </row>
    <row r="41" spans="1:37" customFormat="1" ht="13" x14ac:dyDescent="0.15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</row>
    <row r="42" spans="1:37" customFormat="1" ht="13" x14ac:dyDescent="0.15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</row>
    <row r="43" spans="1:37" customFormat="1" ht="13" x14ac:dyDescent="0.15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</row>
    <row r="44" spans="1:37" customFormat="1" ht="13" x14ac:dyDescent="0.15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</row>
    <row r="45" spans="1:37" customFormat="1" ht="13" x14ac:dyDescent="0.15">
      <c r="A45" s="265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265"/>
      <c r="AG45" s="265"/>
      <c r="AH45" s="265"/>
      <c r="AI45" s="265"/>
      <c r="AJ45" s="265"/>
      <c r="AK45" s="265"/>
    </row>
    <row r="46" spans="1:37" customFormat="1" ht="13" x14ac:dyDescent="0.15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</row>
    <row r="47" spans="1:37" customFormat="1" ht="13" x14ac:dyDescent="0.15">
      <c r="A47" s="265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</row>
    <row r="48" spans="1:37" customFormat="1" ht="13" x14ac:dyDescent="0.15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</row>
    <row r="49" spans="1:37" customFormat="1" ht="13" x14ac:dyDescent="0.15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</row>
    <row r="50" spans="1:37" customFormat="1" ht="13" x14ac:dyDescent="0.15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</row>
    <row r="51" spans="1:37" customFormat="1" ht="13" x14ac:dyDescent="0.15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</row>
    <row r="52" spans="1:37" customFormat="1" ht="13" x14ac:dyDescent="0.15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</row>
    <row r="53" spans="1:37" customFormat="1" ht="13" x14ac:dyDescent="0.15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</row>
    <row r="54" spans="1:37" customFormat="1" ht="13" x14ac:dyDescent="0.15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</row>
    <row r="55" spans="1:37" customFormat="1" ht="13" x14ac:dyDescent="0.15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</row>
    <row r="56" spans="1:37" customFormat="1" ht="13" x14ac:dyDescent="0.15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</row>
    <row r="57" spans="1:37" customFormat="1" ht="13" x14ac:dyDescent="0.15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</row>
    <row r="58" spans="1:37" customFormat="1" ht="13" x14ac:dyDescent="0.15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  <c r="AG58" s="265"/>
      <c r="AH58" s="265"/>
      <c r="AI58" s="265"/>
      <c r="AJ58" s="265"/>
      <c r="AK58" s="265"/>
    </row>
    <row r="59" spans="1:37" customFormat="1" ht="13" x14ac:dyDescent="0.15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</row>
    <row r="60" spans="1:37" customFormat="1" ht="13" x14ac:dyDescent="0.15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</row>
    <row r="61" spans="1:37" customFormat="1" ht="13" x14ac:dyDescent="0.15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</row>
    <row r="62" spans="1:37" customFormat="1" ht="13" x14ac:dyDescent="0.15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  <c r="AG62" s="265"/>
      <c r="AH62" s="265"/>
      <c r="AI62" s="265"/>
      <c r="AJ62" s="265"/>
      <c r="AK62" s="265"/>
    </row>
    <row r="63" spans="1:37" customFormat="1" ht="13" x14ac:dyDescent="0.15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</row>
    <row r="64" spans="1:37" customFormat="1" ht="13" x14ac:dyDescent="0.15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</row>
    <row r="65" spans="1:37" customFormat="1" ht="13" x14ac:dyDescent="0.15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  <c r="AG65" s="265"/>
      <c r="AH65" s="265"/>
      <c r="AI65" s="265"/>
      <c r="AJ65" s="265"/>
      <c r="AK65" s="265"/>
    </row>
    <row r="66" spans="1:37" customFormat="1" ht="13" x14ac:dyDescent="0.15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</row>
    <row r="67" spans="1:37" customFormat="1" ht="13" x14ac:dyDescent="0.15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</row>
    <row r="68" spans="1:37" customFormat="1" ht="13" x14ac:dyDescent="0.15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65"/>
      <c r="AI68" s="265"/>
      <c r="AJ68" s="265"/>
      <c r="AK68" s="265"/>
    </row>
    <row r="69" spans="1:37" customFormat="1" ht="13" x14ac:dyDescent="0.15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65"/>
      <c r="AI69" s="265"/>
      <c r="AJ69" s="265"/>
      <c r="AK69" s="265"/>
    </row>
    <row r="70" spans="1:37" customFormat="1" ht="13" x14ac:dyDescent="0.15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</row>
    <row r="71" spans="1:37" customFormat="1" ht="13" x14ac:dyDescent="0.15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</row>
    <row r="72" spans="1:37" customFormat="1" ht="13" x14ac:dyDescent="0.15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  <c r="AI72" s="265"/>
      <c r="AJ72" s="265"/>
      <c r="AK72" s="265"/>
    </row>
    <row r="73" spans="1:37" customFormat="1" ht="13" x14ac:dyDescent="0.15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</row>
    <row r="74" spans="1:37" customFormat="1" ht="13" x14ac:dyDescent="0.15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65"/>
      <c r="AI74" s="265"/>
      <c r="AJ74" s="265"/>
      <c r="AK74" s="265"/>
    </row>
    <row r="75" spans="1:37" customFormat="1" ht="13" x14ac:dyDescent="0.15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</row>
    <row r="76" spans="1:37" customFormat="1" ht="13" x14ac:dyDescent="0.15"/>
    <row r="77" spans="1:37" customFormat="1" ht="13" x14ac:dyDescent="0.15"/>
    <row r="78" spans="1:37" customFormat="1" ht="13" x14ac:dyDescent="0.15"/>
    <row r="79" spans="1:37" customFormat="1" ht="13" x14ac:dyDescent="0.15"/>
    <row r="80" spans="1:37" customFormat="1" ht="13" x14ac:dyDescent="0.15"/>
    <row r="81" customFormat="1" ht="13" x14ac:dyDescent="0.15"/>
    <row r="82" customFormat="1" ht="13" x14ac:dyDescent="0.15"/>
    <row r="83" customFormat="1" ht="13" x14ac:dyDescent="0.15"/>
    <row r="84" customFormat="1" ht="13" x14ac:dyDescent="0.15"/>
    <row r="85" customFormat="1" ht="13" x14ac:dyDescent="0.15"/>
    <row r="86" customFormat="1" ht="13" x14ac:dyDescent="0.15"/>
    <row r="87" customFormat="1" ht="13" x14ac:dyDescent="0.15"/>
    <row r="88" customFormat="1" ht="13" x14ac:dyDescent="0.15"/>
    <row r="89" customFormat="1" ht="13" x14ac:dyDescent="0.15"/>
    <row r="90" customFormat="1" ht="13" x14ac:dyDescent="0.15"/>
    <row r="91" customFormat="1" ht="13" x14ac:dyDescent="0.15"/>
    <row r="92" customFormat="1" ht="13" x14ac:dyDescent="0.15"/>
    <row r="93" customFormat="1" ht="13" x14ac:dyDescent="0.15"/>
    <row r="94" customFormat="1" ht="13" x14ac:dyDescent="0.15"/>
    <row r="95" customFormat="1" ht="13" x14ac:dyDescent="0.15"/>
    <row r="96" customFormat="1" ht="13" x14ac:dyDescent="0.15"/>
    <row r="97" customFormat="1" ht="13" x14ac:dyDescent="0.15"/>
    <row r="98" customFormat="1" ht="13" x14ac:dyDescent="0.15"/>
    <row r="99" customFormat="1" ht="13" x14ac:dyDescent="0.15"/>
    <row r="100" customFormat="1" ht="13" x14ac:dyDescent="0.15"/>
    <row r="101" customFormat="1" ht="13" x14ac:dyDescent="0.15"/>
    <row r="102" customFormat="1" ht="13" x14ac:dyDescent="0.15"/>
    <row r="103" customFormat="1" ht="13" x14ac:dyDescent="0.15"/>
    <row r="104" customFormat="1" ht="13" x14ac:dyDescent="0.15"/>
    <row r="105" customFormat="1" ht="13" x14ac:dyDescent="0.15"/>
    <row r="106" customFormat="1" ht="13" x14ac:dyDescent="0.15"/>
    <row r="107" customFormat="1" ht="13" x14ac:dyDescent="0.15"/>
    <row r="108" customFormat="1" ht="13" x14ac:dyDescent="0.15"/>
    <row r="109" customFormat="1" ht="13" x14ac:dyDescent="0.15"/>
    <row r="110" customFormat="1" ht="13" x14ac:dyDescent="0.15"/>
    <row r="111" customFormat="1" ht="13" x14ac:dyDescent="0.15"/>
    <row r="112" customFormat="1" ht="13" x14ac:dyDescent="0.15"/>
    <row r="113" customFormat="1" ht="13" x14ac:dyDescent="0.15"/>
    <row r="114" customFormat="1" ht="13" x14ac:dyDescent="0.15"/>
    <row r="115" customFormat="1" ht="13" x14ac:dyDescent="0.15"/>
    <row r="116" customFormat="1" ht="13" x14ac:dyDescent="0.15"/>
    <row r="117" customFormat="1" ht="13" x14ac:dyDescent="0.15"/>
    <row r="118" customFormat="1" ht="13" x14ac:dyDescent="0.15"/>
    <row r="119" customFormat="1" ht="13" x14ac:dyDescent="0.15"/>
    <row r="120" customFormat="1" ht="13" x14ac:dyDescent="0.15"/>
    <row r="121" customFormat="1" ht="13" x14ac:dyDescent="0.15"/>
    <row r="122" customFormat="1" ht="13" x14ac:dyDescent="0.15"/>
    <row r="123" customFormat="1" ht="13" x14ac:dyDescent="0.15"/>
    <row r="124" customFormat="1" ht="13" x14ac:dyDescent="0.15"/>
    <row r="125" customFormat="1" ht="13" x14ac:dyDescent="0.15"/>
    <row r="126" customFormat="1" ht="13" x14ac:dyDescent="0.15"/>
    <row r="127" customFormat="1" ht="13" x14ac:dyDescent="0.15"/>
    <row r="128" customFormat="1" ht="13" x14ac:dyDescent="0.15"/>
    <row r="129" customFormat="1" ht="13" x14ac:dyDescent="0.15"/>
    <row r="130" customFormat="1" ht="13" x14ac:dyDescent="0.15"/>
    <row r="131" customFormat="1" ht="13" x14ac:dyDescent="0.15"/>
    <row r="132" customFormat="1" ht="13" x14ac:dyDescent="0.15"/>
    <row r="133" customFormat="1" ht="13" x14ac:dyDescent="0.15"/>
    <row r="134" customFormat="1" ht="13" x14ac:dyDescent="0.15"/>
    <row r="135" customFormat="1" ht="13" x14ac:dyDescent="0.15"/>
    <row r="136" customFormat="1" ht="13" x14ac:dyDescent="0.15"/>
    <row r="137" customFormat="1" ht="13" x14ac:dyDescent="0.15"/>
    <row r="138" customFormat="1" ht="13" x14ac:dyDescent="0.15"/>
    <row r="139" customFormat="1" ht="13" x14ac:dyDescent="0.15"/>
    <row r="140" customFormat="1" ht="13" x14ac:dyDescent="0.15"/>
    <row r="141" customFormat="1" ht="13" x14ac:dyDescent="0.15"/>
    <row r="142" customFormat="1" ht="13" x14ac:dyDescent="0.15"/>
    <row r="143" customFormat="1" ht="13" x14ac:dyDescent="0.15"/>
    <row r="144" customFormat="1" ht="13" x14ac:dyDescent="0.15"/>
    <row r="145" customFormat="1" ht="13" x14ac:dyDescent="0.15"/>
    <row r="146" customFormat="1" ht="13" x14ac:dyDescent="0.15"/>
    <row r="147" customFormat="1" ht="13" x14ac:dyDescent="0.15"/>
    <row r="148" customFormat="1" ht="13" x14ac:dyDescent="0.15"/>
    <row r="149" customFormat="1" ht="13" x14ac:dyDescent="0.15"/>
    <row r="150" customFormat="1" ht="13" x14ac:dyDescent="0.15"/>
    <row r="151" customFormat="1" ht="13" x14ac:dyDescent="0.15"/>
    <row r="152" customFormat="1" ht="13" x14ac:dyDescent="0.15"/>
    <row r="153" customFormat="1" ht="13" x14ac:dyDescent="0.15"/>
    <row r="154" customFormat="1" ht="13" x14ac:dyDescent="0.15"/>
    <row r="155" customFormat="1" ht="13" x14ac:dyDescent="0.15"/>
    <row r="156" customFormat="1" ht="13" x14ac:dyDescent="0.15"/>
    <row r="157" customFormat="1" ht="13" x14ac:dyDescent="0.15"/>
    <row r="158" customFormat="1" ht="13" x14ac:dyDescent="0.15"/>
    <row r="159" customFormat="1" ht="13" x14ac:dyDescent="0.15"/>
    <row r="160" customFormat="1" ht="13" x14ac:dyDescent="0.15"/>
    <row r="161" customFormat="1" ht="13" x14ac:dyDescent="0.15"/>
    <row r="162" customFormat="1" ht="13" x14ac:dyDescent="0.15"/>
    <row r="163" customFormat="1" ht="13" x14ac:dyDescent="0.15"/>
    <row r="164" customFormat="1" ht="13" x14ac:dyDescent="0.15"/>
    <row r="165" customFormat="1" ht="13" x14ac:dyDescent="0.15"/>
    <row r="166" customFormat="1" ht="13" x14ac:dyDescent="0.15"/>
    <row r="167" customFormat="1" ht="13" x14ac:dyDescent="0.15"/>
    <row r="168" customFormat="1" ht="13" x14ac:dyDescent="0.15"/>
    <row r="169" customFormat="1" ht="13" x14ac:dyDescent="0.15"/>
    <row r="170" customFormat="1" ht="13" x14ac:dyDescent="0.15"/>
    <row r="171" customFormat="1" ht="13" x14ac:dyDescent="0.15"/>
    <row r="172" customFormat="1" ht="13" x14ac:dyDescent="0.15"/>
    <row r="173" customFormat="1" ht="13" x14ac:dyDescent="0.15"/>
    <row r="174" customFormat="1" ht="13" x14ac:dyDescent="0.15"/>
    <row r="175" customFormat="1" ht="13" x14ac:dyDescent="0.15"/>
    <row r="176" customFormat="1" ht="13" x14ac:dyDescent="0.15"/>
    <row r="177" customFormat="1" ht="13" x14ac:dyDescent="0.15"/>
    <row r="178" customFormat="1" ht="13" x14ac:dyDescent="0.15"/>
    <row r="179" customFormat="1" ht="13" x14ac:dyDescent="0.15"/>
    <row r="180" customFormat="1" ht="13" x14ac:dyDescent="0.15"/>
    <row r="181" customFormat="1" ht="13" x14ac:dyDescent="0.15"/>
    <row r="182" customFormat="1" ht="13" x14ac:dyDescent="0.15"/>
    <row r="183" customFormat="1" ht="13" x14ac:dyDescent="0.15"/>
    <row r="184" customFormat="1" ht="13" x14ac:dyDescent="0.15"/>
    <row r="185" customFormat="1" ht="13" x14ac:dyDescent="0.15"/>
    <row r="186" customFormat="1" ht="13" x14ac:dyDescent="0.15"/>
    <row r="187" customFormat="1" ht="13" x14ac:dyDescent="0.15"/>
    <row r="188" customFormat="1" ht="13" x14ac:dyDescent="0.15"/>
    <row r="189" customFormat="1" ht="13" x14ac:dyDescent="0.15"/>
    <row r="190" customFormat="1" ht="13" x14ac:dyDescent="0.15"/>
    <row r="191" customFormat="1" ht="13" x14ac:dyDescent="0.15"/>
    <row r="192" customFormat="1" ht="13" x14ac:dyDescent="0.15"/>
    <row r="193" customFormat="1" ht="13" x14ac:dyDescent="0.15"/>
    <row r="194" customFormat="1" ht="13" x14ac:dyDescent="0.15"/>
    <row r="195" customFormat="1" ht="13" x14ac:dyDescent="0.15"/>
    <row r="196" customFormat="1" ht="13" x14ac:dyDescent="0.15"/>
    <row r="197" customFormat="1" ht="13" x14ac:dyDescent="0.15"/>
    <row r="198" customFormat="1" ht="13" x14ac:dyDescent="0.15"/>
    <row r="199" customFormat="1" ht="13" x14ac:dyDescent="0.15"/>
    <row r="200" customFormat="1" ht="13" x14ac:dyDescent="0.15"/>
    <row r="201" customFormat="1" ht="13" x14ac:dyDescent="0.15"/>
    <row r="202" customFormat="1" ht="13" x14ac:dyDescent="0.15"/>
    <row r="203" customFormat="1" ht="13" x14ac:dyDescent="0.15"/>
    <row r="204" customFormat="1" ht="13" x14ac:dyDescent="0.15"/>
    <row r="205" customFormat="1" ht="13" x14ac:dyDescent="0.15"/>
    <row r="206" customFormat="1" ht="13" x14ac:dyDescent="0.15"/>
    <row r="207" customFormat="1" ht="13" x14ac:dyDescent="0.15"/>
    <row r="208" customFormat="1" ht="13" x14ac:dyDescent="0.15"/>
    <row r="209" customFormat="1" ht="13" x14ac:dyDescent="0.15"/>
    <row r="210" customFormat="1" ht="13" x14ac:dyDescent="0.15"/>
    <row r="211" customFormat="1" ht="13" x14ac:dyDescent="0.15"/>
    <row r="212" customFormat="1" ht="13" x14ac:dyDescent="0.15"/>
    <row r="213" customFormat="1" ht="13" x14ac:dyDescent="0.15"/>
    <row r="214" customFormat="1" ht="13" x14ac:dyDescent="0.15"/>
    <row r="215" customFormat="1" ht="13" x14ac:dyDescent="0.15"/>
    <row r="216" customFormat="1" ht="13" x14ac:dyDescent="0.15"/>
    <row r="217" customFormat="1" ht="13" x14ac:dyDescent="0.15"/>
    <row r="218" customFormat="1" ht="13" x14ac:dyDescent="0.15"/>
    <row r="219" customFormat="1" ht="13" x14ac:dyDescent="0.15"/>
    <row r="220" customFormat="1" ht="13" x14ac:dyDescent="0.15"/>
    <row r="221" customFormat="1" ht="13" x14ac:dyDescent="0.15"/>
    <row r="222" customFormat="1" ht="13" x14ac:dyDescent="0.15"/>
    <row r="223" customFormat="1" ht="13" x14ac:dyDescent="0.15"/>
    <row r="224" customFormat="1" ht="13" x14ac:dyDescent="0.15"/>
    <row r="225" customFormat="1" ht="13" x14ac:dyDescent="0.15"/>
    <row r="226" customFormat="1" ht="13" x14ac:dyDescent="0.15"/>
    <row r="227" customFormat="1" ht="13" x14ac:dyDescent="0.15"/>
    <row r="228" customFormat="1" ht="13" x14ac:dyDescent="0.15"/>
    <row r="229" customFormat="1" ht="13" x14ac:dyDescent="0.15"/>
    <row r="230" customFormat="1" ht="13" x14ac:dyDescent="0.15"/>
    <row r="231" customFormat="1" ht="13" x14ac:dyDescent="0.15"/>
    <row r="232" customFormat="1" ht="13" x14ac:dyDescent="0.15"/>
    <row r="233" customFormat="1" ht="13" x14ac:dyDescent="0.15"/>
    <row r="234" customFormat="1" ht="13" x14ac:dyDescent="0.15"/>
    <row r="235" customFormat="1" ht="13" x14ac:dyDescent="0.15"/>
    <row r="236" customFormat="1" ht="13" x14ac:dyDescent="0.15"/>
    <row r="237" customFormat="1" ht="13" x14ac:dyDescent="0.15"/>
    <row r="238" customFormat="1" ht="13" x14ac:dyDescent="0.15"/>
    <row r="239" customFormat="1" ht="13" x14ac:dyDescent="0.15"/>
    <row r="240" customFormat="1" ht="13" x14ac:dyDescent="0.15"/>
    <row r="241" customFormat="1" ht="13" x14ac:dyDescent="0.15"/>
    <row r="242" customFormat="1" ht="13" x14ac:dyDescent="0.15"/>
    <row r="243" customFormat="1" ht="13" x14ac:dyDescent="0.15"/>
    <row r="244" customFormat="1" ht="13" x14ac:dyDescent="0.15"/>
    <row r="245" customFormat="1" ht="13" x14ac:dyDescent="0.15"/>
    <row r="246" customFormat="1" ht="13" x14ac:dyDescent="0.15"/>
    <row r="247" customFormat="1" ht="13" x14ac:dyDescent="0.15"/>
    <row r="248" customFormat="1" ht="13" x14ac:dyDescent="0.15"/>
    <row r="249" customFormat="1" ht="13" x14ac:dyDescent="0.15"/>
    <row r="250" customFormat="1" ht="13" x14ac:dyDescent="0.15"/>
    <row r="251" customFormat="1" ht="13" x14ac:dyDescent="0.15"/>
    <row r="252" customFormat="1" ht="13" x14ac:dyDescent="0.15"/>
    <row r="253" customFormat="1" ht="13" x14ac:dyDescent="0.15"/>
    <row r="254" customFormat="1" ht="13" x14ac:dyDescent="0.15"/>
    <row r="255" customFormat="1" ht="13" x14ac:dyDescent="0.15"/>
    <row r="256" customFormat="1" ht="13" x14ac:dyDescent="0.15"/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  <row r="332" customFormat="1" ht="13" x14ac:dyDescent="0.15"/>
    <row r="333" customFormat="1" ht="13" x14ac:dyDescent="0.15"/>
    <row r="334" customFormat="1" ht="13" x14ac:dyDescent="0.15"/>
    <row r="335" customFormat="1" ht="13" x14ac:dyDescent="0.15"/>
    <row r="336" customFormat="1" ht="13" x14ac:dyDescent="0.15"/>
    <row r="337" customFormat="1" ht="13" x14ac:dyDescent="0.15"/>
    <row r="338" customFormat="1" ht="13" x14ac:dyDescent="0.15"/>
    <row r="339" customFormat="1" ht="13" x14ac:dyDescent="0.15"/>
    <row r="340" customFormat="1" ht="13" x14ac:dyDescent="0.15"/>
    <row r="341" customFormat="1" ht="13" x14ac:dyDescent="0.15"/>
    <row r="342" customFormat="1" ht="13" x14ac:dyDescent="0.15"/>
    <row r="343" customFormat="1" ht="13" x14ac:dyDescent="0.15"/>
    <row r="344" customFormat="1" ht="13" x14ac:dyDescent="0.15"/>
    <row r="345" customFormat="1" ht="13" x14ac:dyDescent="0.15"/>
    <row r="346" customFormat="1" ht="13" x14ac:dyDescent="0.15"/>
    <row r="347" customFormat="1" ht="13" x14ac:dyDescent="0.15"/>
    <row r="348" customFormat="1" ht="13" x14ac:dyDescent="0.15"/>
    <row r="349" customFormat="1" ht="13" x14ac:dyDescent="0.15"/>
    <row r="350" customFormat="1" ht="13" x14ac:dyDescent="0.15"/>
    <row r="351" customFormat="1" ht="13" x14ac:dyDescent="0.15"/>
    <row r="352" customFormat="1" ht="13" x14ac:dyDescent="0.15"/>
    <row r="353" customFormat="1" ht="13" x14ac:dyDescent="0.15"/>
    <row r="354" customFormat="1" ht="13" x14ac:dyDescent="0.15"/>
    <row r="355" customFormat="1" ht="13" x14ac:dyDescent="0.15"/>
    <row r="356" customFormat="1" ht="13" x14ac:dyDescent="0.15"/>
    <row r="357" customFormat="1" ht="13" x14ac:dyDescent="0.15"/>
    <row r="358" customFormat="1" ht="13" x14ac:dyDescent="0.15"/>
    <row r="359" customFormat="1" ht="13" x14ac:dyDescent="0.15"/>
    <row r="360" customFormat="1" ht="13" x14ac:dyDescent="0.15"/>
    <row r="361" customFormat="1" ht="13" x14ac:dyDescent="0.15"/>
    <row r="362" customFormat="1" ht="13" x14ac:dyDescent="0.15"/>
    <row r="363" customFormat="1" ht="13" x14ac:dyDescent="0.15"/>
    <row r="364" customFormat="1" ht="13" x14ac:dyDescent="0.15"/>
    <row r="365" customFormat="1" ht="13" x14ac:dyDescent="0.15"/>
    <row r="366" customFormat="1" ht="13" x14ac:dyDescent="0.15"/>
    <row r="367" customFormat="1" ht="13" x14ac:dyDescent="0.15"/>
    <row r="368" customFormat="1" ht="13" x14ac:dyDescent="0.15"/>
    <row r="369" customFormat="1" ht="13" x14ac:dyDescent="0.15"/>
    <row r="370" customFormat="1" ht="13" x14ac:dyDescent="0.15"/>
    <row r="371" customFormat="1" ht="13" x14ac:dyDescent="0.15"/>
    <row r="372" customFormat="1" ht="13" x14ac:dyDescent="0.15"/>
    <row r="373" customFormat="1" ht="13" x14ac:dyDescent="0.15"/>
    <row r="374" customFormat="1" ht="13" x14ac:dyDescent="0.15"/>
    <row r="375" customFormat="1" ht="13" x14ac:dyDescent="0.15"/>
    <row r="376" customFormat="1" ht="13" x14ac:dyDescent="0.15"/>
    <row r="377" customFormat="1" ht="13" x14ac:dyDescent="0.15"/>
    <row r="378" customFormat="1" ht="13" x14ac:dyDescent="0.15"/>
    <row r="379" customFormat="1" ht="13" x14ac:dyDescent="0.15"/>
    <row r="380" customFormat="1" ht="13" x14ac:dyDescent="0.15"/>
    <row r="381" customFormat="1" ht="13" x14ac:dyDescent="0.15"/>
    <row r="382" customFormat="1" ht="13" x14ac:dyDescent="0.15"/>
    <row r="383" customFormat="1" ht="13" x14ac:dyDescent="0.15"/>
    <row r="384" customFormat="1" ht="13" x14ac:dyDescent="0.15"/>
    <row r="385" customFormat="1" ht="13" x14ac:dyDescent="0.15"/>
    <row r="386" customFormat="1" ht="13" x14ac:dyDescent="0.15"/>
    <row r="387" customFormat="1" ht="13" x14ac:dyDescent="0.15"/>
    <row r="388" customFormat="1" ht="13" x14ac:dyDescent="0.15"/>
    <row r="389" customFormat="1" ht="13" x14ac:dyDescent="0.15"/>
    <row r="390" customFormat="1" ht="13" x14ac:dyDescent="0.15"/>
    <row r="391" customFormat="1" ht="13" x14ac:dyDescent="0.15"/>
    <row r="392" customFormat="1" ht="13" x14ac:dyDescent="0.15"/>
    <row r="393" customFormat="1" ht="13" x14ac:dyDescent="0.15"/>
    <row r="394" customFormat="1" ht="13" x14ac:dyDescent="0.15"/>
    <row r="395" customFormat="1" ht="13" x14ac:dyDescent="0.15"/>
    <row r="396" customFormat="1" ht="13" x14ac:dyDescent="0.15"/>
    <row r="397" customFormat="1" ht="13" x14ac:dyDescent="0.15"/>
    <row r="398" customFormat="1" ht="13" x14ac:dyDescent="0.15"/>
    <row r="399" customFormat="1" ht="13" x14ac:dyDescent="0.15"/>
    <row r="400" customFormat="1" ht="13" x14ac:dyDescent="0.15"/>
    <row r="401" customFormat="1" ht="13" x14ac:dyDescent="0.15"/>
    <row r="402" customFormat="1" ht="13" x14ac:dyDescent="0.15"/>
    <row r="403" customFormat="1" ht="13" x14ac:dyDescent="0.15"/>
    <row r="404" customFormat="1" ht="13" x14ac:dyDescent="0.15"/>
    <row r="405" customFormat="1" ht="13" x14ac:dyDescent="0.15"/>
    <row r="406" customFormat="1" ht="13" x14ac:dyDescent="0.15"/>
    <row r="407" customFormat="1" ht="13" x14ac:dyDescent="0.15"/>
    <row r="408" customFormat="1" ht="13" x14ac:dyDescent="0.15"/>
    <row r="409" customFormat="1" ht="13" x14ac:dyDescent="0.15"/>
    <row r="410" customFormat="1" ht="13" x14ac:dyDescent="0.15"/>
    <row r="411" customFormat="1" ht="13" x14ac:dyDescent="0.15"/>
    <row r="412" customFormat="1" ht="13" x14ac:dyDescent="0.15"/>
    <row r="413" customFormat="1" ht="13" x14ac:dyDescent="0.15"/>
    <row r="414" customFormat="1" ht="13" x14ac:dyDescent="0.15"/>
    <row r="415" customFormat="1" ht="13" x14ac:dyDescent="0.15"/>
    <row r="416" customFormat="1" ht="13" x14ac:dyDescent="0.15"/>
    <row r="417" customFormat="1" ht="13" x14ac:dyDescent="0.15"/>
    <row r="418" customFormat="1" ht="13" x14ac:dyDescent="0.15"/>
    <row r="419" customFormat="1" ht="13" x14ac:dyDescent="0.15"/>
    <row r="420" customFormat="1" ht="13" x14ac:dyDescent="0.15"/>
    <row r="421" customFormat="1" ht="13" x14ac:dyDescent="0.15"/>
    <row r="422" customFormat="1" ht="13" x14ac:dyDescent="0.15"/>
    <row r="423" customFormat="1" ht="13" x14ac:dyDescent="0.15"/>
    <row r="424" customFormat="1" ht="13" x14ac:dyDescent="0.15"/>
    <row r="425" customFormat="1" ht="13" x14ac:dyDescent="0.15"/>
    <row r="426" customFormat="1" ht="13" x14ac:dyDescent="0.15"/>
    <row r="427" customFormat="1" ht="13" x14ac:dyDescent="0.15"/>
    <row r="428" customFormat="1" ht="13" x14ac:dyDescent="0.15"/>
    <row r="429" customFormat="1" ht="13" x14ac:dyDescent="0.15"/>
    <row r="430" customFormat="1" ht="13" x14ac:dyDescent="0.15"/>
    <row r="431" customFormat="1" ht="13" x14ac:dyDescent="0.15"/>
    <row r="432" customFormat="1" ht="13" x14ac:dyDescent="0.15"/>
    <row r="433" customFormat="1" ht="13" x14ac:dyDescent="0.15"/>
    <row r="434" customFormat="1" ht="13" x14ac:dyDescent="0.15"/>
    <row r="435" customFormat="1" ht="13" x14ac:dyDescent="0.15"/>
    <row r="436" customFormat="1" ht="13" x14ac:dyDescent="0.15"/>
    <row r="437" customFormat="1" ht="13" x14ac:dyDescent="0.15"/>
    <row r="438" customFormat="1" ht="13" x14ac:dyDescent="0.15"/>
    <row r="439" customFormat="1" ht="13" x14ac:dyDescent="0.15"/>
    <row r="440" customFormat="1" ht="13" x14ac:dyDescent="0.15"/>
    <row r="441" customFormat="1" ht="13" x14ac:dyDescent="0.15"/>
    <row r="442" customFormat="1" ht="13" x14ac:dyDescent="0.15"/>
    <row r="443" customFormat="1" ht="13" x14ac:dyDescent="0.15"/>
    <row r="444" customFormat="1" ht="13" x14ac:dyDescent="0.15"/>
    <row r="445" customFormat="1" ht="13" x14ac:dyDescent="0.15"/>
    <row r="446" customFormat="1" ht="13" x14ac:dyDescent="0.15"/>
    <row r="447" customFormat="1" ht="13" x14ac:dyDescent="0.15"/>
    <row r="448" customFormat="1" ht="13" x14ac:dyDescent="0.15"/>
    <row r="449" customFormat="1" ht="13" x14ac:dyDescent="0.15"/>
    <row r="450" customFormat="1" ht="13" x14ac:dyDescent="0.15"/>
    <row r="451" customFormat="1" ht="13" x14ac:dyDescent="0.15"/>
    <row r="452" customFormat="1" ht="13" x14ac:dyDescent="0.15"/>
    <row r="453" customFormat="1" ht="13" x14ac:dyDescent="0.15"/>
    <row r="454" customFormat="1" ht="13" x14ac:dyDescent="0.15"/>
    <row r="455" customFormat="1" ht="13" x14ac:dyDescent="0.15"/>
    <row r="456" customFormat="1" ht="13" x14ac:dyDescent="0.15"/>
    <row r="457" customFormat="1" ht="13" x14ac:dyDescent="0.15"/>
    <row r="458" customFormat="1" ht="13" x14ac:dyDescent="0.15"/>
    <row r="459" customFormat="1" ht="13" x14ac:dyDescent="0.15"/>
    <row r="460" customFormat="1" ht="13" x14ac:dyDescent="0.15"/>
    <row r="461" customFormat="1" ht="13" x14ac:dyDescent="0.15"/>
    <row r="462" customFormat="1" ht="13" x14ac:dyDescent="0.15"/>
    <row r="463" customFormat="1" ht="13" x14ac:dyDescent="0.15"/>
    <row r="464" customFormat="1" ht="13" x14ac:dyDescent="0.15"/>
    <row r="465" customFormat="1" ht="13" x14ac:dyDescent="0.15"/>
    <row r="466" customFormat="1" ht="13" x14ac:dyDescent="0.15"/>
    <row r="467" customFormat="1" ht="13" x14ac:dyDescent="0.15"/>
    <row r="468" customFormat="1" ht="13" x14ac:dyDescent="0.15"/>
    <row r="469" customFormat="1" ht="13" x14ac:dyDescent="0.15"/>
    <row r="470" customFormat="1" ht="13" x14ac:dyDescent="0.15"/>
    <row r="471" customFormat="1" ht="13" x14ac:dyDescent="0.15"/>
    <row r="472" customFormat="1" ht="13" x14ac:dyDescent="0.15"/>
    <row r="473" customFormat="1" ht="13" x14ac:dyDescent="0.15"/>
    <row r="474" customFormat="1" ht="13" x14ac:dyDescent="0.15"/>
    <row r="475" customFormat="1" ht="13" x14ac:dyDescent="0.15"/>
    <row r="476" customFormat="1" ht="13" x14ac:dyDescent="0.15"/>
    <row r="477" customFormat="1" ht="13" x14ac:dyDescent="0.15"/>
    <row r="478" customFormat="1" ht="13" x14ac:dyDescent="0.15"/>
    <row r="479" customFormat="1" ht="13" x14ac:dyDescent="0.15"/>
    <row r="480" customFormat="1" ht="13" x14ac:dyDescent="0.15"/>
    <row r="481" customFormat="1" ht="13" x14ac:dyDescent="0.15"/>
    <row r="482" customFormat="1" ht="13" x14ac:dyDescent="0.15"/>
    <row r="483" customFormat="1" ht="13" x14ac:dyDescent="0.15"/>
    <row r="484" customFormat="1" ht="13" x14ac:dyDescent="0.15"/>
    <row r="485" customFormat="1" ht="13" x14ac:dyDescent="0.15"/>
    <row r="486" customFormat="1" ht="13" x14ac:dyDescent="0.15"/>
    <row r="487" customFormat="1" ht="13" x14ac:dyDescent="0.15"/>
    <row r="488" customFormat="1" ht="13" x14ac:dyDescent="0.15"/>
    <row r="489" customFormat="1" ht="13" x14ac:dyDescent="0.15"/>
    <row r="490" customFormat="1" ht="13" x14ac:dyDescent="0.15"/>
    <row r="491" customFormat="1" ht="13" x14ac:dyDescent="0.15"/>
    <row r="492" customFormat="1" ht="13" x14ac:dyDescent="0.15"/>
    <row r="493" customFormat="1" ht="13" x14ac:dyDescent="0.15"/>
    <row r="494" customFormat="1" ht="13" x14ac:dyDescent="0.15"/>
    <row r="495" customFormat="1" ht="13" x14ac:dyDescent="0.15"/>
    <row r="496" customFormat="1" ht="13" x14ac:dyDescent="0.15"/>
    <row r="497" customFormat="1" ht="13" x14ac:dyDescent="0.15"/>
    <row r="498" customFormat="1" ht="13" x14ac:dyDescent="0.15"/>
    <row r="499" customFormat="1" ht="13" x14ac:dyDescent="0.15"/>
    <row r="500" customFormat="1" ht="13" x14ac:dyDescent="0.15"/>
    <row r="501" customFormat="1" ht="13" x14ac:dyDescent="0.15"/>
    <row r="502" customFormat="1" ht="13" x14ac:dyDescent="0.15"/>
    <row r="503" customFormat="1" ht="13" x14ac:dyDescent="0.15"/>
    <row r="504" customFormat="1" ht="13" x14ac:dyDescent="0.15"/>
    <row r="505" customFormat="1" ht="13" x14ac:dyDescent="0.15"/>
    <row r="506" customFormat="1" ht="13" x14ac:dyDescent="0.15"/>
    <row r="507" customFormat="1" ht="13" x14ac:dyDescent="0.15"/>
    <row r="508" customFormat="1" ht="13" x14ac:dyDescent="0.15"/>
    <row r="509" customFormat="1" ht="13" x14ac:dyDescent="0.15"/>
    <row r="510" customFormat="1" ht="13" x14ac:dyDescent="0.15"/>
    <row r="511" customFormat="1" ht="13" x14ac:dyDescent="0.15"/>
    <row r="512" customFormat="1" ht="13" x14ac:dyDescent="0.15"/>
    <row r="513" customFormat="1" ht="13" x14ac:dyDescent="0.15"/>
    <row r="514" customFormat="1" ht="13" x14ac:dyDescent="0.15"/>
    <row r="515" customFormat="1" ht="13" x14ac:dyDescent="0.15"/>
    <row r="516" customFormat="1" ht="13" x14ac:dyDescent="0.15"/>
    <row r="517" customFormat="1" ht="13" x14ac:dyDescent="0.15"/>
    <row r="518" customFormat="1" ht="13" x14ac:dyDescent="0.15"/>
    <row r="519" customFormat="1" ht="13" x14ac:dyDescent="0.15"/>
    <row r="520" customFormat="1" ht="13" x14ac:dyDescent="0.15"/>
    <row r="521" customFormat="1" ht="13" x14ac:dyDescent="0.15"/>
    <row r="522" customFormat="1" ht="13" x14ac:dyDescent="0.15"/>
    <row r="523" customFormat="1" ht="13" x14ac:dyDescent="0.15"/>
    <row r="524" customFormat="1" ht="13" x14ac:dyDescent="0.15"/>
    <row r="525" customFormat="1" ht="13" x14ac:dyDescent="0.15"/>
    <row r="526" customFormat="1" ht="13" x14ac:dyDescent="0.15"/>
    <row r="527" customFormat="1" ht="13" x14ac:dyDescent="0.15"/>
    <row r="528" customFormat="1" ht="13" x14ac:dyDescent="0.15"/>
    <row r="529" customFormat="1" ht="13" x14ac:dyDescent="0.15"/>
    <row r="530" customFormat="1" ht="13" x14ac:dyDescent="0.15"/>
    <row r="531" customFormat="1" ht="13" x14ac:dyDescent="0.15"/>
    <row r="532" customFormat="1" ht="13" x14ac:dyDescent="0.15"/>
    <row r="533" customFormat="1" ht="13" x14ac:dyDescent="0.15"/>
    <row r="534" customFormat="1" ht="13" x14ac:dyDescent="0.15"/>
    <row r="535" customFormat="1" ht="13" x14ac:dyDescent="0.15"/>
    <row r="536" customFormat="1" ht="13" x14ac:dyDescent="0.15"/>
    <row r="537" customFormat="1" ht="13" x14ac:dyDescent="0.15"/>
    <row r="538" customFormat="1" ht="13" x14ac:dyDescent="0.15"/>
    <row r="539" customFormat="1" ht="13" x14ac:dyDescent="0.15"/>
    <row r="540" customFormat="1" ht="13" x14ac:dyDescent="0.15"/>
    <row r="541" customFormat="1" ht="13" x14ac:dyDescent="0.15"/>
    <row r="542" customFormat="1" ht="13" x14ac:dyDescent="0.15"/>
    <row r="543" customFormat="1" ht="13" x14ac:dyDescent="0.15"/>
    <row r="544" customFormat="1" ht="13" x14ac:dyDescent="0.15"/>
    <row r="545" customFormat="1" ht="13" x14ac:dyDescent="0.15"/>
    <row r="546" customFormat="1" ht="13" x14ac:dyDescent="0.15"/>
    <row r="547" customFormat="1" ht="13" x14ac:dyDescent="0.15"/>
    <row r="548" customFormat="1" ht="13" x14ac:dyDescent="0.15"/>
    <row r="549" customFormat="1" ht="13" x14ac:dyDescent="0.15"/>
    <row r="550" customFormat="1" ht="13" x14ac:dyDescent="0.15"/>
    <row r="551" customFormat="1" ht="13" x14ac:dyDescent="0.15"/>
    <row r="552" customFormat="1" ht="13" x14ac:dyDescent="0.15"/>
    <row r="553" customFormat="1" ht="13" x14ac:dyDescent="0.15"/>
    <row r="554" customFormat="1" ht="13" x14ac:dyDescent="0.15"/>
    <row r="555" customFormat="1" ht="13" x14ac:dyDescent="0.15"/>
    <row r="556" customFormat="1" ht="13" x14ac:dyDescent="0.15"/>
    <row r="557" customFormat="1" ht="13" x14ac:dyDescent="0.15"/>
    <row r="558" customFormat="1" ht="13" x14ac:dyDescent="0.15"/>
    <row r="559" customFormat="1" ht="13" x14ac:dyDescent="0.15"/>
    <row r="560" customFormat="1" ht="13" x14ac:dyDescent="0.15"/>
    <row r="561" customFormat="1" ht="13" x14ac:dyDescent="0.15"/>
    <row r="562" customFormat="1" ht="13" x14ac:dyDescent="0.15"/>
    <row r="563" customFormat="1" ht="13" x14ac:dyDescent="0.15"/>
    <row r="564" customFormat="1" ht="13" x14ac:dyDescent="0.15"/>
    <row r="565" customFormat="1" ht="13" x14ac:dyDescent="0.15"/>
    <row r="566" customFormat="1" ht="13" x14ac:dyDescent="0.15"/>
    <row r="567" customFormat="1" ht="13" x14ac:dyDescent="0.15"/>
    <row r="568" customFormat="1" ht="13" x14ac:dyDescent="0.15"/>
    <row r="569" customFormat="1" ht="13" x14ac:dyDescent="0.15"/>
    <row r="570" customFormat="1" ht="13" x14ac:dyDescent="0.15"/>
    <row r="571" customFormat="1" ht="13" x14ac:dyDescent="0.15"/>
    <row r="572" customFormat="1" ht="13" x14ac:dyDescent="0.15"/>
    <row r="573" customFormat="1" ht="13" x14ac:dyDescent="0.15"/>
    <row r="574" customFormat="1" ht="13" x14ac:dyDescent="0.15"/>
    <row r="575" customFormat="1" ht="13" x14ac:dyDescent="0.15"/>
    <row r="576" customFormat="1" ht="13" x14ac:dyDescent="0.15"/>
    <row r="577" customFormat="1" ht="13" x14ac:dyDescent="0.15"/>
    <row r="578" customFormat="1" ht="13" x14ac:dyDescent="0.15"/>
    <row r="579" customFormat="1" ht="13" x14ac:dyDescent="0.15"/>
    <row r="580" customFormat="1" ht="13" x14ac:dyDescent="0.15"/>
    <row r="581" customFormat="1" ht="13" x14ac:dyDescent="0.15"/>
    <row r="582" customFormat="1" ht="13" x14ac:dyDescent="0.15"/>
    <row r="583" customFormat="1" ht="13" x14ac:dyDescent="0.15"/>
    <row r="584" customFormat="1" ht="13" x14ac:dyDescent="0.15"/>
    <row r="585" customFormat="1" ht="13" x14ac:dyDescent="0.15"/>
    <row r="586" customFormat="1" ht="13" x14ac:dyDescent="0.15"/>
    <row r="587" customFormat="1" ht="13" x14ac:dyDescent="0.15"/>
    <row r="588" customFormat="1" ht="13" x14ac:dyDescent="0.15"/>
    <row r="589" customFormat="1" ht="13" x14ac:dyDescent="0.15"/>
    <row r="590" customFormat="1" ht="13" x14ac:dyDescent="0.15"/>
    <row r="591" customFormat="1" ht="13" x14ac:dyDescent="0.15"/>
    <row r="592" customFormat="1" ht="13" x14ac:dyDescent="0.15"/>
    <row r="593" customFormat="1" ht="13" x14ac:dyDescent="0.15"/>
    <row r="594" customFormat="1" ht="13" x14ac:dyDescent="0.15"/>
    <row r="595" customFormat="1" ht="13" x14ac:dyDescent="0.15"/>
    <row r="596" customFormat="1" ht="13" x14ac:dyDescent="0.15"/>
    <row r="597" customFormat="1" ht="13" x14ac:dyDescent="0.15"/>
    <row r="598" customFormat="1" ht="13" x14ac:dyDescent="0.15"/>
    <row r="599" customFormat="1" ht="13" x14ac:dyDescent="0.15"/>
    <row r="600" customFormat="1" ht="13" x14ac:dyDescent="0.15"/>
    <row r="601" customFormat="1" ht="13" x14ac:dyDescent="0.15"/>
    <row r="602" customFormat="1" ht="13" x14ac:dyDescent="0.15"/>
    <row r="603" customFormat="1" ht="13" x14ac:dyDescent="0.15"/>
    <row r="604" customFormat="1" ht="13" x14ac:dyDescent="0.15"/>
    <row r="605" customFormat="1" ht="13" x14ac:dyDescent="0.15"/>
    <row r="606" customFormat="1" ht="13" x14ac:dyDescent="0.15"/>
    <row r="607" customFormat="1" ht="13" x14ac:dyDescent="0.15"/>
    <row r="608" customFormat="1" ht="13" x14ac:dyDescent="0.15"/>
    <row r="609" customFormat="1" ht="13" x14ac:dyDescent="0.15"/>
    <row r="610" customFormat="1" ht="13" x14ac:dyDescent="0.15"/>
    <row r="611" customFormat="1" ht="13" x14ac:dyDescent="0.15"/>
    <row r="612" customFormat="1" ht="13" x14ac:dyDescent="0.15"/>
    <row r="613" customFormat="1" ht="13" x14ac:dyDescent="0.15"/>
    <row r="614" customFormat="1" ht="13" x14ac:dyDescent="0.15"/>
    <row r="615" customFormat="1" ht="13" x14ac:dyDescent="0.15"/>
    <row r="616" customFormat="1" ht="13" x14ac:dyDescent="0.15"/>
    <row r="617" customFormat="1" ht="13" x14ac:dyDescent="0.15"/>
    <row r="618" customFormat="1" ht="13" x14ac:dyDescent="0.15"/>
    <row r="619" customFormat="1" ht="13" x14ac:dyDescent="0.15"/>
    <row r="620" customFormat="1" ht="13" x14ac:dyDescent="0.15"/>
    <row r="621" customFormat="1" ht="13" x14ac:dyDescent="0.15"/>
    <row r="622" customFormat="1" ht="13" x14ac:dyDescent="0.15"/>
    <row r="623" customFormat="1" ht="13" x14ac:dyDescent="0.15"/>
    <row r="624" customFormat="1" ht="13" x14ac:dyDescent="0.15"/>
    <row r="625" customFormat="1" ht="13" x14ac:dyDescent="0.15"/>
    <row r="626" customFormat="1" ht="13" x14ac:dyDescent="0.15"/>
    <row r="627" customFormat="1" ht="13" x14ac:dyDescent="0.15"/>
    <row r="628" customFormat="1" ht="13" x14ac:dyDescent="0.15"/>
    <row r="629" customFormat="1" ht="13" x14ac:dyDescent="0.15"/>
    <row r="630" customFormat="1" ht="13" x14ac:dyDescent="0.15"/>
    <row r="631" customFormat="1" ht="13" x14ac:dyDescent="0.15"/>
    <row r="632" customFormat="1" ht="13" x14ac:dyDescent="0.15"/>
    <row r="633" customFormat="1" ht="13" x14ac:dyDescent="0.15"/>
    <row r="634" customFormat="1" ht="13" x14ac:dyDescent="0.15"/>
    <row r="635" customFormat="1" ht="13" x14ac:dyDescent="0.15"/>
    <row r="636" customFormat="1" ht="13" x14ac:dyDescent="0.15"/>
    <row r="637" customFormat="1" ht="13" x14ac:dyDescent="0.15"/>
    <row r="638" customFormat="1" ht="13" x14ac:dyDescent="0.15"/>
    <row r="639" customFormat="1" ht="13" x14ac:dyDescent="0.15"/>
    <row r="640" customFormat="1" ht="13" x14ac:dyDescent="0.15"/>
    <row r="641" customFormat="1" ht="13" x14ac:dyDescent="0.15"/>
    <row r="642" customFormat="1" ht="13" x14ac:dyDescent="0.15"/>
    <row r="643" customFormat="1" ht="13" x14ac:dyDescent="0.15"/>
    <row r="644" customFormat="1" ht="13" x14ac:dyDescent="0.15"/>
    <row r="645" customFormat="1" ht="13" x14ac:dyDescent="0.15"/>
    <row r="646" customFormat="1" ht="13" x14ac:dyDescent="0.15"/>
    <row r="647" customFormat="1" ht="13" x14ac:dyDescent="0.15"/>
    <row r="648" customFormat="1" ht="13" x14ac:dyDescent="0.15"/>
    <row r="649" customFormat="1" ht="13" x14ac:dyDescent="0.15"/>
    <row r="650" customFormat="1" ht="13" x14ac:dyDescent="0.15"/>
    <row r="651" customFormat="1" ht="13" x14ac:dyDescent="0.15"/>
    <row r="652" customFormat="1" ht="13" x14ac:dyDescent="0.15"/>
    <row r="653" customFormat="1" ht="13" x14ac:dyDescent="0.15"/>
    <row r="654" customFormat="1" ht="13" x14ac:dyDescent="0.15"/>
    <row r="655" customFormat="1" ht="13" x14ac:dyDescent="0.15"/>
    <row r="656" customFormat="1" ht="13" x14ac:dyDescent="0.15"/>
    <row r="657" customFormat="1" ht="13" x14ac:dyDescent="0.15"/>
    <row r="658" customFormat="1" ht="13" x14ac:dyDescent="0.15"/>
    <row r="659" customFormat="1" ht="13" x14ac:dyDescent="0.15"/>
    <row r="660" customFormat="1" ht="13" x14ac:dyDescent="0.15"/>
    <row r="661" customFormat="1" ht="13" x14ac:dyDescent="0.15"/>
    <row r="662" customFormat="1" ht="13" x14ac:dyDescent="0.15"/>
    <row r="663" customFormat="1" ht="13" x14ac:dyDescent="0.15"/>
    <row r="664" customFormat="1" ht="13" x14ac:dyDescent="0.15"/>
    <row r="665" customFormat="1" ht="13" x14ac:dyDescent="0.15"/>
    <row r="666" customFormat="1" ht="13" x14ac:dyDescent="0.15"/>
    <row r="667" customFormat="1" ht="13" x14ac:dyDescent="0.15"/>
    <row r="668" customFormat="1" ht="13" x14ac:dyDescent="0.15"/>
    <row r="669" customFormat="1" ht="13" x14ac:dyDescent="0.15"/>
    <row r="670" customFormat="1" ht="13" x14ac:dyDescent="0.15"/>
    <row r="671" customFormat="1" ht="13" x14ac:dyDescent="0.15"/>
    <row r="672" customFormat="1" ht="13" x14ac:dyDescent="0.15"/>
    <row r="673" customFormat="1" ht="13" x14ac:dyDescent="0.15"/>
    <row r="674" customFormat="1" ht="13" x14ac:dyDescent="0.15"/>
    <row r="675" customFormat="1" ht="13" x14ac:dyDescent="0.15"/>
    <row r="676" customFormat="1" ht="13" x14ac:dyDescent="0.15"/>
    <row r="677" customFormat="1" ht="13" x14ac:dyDescent="0.15"/>
    <row r="678" customFormat="1" ht="13" x14ac:dyDescent="0.15"/>
    <row r="679" customFormat="1" ht="13" x14ac:dyDescent="0.15"/>
    <row r="680" customFormat="1" ht="13" x14ac:dyDescent="0.15"/>
    <row r="681" customFormat="1" ht="13" x14ac:dyDescent="0.15"/>
    <row r="682" customFormat="1" ht="13" x14ac:dyDescent="0.15"/>
    <row r="683" customFormat="1" ht="13" x14ac:dyDescent="0.15"/>
    <row r="684" customFormat="1" ht="13" x14ac:dyDescent="0.15"/>
    <row r="685" customFormat="1" ht="13" x14ac:dyDescent="0.15"/>
    <row r="686" customFormat="1" ht="13" x14ac:dyDescent="0.15"/>
    <row r="687" customFormat="1" ht="13" x14ac:dyDescent="0.15"/>
    <row r="688" customFormat="1" ht="13" x14ac:dyDescent="0.15"/>
    <row r="689" customFormat="1" ht="13" x14ac:dyDescent="0.15"/>
    <row r="690" customFormat="1" ht="13" x14ac:dyDescent="0.15"/>
    <row r="691" customFormat="1" ht="13" x14ac:dyDescent="0.15"/>
    <row r="692" customFormat="1" ht="13" x14ac:dyDescent="0.15"/>
    <row r="693" customFormat="1" ht="13" x14ac:dyDescent="0.15"/>
    <row r="694" customFormat="1" ht="13" x14ac:dyDescent="0.15"/>
    <row r="695" customFormat="1" ht="13" x14ac:dyDescent="0.15"/>
    <row r="696" customFormat="1" ht="13" x14ac:dyDescent="0.15"/>
    <row r="697" customFormat="1" ht="13" x14ac:dyDescent="0.15"/>
    <row r="698" customFormat="1" ht="13" x14ac:dyDescent="0.15"/>
    <row r="699" customFormat="1" ht="13" x14ac:dyDescent="0.15"/>
    <row r="700" customFormat="1" ht="13" x14ac:dyDescent="0.15"/>
    <row r="701" customFormat="1" ht="13" x14ac:dyDescent="0.15"/>
    <row r="702" customFormat="1" ht="13" x14ac:dyDescent="0.15"/>
    <row r="703" customFormat="1" ht="13" x14ac:dyDescent="0.15"/>
    <row r="704" customFormat="1" ht="13" x14ac:dyDescent="0.15"/>
    <row r="705" customFormat="1" ht="13" x14ac:dyDescent="0.15"/>
    <row r="706" customFormat="1" ht="13" x14ac:dyDescent="0.15"/>
    <row r="707" customFormat="1" ht="13" x14ac:dyDescent="0.15"/>
    <row r="708" customFormat="1" ht="13" x14ac:dyDescent="0.15"/>
    <row r="709" customFormat="1" ht="13" x14ac:dyDescent="0.15"/>
    <row r="710" customFormat="1" ht="13" x14ac:dyDescent="0.15"/>
    <row r="711" customFormat="1" ht="13" x14ac:dyDescent="0.15"/>
    <row r="712" customFormat="1" ht="13" x14ac:dyDescent="0.15"/>
    <row r="713" customFormat="1" ht="13" x14ac:dyDescent="0.15"/>
    <row r="714" customFormat="1" ht="13" x14ac:dyDescent="0.15"/>
    <row r="715" customFormat="1" ht="13" x14ac:dyDescent="0.15"/>
    <row r="716" customFormat="1" ht="13" x14ac:dyDescent="0.15"/>
    <row r="717" customFormat="1" ht="13" x14ac:dyDescent="0.15"/>
    <row r="718" customFormat="1" ht="13" x14ac:dyDescent="0.15"/>
    <row r="719" customFormat="1" ht="13" x14ac:dyDescent="0.15"/>
    <row r="720" customFormat="1" ht="13" x14ac:dyDescent="0.15"/>
    <row r="721" customFormat="1" ht="13" x14ac:dyDescent="0.15"/>
    <row r="722" customFormat="1" ht="13" x14ac:dyDescent="0.15"/>
    <row r="723" customFormat="1" ht="13" x14ac:dyDescent="0.15"/>
    <row r="724" customFormat="1" ht="13" x14ac:dyDescent="0.15"/>
    <row r="725" customFormat="1" ht="13" x14ac:dyDescent="0.15"/>
    <row r="726" customFormat="1" ht="13" x14ac:dyDescent="0.15"/>
    <row r="727" customFormat="1" ht="13" x14ac:dyDescent="0.15"/>
    <row r="728" customFormat="1" ht="13" x14ac:dyDescent="0.15"/>
    <row r="729" customFormat="1" ht="13" x14ac:dyDescent="0.15"/>
    <row r="730" customFormat="1" ht="13" x14ac:dyDescent="0.15"/>
    <row r="731" customFormat="1" ht="13" x14ac:dyDescent="0.15"/>
    <row r="732" customFormat="1" ht="13" x14ac:dyDescent="0.15"/>
    <row r="733" customFormat="1" ht="13" x14ac:dyDescent="0.15"/>
    <row r="734" customFormat="1" ht="13" x14ac:dyDescent="0.15"/>
    <row r="735" customFormat="1" ht="13" x14ac:dyDescent="0.15"/>
    <row r="736" customFormat="1" ht="13" x14ac:dyDescent="0.15"/>
    <row r="737" customFormat="1" ht="13" x14ac:dyDescent="0.15"/>
    <row r="738" customFormat="1" ht="13" x14ac:dyDescent="0.15"/>
    <row r="739" customFormat="1" ht="13" x14ac:dyDescent="0.15"/>
    <row r="740" customFormat="1" ht="13" x14ac:dyDescent="0.15"/>
    <row r="741" customFormat="1" ht="13" x14ac:dyDescent="0.15"/>
    <row r="742" customFormat="1" ht="13" x14ac:dyDescent="0.15"/>
    <row r="743" customFormat="1" ht="13" x14ac:dyDescent="0.15"/>
    <row r="744" customFormat="1" ht="13" x14ac:dyDescent="0.15"/>
    <row r="745" customFormat="1" ht="13" x14ac:dyDescent="0.15"/>
    <row r="746" customFormat="1" ht="13" x14ac:dyDescent="0.15"/>
    <row r="747" customFormat="1" ht="13" x14ac:dyDescent="0.15"/>
    <row r="748" customFormat="1" ht="13" x14ac:dyDescent="0.15"/>
    <row r="749" customFormat="1" ht="13" x14ac:dyDescent="0.15"/>
    <row r="750" customFormat="1" ht="13" x14ac:dyDescent="0.15"/>
    <row r="751" customFormat="1" ht="13" x14ac:dyDescent="0.15"/>
    <row r="752" customFormat="1" ht="13" x14ac:dyDescent="0.15"/>
    <row r="753" customFormat="1" ht="13" x14ac:dyDescent="0.15"/>
    <row r="754" customFormat="1" ht="13" x14ac:dyDescent="0.15"/>
    <row r="755" customFormat="1" ht="13" x14ac:dyDescent="0.15"/>
    <row r="756" customFormat="1" ht="13" x14ac:dyDescent="0.15"/>
    <row r="757" customFormat="1" ht="13" x14ac:dyDescent="0.15"/>
    <row r="758" customFormat="1" ht="13" x14ac:dyDescent="0.15"/>
    <row r="759" customFormat="1" ht="13" x14ac:dyDescent="0.15"/>
    <row r="760" customFormat="1" ht="13" x14ac:dyDescent="0.15"/>
    <row r="761" customFormat="1" ht="13" x14ac:dyDescent="0.15"/>
    <row r="762" customFormat="1" ht="13" x14ac:dyDescent="0.15"/>
    <row r="763" customFormat="1" ht="13" x14ac:dyDescent="0.15"/>
    <row r="764" customFormat="1" ht="13" x14ac:dyDescent="0.15"/>
    <row r="765" customFormat="1" ht="13" x14ac:dyDescent="0.15"/>
    <row r="766" customFormat="1" ht="13" x14ac:dyDescent="0.15"/>
    <row r="767" customFormat="1" ht="13" x14ac:dyDescent="0.15"/>
    <row r="768" customFormat="1" ht="13" x14ac:dyDescent="0.15"/>
    <row r="769" customFormat="1" ht="13" x14ac:dyDescent="0.15"/>
    <row r="770" customFormat="1" ht="13" x14ac:dyDescent="0.15"/>
    <row r="771" customFormat="1" ht="13" x14ac:dyDescent="0.15"/>
    <row r="772" customFormat="1" ht="13" x14ac:dyDescent="0.15"/>
    <row r="773" customFormat="1" ht="13" x14ac:dyDescent="0.15"/>
    <row r="774" customFormat="1" ht="13" x14ac:dyDescent="0.15"/>
    <row r="775" customFormat="1" ht="13" x14ac:dyDescent="0.15"/>
    <row r="776" customFormat="1" ht="13" x14ac:dyDescent="0.15"/>
    <row r="777" customFormat="1" ht="13" x14ac:dyDescent="0.15"/>
    <row r="778" customFormat="1" ht="13" x14ac:dyDescent="0.15"/>
    <row r="779" customFormat="1" ht="13" x14ac:dyDescent="0.15"/>
    <row r="780" customFormat="1" ht="13" x14ac:dyDescent="0.15"/>
    <row r="781" customFormat="1" ht="13" x14ac:dyDescent="0.15"/>
    <row r="782" customFormat="1" ht="13" x14ac:dyDescent="0.15"/>
    <row r="783" customFormat="1" ht="13" x14ac:dyDescent="0.15"/>
    <row r="784" customFormat="1" ht="13" x14ac:dyDescent="0.15"/>
    <row r="785" customFormat="1" ht="13" x14ac:dyDescent="0.15"/>
    <row r="786" customFormat="1" ht="13" x14ac:dyDescent="0.15"/>
    <row r="787" customFormat="1" ht="13" x14ac:dyDescent="0.15"/>
    <row r="788" customFormat="1" ht="13" x14ac:dyDescent="0.15"/>
    <row r="789" customFormat="1" ht="13" x14ac:dyDescent="0.15"/>
    <row r="790" customFormat="1" ht="13" x14ac:dyDescent="0.15"/>
    <row r="791" customFormat="1" ht="13" x14ac:dyDescent="0.15"/>
    <row r="792" customFormat="1" ht="13" x14ac:dyDescent="0.15"/>
    <row r="793" customFormat="1" ht="13" x14ac:dyDescent="0.15"/>
    <row r="794" customFormat="1" ht="13" x14ac:dyDescent="0.15"/>
    <row r="795" customFormat="1" ht="13" x14ac:dyDescent="0.15"/>
    <row r="796" customFormat="1" ht="13" x14ac:dyDescent="0.15"/>
    <row r="797" customFormat="1" ht="13" x14ac:dyDescent="0.15"/>
    <row r="798" customFormat="1" ht="13" x14ac:dyDescent="0.15"/>
    <row r="799" customFormat="1" ht="13" x14ac:dyDescent="0.15"/>
    <row r="800" customFormat="1" ht="13" x14ac:dyDescent="0.15"/>
    <row r="801" customFormat="1" ht="13" x14ac:dyDescent="0.15"/>
    <row r="802" customFormat="1" ht="13" x14ac:dyDescent="0.15"/>
    <row r="803" customFormat="1" ht="13" x14ac:dyDescent="0.15"/>
    <row r="804" customFormat="1" ht="13" x14ac:dyDescent="0.15"/>
    <row r="805" customFormat="1" ht="13" x14ac:dyDescent="0.15"/>
    <row r="806" customFormat="1" ht="13" x14ac:dyDescent="0.15"/>
    <row r="807" customFormat="1" ht="13" x14ac:dyDescent="0.15"/>
    <row r="808" customFormat="1" ht="13" x14ac:dyDescent="0.15"/>
    <row r="809" customFormat="1" ht="13" x14ac:dyDescent="0.15"/>
    <row r="810" customFormat="1" ht="13" x14ac:dyDescent="0.15"/>
    <row r="811" customFormat="1" ht="13" x14ac:dyDescent="0.15"/>
    <row r="812" customFormat="1" ht="13" x14ac:dyDescent="0.15"/>
    <row r="813" customFormat="1" ht="13" x14ac:dyDescent="0.15"/>
    <row r="814" customFormat="1" ht="13" x14ac:dyDescent="0.15"/>
    <row r="815" customFormat="1" ht="13" x14ac:dyDescent="0.15"/>
    <row r="816" customFormat="1" ht="13" x14ac:dyDescent="0.15"/>
    <row r="817" customFormat="1" ht="13" x14ac:dyDescent="0.15"/>
    <row r="818" customFormat="1" ht="13" x14ac:dyDescent="0.15"/>
    <row r="819" customFormat="1" ht="13" x14ac:dyDescent="0.15"/>
    <row r="820" customFormat="1" ht="13" x14ac:dyDescent="0.15"/>
    <row r="821" customFormat="1" ht="13" x14ac:dyDescent="0.15"/>
    <row r="822" customFormat="1" ht="13" x14ac:dyDescent="0.15"/>
    <row r="823" customFormat="1" ht="13" x14ac:dyDescent="0.15"/>
    <row r="824" customFormat="1" ht="13" x14ac:dyDescent="0.15"/>
    <row r="825" customFormat="1" ht="13" x14ac:dyDescent="0.15"/>
    <row r="826" customFormat="1" ht="13" x14ac:dyDescent="0.15"/>
    <row r="827" customFormat="1" ht="13" x14ac:dyDescent="0.15"/>
    <row r="828" customFormat="1" ht="13" x14ac:dyDescent="0.15"/>
    <row r="829" customFormat="1" ht="13" x14ac:dyDescent="0.15"/>
    <row r="830" customFormat="1" ht="13" x14ac:dyDescent="0.15"/>
    <row r="831" customFormat="1" ht="13" x14ac:dyDescent="0.15"/>
    <row r="832" customFormat="1" ht="13" x14ac:dyDescent="0.15"/>
    <row r="833" customFormat="1" ht="13" x14ac:dyDescent="0.15"/>
    <row r="834" customFormat="1" ht="13" x14ac:dyDescent="0.15"/>
    <row r="835" customFormat="1" ht="13" x14ac:dyDescent="0.15"/>
    <row r="836" customFormat="1" ht="13" x14ac:dyDescent="0.15"/>
    <row r="837" customFormat="1" ht="13" x14ac:dyDescent="0.15"/>
    <row r="838" customFormat="1" ht="13" x14ac:dyDescent="0.15"/>
    <row r="839" customFormat="1" ht="13" x14ac:dyDescent="0.15"/>
    <row r="840" customFormat="1" ht="13" x14ac:dyDescent="0.15"/>
    <row r="841" customFormat="1" ht="13" x14ac:dyDescent="0.15"/>
    <row r="842" customFormat="1" ht="13" x14ac:dyDescent="0.15"/>
    <row r="843" customFormat="1" ht="13" x14ac:dyDescent="0.15"/>
    <row r="844" customFormat="1" ht="13" x14ac:dyDescent="0.15"/>
    <row r="845" customFormat="1" ht="13" x14ac:dyDescent="0.15"/>
    <row r="846" customFormat="1" ht="13" x14ac:dyDescent="0.15"/>
    <row r="847" customFormat="1" ht="13" x14ac:dyDescent="0.15"/>
    <row r="848" customFormat="1" ht="13" x14ac:dyDescent="0.15"/>
    <row r="849" customFormat="1" ht="13" x14ac:dyDescent="0.15"/>
    <row r="850" customFormat="1" ht="13" x14ac:dyDescent="0.15"/>
    <row r="851" customFormat="1" ht="13" x14ac:dyDescent="0.15"/>
    <row r="852" customFormat="1" ht="13" x14ac:dyDescent="0.15"/>
    <row r="853" customFormat="1" ht="13" x14ac:dyDescent="0.15"/>
    <row r="854" customFormat="1" ht="13" x14ac:dyDescent="0.15"/>
    <row r="855" customFormat="1" ht="13" x14ac:dyDescent="0.15"/>
    <row r="856" customFormat="1" ht="13" x14ac:dyDescent="0.15"/>
    <row r="857" customFormat="1" ht="13" x14ac:dyDescent="0.15"/>
    <row r="858" customFormat="1" ht="13" x14ac:dyDescent="0.15"/>
    <row r="859" customFormat="1" ht="13" x14ac:dyDescent="0.15"/>
    <row r="860" customFormat="1" ht="13" x14ac:dyDescent="0.15"/>
    <row r="861" customFormat="1" ht="13" x14ac:dyDescent="0.15"/>
    <row r="862" customFormat="1" ht="13" x14ac:dyDescent="0.15"/>
    <row r="863" customFormat="1" ht="13" x14ac:dyDescent="0.15"/>
    <row r="864" customFormat="1" ht="13" x14ac:dyDescent="0.15"/>
    <row r="865" customFormat="1" ht="13" x14ac:dyDescent="0.15"/>
    <row r="866" customFormat="1" ht="13" x14ac:dyDescent="0.15"/>
    <row r="867" customFormat="1" ht="13" x14ac:dyDescent="0.15"/>
    <row r="868" customFormat="1" ht="13" x14ac:dyDescent="0.15"/>
    <row r="869" customFormat="1" ht="13" x14ac:dyDescent="0.15"/>
    <row r="870" customFormat="1" ht="13" x14ac:dyDescent="0.15"/>
    <row r="871" customFormat="1" ht="13" x14ac:dyDescent="0.15"/>
    <row r="872" customFormat="1" ht="13" x14ac:dyDescent="0.15"/>
    <row r="873" customFormat="1" ht="13" x14ac:dyDescent="0.15"/>
    <row r="874" customFormat="1" ht="13" x14ac:dyDescent="0.15"/>
    <row r="875" customFormat="1" ht="13" x14ac:dyDescent="0.15"/>
    <row r="876" customFormat="1" ht="13" x14ac:dyDescent="0.15"/>
    <row r="877" customFormat="1" ht="13" x14ac:dyDescent="0.15"/>
    <row r="878" customFormat="1" ht="13" x14ac:dyDescent="0.15"/>
    <row r="879" customFormat="1" ht="13" x14ac:dyDescent="0.15"/>
    <row r="880" customFormat="1" ht="13" x14ac:dyDescent="0.15"/>
    <row r="881" customFormat="1" ht="13" x14ac:dyDescent="0.15"/>
    <row r="882" customFormat="1" ht="13" x14ac:dyDescent="0.15"/>
    <row r="883" customFormat="1" ht="13" x14ac:dyDescent="0.15"/>
    <row r="884" customFormat="1" ht="13" x14ac:dyDescent="0.15"/>
    <row r="885" customFormat="1" ht="13" x14ac:dyDescent="0.15"/>
    <row r="886" customFormat="1" ht="13" x14ac:dyDescent="0.15"/>
    <row r="887" customFormat="1" ht="13" x14ac:dyDescent="0.15"/>
    <row r="888" customFormat="1" ht="13" x14ac:dyDescent="0.15"/>
    <row r="889" customFormat="1" ht="13" x14ac:dyDescent="0.15"/>
    <row r="890" customFormat="1" ht="13" x14ac:dyDescent="0.15"/>
    <row r="891" customFormat="1" ht="13" x14ac:dyDescent="0.15"/>
    <row r="892" customFormat="1" ht="13" x14ac:dyDescent="0.15"/>
    <row r="893" customFormat="1" ht="13" x14ac:dyDescent="0.15"/>
    <row r="894" customFormat="1" ht="13" x14ac:dyDescent="0.15"/>
    <row r="895" customFormat="1" ht="13" x14ac:dyDescent="0.15"/>
    <row r="896" customFormat="1" ht="13" x14ac:dyDescent="0.15"/>
    <row r="897" customFormat="1" ht="13" x14ac:dyDescent="0.15"/>
    <row r="898" customFormat="1" ht="13" x14ac:dyDescent="0.15"/>
    <row r="899" customFormat="1" ht="13" x14ac:dyDescent="0.15"/>
    <row r="900" customFormat="1" ht="13" x14ac:dyDescent="0.15"/>
    <row r="901" customFormat="1" ht="13" x14ac:dyDescent="0.15"/>
    <row r="902" customFormat="1" ht="13" x14ac:dyDescent="0.15"/>
    <row r="903" customFormat="1" ht="13" x14ac:dyDescent="0.15"/>
    <row r="904" customFormat="1" ht="13" x14ac:dyDescent="0.15"/>
    <row r="905" customFormat="1" ht="13" x14ac:dyDescent="0.15"/>
    <row r="906" customFormat="1" ht="13" x14ac:dyDescent="0.15"/>
    <row r="907" customFormat="1" ht="13" x14ac:dyDescent="0.15"/>
    <row r="908" customFormat="1" ht="13" x14ac:dyDescent="0.15"/>
    <row r="909" customFormat="1" ht="13" x14ac:dyDescent="0.15"/>
    <row r="910" customFormat="1" ht="13" x14ac:dyDescent="0.15"/>
    <row r="911" customFormat="1" ht="13" x14ac:dyDescent="0.15"/>
    <row r="912" customFormat="1" ht="13" x14ac:dyDescent="0.15"/>
    <row r="913" customFormat="1" ht="13" x14ac:dyDescent="0.15"/>
    <row r="914" customFormat="1" ht="13" x14ac:dyDescent="0.15"/>
    <row r="915" customFormat="1" ht="13" x14ac:dyDescent="0.15"/>
    <row r="916" customFormat="1" ht="13" x14ac:dyDescent="0.15"/>
    <row r="917" customFormat="1" ht="13" x14ac:dyDescent="0.15"/>
    <row r="918" customFormat="1" ht="13" x14ac:dyDescent="0.15"/>
    <row r="919" customFormat="1" ht="13" x14ac:dyDescent="0.15"/>
    <row r="920" customFormat="1" ht="13" x14ac:dyDescent="0.15"/>
    <row r="921" customFormat="1" ht="13" x14ac:dyDescent="0.15"/>
    <row r="922" customFormat="1" ht="13" x14ac:dyDescent="0.15"/>
    <row r="923" customFormat="1" ht="13" x14ac:dyDescent="0.15"/>
    <row r="924" customFormat="1" ht="13" x14ac:dyDescent="0.15"/>
    <row r="925" customFormat="1" ht="13" x14ac:dyDescent="0.15"/>
    <row r="926" customFormat="1" ht="13" x14ac:dyDescent="0.15"/>
    <row r="927" customFormat="1" ht="13" x14ac:dyDescent="0.15"/>
    <row r="928" customFormat="1" ht="13" x14ac:dyDescent="0.15"/>
    <row r="929" customFormat="1" ht="13" x14ac:dyDescent="0.15"/>
    <row r="930" customFormat="1" ht="13" x14ac:dyDescent="0.15"/>
    <row r="931" customFormat="1" ht="13" x14ac:dyDescent="0.15"/>
    <row r="932" customFormat="1" ht="13" x14ac:dyDescent="0.15"/>
    <row r="933" customFormat="1" ht="13" x14ac:dyDescent="0.15"/>
    <row r="934" customFormat="1" ht="13" x14ac:dyDescent="0.15"/>
    <row r="935" customFormat="1" ht="13" x14ac:dyDescent="0.15"/>
    <row r="936" customFormat="1" ht="13" x14ac:dyDescent="0.15"/>
    <row r="937" customFormat="1" ht="13" x14ac:dyDescent="0.15"/>
    <row r="938" customFormat="1" ht="13" x14ac:dyDescent="0.15"/>
    <row r="939" customFormat="1" ht="13" x14ac:dyDescent="0.15"/>
    <row r="940" customFormat="1" ht="13" x14ac:dyDescent="0.15"/>
    <row r="941" customFormat="1" ht="13" x14ac:dyDescent="0.15"/>
    <row r="942" customFormat="1" ht="13" x14ac:dyDescent="0.15"/>
    <row r="943" customFormat="1" ht="13" x14ac:dyDescent="0.15"/>
    <row r="944" customFormat="1" ht="13" x14ac:dyDescent="0.15"/>
    <row r="945" customFormat="1" ht="13" x14ac:dyDescent="0.15"/>
    <row r="946" customFormat="1" ht="13" x14ac:dyDescent="0.15"/>
    <row r="947" customFormat="1" ht="13" x14ac:dyDescent="0.15"/>
    <row r="948" customFormat="1" ht="13" x14ac:dyDescent="0.15"/>
    <row r="949" customFormat="1" ht="13" x14ac:dyDescent="0.15"/>
    <row r="950" customFormat="1" ht="13" x14ac:dyDescent="0.15"/>
    <row r="951" customFormat="1" ht="13" x14ac:dyDescent="0.15"/>
    <row r="952" customFormat="1" ht="13" x14ac:dyDescent="0.15"/>
    <row r="953" customFormat="1" ht="13" x14ac:dyDescent="0.15"/>
    <row r="954" customFormat="1" ht="13" x14ac:dyDescent="0.15"/>
    <row r="955" customFormat="1" ht="13" x14ac:dyDescent="0.15"/>
    <row r="956" customFormat="1" ht="13" x14ac:dyDescent="0.15"/>
    <row r="957" customFormat="1" ht="13" x14ac:dyDescent="0.15"/>
    <row r="958" customFormat="1" ht="13" x14ac:dyDescent="0.15"/>
    <row r="959" customFormat="1" ht="13" x14ac:dyDescent="0.15"/>
    <row r="960" customFormat="1" ht="13" x14ac:dyDescent="0.15"/>
    <row r="961" customFormat="1" ht="13" x14ac:dyDescent="0.15"/>
    <row r="962" customFormat="1" ht="13" x14ac:dyDescent="0.15"/>
    <row r="963" customFormat="1" ht="13" x14ac:dyDescent="0.15"/>
    <row r="964" customFormat="1" ht="13" x14ac:dyDescent="0.15"/>
    <row r="965" customFormat="1" ht="13" x14ac:dyDescent="0.15"/>
    <row r="966" customFormat="1" ht="13" x14ac:dyDescent="0.15"/>
    <row r="967" customFormat="1" ht="13" x14ac:dyDescent="0.15"/>
    <row r="968" customFormat="1" ht="13" x14ac:dyDescent="0.15"/>
    <row r="969" customFormat="1" ht="13" x14ac:dyDescent="0.15"/>
    <row r="970" customFormat="1" ht="13" x14ac:dyDescent="0.15"/>
    <row r="971" customFormat="1" ht="13" x14ac:dyDescent="0.15"/>
    <row r="972" customFormat="1" ht="13" x14ac:dyDescent="0.15"/>
    <row r="973" customFormat="1" ht="13" x14ac:dyDescent="0.15"/>
    <row r="974" customFormat="1" ht="13" x14ac:dyDescent="0.15"/>
    <row r="975" customFormat="1" ht="13" x14ac:dyDescent="0.15"/>
    <row r="976" customFormat="1" ht="13" x14ac:dyDescent="0.15"/>
    <row r="977" customFormat="1" ht="13" x14ac:dyDescent="0.15"/>
    <row r="978" customFormat="1" ht="13" x14ac:dyDescent="0.15"/>
    <row r="979" customFormat="1" ht="13" x14ac:dyDescent="0.15"/>
    <row r="980" customFormat="1" ht="13" x14ac:dyDescent="0.15"/>
    <row r="981" customFormat="1" ht="13" x14ac:dyDescent="0.15"/>
    <row r="982" customFormat="1" ht="13" x14ac:dyDescent="0.15"/>
    <row r="983" customFormat="1" ht="13" x14ac:dyDescent="0.15"/>
    <row r="984" customFormat="1" ht="13" x14ac:dyDescent="0.15"/>
    <row r="985" customFormat="1" ht="13" x14ac:dyDescent="0.15"/>
    <row r="986" customFormat="1" ht="13" x14ac:dyDescent="0.15"/>
    <row r="987" customFormat="1" ht="13" x14ac:dyDescent="0.15"/>
    <row r="988" customFormat="1" ht="13" x14ac:dyDescent="0.15"/>
    <row r="989" customFormat="1" ht="13" x14ac:dyDescent="0.15"/>
    <row r="990" customFormat="1" ht="13" x14ac:dyDescent="0.15"/>
    <row r="991" customFormat="1" ht="13" x14ac:dyDescent="0.15"/>
    <row r="992" customFormat="1" ht="13" x14ac:dyDescent="0.15"/>
    <row r="993" customFormat="1" ht="13" x14ac:dyDescent="0.15"/>
    <row r="994" customFormat="1" ht="13" x14ac:dyDescent="0.15"/>
    <row r="995" customFormat="1" ht="13" x14ac:dyDescent="0.15"/>
    <row r="996" customFormat="1" ht="13" x14ac:dyDescent="0.15"/>
    <row r="997" customFormat="1" ht="13" x14ac:dyDescent="0.15"/>
    <row r="998" customFormat="1" ht="13" x14ac:dyDescent="0.15"/>
    <row r="999" customFormat="1" ht="13" x14ac:dyDescent="0.15"/>
    <row r="1000" customFormat="1" ht="13" x14ac:dyDescent="0.15"/>
    <row r="1001" customFormat="1" ht="13" x14ac:dyDescent="0.15"/>
    <row r="1002" customFormat="1" ht="13" x14ac:dyDescent="0.15"/>
    <row r="1003" customFormat="1" ht="13" x14ac:dyDescent="0.15"/>
    <row r="1004" customFormat="1" ht="13" x14ac:dyDescent="0.15"/>
    <row r="1005" customFormat="1" ht="13" x14ac:dyDescent="0.15"/>
    <row r="1006" customFormat="1" ht="13" x14ac:dyDescent="0.15"/>
    <row r="1007" customFormat="1" ht="13" x14ac:dyDescent="0.15"/>
    <row r="1008" customFormat="1" ht="13" x14ac:dyDescent="0.15"/>
    <row r="1009" customFormat="1" ht="13" x14ac:dyDescent="0.15"/>
    <row r="1010" customFormat="1" ht="13" x14ac:dyDescent="0.15"/>
    <row r="1011" customFormat="1" ht="13" x14ac:dyDescent="0.15"/>
    <row r="1012" customFormat="1" ht="13" x14ac:dyDescent="0.15"/>
    <row r="1013" customFormat="1" ht="13" x14ac:dyDescent="0.15"/>
    <row r="1014" customFormat="1" ht="13" x14ac:dyDescent="0.15"/>
    <row r="1015" customFormat="1" ht="13" x14ac:dyDescent="0.15"/>
    <row r="1016" customFormat="1" ht="13" x14ac:dyDescent="0.15"/>
    <row r="1017" customFormat="1" ht="13" x14ac:dyDescent="0.15"/>
    <row r="1018" customFormat="1" ht="13" x14ac:dyDescent="0.15"/>
    <row r="1019" customFormat="1" ht="13" x14ac:dyDescent="0.15"/>
    <row r="1020" customFormat="1" ht="13" x14ac:dyDescent="0.15"/>
    <row r="1021" customFormat="1" ht="13" x14ac:dyDescent="0.15"/>
    <row r="1022" customFormat="1" ht="13" x14ac:dyDescent="0.15"/>
    <row r="1023" customFormat="1" ht="13" x14ac:dyDescent="0.15"/>
    <row r="1024" customFormat="1" ht="13" x14ac:dyDescent="0.15"/>
    <row r="1025" customFormat="1" ht="13" x14ac:dyDescent="0.15"/>
    <row r="1026" customFormat="1" ht="13" x14ac:dyDescent="0.15"/>
    <row r="1027" customFormat="1" ht="13" x14ac:dyDescent="0.15"/>
    <row r="1028" customFormat="1" ht="13" x14ac:dyDescent="0.15"/>
    <row r="1029" customFormat="1" ht="13" x14ac:dyDescent="0.15"/>
    <row r="1030" customFormat="1" ht="13" x14ac:dyDescent="0.15"/>
    <row r="1031" customFormat="1" ht="13" x14ac:dyDescent="0.15"/>
    <row r="1032" customFormat="1" ht="13" x14ac:dyDescent="0.15"/>
    <row r="1033" customFormat="1" ht="13" x14ac:dyDescent="0.15"/>
    <row r="1034" customFormat="1" ht="13" x14ac:dyDescent="0.15"/>
    <row r="1035" customFormat="1" ht="13" x14ac:dyDescent="0.15"/>
    <row r="1036" customFormat="1" ht="13" x14ac:dyDescent="0.15"/>
    <row r="1037" customFormat="1" ht="13" x14ac:dyDescent="0.15"/>
    <row r="1038" customFormat="1" ht="13" x14ac:dyDescent="0.15"/>
    <row r="1039" customFormat="1" ht="13" x14ac:dyDescent="0.15"/>
    <row r="1040" customFormat="1" ht="13" x14ac:dyDescent="0.15"/>
    <row r="1041" customFormat="1" ht="13" x14ac:dyDescent="0.15"/>
    <row r="1042" customFormat="1" ht="13" x14ac:dyDescent="0.15"/>
    <row r="1043" customFormat="1" ht="13" x14ac:dyDescent="0.15"/>
    <row r="1044" customFormat="1" ht="13" x14ac:dyDescent="0.15"/>
    <row r="1045" customFormat="1" ht="13" x14ac:dyDescent="0.15"/>
    <row r="1046" customFormat="1" ht="13" x14ac:dyDescent="0.15"/>
    <row r="1047" customFormat="1" ht="13" x14ac:dyDescent="0.15"/>
    <row r="1048" customFormat="1" ht="13" x14ac:dyDescent="0.15"/>
    <row r="1049" customFormat="1" ht="13" x14ac:dyDescent="0.15"/>
    <row r="1050" customFormat="1" ht="13" x14ac:dyDescent="0.15"/>
    <row r="1051" customFormat="1" ht="13" x14ac:dyDescent="0.15"/>
    <row r="1052" customFormat="1" ht="13" x14ac:dyDescent="0.15"/>
    <row r="1053" customFormat="1" ht="13" x14ac:dyDescent="0.15"/>
    <row r="1054" customFormat="1" ht="13" x14ac:dyDescent="0.15"/>
    <row r="1055" customFormat="1" ht="13" x14ac:dyDescent="0.15"/>
    <row r="1056" customFormat="1" ht="13" x14ac:dyDescent="0.15"/>
    <row r="1057" customFormat="1" ht="13" x14ac:dyDescent="0.15"/>
    <row r="1058" customFormat="1" ht="13" x14ac:dyDescent="0.15"/>
    <row r="1059" customFormat="1" ht="13" x14ac:dyDescent="0.15"/>
    <row r="1060" customFormat="1" ht="13" x14ac:dyDescent="0.15"/>
    <row r="1061" customFormat="1" ht="13" x14ac:dyDescent="0.15"/>
    <row r="1062" customFormat="1" ht="13" x14ac:dyDescent="0.15"/>
    <row r="1063" customFormat="1" ht="13" x14ac:dyDescent="0.15"/>
    <row r="1064" customFormat="1" ht="13" x14ac:dyDescent="0.15"/>
    <row r="1065" customFormat="1" ht="13" x14ac:dyDescent="0.15"/>
    <row r="1066" customFormat="1" ht="13" x14ac:dyDescent="0.15"/>
    <row r="1067" customFormat="1" ht="13" x14ac:dyDescent="0.15"/>
    <row r="1068" customFormat="1" ht="13" x14ac:dyDescent="0.15"/>
    <row r="1069" customFormat="1" ht="13" x14ac:dyDescent="0.15"/>
    <row r="1070" customFormat="1" ht="13" x14ac:dyDescent="0.15"/>
    <row r="1071" customFormat="1" ht="13" x14ac:dyDescent="0.15"/>
    <row r="1072" customFormat="1" ht="13" x14ac:dyDescent="0.15"/>
    <row r="1073" customFormat="1" ht="13" x14ac:dyDescent="0.15"/>
    <row r="1074" customFormat="1" ht="13" x14ac:dyDescent="0.15"/>
    <row r="1075" customFormat="1" ht="13" x14ac:dyDescent="0.15"/>
    <row r="1076" customFormat="1" ht="13" x14ac:dyDescent="0.15"/>
    <row r="1077" customFormat="1" ht="13" x14ac:dyDescent="0.15"/>
    <row r="1078" customFormat="1" ht="13" x14ac:dyDescent="0.15"/>
    <row r="1079" customFormat="1" ht="13" x14ac:dyDescent="0.15"/>
    <row r="1080" customFormat="1" ht="13" x14ac:dyDescent="0.15"/>
    <row r="1081" customFormat="1" ht="13" x14ac:dyDescent="0.15"/>
    <row r="1082" customFormat="1" ht="13" x14ac:dyDescent="0.15"/>
    <row r="1083" customFormat="1" ht="13" x14ac:dyDescent="0.15"/>
    <row r="1084" customFormat="1" ht="13" x14ac:dyDescent="0.15"/>
    <row r="1085" customFormat="1" ht="13" x14ac:dyDescent="0.15"/>
    <row r="1086" customFormat="1" ht="13" x14ac:dyDescent="0.15"/>
    <row r="1087" customFormat="1" ht="13" x14ac:dyDescent="0.15"/>
    <row r="1088" customFormat="1" ht="13" x14ac:dyDescent="0.15"/>
    <row r="1089" customFormat="1" ht="13" x14ac:dyDescent="0.15"/>
    <row r="1090" customFormat="1" ht="13" x14ac:dyDescent="0.15"/>
    <row r="1091" customFormat="1" ht="13" x14ac:dyDescent="0.15"/>
    <row r="1092" customFormat="1" ht="13" x14ac:dyDescent="0.15"/>
    <row r="1093" customFormat="1" ht="13" x14ac:dyDescent="0.15"/>
    <row r="1094" customFormat="1" ht="13" x14ac:dyDescent="0.15"/>
    <row r="1095" customFormat="1" ht="13" x14ac:dyDescent="0.15"/>
    <row r="1096" customFormat="1" ht="13" x14ac:dyDescent="0.15"/>
    <row r="1097" customFormat="1" ht="13" x14ac:dyDescent="0.15"/>
    <row r="1098" customFormat="1" ht="13" x14ac:dyDescent="0.15"/>
    <row r="1099" customFormat="1" ht="13" x14ac:dyDescent="0.15"/>
    <row r="1100" customFormat="1" ht="13" x14ac:dyDescent="0.15"/>
    <row r="1101" customFormat="1" ht="13" x14ac:dyDescent="0.15"/>
    <row r="1102" customFormat="1" ht="13" x14ac:dyDescent="0.15"/>
    <row r="1103" customFormat="1" ht="13" x14ac:dyDescent="0.15"/>
    <row r="1104" customFormat="1" ht="13" x14ac:dyDescent="0.15"/>
    <row r="1105" customFormat="1" ht="13" x14ac:dyDescent="0.15"/>
    <row r="1106" customFormat="1" ht="13" x14ac:dyDescent="0.15"/>
    <row r="1107" customFormat="1" ht="13" x14ac:dyDescent="0.15"/>
    <row r="1108" customFormat="1" ht="13" x14ac:dyDescent="0.15"/>
    <row r="1109" customFormat="1" ht="13" x14ac:dyDescent="0.15"/>
    <row r="1110" customFormat="1" ht="13" x14ac:dyDescent="0.15"/>
    <row r="1111" customFormat="1" ht="13" x14ac:dyDescent="0.15"/>
    <row r="1112" customFormat="1" ht="13" x14ac:dyDescent="0.15"/>
    <row r="1113" customFormat="1" ht="13" x14ac:dyDescent="0.15"/>
    <row r="1114" customFormat="1" ht="13" x14ac:dyDescent="0.15"/>
    <row r="1115" customFormat="1" ht="13" x14ac:dyDescent="0.15"/>
    <row r="1116" customFormat="1" ht="13" x14ac:dyDescent="0.15"/>
    <row r="1117" customFormat="1" ht="13" x14ac:dyDescent="0.15"/>
    <row r="1118" customFormat="1" ht="13" x14ac:dyDescent="0.15"/>
    <row r="1119" customFormat="1" ht="13" x14ac:dyDescent="0.15"/>
    <row r="1120" customFormat="1" ht="13" x14ac:dyDescent="0.15"/>
    <row r="1121" customFormat="1" ht="13" x14ac:dyDescent="0.15"/>
    <row r="1122" customFormat="1" ht="13" x14ac:dyDescent="0.15"/>
    <row r="1123" customFormat="1" ht="13" x14ac:dyDescent="0.15"/>
    <row r="1124" customFormat="1" ht="13" x14ac:dyDescent="0.15"/>
    <row r="1125" customFormat="1" ht="13" x14ac:dyDescent="0.15"/>
    <row r="1126" customFormat="1" ht="13" x14ac:dyDescent="0.15"/>
    <row r="1127" customFormat="1" ht="13" x14ac:dyDescent="0.15"/>
    <row r="1128" customFormat="1" ht="13" x14ac:dyDescent="0.15"/>
    <row r="1129" customFormat="1" ht="13" x14ac:dyDescent="0.15"/>
    <row r="1130" customFormat="1" ht="13" x14ac:dyDescent="0.15"/>
    <row r="1131" customFormat="1" ht="13" x14ac:dyDescent="0.15"/>
    <row r="1132" customFormat="1" ht="13" x14ac:dyDescent="0.15"/>
    <row r="1133" customFormat="1" ht="13" x14ac:dyDescent="0.15"/>
    <row r="1134" customFormat="1" ht="13" x14ac:dyDescent="0.15"/>
    <row r="1135" customFormat="1" ht="13" x14ac:dyDescent="0.15"/>
    <row r="1136" customFormat="1" ht="13" x14ac:dyDescent="0.15"/>
    <row r="1137" customFormat="1" ht="13" x14ac:dyDescent="0.15"/>
    <row r="1138" customFormat="1" ht="13" x14ac:dyDescent="0.15"/>
    <row r="1139" customFormat="1" ht="13" x14ac:dyDescent="0.15"/>
    <row r="1140" customFormat="1" ht="13" x14ac:dyDescent="0.15"/>
    <row r="1141" customFormat="1" ht="13" x14ac:dyDescent="0.15"/>
    <row r="1142" customFormat="1" ht="13" x14ac:dyDescent="0.15"/>
    <row r="1143" customFormat="1" ht="13" x14ac:dyDescent="0.15"/>
    <row r="1144" customFormat="1" ht="13" x14ac:dyDescent="0.15"/>
    <row r="1145" customFormat="1" ht="13" x14ac:dyDescent="0.15"/>
    <row r="1146" customFormat="1" ht="13" x14ac:dyDescent="0.15"/>
    <row r="1147" customFormat="1" ht="13" x14ac:dyDescent="0.15"/>
    <row r="1148" customFormat="1" ht="13" x14ac:dyDescent="0.15"/>
    <row r="1149" customFormat="1" ht="13" x14ac:dyDescent="0.15"/>
    <row r="1150" customFormat="1" ht="13" x14ac:dyDescent="0.15"/>
    <row r="1151" customFormat="1" ht="13" x14ac:dyDescent="0.15"/>
    <row r="1152" customFormat="1" ht="13" x14ac:dyDescent="0.15"/>
    <row r="1153" customFormat="1" ht="13" x14ac:dyDescent="0.15"/>
    <row r="1154" customFormat="1" ht="13" x14ac:dyDescent="0.15"/>
    <row r="1155" customFormat="1" ht="13" x14ac:dyDescent="0.15"/>
    <row r="1156" customFormat="1" ht="13" x14ac:dyDescent="0.15"/>
    <row r="1157" customFormat="1" ht="13" x14ac:dyDescent="0.15"/>
    <row r="1158" customFormat="1" ht="13" x14ac:dyDescent="0.15"/>
    <row r="1159" customFormat="1" ht="13" x14ac:dyDescent="0.15"/>
    <row r="1160" customFormat="1" ht="13" x14ac:dyDescent="0.15"/>
    <row r="1161" customFormat="1" ht="13" x14ac:dyDescent="0.15"/>
    <row r="1162" customFormat="1" ht="13" x14ac:dyDescent="0.15"/>
    <row r="1163" customFormat="1" ht="13" x14ac:dyDescent="0.15"/>
    <row r="1164" customFormat="1" ht="13" x14ac:dyDescent="0.15"/>
    <row r="1165" customFormat="1" ht="13" x14ac:dyDescent="0.15"/>
    <row r="1166" customFormat="1" ht="13" x14ac:dyDescent="0.15"/>
    <row r="1167" customFormat="1" ht="13" x14ac:dyDescent="0.15"/>
    <row r="1168" customFormat="1" ht="13" x14ac:dyDescent="0.15"/>
    <row r="1169" customFormat="1" ht="13" x14ac:dyDescent="0.15"/>
    <row r="1170" customFormat="1" ht="13" x14ac:dyDescent="0.15"/>
    <row r="1171" customFormat="1" ht="13" x14ac:dyDescent="0.15"/>
    <row r="1172" customFormat="1" ht="13" x14ac:dyDescent="0.15"/>
    <row r="1173" customFormat="1" ht="13" x14ac:dyDescent="0.15"/>
    <row r="1174" customFormat="1" ht="13" x14ac:dyDescent="0.15"/>
    <row r="1175" customFormat="1" ht="13" x14ac:dyDescent="0.15"/>
    <row r="1176" customFormat="1" ht="13" x14ac:dyDescent="0.15"/>
    <row r="1177" customFormat="1" ht="13" x14ac:dyDescent="0.15"/>
    <row r="1178" customFormat="1" ht="13" x14ac:dyDescent="0.15"/>
    <row r="1179" customFormat="1" ht="13" x14ac:dyDescent="0.15"/>
    <row r="1180" customFormat="1" ht="13" x14ac:dyDescent="0.15"/>
    <row r="1181" customFormat="1" ht="13" x14ac:dyDescent="0.15"/>
    <row r="1182" customFormat="1" ht="13" x14ac:dyDescent="0.15"/>
    <row r="1183" customFormat="1" ht="13" x14ac:dyDescent="0.15"/>
    <row r="1184" customFormat="1" ht="13" x14ac:dyDescent="0.15"/>
    <row r="1185" customFormat="1" ht="13" x14ac:dyDescent="0.15"/>
    <row r="1186" customFormat="1" ht="13" x14ac:dyDescent="0.15"/>
    <row r="1187" customFormat="1" ht="13" x14ac:dyDescent="0.15"/>
    <row r="1188" customFormat="1" ht="13" x14ac:dyDescent="0.15"/>
    <row r="1189" customFormat="1" ht="13" x14ac:dyDescent="0.15"/>
    <row r="1190" customFormat="1" ht="13" x14ac:dyDescent="0.15"/>
    <row r="1191" customFormat="1" ht="13" x14ac:dyDescent="0.15"/>
    <row r="1192" customFormat="1" ht="13" x14ac:dyDescent="0.15"/>
    <row r="1193" customFormat="1" ht="13" x14ac:dyDescent="0.15"/>
    <row r="1194" customFormat="1" ht="13" x14ac:dyDescent="0.15"/>
    <row r="1195" customFormat="1" ht="13" x14ac:dyDescent="0.15"/>
    <row r="1196" customFormat="1" ht="13" x14ac:dyDescent="0.15"/>
    <row r="1197" customFormat="1" ht="13" x14ac:dyDescent="0.15"/>
    <row r="1198" customFormat="1" ht="13" x14ac:dyDescent="0.15"/>
    <row r="1199" customFormat="1" ht="13" x14ac:dyDescent="0.15"/>
    <row r="1200" customFormat="1" ht="13" x14ac:dyDescent="0.15"/>
    <row r="1201" customFormat="1" ht="13" x14ac:dyDescent="0.15"/>
    <row r="1202" customFormat="1" ht="13" x14ac:dyDescent="0.15"/>
    <row r="1203" customFormat="1" ht="13" x14ac:dyDescent="0.15"/>
    <row r="1204" customFormat="1" ht="13" x14ac:dyDescent="0.15"/>
    <row r="1205" customFormat="1" ht="13" x14ac:dyDescent="0.15"/>
    <row r="1206" customFormat="1" ht="13" x14ac:dyDescent="0.15"/>
    <row r="1207" customFormat="1" ht="13" x14ac:dyDescent="0.15"/>
    <row r="1208" customFormat="1" ht="13" x14ac:dyDescent="0.15"/>
    <row r="1209" customFormat="1" ht="13" x14ac:dyDescent="0.15"/>
    <row r="1210" customFormat="1" ht="13" x14ac:dyDescent="0.15"/>
    <row r="1211" customFormat="1" ht="13" x14ac:dyDescent="0.15"/>
    <row r="1212" customFormat="1" ht="13" x14ac:dyDescent="0.15"/>
    <row r="1213" customFormat="1" ht="13" x14ac:dyDescent="0.15"/>
    <row r="1214" customFormat="1" ht="13" x14ac:dyDescent="0.15"/>
    <row r="1215" customFormat="1" ht="13" x14ac:dyDescent="0.15"/>
    <row r="1216" customFormat="1" ht="13" x14ac:dyDescent="0.15"/>
    <row r="1217" customFormat="1" ht="13" x14ac:dyDescent="0.15"/>
    <row r="1218" customFormat="1" ht="13" x14ac:dyDescent="0.15"/>
    <row r="1219" customFormat="1" ht="13" x14ac:dyDescent="0.15"/>
    <row r="1220" customFormat="1" ht="13" x14ac:dyDescent="0.15"/>
    <row r="1221" customFormat="1" ht="13" x14ac:dyDescent="0.15"/>
    <row r="1222" customFormat="1" ht="13" x14ac:dyDescent="0.15"/>
    <row r="1223" customFormat="1" ht="13" x14ac:dyDescent="0.15"/>
    <row r="1224" customFormat="1" ht="13" x14ac:dyDescent="0.15"/>
    <row r="1225" customFormat="1" ht="13" x14ac:dyDescent="0.15"/>
    <row r="1226" customFormat="1" ht="13" x14ac:dyDescent="0.15"/>
    <row r="1227" customFormat="1" ht="13" x14ac:dyDescent="0.15"/>
    <row r="1228" customFormat="1" ht="13" x14ac:dyDescent="0.15"/>
    <row r="1229" customFormat="1" ht="13" x14ac:dyDescent="0.15"/>
    <row r="1230" customFormat="1" ht="13" x14ac:dyDescent="0.15"/>
    <row r="1231" customFormat="1" ht="13" x14ac:dyDescent="0.15"/>
    <row r="1232" customFormat="1" ht="13" x14ac:dyDescent="0.15"/>
    <row r="1233" customFormat="1" ht="13" x14ac:dyDescent="0.15"/>
    <row r="1234" customFormat="1" ht="13" x14ac:dyDescent="0.15"/>
    <row r="1235" customFormat="1" ht="13" x14ac:dyDescent="0.15"/>
    <row r="1236" customFormat="1" ht="13" x14ac:dyDescent="0.15"/>
    <row r="1237" customFormat="1" ht="13" x14ac:dyDescent="0.15"/>
    <row r="1238" customFormat="1" ht="13" x14ac:dyDescent="0.15"/>
    <row r="1239" customFormat="1" ht="13" x14ac:dyDescent="0.15"/>
    <row r="1240" customFormat="1" ht="13" x14ac:dyDescent="0.15"/>
    <row r="1241" customFormat="1" ht="13" x14ac:dyDescent="0.15"/>
    <row r="1242" customFormat="1" ht="13" x14ac:dyDescent="0.15"/>
    <row r="1243" customFormat="1" ht="13" x14ac:dyDescent="0.15"/>
    <row r="1244" customFormat="1" ht="13" x14ac:dyDescent="0.15"/>
    <row r="1245" customFormat="1" ht="13" x14ac:dyDescent="0.15"/>
    <row r="1246" customFormat="1" ht="13" x14ac:dyDescent="0.15"/>
    <row r="1247" customFormat="1" ht="13" x14ac:dyDescent="0.15"/>
    <row r="1248" customFormat="1" ht="13" x14ac:dyDescent="0.15"/>
    <row r="1249" customFormat="1" ht="13" x14ac:dyDescent="0.15"/>
    <row r="1250" customFormat="1" ht="13" x14ac:dyDescent="0.15"/>
    <row r="1251" customFormat="1" ht="13" x14ac:dyDescent="0.15"/>
    <row r="1252" customFormat="1" ht="13" x14ac:dyDescent="0.15"/>
    <row r="1253" customFormat="1" ht="13" x14ac:dyDescent="0.15"/>
    <row r="1254" customFormat="1" ht="13" x14ac:dyDescent="0.15"/>
    <row r="1255" customFormat="1" ht="13" x14ac:dyDescent="0.15"/>
    <row r="1256" customFormat="1" ht="13" x14ac:dyDescent="0.15"/>
    <row r="1257" customFormat="1" ht="13" x14ac:dyDescent="0.15"/>
    <row r="1258" customFormat="1" ht="13" x14ac:dyDescent="0.15"/>
    <row r="1259" customFormat="1" ht="13" x14ac:dyDescent="0.15"/>
    <row r="1260" customFormat="1" ht="13" x14ac:dyDescent="0.15"/>
    <row r="1261" customFormat="1" ht="13" x14ac:dyDescent="0.15"/>
    <row r="1262" customFormat="1" ht="13" x14ac:dyDescent="0.15"/>
    <row r="1263" customFormat="1" ht="13" x14ac:dyDescent="0.15"/>
    <row r="1264" customFormat="1" ht="13" x14ac:dyDescent="0.15"/>
    <row r="1265" customFormat="1" ht="13" x14ac:dyDescent="0.15"/>
    <row r="1266" customFormat="1" ht="13" x14ac:dyDescent="0.15"/>
    <row r="1267" customFormat="1" ht="13" x14ac:dyDescent="0.15"/>
    <row r="1268" customFormat="1" ht="13" x14ac:dyDescent="0.15"/>
    <row r="1269" customFormat="1" ht="13" x14ac:dyDescent="0.15"/>
    <row r="1270" customFormat="1" ht="13" x14ac:dyDescent="0.15"/>
    <row r="1271" customFormat="1" ht="13" x14ac:dyDescent="0.15"/>
    <row r="1272" customFormat="1" ht="13" x14ac:dyDescent="0.15"/>
    <row r="1273" customFormat="1" ht="13" x14ac:dyDescent="0.15"/>
    <row r="1274" customFormat="1" ht="13" x14ac:dyDescent="0.15"/>
    <row r="1275" customFormat="1" ht="13" x14ac:dyDescent="0.15"/>
    <row r="1276" customFormat="1" ht="13" x14ac:dyDescent="0.15"/>
    <row r="1277" customFormat="1" ht="13" x14ac:dyDescent="0.15"/>
    <row r="1278" customFormat="1" ht="13" x14ac:dyDescent="0.15"/>
    <row r="1279" customFormat="1" ht="13" x14ac:dyDescent="0.15"/>
    <row r="1280" customFormat="1" ht="13" x14ac:dyDescent="0.15"/>
    <row r="1281" customFormat="1" ht="13" x14ac:dyDescent="0.15"/>
    <row r="1282" customFormat="1" ht="13" x14ac:dyDescent="0.15"/>
    <row r="1283" customFormat="1" ht="13" x14ac:dyDescent="0.15"/>
    <row r="1284" customFormat="1" ht="13" x14ac:dyDescent="0.15"/>
    <row r="1285" customFormat="1" ht="13" x14ac:dyDescent="0.15"/>
    <row r="1286" customFormat="1" ht="13" x14ac:dyDescent="0.15"/>
    <row r="1287" customFormat="1" ht="13" x14ac:dyDescent="0.15"/>
    <row r="1288" customFormat="1" ht="13" x14ac:dyDescent="0.15"/>
    <row r="1289" customFormat="1" ht="13" x14ac:dyDescent="0.15"/>
    <row r="1290" customFormat="1" ht="13" x14ac:dyDescent="0.15"/>
    <row r="1291" customFormat="1" ht="13" x14ac:dyDescent="0.15"/>
    <row r="1292" customFormat="1" ht="13" x14ac:dyDescent="0.15"/>
    <row r="1293" customFormat="1" ht="13" x14ac:dyDescent="0.15"/>
    <row r="1294" customFormat="1" ht="13" x14ac:dyDescent="0.15"/>
    <row r="1295" customFormat="1" ht="13" x14ac:dyDescent="0.15"/>
    <row r="1296" customFormat="1" ht="13" x14ac:dyDescent="0.15"/>
    <row r="1297" customFormat="1" ht="13" x14ac:dyDescent="0.15"/>
    <row r="1298" customFormat="1" ht="13" x14ac:dyDescent="0.15"/>
    <row r="1299" customFormat="1" ht="13" x14ac:dyDescent="0.15"/>
    <row r="1300" customFormat="1" ht="13" x14ac:dyDescent="0.15"/>
    <row r="1301" customFormat="1" ht="13" x14ac:dyDescent="0.15"/>
    <row r="1302" customFormat="1" ht="13" x14ac:dyDescent="0.15"/>
    <row r="1303" customFormat="1" ht="13" x14ac:dyDescent="0.15"/>
    <row r="1304" customFormat="1" ht="13" x14ac:dyDescent="0.15"/>
    <row r="1305" customFormat="1" ht="13" x14ac:dyDescent="0.15"/>
    <row r="1306" customFormat="1" ht="13" x14ac:dyDescent="0.15"/>
    <row r="1307" customFormat="1" ht="13" x14ac:dyDescent="0.15"/>
    <row r="1308" customFormat="1" ht="13" x14ac:dyDescent="0.15"/>
    <row r="1309" customFormat="1" ht="13" x14ac:dyDescent="0.15"/>
    <row r="1310" customFormat="1" ht="13" x14ac:dyDescent="0.15"/>
    <row r="1311" customFormat="1" ht="13" x14ac:dyDescent="0.15"/>
    <row r="1312" customFormat="1" ht="13" x14ac:dyDescent="0.15"/>
    <row r="1313" customFormat="1" ht="13" x14ac:dyDescent="0.15"/>
    <row r="1314" customFormat="1" ht="13" x14ac:dyDescent="0.15"/>
    <row r="1315" customFormat="1" ht="13" x14ac:dyDescent="0.15"/>
    <row r="1316" customFormat="1" ht="13" x14ac:dyDescent="0.15"/>
    <row r="1317" customFormat="1" ht="13" x14ac:dyDescent="0.15"/>
    <row r="1318" customFormat="1" ht="13" x14ac:dyDescent="0.15"/>
    <row r="1319" customFormat="1" ht="13" x14ac:dyDescent="0.15"/>
    <row r="1320" customFormat="1" ht="13" x14ac:dyDescent="0.15"/>
    <row r="1321" customFormat="1" ht="13" x14ac:dyDescent="0.15"/>
    <row r="1322" customFormat="1" ht="13" x14ac:dyDescent="0.15"/>
    <row r="1323" customFormat="1" ht="13" x14ac:dyDescent="0.15"/>
    <row r="1324" customFormat="1" ht="13" x14ac:dyDescent="0.15"/>
    <row r="1325" customFormat="1" ht="13" x14ac:dyDescent="0.15"/>
    <row r="1326" customFormat="1" ht="13" x14ac:dyDescent="0.15"/>
    <row r="1327" customFormat="1" ht="13" x14ac:dyDescent="0.15"/>
    <row r="1328" customFormat="1" ht="13" x14ac:dyDescent="0.15"/>
    <row r="1329" customFormat="1" ht="13" x14ac:dyDescent="0.15"/>
    <row r="1330" customFormat="1" ht="13" x14ac:dyDescent="0.15"/>
    <row r="1331" customFormat="1" ht="13" x14ac:dyDescent="0.15"/>
    <row r="1332" customFormat="1" ht="13" x14ac:dyDescent="0.15"/>
    <row r="1333" customFormat="1" ht="13" x14ac:dyDescent="0.15"/>
    <row r="1334" customFormat="1" ht="13" x14ac:dyDescent="0.15"/>
    <row r="1335" customFormat="1" ht="13" x14ac:dyDescent="0.15"/>
    <row r="1336" customFormat="1" ht="13" x14ac:dyDescent="0.15"/>
    <row r="1337" customFormat="1" ht="13" x14ac:dyDescent="0.15"/>
    <row r="1338" customFormat="1" ht="13" x14ac:dyDescent="0.15"/>
    <row r="1339" customFormat="1" ht="13" x14ac:dyDescent="0.15"/>
    <row r="1340" customFormat="1" ht="13" x14ac:dyDescent="0.15"/>
    <row r="1341" customFormat="1" ht="13" x14ac:dyDescent="0.15"/>
    <row r="1342" customFormat="1" ht="13" x14ac:dyDescent="0.15"/>
    <row r="1343" customFormat="1" ht="13" x14ac:dyDescent="0.15"/>
    <row r="1344" customFormat="1" ht="13" x14ac:dyDescent="0.15"/>
    <row r="1345" customFormat="1" ht="13" x14ac:dyDescent="0.15"/>
    <row r="1346" customFormat="1" ht="13" x14ac:dyDescent="0.15"/>
    <row r="1347" customFormat="1" ht="13" x14ac:dyDescent="0.15"/>
    <row r="1348" customFormat="1" ht="13" x14ac:dyDescent="0.15"/>
    <row r="1349" customFormat="1" ht="13" x14ac:dyDescent="0.15"/>
    <row r="1350" customFormat="1" ht="13" x14ac:dyDescent="0.15"/>
    <row r="1351" customFormat="1" ht="13" x14ac:dyDescent="0.15"/>
    <row r="1352" customFormat="1" ht="13" x14ac:dyDescent="0.15"/>
    <row r="1353" customFormat="1" ht="13" x14ac:dyDescent="0.15"/>
    <row r="1354" customFormat="1" ht="13" x14ac:dyDescent="0.15"/>
    <row r="1355" customFormat="1" ht="13" x14ac:dyDescent="0.15"/>
    <row r="1356" customFormat="1" ht="13" x14ac:dyDescent="0.15"/>
    <row r="1357" customFormat="1" ht="13" x14ac:dyDescent="0.15"/>
    <row r="1358" customFormat="1" ht="13" x14ac:dyDescent="0.15"/>
    <row r="1359" customFormat="1" ht="13" x14ac:dyDescent="0.15"/>
    <row r="1360" customFormat="1" ht="13" x14ac:dyDescent="0.15"/>
    <row r="1361" customFormat="1" ht="13" x14ac:dyDescent="0.15"/>
    <row r="1362" customFormat="1" ht="13" x14ac:dyDescent="0.15"/>
    <row r="1363" customFormat="1" ht="13" x14ac:dyDescent="0.15"/>
    <row r="1364" customFormat="1" ht="13" x14ac:dyDescent="0.15"/>
    <row r="1365" customFormat="1" ht="13" x14ac:dyDescent="0.15"/>
    <row r="1366" customFormat="1" ht="13" x14ac:dyDescent="0.15"/>
    <row r="1367" customFormat="1" ht="13" x14ac:dyDescent="0.15"/>
    <row r="1368" customFormat="1" ht="13" x14ac:dyDescent="0.15"/>
    <row r="1369" customFormat="1" ht="13" x14ac:dyDescent="0.15"/>
    <row r="1370" customFormat="1" ht="13" x14ac:dyDescent="0.15"/>
    <row r="1371" customFormat="1" ht="13" x14ac:dyDescent="0.15"/>
    <row r="1372" customFormat="1" ht="13" x14ac:dyDescent="0.15"/>
    <row r="1373" customFormat="1" ht="13" x14ac:dyDescent="0.15"/>
    <row r="1374" customFormat="1" ht="13" x14ac:dyDescent="0.15"/>
    <row r="1375" customFormat="1" ht="13" x14ac:dyDescent="0.15"/>
    <row r="1376" customFormat="1" ht="13" x14ac:dyDescent="0.15"/>
    <row r="1377" customFormat="1" ht="13" x14ac:dyDescent="0.15"/>
    <row r="1378" customFormat="1" ht="13" x14ac:dyDescent="0.15"/>
    <row r="1379" customFormat="1" ht="13" x14ac:dyDescent="0.15"/>
    <row r="1380" customFormat="1" ht="13" x14ac:dyDescent="0.15"/>
    <row r="1381" customFormat="1" ht="13" x14ac:dyDescent="0.15"/>
    <row r="1382" customFormat="1" ht="13" x14ac:dyDescent="0.15"/>
    <row r="1383" customFormat="1" ht="13" x14ac:dyDescent="0.15"/>
    <row r="1384" customFormat="1" ht="13" x14ac:dyDescent="0.15"/>
    <row r="1385" customFormat="1" ht="13" x14ac:dyDescent="0.15"/>
    <row r="1386" customFormat="1" ht="13" x14ac:dyDescent="0.15"/>
    <row r="1387" customFormat="1" ht="13" x14ac:dyDescent="0.15"/>
    <row r="1388" customFormat="1" ht="13" x14ac:dyDescent="0.15"/>
    <row r="1389" customFormat="1" ht="13" x14ac:dyDescent="0.15"/>
    <row r="1390" customFormat="1" ht="13" x14ac:dyDescent="0.15"/>
    <row r="1391" customFormat="1" ht="13" x14ac:dyDescent="0.15"/>
    <row r="1392" customFormat="1" ht="13" x14ac:dyDescent="0.15"/>
    <row r="1393" customFormat="1" ht="13" x14ac:dyDescent="0.15"/>
    <row r="1394" customFormat="1" ht="13" x14ac:dyDescent="0.15"/>
    <row r="1395" customFormat="1" ht="13" x14ac:dyDescent="0.15"/>
    <row r="1396" customFormat="1" ht="13" x14ac:dyDescent="0.15"/>
    <row r="1397" customFormat="1" ht="13" x14ac:dyDescent="0.15"/>
    <row r="1398" customFormat="1" ht="13" x14ac:dyDescent="0.15"/>
    <row r="1399" customFormat="1" ht="13" x14ac:dyDescent="0.15"/>
    <row r="1400" customFormat="1" ht="13" x14ac:dyDescent="0.15"/>
    <row r="1401" customFormat="1" ht="13" x14ac:dyDescent="0.15"/>
    <row r="1402" customFormat="1" ht="13" x14ac:dyDescent="0.15"/>
    <row r="1403" customFormat="1" ht="13" x14ac:dyDescent="0.15"/>
    <row r="1404" customFormat="1" ht="13" x14ac:dyDescent="0.15"/>
    <row r="1405" customFormat="1" ht="13" x14ac:dyDescent="0.15"/>
    <row r="1406" customFormat="1" ht="13" x14ac:dyDescent="0.15"/>
    <row r="1407" customFormat="1" ht="13" x14ac:dyDescent="0.15"/>
    <row r="1408" customFormat="1" ht="13" x14ac:dyDescent="0.15"/>
    <row r="1409" customFormat="1" ht="13" x14ac:dyDescent="0.15"/>
    <row r="1410" customFormat="1" ht="13" x14ac:dyDescent="0.15"/>
    <row r="1411" customFormat="1" ht="13" x14ac:dyDescent="0.15"/>
    <row r="1412" customFormat="1" ht="13" x14ac:dyDescent="0.15"/>
    <row r="1413" customFormat="1" ht="13" x14ac:dyDescent="0.15"/>
    <row r="1414" customFormat="1" ht="13" x14ac:dyDescent="0.15"/>
    <row r="1415" customFormat="1" ht="13" x14ac:dyDescent="0.15"/>
    <row r="1416" customFormat="1" ht="13" x14ac:dyDescent="0.15"/>
    <row r="1417" customFormat="1" ht="13" x14ac:dyDescent="0.15"/>
    <row r="1418" customFormat="1" ht="13" x14ac:dyDescent="0.15"/>
    <row r="1419" customFormat="1" ht="13" x14ac:dyDescent="0.15"/>
    <row r="1420" customFormat="1" ht="13" x14ac:dyDescent="0.15"/>
    <row r="1421" customFormat="1" ht="13" x14ac:dyDescent="0.15"/>
    <row r="1422" customFormat="1" ht="13" x14ac:dyDescent="0.15"/>
    <row r="1423" customFormat="1" ht="13" x14ac:dyDescent="0.15"/>
    <row r="1424" customFormat="1" ht="13" x14ac:dyDescent="0.15"/>
    <row r="1425" customFormat="1" ht="13" x14ac:dyDescent="0.15"/>
    <row r="1426" customFormat="1" ht="13" x14ac:dyDescent="0.15"/>
    <row r="1427" customFormat="1" ht="13" x14ac:dyDescent="0.15"/>
    <row r="1428" customFormat="1" ht="13" x14ac:dyDescent="0.15"/>
    <row r="1429" customFormat="1" ht="13" x14ac:dyDescent="0.15"/>
    <row r="1430" customFormat="1" ht="13" x14ac:dyDescent="0.15"/>
    <row r="1431" customFormat="1" ht="13" x14ac:dyDescent="0.15"/>
    <row r="1432" customFormat="1" ht="13" x14ac:dyDescent="0.15"/>
    <row r="1433" customFormat="1" ht="13" x14ac:dyDescent="0.15"/>
    <row r="1434" customFormat="1" ht="13" x14ac:dyDescent="0.15"/>
    <row r="1435" customFormat="1" ht="13" x14ac:dyDescent="0.15"/>
    <row r="1436" customFormat="1" ht="13" x14ac:dyDescent="0.15"/>
    <row r="1437" customFormat="1" ht="13" x14ac:dyDescent="0.15"/>
    <row r="1438" customFormat="1" ht="13" x14ac:dyDescent="0.15"/>
    <row r="1439" customFormat="1" ht="13" x14ac:dyDescent="0.15"/>
    <row r="1440" customFormat="1" ht="13" x14ac:dyDescent="0.15"/>
    <row r="1441" customFormat="1" ht="13" x14ac:dyDescent="0.15"/>
    <row r="1442" customFormat="1" ht="13" x14ac:dyDescent="0.15"/>
    <row r="1443" customFormat="1" ht="13" x14ac:dyDescent="0.15"/>
    <row r="1444" customFormat="1" ht="13" x14ac:dyDescent="0.15"/>
    <row r="1445" customFormat="1" ht="13" x14ac:dyDescent="0.15"/>
    <row r="1446" customFormat="1" ht="13" x14ac:dyDescent="0.15"/>
    <row r="1447" customFormat="1" ht="13" x14ac:dyDescent="0.15"/>
    <row r="1448" customFormat="1" ht="13" x14ac:dyDescent="0.15"/>
    <row r="1449" customFormat="1" ht="13" x14ac:dyDescent="0.15"/>
    <row r="1450" customFormat="1" ht="13" x14ac:dyDescent="0.15"/>
    <row r="1451" customFormat="1" ht="13" x14ac:dyDescent="0.15"/>
    <row r="1452" customFormat="1" ht="13" x14ac:dyDescent="0.15"/>
    <row r="1453" customFormat="1" ht="13" x14ac:dyDescent="0.15"/>
    <row r="1454" customFormat="1" ht="13" x14ac:dyDescent="0.15"/>
    <row r="1455" customFormat="1" ht="13" x14ac:dyDescent="0.15"/>
    <row r="1456" customFormat="1" ht="13" x14ac:dyDescent="0.15"/>
    <row r="1457" customFormat="1" ht="13" x14ac:dyDescent="0.15"/>
    <row r="1458" customFormat="1" ht="13" x14ac:dyDescent="0.15"/>
    <row r="1459" customFormat="1" ht="13" x14ac:dyDescent="0.15"/>
    <row r="1460" customFormat="1" ht="13" x14ac:dyDescent="0.15"/>
    <row r="1461" customFormat="1" ht="13" x14ac:dyDescent="0.15"/>
    <row r="1462" customFormat="1" ht="13" x14ac:dyDescent="0.15"/>
    <row r="1463" customFormat="1" ht="13" x14ac:dyDescent="0.15"/>
    <row r="1464" customFormat="1" ht="13" x14ac:dyDescent="0.15"/>
    <row r="1465" customFormat="1" ht="13" x14ac:dyDescent="0.15"/>
    <row r="1466" customFormat="1" ht="13" x14ac:dyDescent="0.15"/>
    <row r="1467" customFormat="1" ht="13" x14ac:dyDescent="0.15"/>
    <row r="1468" customFormat="1" ht="13" x14ac:dyDescent="0.15"/>
    <row r="1469" customFormat="1" ht="13" x14ac:dyDescent="0.15"/>
    <row r="1470" customFormat="1" ht="13" x14ac:dyDescent="0.15"/>
    <row r="1471" customFormat="1" ht="13" x14ac:dyDescent="0.15"/>
    <row r="1472" customFormat="1" ht="13" x14ac:dyDescent="0.15"/>
    <row r="1473" customFormat="1" ht="13" x14ac:dyDescent="0.15"/>
    <row r="1474" customFormat="1" ht="13" x14ac:dyDescent="0.15"/>
    <row r="1475" customFormat="1" ht="13" x14ac:dyDescent="0.15"/>
    <row r="1476" customFormat="1" ht="13" x14ac:dyDescent="0.15"/>
    <row r="1477" customFormat="1" ht="13" x14ac:dyDescent="0.15"/>
    <row r="1478" customFormat="1" ht="13" x14ac:dyDescent="0.15"/>
    <row r="1479" customFormat="1" ht="13" x14ac:dyDescent="0.15"/>
    <row r="1480" customFormat="1" ht="13" x14ac:dyDescent="0.15"/>
    <row r="1481" customFormat="1" ht="13" x14ac:dyDescent="0.15"/>
    <row r="1482" customFormat="1" ht="13" x14ac:dyDescent="0.15"/>
    <row r="1483" customFormat="1" ht="13" x14ac:dyDescent="0.15"/>
    <row r="1484" customFormat="1" ht="13" x14ac:dyDescent="0.15"/>
    <row r="1485" customFormat="1" ht="13" x14ac:dyDescent="0.15"/>
    <row r="1486" customFormat="1" ht="13" x14ac:dyDescent="0.15"/>
    <row r="1487" customFormat="1" ht="13" x14ac:dyDescent="0.15"/>
    <row r="1488" customFormat="1" ht="13" x14ac:dyDescent="0.15"/>
    <row r="1489" customFormat="1" ht="13" x14ac:dyDescent="0.15"/>
    <row r="1490" customFormat="1" ht="13" x14ac:dyDescent="0.15"/>
    <row r="1491" customFormat="1" ht="13" x14ac:dyDescent="0.15"/>
    <row r="1492" customFormat="1" ht="13" x14ac:dyDescent="0.15"/>
    <row r="1493" customFormat="1" ht="13" x14ac:dyDescent="0.15"/>
    <row r="1494" customFormat="1" ht="13" x14ac:dyDescent="0.15"/>
    <row r="1495" customFormat="1" ht="13" x14ac:dyDescent="0.15"/>
    <row r="1496" customFormat="1" ht="13" x14ac:dyDescent="0.15"/>
    <row r="1497" customFormat="1" ht="13" x14ac:dyDescent="0.15"/>
    <row r="1498" customFormat="1" ht="13" x14ac:dyDescent="0.15"/>
    <row r="1499" customFormat="1" ht="13" x14ac:dyDescent="0.15"/>
    <row r="1500" customFormat="1" ht="13" x14ac:dyDescent="0.15"/>
    <row r="1501" customFormat="1" ht="13" x14ac:dyDescent="0.15"/>
    <row r="1502" customFormat="1" ht="13" x14ac:dyDescent="0.15"/>
    <row r="1503" customFormat="1" ht="13" x14ac:dyDescent="0.15"/>
    <row r="1504" customFormat="1" ht="13" x14ac:dyDescent="0.15"/>
    <row r="1505" customFormat="1" ht="13" x14ac:dyDescent="0.15"/>
    <row r="1506" customFormat="1" ht="13" x14ac:dyDescent="0.15"/>
    <row r="1507" customFormat="1" ht="13" x14ac:dyDescent="0.15"/>
    <row r="1508" customFormat="1" ht="13" x14ac:dyDescent="0.15"/>
    <row r="1509" customFormat="1" ht="13" x14ac:dyDescent="0.15"/>
    <row r="1510" customFormat="1" ht="13" x14ac:dyDescent="0.15"/>
    <row r="1511" customFormat="1" ht="13" x14ac:dyDescent="0.15"/>
    <row r="1512" customFormat="1" ht="13" x14ac:dyDescent="0.15"/>
    <row r="1513" customFormat="1" ht="13" x14ac:dyDescent="0.15"/>
    <row r="1514" customFormat="1" ht="13" x14ac:dyDescent="0.15"/>
    <row r="1515" customFormat="1" ht="13" x14ac:dyDescent="0.15"/>
    <row r="1516" customFormat="1" ht="13" x14ac:dyDescent="0.15"/>
    <row r="1517" customFormat="1" ht="13" x14ac:dyDescent="0.15"/>
    <row r="1518" customFormat="1" ht="13" x14ac:dyDescent="0.15"/>
    <row r="1519" customFormat="1" ht="13" x14ac:dyDescent="0.15"/>
    <row r="1520" customFormat="1" ht="13" x14ac:dyDescent="0.15"/>
    <row r="1521" customFormat="1" ht="13" x14ac:dyDescent="0.15"/>
    <row r="1522" customFormat="1" ht="13" x14ac:dyDescent="0.15"/>
    <row r="1523" customFormat="1" ht="13" x14ac:dyDescent="0.15"/>
    <row r="1524" customFormat="1" ht="13" x14ac:dyDescent="0.15"/>
    <row r="1525" customFormat="1" ht="13" x14ac:dyDescent="0.15"/>
    <row r="1526" customFormat="1" ht="13" x14ac:dyDescent="0.15"/>
    <row r="1527" customFormat="1" ht="13" x14ac:dyDescent="0.15"/>
    <row r="1528" customFormat="1" ht="13" x14ac:dyDescent="0.15"/>
    <row r="1529" customFormat="1" ht="13" x14ac:dyDescent="0.15"/>
    <row r="1530" customFormat="1" ht="13" x14ac:dyDescent="0.15"/>
    <row r="1531" customFormat="1" ht="13" x14ac:dyDescent="0.15"/>
    <row r="1532" customFormat="1" ht="13" x14ac:dyDescent="0.15"/>
    <row r="1533" customFormat="1" ht="13" x14ac:dyDescent="0.15"/>
    <row r="1534" customFormat="1" ht="13" x14ac:dyDescent="0.15"/>
    <row r="1535" customFormat="1" ht="13" x14ac:dyDescent="0.15"/>
    <row r="1536" customFormat="1" ht="13" x14ac:dyDescent="0.15"/>
    <row r="1537" customFormat="1" ht="13" x14ac:dyDescent="0.15"/>
    <row r="1538" customFormat="1" ht="13" x14ac:dyDescent="0.15"/>
    <row r="1539" customFormat="1" ht="13" x14ac:dyDescent="0.15"/>
    <row r="1540" customFormat="1" ht="13" x14ac:dyDescent="0.15"/>
    <row r="1541" customFormat="1" ht="13" x14ac:dyDescent="0.15"/>
    <row r="1542" customFormat="1" ht="13" x14ac:dyDescent="0.15"/>
    <row r="1543" customFormat="1" ht="13" x14ac:dyDescent="0.15"/>
    <row r="1544" customFormat="1" ht="13" x14ac:dyDescent="0.15"/>
    <row r="1545" customFormat="1" ht="13" x14ac:dyDescent="0.15"/>
    <row r="1546" customFormat="1" ht="13" x14ac:dyDescent="0.15"/>
    <row r="1547" customFormat="1" ht="13" x14ac:dyDescent="0.15"/>
    <row r="1548" customFormat="1" ht="13" x14ac:dyDescent="0.15"/>
    <row r="1549" customFormat="1" ht="13" x14ac:dyDescent="0.15"/>
    <row r="1550" customFormat="1" ht="13" x14ac:dyDescent="0.15"/>
    <row r="1551" customFormat="1" ht="13" x14ac:dyDescent="0.15"/>
    <row r="1552" customFormat="1" ht="13" x14ac:dyDescent="0.15"/>
    <row r="1553" customFormat="1" ht="13" x14ac:dyDescent="0.15"/>
    <row r="1554" customFormat="1" ht="13" x14ac:dyDescent="0.15"/>
    <row r="1555" customFormat="1" ht="13" x14ac:dyDescent="0.15"/>
    <row r="1556" customFormat="1" ht="13" x14ac:dyDescent="0.15"/>
    <row r="1557" customFormat="1" ht="13" x14ac:dyDescent="0.15"/>
    <row r="1558" customFormat="1" ht="13" x14ac:dyDescent="0.15"/>
    <row r="1559" customFormat="1" ht="13" x14ac:dyDescent="0.15"/>
    <row r="1560" customFormat="1" ht="13" x14ac:dyDescent="0.15"/>
    <row r="1561" customFormat="1" ht="13" x14ac:dyDescent="0.15"/>
    <row r="1562" customFormat="1" ht="13" x14ac:dyDescent="0.15"/>
    <row r="1563" customFormat="1" ht="13" x14ac:dyDescent="0.15"/>
    <row r="1564" customFormat="1" ht="13" x14ac:dyDescent="0.15"/>
    <row r="1565" customFormat="1" ht="13" x14ac:dyDescent="0.15"/>
    <row r="1566" customFormat="1" ht="13" x14ac:dyDescent="0.15"/>
    <row r="1567" customFormat="1" ht="13" x14ac:dyDescent="0.15"/>
    <row r="1568" customFormat="1" ht="13" x14ac:dyDescent="0.15"/>
    <row r="1569" customFormat="1" ht="13" x14ac:dyDescent="0.15"/>
    <row r="1570" customFormat="1" ht="13" x14ac:dyDescent="0.15"/>
    <row r="1571" customFormat="1" ht="13" x14ac:dyDescent="0.15"/>
    <row r="1572" customFormat="1" ht="13" x14ac:dyDescent="0.15"/>
    <row r="1573" customFormat="1" ht="13" x14ac:dyDescent="0.15"/>
    <row r="1574" customFormat="1" ht="13" x14ac:dyDescent="0.15"/>
    <row r="1575" customFormat="1" ht="13" x14ac:dyDescent="0.15"/>
    <row r="1576" customFormat="1" ht="13" x14ac:dyDescent="0.15"/>
    <row r="1577" customFormat="1" ht="13" x14ac:dyDescent="0.15"/>
    <row r="1578" customFormat="1" ht="13" x14ac:dyDescent="0.15"/>
    <row r="1579" customFormat="1" ht="13" x14ac:dyDescent="0.15"/>
    <row r="1580" customFormat="1" ht="13" x14ac:dyDescent="0.15"/>
    <row r="1581" customFormat="1" ht="13" x14ac:dyDescent="0.15"/>
    <row r="1582" customFormat="1" ht="13" x14ac:dyDescent="0.15"/>
    <row r="1583" customFormat="1" ht="13" x14ac:dyDescent="0.15"/>
    <row r="1584" customFormat="1" ht="13" x14ac:dyDescent="0.15"/>
    <row r="1585" customFormat="1" ht="13" x14ac:dyDescent="0.15"/>
    <row r="1586" customFormat="1" ht="13" x14ac:dyDescent="0.15"/>
    <row r="1587" customFormat="1" ht="13" x14ac:dyDescent="0.15"/>
    <row r="1588" customFormat="1" ht="13" x14ac:dyDescent="0.15"/>
    <row r="1589" customFormat="1" ht="13" x14ac:dyDescent="0.15"/>
    <row r="1590" customFormat="1" ht="13" x14ac:dyDescent="0.15"/>
    <row r="1591" customFormat="1" ht="13" x14ac:dyDescent="0.15"/>
    <row r="1592" customFormat="1" ht="13" x14ac:dyDescent="0.15"/>
    <row r="1593" customFormat="1" ht="13" x14ac:dyDescent="0.15"/>
    <row r="1594" customFormat="1" ht="13" x14ac:dyDescent="0.15"/>
    <row r="1595" customFormat="1" ht="13" x14ac:dyDescent="0.15"/>
    <row r="1596" customFormat="1" ht="13" x14ac:dyDescent="0.15"/>
    <row r="1597" customFormat="1" ht="13" x14ac:dyDescent="0.15"/>
    <row r="1598" customFormat="1" ht="13" x14ac:dyDescent="0.15"/>
    <row r="1599" customFormat="1" ht="13" x14ac:dyDescent="0.15"/>
    <row r="1600" customFormat="1" ht="13" x14ac:dyDescent="0.15"/>
    <row r="1601" customFormat="1" ht="13" x14ac:dyDescent="0.15"/>
    <row r="1602" customFormat="1" ht="13" x14ac:dyDescent="0.15"/>
    <row r="1603" customFormat="1" ht="13" x14ac:dyDescent="0.15"/>
    <row r="1604" customFormat="1" ht="13" x14ac:dyDescent="0.15"/>
    <row r="1605" customFormat="1" ht="13" x14ac:dyDescent="0.15"/>
    <row r="1606" customFormat="1" ht="13" x14ac:dyDescent="0.15"/>
    <row r="1607" customFormat="1" ht="13" x14ac:dyDescent="0.15"/>
    <row r="1608" customFormat="1" ht="13" x14ac:dyDescent="0.15"/>
    <row r="1609" customFormat="1" ht="13" x14ac:dyDescent="0.15"/>
    <row r="1610" customFormat="1" ht="13" x14ac:dyDescent="0.15"/>
    <row r="1611" customFormat="1" ht="13" x14ac:dyDescent="0.15"/>
    <row r="1612" customFormat="1" ht="13" x14ac:dyDescent="0.15"/>
    <row r="1613" customFormat="1" ht="13" x14ac:dyDescent="0.15"/>
    <row r="1614" customFormat="1" ht="13" x14ac:dyDescent="0.15"/>
    <row r="1615" customFormat="1" ht="13" x14ac:dyDescent="0.15"/>
    <row r="1616" customFormat="1" ht="13" x14ac:dyDescent="0.15"/>
    <row r="1617" customFormat="1" ht="13" x14ac:dyDescent="0.15"/>
    <row r="1618" customFormat="1" ht="13" x14ac:dyDescent="0.15"/>
    <row r="1619" customFormat="1" ht="13" x14ac:dyDescent="0.15"/>
    <row r="1620" customFormat="1" ht="13" x14ac:dyDescent="0.15"/>
    <row r="1621" customFormat="1" ht="13" x14ac:dyDescent="0.15"/>
    <row r="1622" customFormat="1" ht="13" x14ac:dyDescent="0.15"/>
    <row r="1623" customFormat="1" ht="13" x14ac:dyDescent="0.15"/>
    <row r="1624" customFormat="1" ht="13" x14ac:dyDescent="0.15"/>
    <row r="1625" customFormat="1" ht="13" x14ac:dyDescent="0.15"/>
    <row r="1626" customFormat="1" ht="13" x14ac:dyDescent="0.15"/>
    <row r="1627" customFormat="1" ht="13" x14ac:dyDescent="0.15"/>
    <row r="1628" customFormat="1" ht="13" x14ac:dyDescent="0.15"/>
    <row r="1629" customFormat="1" ht="13" x14ac:dyDescent="0.15"/>
    <row r="1630" customFormat="1" ht="13" x14ac:dyDescent="0.15"/>
    <row r="1631" customFormat="1" ht="13" x14ac:dyDescent="0.15"/>
    <row r="1632" customFormat="1" ht="13" x14ac:dyDescent="0.15"/>
    <row r="1633" customFormat="1" ht="13" x14ac:dyDescent="0.15"/>
    <row r="1634" customFormat="1" ht="13" x14ac:dyDescent="0.15"/>
    <row r="1635" customFormat="1" ht="13" x14ac:dyDescent="0.15"/>
    <row r="1636" customFormat="1" ht="13" x14ac:dyDescent="0.15"/>
    <row r="1637" customFormat="1" ht="13" x14ac:dyDescent="0.15"/>
    <row r="1638" customFormat="1" ht="13" x14ac:dyDescent="0.15"/>
    <row r="1639" customFormat="1" ht="13" x14ac:dyDescent="0.15"/>
    <row r="1640" customFormat="1" ht="13" x14ac:dyDescent="0.15"/>
    <row r="1641" customFormat="1" ht="13" x14ac:dyDescent="0.15"/>
    <row r="1642" customFormat="1" ht="13" x14ac:dyDescent="0.15"/>
    <row r="1643" customFormat="1" ht="13" x14ac:dyDescent="0.15"/>
    <row r="1644" customFormat="1" ht="13" x14ac:dyDescent="0.15"/>
    <row r="1645" customFormat="1" ht="13" x14ac:dyDescent="0.15"/>
    <row r="1646" customFormat="1" ht="13" x14ac:dyDescent="0.15"/>
    <row r="1647" customFormat="1" ht="13" x14ac:dyDescent="0.15"/>
    <row r="1648" customFormat="1" ht="13" x14ac:dyDescent="0.15"/>
    <row r="1649" customFormat="1" ht="13" x14ac:dyDescent="0.15"/>
    <row r="1650" customFormat="1" ht="13" x14ac:dyDescent="0.15"/>
    <row r="1651" customFormat="1" ht="13" x14ac:dyDescent="0.15"/>
    <row r="1652" customFormat="1" ht="13" x14ac:dyDescent="0.15"/>
    <row r="1653" customFormat="1" ht="13" x14ac:dyDescent="0.15"/>
    <row r="1654" customFormat="1" ht="13" x14ac:dyDescent="0.15"/>
    <row r="1655" customFormat="1" ht="13" x14ac:dyDescent="0.15"/>
    <row r="1656" customFormat="1" ht="13" x14ac:dyDescent="0.15"/>
    <row r="1657" customFormat="1" ht="13" x14ac:dyDescent="0.15"/>
    <row r="1658" customFormat="1" ht="13" x14ac:dyDescent="0.15"/>
    <row r="1659" customFormat="1" ht="13" x14ac:dyDescent="0.15"/>
    <row r="1660" customFormat="1" ht="13" x14ac:dyDescent="0.15"/>
    <row r="1661" customFormat="1" ht="13" x14ac:dyDescent="0.15"/>
    <row r="1662" customFormat="1" ht="13" x14ac:dyDescent="0.15"/>
    <row r="1663" customFormat="1" ht="13" x14ac:dyDescent="0.15"/>
    <row r="1664" customFormat="1" ht="13" x14ac:dyDescent="0.15"/>
    <row r="1665" customFormat="1" ht="13" x14ac:dyDescent="0.15"/>
    <row r="1666" customFormat="1" ht="13" x14ac:dyDescent="0.15"/>
    <row r="1667" customFormat="1" ht="13" x14ac:dyDescent="0.15"/>
    <row r="1668" customFormat="1" ht="13" x14ac:dyDescent="0.15"/>
    <row r="1669" customFormat="1" ht="13" x14ac:dyDescent="0.15"/>
    <row r="1670" customFormat="1" ht="13" x14ac:dyDescent="0.15"/>
    <row r="1671" customFormat="1" ht="13" x14ac:dyDescent="0.15"/>
    <row r="1672" customFormat="1" ht="13" x14ac:dyDescent="0.15"/>
    <row r="1673" customFormat="1" ht="13" x14ac:dyDescent="0.15"/>
    <row r="1674" customFormat="1" ht="13" x14ac:dyDescent="0.15"/>
    <row r="1675" customFormat="1" ht="13" x14ac:dyDescent="0.15"/>
    <row r="1676" customFormat="1" ht="13" x14ac:dyDescent="0.15"/>
    <row r="1677" customFormat="1" ht="13" x14ac:dyDescent="0.15"/>
    <row r="1678" customFormat="1" ht="13" x14ac:dyDescent="0.15"/>
    <row r="1679" customFormat="1" ht="13" x14ac:dyDescent="0.15"/>
    <row r="1680" customFormat="1" ht="13" x14ac:dyDescent="0.15"/>
    <row r="1681" customFormat="1" ht="13" x14ac:dyDescent="0.15"/>
    <row r="1682" customFormat="1" ht="13" x14ac:dyDescent="0.15"/>
    <row r="1683" customFormat="1" ht="13" x14ac:dyDescent="0.15"/>
    <row r="1684" customFormat="1" ht="13" x14ac:dyDescent="0.15"/>
    <row r="1685" customFormat="1" ht="13" x14ac:dyDescent="0.15"/>
    <row r="1686" customFormat="1" ht="13" x14ac:dyDescent="0.15"/>
    <row r="1687" customFormat="1" ht="13" x14ac:dyDescent="0.15"/>
    <row r="1688" customFormat="1" ht="13" x14ac:dyDescent="0.15"/>
    <row r="1689" customFormat="1" ht="13" x14ac:dyDescent="0.15"/>
    <row r="1690" customFormat="1" ht="13" x14ac:dyDescent="0.15"/>
    <row r="1691" customFormat="1" ht="13" x14ac:dyDescent="0.15"/>
    <row r="1692" customFormat="1" ht="13" x14ac:dyDescent="0.15"/>
    <row r="1693" customFormat="1" ht="13" x14ac:dyDescent="0.15"/>
    <row r="1694" customFormat="1" ht="13" x14ac:dyDescent="0.15"/>
    <row r="1695" customFormat="1" ht="13" x14ac:dyDescent="0.15"/>
    <row r="1696" customFormat="1" ht="13" x14ac:dyDescent="0.15"/>
    <row r="1697" customFormat="1" ht="13" x14ac:dyDescent="0.15"/>
    <row r="1698" customFormat="1" ht="13" x14ac:dyDescent="0.15"/>
    <row r="1699" customFormat="1" ht="13" x14ac:dyDescent="0.15"/>
    <row r="1700" customFormat="1" ht="13" x14ac:dyDescent="0.15"/>
    <row r="1701" customFormat="1" ht="13" x14ac:dyDescent="0.15"/>
    <row r="1702" customFormat="1" ht="13" x14ac:dyDescent="0.15"/>
    <row r="1703" customFormat="1" ht="13" x14ac:dyDescent="0.15"/>
    <row r="1704" customFormat="1" ht="13" x14ac:dyDescent="0.15"/>
    <row r="1705" customFormat="1" ht="13" x14ac:dyDescent="0.15"/>
    <row r="1706" customFormat="1" ht="13" x14ac:dyDescent="0.15"/>
    <row r="1707" customFormat="1" ht="13" x14ac:dyDescent="0.15"/>
    <row r="1708" customFormat="1" ht="13" x14ac:dyDescent="0.15"/>
    <row r="1709" customFormat="1" ht="13" x14ac:dyDescent="0.15"/>
    <row r="1710" customFormat="1" ht="13" x14ac:dyDescent="0.15"/>
    <row r="1711" customFormat="1" ht="13" x14ac:dyDescent="0.15"/>
    <row r="1712" customFormat="1" ht="13" x14ac:dyDescent="0.15"/>
    <row r="1713" customFormat="1" ht="13" x14ac:dyDescent="0.15"/>
    <row r="1714" customFormat="1" ht="13" x14ac:dyDescent="0.15"/>
    <row r="1715" customFormat="1" ht="13" x14ac:dyDescent="0.15"/>
    <row r="1716" customFormat="1" ht="13" x14ac:dyDescent="0.15"/>
    <row r="1717" customFormat="1" ht="13" x14ac:dyDescent="0.15"/>
    <row r="1718" customFormat="1" ht="13" x14ac:dyDescent="0.15"/>
    <row r="1719" customFormat="1" ht="13" x14ac:dyDescent="0.15"/>
    <row r="1720" customFormat="1" ht="13" x14ac:dyDescent="0.15"/>
    <row r="1721" customFormat="1" ht="13" x14ac:dyDescent="0.15"/>
    <row r="1722" customFormat="1" ht="13" x14ac:dyDescent="0.15"/>
    <row r="1723" customFormat="1" ht="13" x14ac:dyDescent="0.15"/>
    <row r="1724" customFormat="1" ht="13" x14ac:dyDescent="0.15"/>
    <row r="1725" customFormat="1" ht="13" x14ac:dyDescent="0.15"/>
    <row r="1726" customFormat="1" ht="13" x14ac:dyDescent="0.15"/>
    <row r="1727" customFormat="1" ht="13" x14ac:dyDescent="0.15"/>
    <row r="1728" customFormat="1" ht="13" x14ac:dyDescent="0.15"/>
    <row r="1729" customFormat="1" ht="13" x14ac:dyDescent="0.15"/>
    <row r="1730" customFormat="1" ht="13" x14ac:dyDescent="0.15"/>
    <row r="1731" customFormat="1" ht="13" x14ac:dyDescent="0.15"/>
    <row r="1732" customFormat="1" ht="13" x14ac:dyDescent="0.15"/>
    <row r="1733" customFormat="1" ht="13" x14ac:dyDescent="0.15"/>
    <row r="1734" customFormat="1" ht="13" x14ac:dyDescent="0.15"/>
    <row r="1735" customFormat="1" ht="13" x14ac:dyDescent="0.15"/>
    <row r="1736" customFormat="1" ht="13" x14ac:dyDescent="0.15"/>
    <row r="1737" customFormat="1" ht="13" x14ac:dyDescent="0.15"/>
    <row r="1738" customFormat="1" ht="13" x14ac:dyDescent="0.15"/>
    <row r="1739" customFormat="1" ht="13" x14ac:dyDescent="0.15"/>
    <row r="1740" customFormat="1" ht="13" x14ac:dyDescent="0.15"/>
    <row r="1741" customFormat="1" ht="13" x14ac:dyDescent="0.15"/>
    <row r="1742" customFormat="1" ht="13" x14ac:dyDescent="0.15"/>
    <row r="1743" customFormat="1" ht="13" x14ac:dyDescent="0.15"/>
    <row r="1744" customFormat="1" ht="13" x14ac:dyDescent="0.15"/>
    <row r="1745" customFormat="1" ht="13" x14ac:dyDescent="0.15"/>
    <row r="1746" customFormat="1" ht="13" x14ac:dyDescent="0.15"/>
    <row r="1747" customFormat="1" ht="13" x14ac:dyDescent="0.15"/>
    <row r="1748" customFormat="1" ht="13" x14ac:dyDescent="0.15"/>
    <row r="1749" customFormat="1" ht="13" x14ac:dyDescent="0.15"/>
    <row r="1750" customFormat="1" ht="13" x14ac:dyDescent="0.15"/>
    <row r="1751" customFormat="1" ht="13" x14ac:dyDescent="0.15"/>
    <row r="1752" customFormat="1" ht="13" x14ac:dyDescent="0.15"/>
    <row r="1753" customFormat="1" ht="13" x14ac:dyDescent="0.15"/>
    <row r="1754" customFormat="1" ht="13" x14ac:dyDescent="0.15"/>
    <row r="1755" customFormat="1" ht="13" x14ac:dyDescent="0.15"/>
    <row r="1756" customFormat="1" ht="13" x14ac:dyDescent="0.15"/>
    <row r="1757" customFormat="1" ht="13" x14ac:dyDescent="0.15"/>
    <row r="1758" customFormat="1" ht="13" x14ac:dyDescent="0.15"/>
    <row r="1759" customFormat="1" ht="13" x14ac:dyDescent="0.15"/>
    <row r="1760" customFormat="1" ht="13" x14ac:dyDescent="0.15"/>
    <row r="1761" customFormat="1" ht="13" x14ac:dyDescent="0.15"/>
    <row r="1762" customFormat="1" ht="13" x14ac:dyDescent="0.15"/>
    <row r="1763" customFormat="1" ht="13" x14ac:dyDescent="0.15"/>
    <row r="1764" customFormat="1" ht="13" x14ac:dyDescent="0.15"/>
    <row r="1765" customFormat="1" ht="13" x14ac:dyDescent="0.15"/>
    <row r="1766" customFormat="1" ht="13" x14ac:dyDescent="0.15"/>
    <row r="1767" customFormat="1" ht="13" x14ac:dyDescent="0.15"/>
    <row r="1768" customFormat="1" ht="13" x14ac:dyDescent="0.15"/>
    <row r="1769" customFormat="1" ht="13" x14ac:dyDescent="0.15"/>
    <row r="1770" customFormat="1" ht="13" x14ac:dyDescent="0.15"/>
    <row r="1771" customFormat="1" ht="13" x14ac:dyDescent="0.15"/>
    <row r="1772" customFormat="1" ht="13" x14ac:dyDescent="0.15"/>
    <row r="1773" customFormat="1" ht="13" x14ac:dyDescent="0.15"/>
    <row r="1774" customFormat="1" ht="13" x14ac:dyDescent="0.15"/>
    <row r="1775" customFormat="1" ht="13" x14ac:dyDescent="0.15"/>
    <row r="1776" customFormat="1" ht="13" x14ac:dyDescent="0.15"/>
    <row r="1777" customFormat="1" ht="13" x14ac:dyDescent="0.15"/>
    <row r="1778" customFormat="1" ht="13" x14ac:dyDescent="0.15"/>
    <row r="1779" customFormat="1" ht="13" x14ac:dyDescent="0.15"/>
    <row r="1780" customFormat="1" ht="13" x14ac:dyDescent="0.15"/>
    <row r="1781" customFormat="1" ht="13" x14ac:dyDescent="0.15"/>
    <row r="1782" customFormat="1" ht="13" x14ac:dyDescent="0.15"/>
    <row r="1783" customFormat="1" ht="13" x14ac:dyDescent="0.15"/>
    <row r="1784" customFormat="1" ht="13" x14ac:dyDescent="0.15"/>
    <row r="1785" customFormat="1" ht="13" x14ac:dyDescent="0.15"/>
    <row r="1786" customFormat="1" ht="13" x14ac:dyDescent="0.15"/>
    <row r="1787" customFormat="1" ht="13" x14ac:dyDescent="0.15"/>
    <row r="1788" customFormat="1" ht="13" x14ac:dyDescent="0.15"/>
    <row r="1789" customFormat="1" ht="13" x14ac:dyDescent="0.15"/>
    <row r="1790" customFormat="1" ht="13" x14ac:dyDescent="0.15"/>
    <row r="1791" customFormat="1" ht="13" x14ac:dyDescent="0.15"/>
    <row r="1792" customFormat="1" ht="13" x14ac:dyDescent="0.15"/>
    <row r="1793" customFormat="1" ht="13" x14ac:dyDescent="0.15"/>
    <row r="1794" customFormat="1" ht="13" x14ac:dyDescent="0.15"/>
    <row r="1795" customFormat="1" ht="13" x14ac:dyDescent="0.15"/>
    <row r="1796" customFormat="1" ht="13" x14ac:dyDescent="0.15"/>
    <row r="1797" customFormat="1" ht="13" x14ac:dyDescent="0.15"/>
    <row r="1798" customFormat="1" ht="13" x14ac:dyDescent="0.15"/>
    <row r="1799" customFormat="1" ht="13" x14ac:dyDescent="0.15"/>
    <row r="1800" customFormat="1" ht="13" x14ac:dyDescent="0.15"/>
    <row r="1801" customFormat="1" ht="13" x14ac:dyDescent="0.15"/>
    <row r="1802" customFormat="1" ht="13" x14ac:dyDescent="0.15"/>
    <row r="1803" customFormat="1" ht="13" x14ac:dyDescent="0.15"/>
    <row r="1804" customFormat="1" ht="13" x14ac:dyDescent="0.15"/>
    <row r="1805" customFormat="1" ht="13" x14ac:dyDescent="0.15"/>
    <row r="1806" customFormat="1" ht="13" x14ac:dyDescent="0.15"/>
    <row r="1807" customFormat="1" ht="13" x14ac:dyDescent="0.15"/>
    <row r="1808" customFormat="1" ht="13" x14ac:dyDescent="0.15"/>
    <row r="1809" customFormat="1" ht="13" x14ac:dyDescent="0.15"/>
    <row r="1810" customFormat="1" ht="13" x14ac:dyDescent="0.15"/>
    <row r="1811" customFormat="1" ht="13" x14ac:dyDescent="0.15"/>
    <row r="1812" customFormat="1" ht="13" x14ac:dyDescent="0.15"/>
    <row r="1813" customFormat="1" ht="13" x14ac:dyDescent="0.15"/>
    <row r="1814" customFormat="1" ht="13" x14ac:dyDescent="0.15"/>
    <row r="1815" customFormat="1" ht="13" x14ac:dyDescent="0.15"/>
    <row r="1816" customFormat="1" ht="13" x14ac:dyDescent="0.15"/>
    <row r="1817" customFormat="1" ht="13" x14ac:dyDescent="0.15"/>
    <row r="1818" customFormat="1" ht="13" x14ac:dyDescent="0.15"/>
    <row r="1819" customFormat="1" ht="13" x14ac:dyDescent="0.15"/>
    <row r="1820" customFormat="1" ht="13" x14ac:dyDescent="0.15"/>
    <row r="1821" customFormat="1" ht="13" x14ac:dyDescent="0.15"/>
    <row r="1822" customFormat="1" ht="13" x14ac:dyDescent="0.15"/>
    <row r="1823" customFormat="1" ht="13" x14ac:dyDescent="0.15"/>
    <row r="1824" customFormat="1" ht="13" x14ac:dyDescent="0.15"/>
    <row r="1825" customFormat="1" ht="13" x14ac:dyDescent="0.15"/>
    <row r="1826" customFormat="1" ht="13" x14ac:dyDescent="0.15"/>
    <row r="1827" customFormat="1" ht="13" x14ac:dyDescent="0.15"/>
    <row r="1828" customFormat="1" ht="13" x14ac:dyDescent="0.15"/>
    <row r="1829" customFormat="1" ht="13" x14ac:dyDescent="0.15"/>
    <row r="1830" customFormat="1" ht="13" x14ac:dyDescent="0.15"/>
    <row r="1831" customFormat="1" ht="13" x14ac:dyDescent="0.15"/>
    <row r="1832" customFormat="1" ht="13" x14ac:dyDescent="0.15"/>
    <row r="1833" customFormat="1" ht="13" x14ac:dyDescent="0.15"/>
    <row r="1834" customFormat="1" ht="13" x14ac:dyDescent="0.15"/>
    <row r="1835" customFormat="1" ht="13" x14ac:dyDescent="0.15"/>
    <row r="1836" customFormat="1" ht="13" x14ac:dyDescent="0.15"/>
    <row r="1837" customFormat="1" ht="13" x14ac:dyDescent="0.15"/>
    <row r="1838" customFormat="1" ht="13" x14ac:dyDescent="0.15"/>
    <row r="1839" customFormat="1" ht="13" x14ac:dyDescent="0.15"/>
    <row r="1840" customFormat="1" ht="13" x14ac:dyDescent="0.15"/>
    <row r="1841" customFormat="1" ht="13" x14ac:dyDescent="0.15"/>
    <row r="1842" customFormat="1" ht="13" x14ac:dyDescent="0.15"/>
    <row r="1843" customFormat="1" ht="13" x14ac:dyDescent="0.15"/>
    <row r="1844" customFormat="1" ht="13" x14ac:dyDescent="0.15"/>
    <row r="1845" customFormat="1" ht="13" x14ac:dyDescent="0.15"/>
    <row r="1846" customFormat="1" ht="13" x14ac:dyDescent="0.15"/>
    <row r="1847" customFormat="1" ht="13" x14ac:dyDescent="0.15"/>
    <row r="1848" customFormat="1" ht="13" x14ac:dyDescent="0.15"/>
    <row r="1849" customFormat="1" ht="13" x14ac:dyDescent="0.15"/>
    <row r="1850" customFormat="1" ht="13" x14ac:dyDescent="0.15"/>
    <row r="1851" customFormat="1" ht="13" x14ac:dyDescent="0.15"/>
    <row r="1852" customFormat="1" ht="13" x14ac:dyDescent="0.15"/>
    <row r="1853" customFormat="1" ht="13" x14ac:dyDescent="0.15"/>
    <row r="1854" customFormat="1" ht="13" x14ac:dyDescent="0.15"/>
    <row r="1855" customFormat="1" ht="13" x14ac:dyDescent="0.15"/>
    <row r="1856" customFormat="1" ht="13" x14ac:dyDescent="0.15"/>
    <row r="1857" customFormat="1" ht="13" x14ac:dyDescent="0.15"/>
    <row r="1858" customFormat="1" ht="13" x14ac:dyDescent="0.15"/>
    <row r="1859" customFormat="1" ht="13" x14ac:dyDescent="0.15"/>
    <row r="1860" customFormat="1" ht="13" x14ac:dyDescent="0.15"/>
    <row r="1861" customFormat="1" ht="13" x14ac:dyDescent="0.15"/>
    <row r="1862" customFormat="1" ht="13" x14ac:dyDescent="0.15"/>
    <row r="1863" customFormat="1" ht="13" x14ac:dyDescent="0.15"/>
    <row r="1864" customFormat="1" ht="13" x14ac:dyDescent="0.15"/>
    <row r="1865" customFormat="1" ht="13" x14ac:dyDescent="0.15"/>
    <row r="1866" customFormat="1" ht="13" x14ac:dyDescent="0.15"/>
    <row r="1867" customFormat="1" ht="13" x14ac:dyDescent="0.15"/>
    <row r="1868" customFormat="1" ht="13" x14ac:dyDescent="0.15"/>
    <row r="1869" customFormat="1" ht="13" x14ac:dyDescent="0.15"/>
    <row r="1870" customFormat="1" ht="13" x14ac:dyDescent="0.15"/>
    <row r="1871" customFormat="1" ht="13" x14ac:dyDescent="0.15"/>
    <row r="1872" customFormat="1" ht="13" x14ac:dyDescent="0.15"/>
    <row r="1873" customFormat="1" ht="13" x14ac:dyDescent="0.15"/>
    <row r="1874" customFormat="1" ht="13" x14ac:dyDescent="0.15"/>
    <row r="1875" customFormat="1" ht="13" x14ac:dyDescent="0.15"/>
    <row r="1876" customFormat="1" ht="13" x14ac:dyDescent="0.15"/>
    <row r="1877" customFormat="1" ht="13" x14ac:dyDescent="0.15"/>
    <row r="1878" customFormat="1" ht="13" x14ac:dyDescent="0.15"/>
    <row r="1879" customFormat="1" ht="13" x14ac:dyDescent="0.15"/>
    <row r="1880" customFormat="1" ht="13" x14ac:dyDescent="0.15"/>
    <row r="1881" customFormat="1" ht="13" x14ac:dyDescent="0.15"/>
    <row r="1882" customFormat="1" ht="13" x14ac:dyDescent="0.15"/>
    <row r="1883" customFormat="1" ht="13" x14ac:dyDescent="0.15"/>
    <row r="1884" customFormat="1" ht="13" x14ac:dyDescent="0.15"/>
    <row r="1885" customFormat="1" ht="13" x14ac:dyDescent="0.15"/>
    <row r="1886" customFormat="1" ht="13" x14ac:dyDescent="0.15"/>
    <row r="1887" customFormat="1" ht="13" x14ac:dyDescent="0.15"/>
    <row r="1888" customFormat="1" ht="13" x14ac:dyDescent="0.15"/>
    <row r="1889" customFormat="1" ht="13" x14ac:dyDescent="0.15"/>
    <row r="1890" customFormat="1" ht="13" x14ac:dyDescent="0.15"/>
    <row r="1891" customFormat="1" ht="13" x14ac:dyDescent="0.15"/>
    <row r="1892" customFormat="1" ht="13" x14ac:dyDescent="0.15"/>
    <row r="1893" customFormat="1" ht="13" x14ac:dyDescent="0.15"/>
    <row r="1894" customFormat="1" ht="13" x14ac:dyDescent="0.15"/>
    <row r="1895" customFormat="1" ht="13" x14ac:dyDescent="0.15"/>
    <row r="1896" customFormat="1" ht="13" x14ac:dyDescent="0.15"/>
    <row r="1897" customFormat="1" ht="13" x14ac:dyDescent="0.15"/>
    <row r="1898" customFormat="1" ht="13" x14ac:dyDescent="0.15"/>
    <row r="1899" customFormat="1" ht="13" x14ac:dyDescent="0.15"/>
    <row r="1900" customFormat="1" ht="13" x14ac:dyDescent="0.15"/>
    <row r="1901" customFormat="1" ht="13" x14ac:dyDescent="0.15"/>
    <row r="1902" customFormat="1" ht="13" x14ac:dyDescent="0.15"/>
    <row r="1903" customFormat="1" ht="13" x14ac:dyDescent="0.15"/>
    <row r="1904" customFormat="1" ht="13" x14ac:dyDescent="0.15"/>
    <row r="1905" customFormat="1" ht="13" x14ac:dyDescent="0.15"/>
    <row r="1906" customFormat="1" ht="13" x14ac:dyDescent="0.15"/>
    <row r="1907" customFormat="1" ht="13" x14ac:dyDescent="0.15"/>
    <row r="1908" customFormat="1" ht="13" x14ac:dyDescent="0.15"/>
    <row r="1909" customFormat="1" ht="13" x14ac:dyDescent="0.15"/>
    <row r="1910" customFormat="1" ht="13" x14ac:dyDescent="0.15"/>
    <row r="1911" customFormat="1" ht="13" x14ac:dyDescent="0.15"/>
    <row r="1912" customFormat="1" ht="13" x14ac:dyDescent="0.15"/>
    <row r="1913" customFormat="1" ht="13" x14ac:dyDescent="0.15"/>
    <row r="1914" customFormat="1" ht="13" x14ac:dyDescent="0.15"/>
    <row r="1915" customFormat="1" ht="13" x14ac:dyDescent="0.15"/>
    <row r="1916" customFormat="1" ht="13" x14ac:dyDescent="0.15"/>
    <row r="1917" customFormat="1" ht="13" x14ac:dyDescent="0.15"/>
    <row r="1918" customFormat="1" ht="13" x14ac:dyDescent="0.15"/>
    <row r="1919" customFormat="1" ht="13" x14ac:dyDescent="0.15"/>
    <row r="1920" customFormat="1" ht="13" x14ac:dyDescent="0.15"/>
    <row r="1921" customFormat="1" ht="13" x14ac:dyDescent="0.15"/>
    <row r="1922" customFormat="1" ht="13" x14ac:dyDescent="0.15"/>
    <row r="1923" customFormat="1" ht="13" x14ac:dyDescent="0.15"/>
    <row r="1924" customFormat="1" ht="13" x14ac:dyDescent="0.15"/>
    <row r="1925" customFormat="1" ht="13" x14ac:dyDescent="0.15"/>
    <row r="1926" customFormat="1" ht="13" x14ac:dyDescent="0.15"/>
    <row r="1927" customFormat="1" ht="13" x14ac:dyDescent="0.15"/>
    <row r="1928" customFormat="1" ht="13" x14ac:dyDescent="0.15"/>
    <row r="1929" customFormat="1" ht="13" x14ac:dyDescent="0.15"/>
    <row r="1930" customFormat="1" ht="13" x14ac:dyDescent="0.15"/>
    <row r="1931" customFormat="1" ht="13" x14ac:dyDescent="0.15"/>
    <row r="1932" customFormat="1" ht="13" x14ac:dyDescent="0.15"/>
    <row r="1933" customFormat="1" ht="13" x14ac:dyDescent="0.15"/>
    <row r="1934" customFormat="1" ht="13" x14ac:dyDescent="0.15"/>
    <row r="1935" customFormat="1" ht="13" x14ac:dyDescent="0.15"/>
    <row r="1936" customFormat="1" ht="13" x14ac:dyDescent="0.15"/>
    <row r="1937" customFormat="1" ht="13" x14ac:dyDescent="0.15"/>
    <row r="1938" customFormat="1" ht="13" x14ac:dyDescent="0.15"/>
    <row r="1939" customFormat="1" ht="13" x14ac:dyDescent="0.15"/>
    <row r="1940" customFormat="1" ht="13" x14ac:dyDescent="0.15"/>
    <row r="1941" customFormat="1" ht="13" x14ac:dyDescent="0.15"/>
    <row r="1942" customFormat="1" ht="13" x14ac:dyDescent="0.15"/>
    <row r="1943" customFormat="1" ht="13" x14ac:dyDescent="0.15"/>
    <row r="1944" customFormat="1" ht="13" x14ac:dyDescent="0.15"/>
    <row r="1945" customFormat="1" ht="13" x14ac:dyDescent="0.15"/>
    <row r="1946" customFormat="1" ht="13" x14ac:dyDescent="0.15"/>
    <row r="1947" customFormat="1" ht="13" x14ac:dyDescent="0.15"/>
    <row r="1948" customFormat="1" ht="13" x14ac:dyDescent="0.15"/>
    <row r="1949" customFormat="1" ht="13" x14ac:dyDescent="0.15"/>
    <row r="1950" customFormat="1" ht="13" x14ac:dyDescent="0.15"/>
    <row r="1951" customFormat="1" ht="13" x14ac:dyDescent="0.15"/>
    <row r="1952" customFormat="1" ht="13" x14ac:dyDescent="0.15"/>
    <row r="1953" customFormat="1" ht="13" x14ac:dyDescent="0.15"/>
    <row r="1954" customFormat="1" ht="13" x14ac:dyDescent="0.15"/>
    <row r="1955" customFormat="1" ht="13" x14ac:dyDescent="0.15"/>
    <row r="1956" customFormat="1" ht="13" x14ac:dyDescent="0.15"/>
    <row r="1957" customFormat="1" ht="13" x14ac:dyDescent="0.15"/>
    <row r="1958" customFormat="1" ht="13" x14ac:dyDescent="0.15"/>
    <row r="1959" customFormat="1" ht="13" x14ac:dyDescent="0.15"/>
    <row r="1960" customFormat="1" ht="13" x14ac:dyDescent="0.15"/>
    <row r="1961" customFormat="1" ht="13" x14ac:dyDescent="0.15"/>
    <row r="1962" customFormat="1" ht="13" x14ac:dyDescent="0.15"/>
    <row r="1963" customFormat="1" ht="13" x14ac:dyDescent="0.15"/>
    <row r="1964" customFormat="1" ht="13" x14ac:dyDescent="0.15"/>
    <row r="1965" customFormat="1" ht="13" x14ac:dyDescent="0.15"/>
    <row r="1966" customFormat="1" ht="13" x14ac:dyDescent="0.15"/>
    <row r="1967" customFormat="1" ht="13" x14ac:dyDescent="0.15"/>
    <row r="1968" customFormat="1" ht="13" x14ac:dyDescent="0.15"/>
    <row r="1969" customFormat="1" ht="13" x14ac:dyDescent="0.15"/>
    <row r="1970" customFormat="1" ht="13" x14ac:dyDescent="0.15"/>
    <row r="1971" customFormat="1" ht="13" x14ac:dyDescent="0.15"/>
    <row r="1972" customFormat="1" ht="13" x14ac:dyDescent="0.15"/>
    <row r="1973" customFormat="1" ht="13" x14ac:dyDescent="0.15"/>
    <row r="1974" customFormat="1" ht="13" x14ac:dyDescent="0.15"/>
    <row r="1975" customFormat="1" ht="13" x14ac:dyDescent="0.15"/>
    <row r="1976" customFormat="1" ht="13" x14ac:dyDescent="0.15"/>
    <row r="1977" customFormat="1" ht="13" x14ac:dyDescent="0.15"/>
    <row r="1978" customFormat="1" ht="13" x14ac:dyDescent="0.15"/>
    <row r="1979" customFormat="1" ht="13" x14ac:dyDescent="0.15"/>
    <row r="1980" customFormat="1" ht="13" x14ac:dyDescent="0.15"/>
    <row r="1981" customFormat="1" ht="13" x14ac:dyDescent="0.15"/>
    <row r="1982" customFormat="1" ht="13" x14ac:dyDescent="0.15"/>
    <row r="1983" customFormat="1" ht="13" x14ac:dyDescent="0.15"/>
    <row r="1984" customFormat="1" ht="13" x14ac:dyDescent="0.15"/>
    <row r="1985" customFormat="1" ht="13" x14ac:dyDescent="0.15"/>
    <row r="1986" customFormat="1" ht="13" x14ac:dyDescent="0.15"/>
    <row r="1987" customFormat="1" ht="13" x14ac:dyDescent="0.15"/>
    <row r="1988" customFormat="1" ht="13" x14ac:dyDescent="0.15"/>
    <row r="1989" customFormat="1" ht="13" x14ac:dyDescent="0.15"/>
    <row r="1990" customFormat="1" ht="13" x14ac:dyDescent="0.15"/>
    <row r="1991" customFormat="1" ht="13" x14ac:dyDescent="0.15"/>
    <row r="1992" customFormat="1" ht="13" x14ac:dyDescent="0.15"/>
    <row r="1993" customFormat="1" ht="13" x14ac:dyDescent="0.15"/>
    <row r="1994" customFormat="1" ht="13" x14ac:dyDescent="0.15"/>
    <row r="1995" customFormat="1" ht="13" x14ac:dyDescent="0.15"/>
    <row r="1996" customFormat="1" ht="13" x14ac:dyDescent="0.15"/>
    <row r="1997" customFormat="1" ht="13" x14ac:dyDescent="0.15"/>
    <row r="1998" customFormat="1" ht="13" x14ac:dyDescent="0.15"/>
    <row r="1999" customFormat="1" ht="13" x14ac:dyDescent="0.15"/>
    <row r="2000" customFormat="1" ht="13" x14ac:dyDescent="0.15"/>
    <row r="2001" customFormat="1" ht="13" x14ac:dyDescent="0.15"/>
    <row r="2002" customFormat="1" ht="13" x14ac:dyDescent="0.15"/>
    <row r="2003" customFormat="1" ht="13" x14ac:dyDescent="0.15"/>
    <row r="2004" customFormat="1" ht="13" x14ac:dyDescent="0.15"/>
    <row r="2005" customFormat="1" ht="13" x14ac:dyDescent="0.15"/>
    <row r="2006" customFormat="1" ht="13" x14ac:dyDescent="0.15"/>
    <row r="2007" customFormat="1" ht="13" x14ac:dyDescent="0.15"/>
    <row r="2008" customFormat="1" ht="13" x14ac:dyDescent="0.15"/>
    <row r="2009" customFormat="1" ht="13" x14ac:dyDescent="0.15"/>
    <row r="2010" customFormat="1" ht="13" x14ac:dyDescent="0.15"/>
    <row r="2011" customFormat="1" ht="13" x14ac:dyDescent="0.15"/>
    <row r="2012" customFormat="1" ht="13" x14ac:dyDescent="0.15"/>
    <row r="2013" customFormat="1" ht="13" x14ac:dyDescent="0.15"/>
    <row r="2014" customFormat="1" ht="13" x14ac:dyDescent="0.15"/>
    <row r="2015" customFormat="1" ht="13" x14ac:dyDescent="0.15"/>
    <row r="2016" customFormat="1" ht="13" x14ac:dyDescent="0.15"/>
    <row r="2017" customFormat="1" ht="13" x14ac:dyDescent="0.15"/>
    <row r="2018" customFormat="1" ht="13" x14ac:dyDescent="0.15"/>
    <row r="2019" customFormat="1" ht="13" x14ac:dyDescent="0.15"/>
    <row r="2020" customFormat="1" ht="13" x14ac:dyDescent="0.15"/>
    <row r="2021" customFormat="1" ht="13" x14ac:dyDescent="0.15"/>
    <row r="2022" customFormat="1" ht="13" x14ac:dyDescent="0.15"/>
    <row r="2023" customFormat="1" ht="13" x14ac:dyDescent="0.15"/>
    <row r="2024" customFormat="1" ht="13" x14ac:dyDescent="0.15"/>
    <row r="2025" customFormat="1" ht="13" x14ac:dyDescent="0.15"/>
    <row r="2026" customFormat="1" ht="13" x14ac:dyDescent="0.15"/>
    <row r="2027" customFormat="1" ht="13" x14ac:dyDescent="0.15"/>
    <row r="2028" customFormat="1" ht="13" x14ac:dyDescent="0.15"/>
    <row r="2029" customFormat="1" ht="13" x14ac:dyDescent="0.15"/>
    <row r="2030" customFormat="1" ht="13" x14ac:dyDescent="0.15"/>
    <row r="2031" customFormat="1" ht="13" x14ac:dyDescent="0.15"/>
    <row r="2032" customFormat="1" ht="13" x14ac:dyDescent="0.15"/>
    <row r="2033" customFormat="1" ht="13" x14ac:dyDescent="0.15"/>
    <row r="2034" customFormat="1" ht="13" x14ac:dyDescent="0.15"/>
    <row r="2035" customFormat="1" ht="13" x14ac:dyDescent="0.15"/>
    <row r="2036" customFormat="1" ht="13" x14ac:dyDescent="0.15"/>
    <row r="2037" customFormat="1" ht="13" x14ac:dyDescent="0.15"/>
    <row r="2038" customFormat="1" ht="13" x14ac:dyDescent="0.15"/>
    <row r="2039" customFormat="1" ht="13" x14ac:dyDescent="0.15"/>
    <row r="2040" customFormat="1" ht="13" x14ac:dyDescent="0.15"/>
    <row r="2041" customFormat="1" ht="13" x14ac:dyDescent="0.15"/>
    <row r="2042" customFormat="1" ht="13" x14ac:dyDescent="0.15"/>
    <row r="2043" customFormat="1" ht="13" x14ac:dyDescent="0.15"/>
    <row r="2044" customFormat="1" ht="13" x14ac:dyDescent="0.15"/>
    <row r="2045" customFormat="1" ht="13" x14ac:dyDescent="0.15"/>
    <row r="2046" customFormat="1" ht="13" x14ac:dyDescent="0.15"/>
    <row r="2047" customFormat="1" ht="13" x14ac:dyDescent="0.15"/>
    <row r="2048" customFormat="1" ht="13" x14ac:dyDescent="0.15"/>
    <row r="2049" customFormat="1" ht="13" x14ac:dyDescent="0.15"/>
    <row r="2050" customFormat="1" ht="13" x14ac:dyDescent="0.15"/>
    <row r="2051" customFormat="1" ht="13" x14ac:dyDescent="0.15"/>
    <row r="2052" customFormat="1" ht="13" x14ac:dyDescent="0.15"/>
    <row r="2053" customFormat="1" ht="13" x14ac:dyDescent="0.15"/>
    <row r="2054" customFormat="1" ht="13" x14ac:dyDescent="0.15"/>
    <row r="2055" customFormat="1" ht="13" x14ac:dyDescent="0.15"/>
    <row r="2056" customFormat="1" ht="13" x14ac:dyDescent="0.15"/>
    <row r="2057" customFormat="1" ht="13" x14ac:dyDescent="0.15"/>
    <row r="2058" customFormat="1" ht="13" x14ac:dyDescent="0.15"/>
    <row r="2059" customFormat="1" ht="13" x14ac:dyDescent="0.15"/>
    <row r="2060" customFormat="1" ht="13" x14ac:dyDescent="0.15"/>
    <row r="2061" customFormat="1" ht="13" x14ac:dyDescent="0.15"/>
    <row r="2062" customFormat="1" ht="13" x14ac:dyDescent="0.15"/>
    <row r="2063" customFormat="1" ht="13" x14ac:dyDescent="0.15"/>
    <row r="2064" customFormat="1" ht="13" x14ac:dyDescent="0.15"/>
    <row r="2065" customFormat="1" ht="13" x14ac:dyDescent="0.15"/>
    <row r="2066" customFormat="1" ht="13" x14ac:dyDescent="0.15"/>
    <row r="2067" customFormat="1" ht="13" x14ac:dyDescent="0.15"/>
    <row r="2068" customFormat="1" ht="13" x14ac:dyDescent="0.15"/>
    <row r="2069" customFormat="1" ht="13" x14ac:dyDescent="0.15"/>
    <row r="2070" customFormat="1" ht="13" x14ac:dyDescent="0.15"/>
    <row r="2071" customFormat="1" ht="13" x14ac:dyDescent="0.15"/>
    <row r="2072" customFormat="1" ht="13" x14ac:dyDescent="0.15"/>
    <row r="2073" customFormat="1" ht="13" x14ac:dyDescent="0.15"/>
    <row r="2074" customFormat="1" ht="13" x14ac:dyDescent="0.15"/>
    <row r="2075" customFormat="1" ht="13" x14ac:dyDescent="0.15"/>
    <row r="2076" customFormat="1" ht="13" x14ac:dyDescent="0.15"/>
    <row r="2077" customFormat="1" ht="13" x14ac:dyDescent="0.15"/>
    <row r="2078" customFormat="1" ht="13" x14ac:dyDescent="0.15"/>
    <row r="2079" customFormat="1" ht="13" x14ac:dyDescent="0.15"/>
    <row r="2080" customFormat="1" ht="13" x14ac:dyDescent="0.15"/>
    <row r="2081" customFormat="1" ht="13" x14ac:dyDescent="0.15"/>
    <row r="2082" customFormat="1" ht="13" x14ac:dyDescent="0.15"/>
    <row r="2083" customFormat="1" ht="13" x14ac:dyDescent="0.15"/>
    <row r="2084" customFormat="1" ht="13" x14ac:dyDescent="0.15"/>
    <row r="2085" customFormat="1" ht="13" x14ac:dyDescent="0.15"/>
    <row r="2086" customFormat="1" ht="13" x14ac:dyDescent="0.15"/>
    <row r="2087" customFormat="1" ht="13" x14ac:dyDescent="0.15"/>
    <row r="2088" customFormat="1" ht="13" x14ac:dyDescent="0.15"/>
    <row r="2089" customFormat="1" ht="13" x14ac:dyDescent="0.15"/>
    <row r="2090" customFormat="1" ht="13" x14ac:dyDescent="0.15"/>
    <row r="2091" customFormat="1" ht="13" x14ac:dyDescent="0.15"/>
    <row r="2092" customFormat="1" ht="13" x14ac:dyDescent="0.15"/>
    <row r="2093" customFormat="1" ht="13" x14ac:dyDescent="0.15"/>
    <row r="2094" customFormat="1" ht="13" x14ac:dyDescent="0.15"/>
    <row r="2095" customFormat="1" ht="13" x14ac:dyDescent="0.15"/>
    <row r="2096" customFormat="1" ht="13" x14ac:dyDescent="0.15"/>
    <row r="2097" customFormat="1" ht="13" x14ac:dyDescent="0.15"/>
    <row r="2098" customFormat="1" ht="13" x14ac:dyDescent="0.15"/>
    <row r="2099" customFormat="1" ht="13" x14ac:dyDescent="0.15"/>
    <row r="2100" customFormat="1" ht="13" x14ac:dyDescent="0.15"/>
    <row r="2101" customFormat="1" ht="13" x14ac:dyDescent="0.15"/>
    <row r="2102" customFormat="1" ht="13" x14ac:dyDescent="0.15"/>
    <row r="2103" customFormat="1" ht="13" x14ac:dyDescent="0.15"/>
    <row r="2104" customFormat="1" ht="13" x14ac:dyDescent="0.15"/>
    <row r="2105" customFormat="1" ht="13" x14ac:dyDescent="0.15"/>
    <row r="2106" customFormat="1" ht="13" x14ac:dyDescent="0.15"/>
    <row r="2107" customFormat="1" ht="13" x14ac:dyDescent="0.15"/>
    <row r="2108" customFormat="1" ht="13" x14ac:dyDescent="0.15"/>
    <row r="2109" customFormat="1" ht="13" x14ac:dyDescent="0.15"/>
    <row r="2110" customFormat="1" ht="13" x14ac:dyDescent="0.15"/>
    <row r="2111" customFormat="1" ht="13" x14ac:dyDescent="0.15"/>
    <row r="2112" customFormat="1" ht="13" x14ac:dyDescent="0.15"/>
    <row r="2113" customFormat="1" ht="13" x14ac:dyDescent="0.15"/>
    <row r="2114" customFormat="1" ht="13" x14ac:dyDescent="0.15"/>
    <row r="2115" customFormat="1" ht="13" x14ac:dyDescent="0.15"/>
    <row r="2116" customFormat="1" ht="13" x14ac:dyDescent="0.15"/>
    <row r="2117" customFormat="1" ht="13" x14ac:dyDescent="0.15"/>
    <row r="2118" customFormat="1" ht="13" x14ac:dyDescent="0.15"/>
    <row r="2119" customFormat="1" ht="13" x14ac:dyDescent="0.15"/>
    <row r="2120" customFormat="1" ht="13" x14ac:dyDescent="0.15"/>
    <row r="2121" customFormat="1" ht="13" x14ac:dyDescent="0.15"/>
    <row r="2122" customFormat="1" ht="13" x14ac:dyDescent="0.15"/>
    <row r="2123" customFormat="1" ht="13" x14ac:dyDescent="0.15"/>
    <row r="2124" customFormat="1" ht="13" x14ac:dyDescent="0.15"/>
    <row r="2125" customFormat="1" ht="13" x14ac:dyDescent="0.15"/>
    <row r="2126" customFormat="1" ht="13" x14ac:dyDescent="0.15"/>
    <row r="2127" customFormat="1" ht="13" x14ac:dyDescent="0.15"/>
    <row r="2128" customFormat="1" ht="13" x14ac:dyDescent="0.15"/>
    <row r="2129" customFormat="1" ht="13" x14ac:dyDescent="0.15"/>
    <row r="2130" customFormat="1" ht="13" x14ac:dyDescent="0.15"/>
    <row r="2131" customFormat="1" ht="13" x14ac:dyDescent="0.15"/>
    <row r="2132" customFormat="1" ht="13" x14ac:dyDescent="0.15"/>
    <row r="2133" customFormat="1" ht="13" x14ac:dyDescent="0.15"/>
    <row r="2134" customFormat="1" ht="13" x14ac:dyDescent="0.15"/>
    <row r="2135" customFormat="1" ht="13" x14ac:dyDescent="0.15"/>
    <row r="2136" customFormat="1" ht="13" x14ac:dyDescent="0.15"/>
    <row r="2137" customFormat="1" ht="13" x14ac:dyDescent="0.15"/>
    <row r="2138" customFormat="1" ht="13" x14ac:dyDescent="0.15"/>
    <row r="2139" customFormat="1" ht="13" x14ac:dyDescent="0.15"/>
    <row r="2140" customFormat="1" ht="13" x14ac:dyDescent="0.15"/>
    <row r="2141" customFormat="1" ht="13" x14ac:dyDescent="0.15"/>
    <row r="2142" customFormat="1" ht="13" x14ac:dyDescent="0.15"/>
    <row r="2143" customFormat="1" ht="13" x14ac:dyDescent="0.15"/>
    <row r="2144" customFormat="1" ht="13" x14ac:dyDescent="0.15"/>
    <row r="2145" customFormat="1" ht="13" x14ac:dyDescent="0.15"/>
    <row r="2146" customFormat="1" ht="13" x14ac:dyDescent="0.15"/>
    <row r="2147" customFormat="1" ht="13" x14ac:dyDescent="0.15"/>
    <row r="2148" customFormat="1" ht="13" x14ac:dyDescent="0.15"/>
    <row r="2149" customFormat="1" ht="13" x14ac:dyDescent="0.15"/>
    <row r="2150" customFormat="1" ht="13" x14ac:dyDescent="0.15"/>
    <row r="2151" customFormat="1" ht="13" x14ac:dyDescent="0.15"/>
    <row r="2152" customFormat="1" ht="13" x14ac:dyDescent="0.15"/>
    <row r="2153" customFormat="1" ht="13" x14ac:dyDescent="0.15"/>
    <row r="2154" customFormat="1" ht="13" x14ac:dyDescent="0.15"/>
    <row r="2155" customFormat="1" ht="13" x14ac:dyDescent="0.15"/>
    <row r="2156" customFormat="1" ht="13" x14ac:dyDescent="0.15"/>
    <row r="2157" customFormat="1" ht="13" x14ac:dyDescent="0.15"/>
    <row r="2158" customFormat="1" ht="13" x14ac:dyDescent="0.15"/>
    <row r="2159" customFormat="1" ht="13" x14ac:dyDescent="0.15"/>
    <row r="2160" customFormat="1" ht="13" x14ac:dyDescent="0.15"/>
    <row r="2161" customFormat="1" ht="13" x14ac:dyDescent="0.15"/>
    <row r="2162" customFormat="1" ht="13" x14ac:dyDescent="0.15"/>
    <row r="2163" customFormat="1" ht="13" x14ac:dyDescent="0.15"/>
    <row r="2164" customFormat="1" ht="13" x14ac:dyDescent="0.15"/>
    <row r="2165" customFormat="1" ht="13" x14ac:dyDescent="0.15"/>
    <row r="2166" customFormat="1" ht="13" x14ac:dyDescent="0.15"/>
    <row r="2167" customFormat="1" ht="13" x14ac:dyDescent="0.15"/>
    <row r="2168" customFormat="1" ht="13" x14ac:dyDescent="0.15"/>
    <row r="2169" customFormat="1" ht="13" x14ac:dyDescent="0.15"/>
    <row r="2170" customFormat="1" ht="13" x14ac:dyDescent="0.15"/>
    <row r="2171" customFormat="1" ht="13" x14ac:dyDescent="0.15"/>
    <row r="2172" customFormat="1" ht="13" x14ac:dyDescent="0.15"/>
    <row r="2173" customFormat="1" ht="13" x14ac:dyDescent="0.15"/>
    <row r="2174" customFormat="1" ht="13" x14ac:dyDescent="0.15"/>
    <row r="2175" customFormat="1" ht="13" x14ac:dyDescent="0.15"/>
    <row r="2176" customFormat="1" ht="13" x14ac:dyDescent="0.15"/>
    <row r="2177" customFormat="1" ht="13" x14ac:dyDescent="0.15"/>
    <row r="2178" customFormat="1" ht="13" x14ac:dyDescent="0.15"/>
    <row r="2179" customFormat="1" ht="13" x14ac:dyDescent="0.15"/>
    <row r="2180" customFormat="1" ht="13" x14ac:dyDescent="0.15"/>
    <row r="2181" customFormat="1" ht="13" x14ac:dyDescent="0.15"/>
    <row r="2182" customFormat="1" ht="13" x14ac:dyDescent="0.15"/>
    <row r="2183" customFormat="1" ht="13" x14ac:dyDescent="0.15"/>
    <row r="2184" customFormat="1" ht="13" x14ac:dyDescent="0.15"/>
    <row r="2185" customFormat="1" ht="13" x14ac:dyDescent="0.15"/>
    <row r="2186" customFormat="1" ht="13" x14ac:dyDescent="0.15"/>
    <row r="2187" customFormat="1" ht="13" x14ac:dyDescent="0.15"/>
    <row r="2188" customFormat="1" ht="13" x14ac:dyDescent="0.15"/>
    <row r="2189" customFormat="1" ht="13" x14ac:dyDescent="0.15"/>
    <row r="2190" customFormat="1" ht="13" x14ac:dyDescent="0.15"/>
    <row r="2191" customFormat="1" ht="13" x14ac:dyDescent="0.15"/>
    <row r="2192" customFormat="1" ht="13" x14ac:dyDescent="0.15"/>
    <row r="2193" customFormat="1" ht="13" x14ac:dyDescent="0.15"/>
    <row r="2194" customFormat="1" ht="13" x14ac:dyDescent="0.15"/>
    <row r="2195" customFormat="1" ht="13" x14ac:dyDescent="0.15"/>
    <row r="2196" customFormat="1" ht="13" x14ac:dyDescent="0.15"/>
    <row r="2197" customFormat="1" ht="13" x14ac:dyDescent="0.15"/>
    <row r="2198" customFormat="1" ht="13" x14ac:dyDescent="0.15"/>
    <row r="2199" customFormat="1" ht="13" x14ac:dyDescent="0.15"/>
    <row r="2200" customFormat="1" ht="13" x14ac:dyDescent="0.15"/>
    <row r="2201" customFormat="1" ht="13" x14ac:dyDescent="0.15"/>
    <row r="2202" customFormat="1" ht="13" x14ac:dyDescent="0.15"/>
    <row r="2203" customFormat="1" ht="13" x14ac:dyDescent="0.15"/>
    <row r="2204" customFormat="1" ht="13" x14ac:dyDescent="0.15"/>
    <row r="2205" customFormat="1" ht="13" x14ac:dyDescent="0.15"/>
    <row r="2206" customFormat="1" ht="13" x14ac:dyDescent="0.15"/>
    <row r="2207" customFormat="1" ht="13" x14ac:dyDescent="0.15"/>
    <row r="2208" customFormat="1" ht="13" x14ac:dyDescent="0.15"/>
    <row r="2209" customFormat="1" ht="13" x14ac:dyDescent="0.15"/>
    <row r="2210" customFormat="1" ht="13" x14ac:dyDescent="0.15"/>
    <row r="2211" customFormat="1" ht="13" x14ac:dyDescent="0.15"/>
    <row r="2212" customFormat="1" ht="13" x14ac:dyDescent="0.15"/>
    <row r="2213" customFormat="1" ht="13" x14ac:dyDescent="0.15"/>
    <row r="2214" customFormat="1" ht="13" x14ac:dyDescent="0.15"/>
    <row r="2215" customFormat="1" ht="13" x14ac:dyDescent="0.15"/>
    <row r="2216" customFormat="1" ht="13" x14ac:dyDescent="0.15"/>
    <row r="2217" customFormat="1" ht="13" x14ac:dyDescent="0.15"/>
    <row r="2218" customFormat="1" ht="13" x14ac:dyDescent="0.15"/>
    <row r="2219" customFormat="1" ht="13" x14ac:dyDescent="0.15"/>
    <row r="2220" customFormat="1" ht="13" x14ac:dyDescent="0.15"/>
    <row r="2221" customFormat="1" ht="13" x14ac:dyDescent="0.15"/>
    <row r="2222" customFormat="1" ht="13" x14ac:dyDescent="0.15"/>
    <row r="2223" customFormat="1" ht="13" x14ac:dyDescent="0.15"/>
    <row r="2224" customFormat="1" ht="13" x14ac:dyDescent="0.15"/>
    <row r="2225" customFormat="1" ht="13" x14ac:dyDescent="0.15"/>
    <row r="2226" customFormat="1" ht="13" x14ac:dyDescent="0.15"/>
    <row r="2227" customFormat="1" ht="13" x14ac:dyDescent="0.15"/>
    <row r="2228" customFormat="1" ht="13" x14ac:dyDescent="0.15"/>
    <row r="2229" customFormat="1" ht="13" x14ac:dyDescent="0.15"/>
    <row r="2230" customFormat="1" ht="13" x14ac:dyDescent="0.15"/>
    <row r="2231" customFormat="1" ht="13" x14ac:dyDescent="0.15"/>
    <row r="2232" customFormat="1" ht="13" x14ac:dyDescent="0.15"/>
    <row r="2233" customFormat="1" ht="13" x14ac:dyDescent="0.15"/>
    <row r="2234" customFormat="1" ht="13" x14ac:dyDescent="0.15"/>
    <row r="2235" customFormat="1" ht="13" x14ac:dyDescent="0.15"/>
    <row r="2236" customFormat="1" ht="13" x14ac:dyDescent="0.15"/>
    <row r="2237" customFormat="1" ht="13" x14ac:dyDescent="0.15"/>
    <row r="2238" customFormat="1" ht="13" x14ac:dyDescent="0.15"/>
    <row r="2239" customFormat="1" ht="13" x14ac:dyDescent="0.15"/>
    <row r="2240" customFormat="1" ht="13" x14ac:dyDescent="0.15"/>
    <row r="2241" customFormat="1" ht="13" x14ac:dyDescent="0.15"/>
    <row r="2242" customFormat="1" ht="13" x14ac:dyDescent="0.15"/>
    <row r="2243" customFormat="1" ht="13" x14ac:dyDescent="0.15"/>
    <row r="2244" customFormat="1" ht="13" x14ac:dyDescent="0.15"/>
    <row r="2245" customFormat="1" ht="13" x14ac:dyDescent="0.15"/>
    <row r="2246" customFormat="1" ht="13" x14ac:dyDescent="0.15"/>
    <row r="2247" customFormat="1" ht="13" x14ac:dyDescent="0.15"/>
    <row r="2248" customFormat="1" ht="13" x14ac:dyDescent="0.15"/>
    <row r="2249" customFormat="1" ht="13" x14ac:dyDescent="0.15"/>
    <row r="2250" customFormat="1" ht="13" x14ac:dyDescent="0.15"/>
    <row r="2251" customFormat="1" ht="13" x14ac:dyDescent="0.15"/>
    <row r="2252" customFormat="1" ht="13" x14ac:dyDescent="0.15"/>
    <row r="2253" customFormat="1" ht="13" x14ac:dyDescent="0.15"/>
    <row r="2254" customFormat="1" ht="13" x14ac:dyDescent="0.15"/>
    <row r="2255" customFormat="1" ht="13" x14ac:dyDescent="0.15"/>
    <row r="2256" customFormat="1" ht="13" x14ac:dyDescent="0.15"/>
    <row r="2257" customFormat="1" ht="13" x14ac:dyDescent="0.15"/>
    <row r="2258" customFormat="1" ht="13" x14ac:dyDescent="0.15"/>
    <row r="2259" customFormat="1" ht="13" x14ac:dyDescent="0.15"/>
    <row r="2260" customFormat="1" ht="13" x14ac:dyDescent="0.15"/>
    <row r="2261" customFormat="1" ht="13" x14ac:dyDescent="0.15"/>
    <row r="2262" customFormat="1" ht="13" x14ac:dyDescent="0.15"/>
    <row r="2263" customFormat="1" ht="13" x14ac:dyDescent="0.15"/>
    <row r="2264" customFormat="1" ht="13" x14ac:dyDescent="0.15"/>
    <row r="2265" customFormat="1" ht="13" x14ac:dyDescent="0.15"/>
    <row r="2266" customFormat="1" ht="13" x14ac:dyDescent="0.15"/>
    <row r="2267" customFormat="1" ht="13" x14ac:dyDescent="0.15"/>
    <row r="2268" customFormat="1" ht="13" x14ac:dyDescent="0.15"/>
    <row r="2269" customFormat="1" ht="13" x14ac:dyDescent="0.15"/>
    <row r="2270" customFormat="1" ht="13" x14ac:dyDescent="0.15"/>
    <row r="2271" customFormat="1" ht="13" x14ac:dyDescent="0.15"/>
    <row r="2272" customFormat="1" ht="13" x14ac:dyDescent="0.15"/>
    <row r="2273" customFormat="1" ht="13" x14ac:dyDescent="0.15"/>
    <row r="2274" customFormat="1" ht="13" x14ac:dyDescent="0.15"/>
    <row r="2275" customFormat="1" ht="13" x14ac:dyDescent="0.15"/>
    <row r="2276" customFormat="1" ht="13" x14ac:dyDescent="0.15"/>
    <row r="2277" customFormat="1" ht="13" x14ac:dyDescent="0.15"/>
    <row r="2278" customFormat="1" ht="13" x14ac:dyDescent="0.15"/>
    <row r="2279" customFormat="1" ht="13" x14ac:dyDescent="0.15"/>
    <row r="2280" customFormat="1" ht="13" x14ac:dyDescent="0.15"/>
    <row r="2281" customFormat="1" ht="13" x14ac:dyDescent="0.15"/>
    <row r="2282" customFormat="1" ht="13" x14ac:dyDescent="0.15"/>
    <row r="2283" customFormat="1" ht="13" x14ac:dyDescent="0.15"/>
    <row r="2284" customFormat="1" ht="13" x14ac:dyDescent="0.15"/>
    <row r="2285" customFormat="1" ht="13" x14ac:dyDescent="0.15"/>
    <row r="2286" customFormat="1" ht="13" x14ac:dyDescent="0.15"/>
    <row r="2287" customFormat="1" ht="13" x14ac:dyDescent="0.15"/>
    <row r="2288" customFormat="1" ht="13" x14ac:dyDescent="0.15"/>
    <row r="2289" customFormat="1" ht="13" x14ac:dyDescent="0.15"/>
    <row r="2290" customFormat="1" ht="13" x14ac:dyDescent="0.15"/>
    <row r="2291" customFormat="1" ht="13" x14ac:dyDescent="0.15"/>
    <row r="2292" customFormat="1" ht="13" x14ac:dyDescent="0.15"/>
    <row r="2293" customFormat="1" ht="13" x14ac:dyDescent="0.15"/>
    <row r="2294" customFormat="1" ht="13" x14ac:dyDescent="0.15"/>
    <row r="2295" customFormat="1" ht="13" x14ac:dyDescent="0.15"/>
    <row r="2296" customFormat="1" ht="13" x14ac:dyDescent="0.15"/>
    <row r="2297" customFormat="1" ht="13" x14ac:dyDescent="0.15"/>
    <row r="2298" customFormat="1" ht="13" x14ac:dyDescent="0.15"/>
    <row r="2299" customFormat="1" ht="13" x14ac:dyDescent="0.15"/>
    <row r="2300" customFormat="1" ht="13" x14ac:dyDescent="0.15"/>
    <row r="2301" customFormat="1" ht="13" x14ac:dyDescent="0.15"/>
    <row r="2302" customFormat="1" ht="13" x14ac:dyDescent="0.15"/>
    <row r="2303" customFormat="1" ht="13" x14ac:dyDescent="0.15"/>
    <row r="2304" customFormat="1" ht="13" x14ac:dyDescent="0.15"/>
    <row r="2305" customFormat="1" ht="13" x14ac:dyDescent="0.15"/>
    <row r="2306" customFormat="1" ht="13" x14ac:dyDescent="0.15"/>
    <row r="2307" customFormat="1" ht="13" x14ac:dyDescent="0.15"/>
    <row r="2308" customFormat="1" ht="13" x14ac:dyDescent="0.15"/>
    <row r="2309" customFormat="1" ht="13" x14ac:dyDescent="0.15"/>
    <row r="2310" customFormat="1" ht="13" x14ac:dyDescent="0.15"/>
    <row r="2311" customFormat="1" ht="13" x14ac:dyDescent="0.15"/>
    <row r="2312" customFormat="1" ht="13" x14ac:dyDescent="0.15"/>
    <row r="2313" customFormat="1" ht="13" x14ac:dyDescent="0.15"/>
    <row r="2314" customFormat="1" ht="13" x14ac:dyDescent="0.15"/>
    <row r="2315" customFormat="1" ht="13" x14ac:dyDescent="0.15"/>
    <row r="2316" customFormat="1" ht="13" x14ac:dyDescent="0.15"/>
    <row r="2317" customFormat="1" ht="13" x14ac:dyDescent="0.15"/>
  </sheetData>
  <sheetProtection algorithmName="SHA-512" hashValue="ybancvfXp59gAjidNdRIBWlJuOdd9R24R0eY4xfZ+HJq8aLZ+h4X+aOu6DKi3Qn9GvtrFm1H56uNmufMzKuFzA==" saltValue="UdzOW7cdRUxYv3yWCeM5eQ==" spinCount="100000" sheet="1" objects="1" scenarios="1"/>
  <dataValidations count="2">
    <dataValidation type="whole" showInputMessage="1" showErrorMessage="1" errorTitle="Incorrect number" error="Please enter quarterly consumption between 700-4000kWh" sqref="C5" xr:uid="{96E84CE5-C5C8-0242-9FCB-E956A5414F72}">
      <formula1>700</formula1>
      <formula2>4000</formula2>
    </dataValidation>
    <dataValidation type="decimal" showInputMessage="1" showErrorMessage="1" errorTitle="Incorrect entry" error="Enter 1.5 or 3.0 only" sqref="C4" xr:uid="{0C6A2BDF-69F2-9148-93B0-F2DAC86EAA5D}">
      <formula1>1.5</formula1>
      <formula2>3</formula2>
    </dataValidation>
  </dataValidations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6ADB6-07D3-C84F-AB68-B9ED8F009C49}">
  <sheetPr codeName="Sheet15"/>
  <dimension ref="A1:BSJ2316"/>
  <sheetViews>
    <sheetView workbookViewId="0">
      <selection activeCell="P1" sqref="P1:U1048576"/>
    </sheetView>
  </sheetViews>
  <sheetFormatPr baseColWidth="10" defaultColWidth="11.1640625" defaultRowHeight="14" x14ac:dyDescent="0.15"/>
  <cols>
    <col min="1" max="1" width="20.83203125" style="182" customWidth="1"/>
    <col min="2" max="2" width="28" style="182" customWidth="1"/>
    <col min="3" max="7" width="13.83203125" style="182" customWidth="1"/>
    <col min="8" max="9" width="13.83203125" style="182" hidden="1" customWidth="1"/>
    <col min="10" max="12" width="13.83203125" style="182" customWidth="1"/>
    <col min="13" max="13" width="14.6640625" style="182" bestFit="1" customWidth="1"/>
    <col min="14" max="15" width="13.83203125" style="182" customWidth="1"/>
    <col min="16" max="21" width="13.83203125" style="182" hidden="1" customWidth="1"/>
    <col min="22" max="22" width="14.33203125" style="182" bestFit="1" customWidth="1"/>
    <col min="23" max="25" width="13.83203125" style="182" customWidth="1"/>
    <col min="26" max="35" width="7.5" customWidth="1"/>
    <col min="1857" max="16384" width="11.1640625" style="182"/>
  </cols>
  <sheetData>
    <row r="1" spans="1:39" customFormat="1" ht="13" x14ac:dyDescent="0.15">
      <c r="A1" s="256" t="s">
        <v>238</v>
      </c>
      <c r="B1" s="256"/>
      <c r="C1" s="256"/>
      <c r="D1" s="256"/>
      <c r="E1" s="255"/>
      <c r="F1" s="255"/>
      <c r="G1" s="255"/>
      <c r="H1" s="255">
        <v>3</v>
      </c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</row>
    <row r="2" spans="1:39" customFormat="1" ht="13" x14ac:dyDescent="0.15">
      <c r="A2" s="257" t="s">
        <v>75</v>
      </c>
      <c r="B2" s="256"/>
      <c r="C2" s="256"/>
      <c r="D2" s="256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</row>
    <row r="3" spans="1:39" customFormat="1" ht="13" x14ac:dyDescent="0.15">
      <c r="A3" s="256"/>
      <c r="B3" s="256"/>
      <c r="C3" s="256"/>
      <c r="D3" s="256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</row>
    <row r="4" spans="1:39" x14ac:dyDescent="0.15">
      <c r="A4" s="157" t="s">
        <v>140</v>
      </c>
      <c r="B4" s="158"/>
      <c r="C4" s="159">
        <v>3</v>
      </c>
      <c r="D4" s="256"/>
      <c r="E4" s="160" t="s">
        <v>141</v>
      </c>
      <c r="F4" s="161">
        <f>IF(C4&lt;H1,(444),(888))</f>
        <v>888</v>
      </c>
      <c r="G4" s="258"/>
      <c r="H4" s="255"/>
      <c r="I4" s="255"/>
      <c r="J4" s="157"/>
      <c r="K4" s="162" t="s">
        <v>142</v>
      </c>
      <c r="L4" s="163" t="s">
        <v>143</v>
      </c>
      <c r="M4" s="164" t="s">
        <v>129</v>
      </c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</row>
    <row r="5" spans="1:39" x14ac:dyDescent="0.15">
      <c r="A5" s="165" t="s">
        <v>201</v>
      </c>
      <c r="B5" s="166"/>
      <c r="C5" s="167">
        <v>2265</v>
      </c>
      <c r="D5" s="256"/>
      <c r="E5" s="160" t="s">
        <v>145</v>
      </c>
      <c r="F5" s="168">
        <f>C5-(F4-F6)</f>
        <v>1797.912</v>
      </c>
      <c r="G5" s="258"/>
      <c r="H5" s="255"/>
      <c r="I5" s="255"/>
      <c r="J5" s="165" t="s">
        <v>199</v>
      </c>
      <c r="K5" s="169">
        <f>F5*60/100</f>
        <v>1078.7472</v>
      </c>
      <c r="L5" s="170">
        <f>F5*40/100</f>
        <v>719.16480000000001</v>
      </c>
      <c r="M5" s="171" t="s">
        <v>146</v>
      </c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</row>
    <row r="6" spans="1:39" x14ac:dyDescent="0.15">
      <c r="A6" s="258"/>
      <c r="B6" s="258"/>
      <c r="C6" s="258"/>
      <c r="D6" s="256"/>
      <c r="E6" s="160" t="s">
        <v>147</v>
      </c>
      <c r="F6" s="168">
        <f>IF(C4&lt;H1,(F4*14.9/100),(F4*47.4/100))</f>
        <v>420.91199999999998</v>
      </c>
      <c r="G6" s="258"/>
      <c r="H6" s="255"/>
      <c r="I6" s="255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</row>
    <row r="7" spans="1:39" customFormat="1" thickBot="1" x14ac:dyDescent="0.2">
      <c r="A7" s="255"/>
      <c r="B7" s="255"/>
      <c r="C7" s="255"/>
      <c r="D7" s="256"/>
      <c r="E7" s="256"/>
      <c r="F7" s="256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</row>
    <row r="8" spans="1:39" x14ac:dyDescent="0.15">
      <c r="A8" s="187" t="s">
        <v>130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9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</row>
    <row r="9" spans="1:39" ht="71" customHeight="1" x14ac:dyDescent="0.15">
      <c r="A9" s="190" t="s">
        <v>42</v>
      </c>
      <c r="B9" s="191" t="s">
        <v>78</v>
      </c>
      <c r="C9" s="192" t="s">
        <v>79</v>
      </c>
      <c r="D9" s="192" t="s">
        <v>148</v>
      </c>
      <c r="E9" s="192" t="s">
        <v>154</v>
      </c>
      <c r="F9" s="192" t="s">
        <v>80</v>
      </c>
      <c r="G9" s="192" t="s">
        <v>81</v>
      </c>
      <c r="H9" s="201" t="s">
        <v>155</v>
      </c>
      <c r="I9" s="201" t="s">
        <v>82</v>
      </c>
      <c r="J9" s="193" t="s">
        <v>231</v>
      </c>
      <c r="K9" s="194" t="s">
        <v>83</v>
      </c>
      <c r="L9" s="194" t="s">
        <v>84</v>
      </c>
      <c r="M9" s="194" t="s">
        <v>85</v>
      </c>
      <c r="N9" s="194" t="s">
        <v>86</v>
      </c>
      <c r="O9" s="195" t="s">
        <v>157</v>
      </c>
      <c r="P9" s="205" t="s">
        <v>232</v>
      </c>
      <c r="Q9" s="205" t="s">
        <v>233</v>
      </c>
      <c r="R9" s="206" t="s">
        <v>69</v>
      </c>
      <c r="S9" s="206" t="s">
        <v>70</v>
      </c>
      <c r="T9" s="206" t="s">
        <v>71</v>
      </c>
      <c r="U9" s="206" t="s">
        <v>72</v>
      </c>
      <c r="V9" s="195" t="s">
        <v>73</v>
      </c>
      <c r="W9" s="195" t="s">
        <v>133</v>
      </c>
      <c r="X9" s="194" t="s">
        <v>76</v>
      </c>
      <c r="Y9" s="196" t="s">
        <v>77</v>
      </c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</row>
    <row r="10" spans="1:39" x14ac:dyDescent="0.15">
      <c r="A10" s="172" t="str">
        <f>'Tariffs 2022'!K2</f>
        <v>Aurora Energy</v>
      </c>
      <c r="B10" s="197" t="str">
        <f>'Tariffs 2022'!L2</f>
        <v>Regulated</v>
      </c>
      <c r="C10" s="198">
        <f>IF('Tariffs 2022'!BP2=0,91*'Tariffs 2022'!M2/100,(91*'Tariffs 2022'!M2/100)+'Tariffs 2022'!BP2/4)</f>
        <v>81.843745454545456</v>
      </c>
      <c r="D10" s="198">
        <f>IF('Tariffs 2022'!O2="",$F$5*'Tariffs 2022'!N2/100,IF($F$5&gt;='Tariffs 2022'!P2,('Tariffs 2022'!P2*'Tariffs 2022'!N2/100),($F$5*'Tariffs 2022'!N2/100)))</f>
        <v>451.61914974545448</v>
      </c>
      <c r="E10" s="198">
        <f>IF(AND('Tariffs 2022'!P2&gt;0,'Tariffs 2022'!R2&gt;0),IF($F$5&lt;'Tariffs 2022'!P2,0,IF($F$5&lt;=('Tariffs 2022'!R2+'Tariffs 2022'!P2),(($F$5-'Tariffs 2022'!P2)*'Tariffs 2022'!Q2/100),(('Tariffs 2022'!R2)*'Tariffs 2022'!Q2/100))),0)</f>
        <v>0</v>
      </c>
      <c r="F10" s="198">
        <f>IF('Tariffs 2022'!T2&gt;0,IF(($F$5&lt;'Tariffs 2022'!T2),(0),($F$5-'Tariffs 2022'!T2)*'Tariffs 2022'!U2/100),IF(AND('Tariffs 2022'!R2&gt;0,'Tariffs 2022'!T2=""),IF(($F$5&lt;'Tariffs 2022'!R2),(0),($F$5-'Tariffs 2022'!R2)*'Tariffs 2022'!S2/100),IF(AND('Tariffs 2022'!P2&gt;0,'Tariffs 2022'!R2=""),IF(($F$5&lt;'Tariffs 2022'!P2),(0),($F$5-'Tariffs 2022'!P2)*'Tariffs 2022'!Q2/100),0)))</f>
        <v>0</v>
      </c>
      <c r="G10" s="198">
        <f>SUM(C10:F10)</f>
        <v>533.46289519999993</v>
      </c>
      <c r="H10" s="198">
        <f>D10*4</f>
        <v>1806.4765989818179</v>
      </c>
      <c r="I10" s="203">
        <f>G10*4</f>
        <v>2133.8515807999997</v>
      </c>
      <c r="J10" s="199">
        <f>I10*1.1</f>
        <v>2347.2367388799998</v>
      </c>
      <c r="K10" s="197">
        <f>'Tariffs 2022'!AZ2</f>
        <v>0</v>
      </c>
      <c r="L10" s="197">
        <f>'Tariffs 2022'!BA2</f>
        <v>0</v>
      </c>
      <c r="M10" s="197">
        <f>'Tariffs 2022'!BB2</f>
        <v>0</v>
      </c>
      <c r="N10" s="197">
        <f>'Tariffs 2022'!BC2</f>
        <v>0</v>
      </c>
      <c r="O10" s="199">
        <f>($F$6*'Tariffs 2022'!AT2/100)*4</f>
        <v>149.55845183999998</v>
      </c>
      <c r="P10" s="173" t="str">
        <f>IF(SUM(K10:N10)=0,"No discount",IF(K10&gt;0,"Guaranteed off bill",IF(L10&gt;0,"Guaranteed off usage",IF(M10&gt;0,"Pay-on-time off bill","Pay-on-time off usage"))))</f>
        <v>No discount</v>
      </c>
      <c r="Q10" s="173" t="str">
        <f>IF(OR(A10="Origin Energy",A10="Red Energy",A10="Powershop"),"Inclusive","Exclusive")</f>
        <v>Exclusive</v>
      </c>
      <c r="R10" s="223">
        <f>IF(AND(P10="Guaranteed off bill",Q10="Inclusive"),((I10*1.1)-((I10*1.1)*K10/100))/1.1,IF(AND(P10="Guaranteed off usage",Q10="Inclusive"),((I10*1.1)-((H10*1.1)*L10/100))/1.1,IF(AND(P10="Guaranteed off bill",Q10="Exclusive"),I10-(I10*K10/100),IF(AND(P10="Guaranteed off usage",Q10="Exclusive"),I10-(H10*L10/100),IF(Q10="Inclusive",((I10*1.1))/1.1,I10)))))</f>
        <v>2133.8515807999997</v>
      </c>
      <c r="S10" s="203">
        <f>IF(AND(P10="Pay-on-time off bill",Q10="Inclusive"),((R10*1.1)-((R10*1.1)*M10/100))/1.1,IF(AND(P10="Pay-on-time off usage",Q10="Inclusive"),((R10*1.1)-((H10*1.1)*N10/100))/1.1,IF(AND(P10="Pay-on-time off bill",Q10="Exclusive"),R10-(R10*M10/100),IF(AND(P10="Pay-on-time off usage",Q10="Exclusive"),R10-(H10*N10/100),IF(Q10="Inclusive",((R10*1.1))/1.1,R10)))))</f>
        <v>2133.8515807999997</v>
      </c>
      <c r="T10" s="203">
        <f t="shared" ref="T10:T12" si="0">R10-O10</f>
        <v>1984.2931289599996</v>
      </c>
      <c r="U10" s="203">
        <f t="shared" ref="U10:U12" si="1">S10-O10</f>
        <v>1984.2931289599996</v>
      </c>
      <c r="V10" s="219">
        <f t="shared" ref="V10:W12" si="2">T10*1.1</f>
        <v>2182.7224418559999</v>
      </c>
      <c r="W10" s="219">
        <f t="shared" si="2"/>
        <v>2182.7224418559999</v>
      </c>
      <c r="X10" s="200">
        <f>'Tariffs 2022'!BD2</f>
        <v>0</v>
      </c>
      <c r="Y10" s="174">
        <f>'Tariffs 2022'!BE2</f>
        <v>0</v>
      </c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</row>
    <row r="11" spans="1:39" x14ac:dyDescent="0.15">
      <c r="A11" s="172" t="str">
        <f>'Tariffs 2022'!K3</f>
        <v>1st Energy</v>
      </c>
      <c r="B11" s="197" t="str">
        <f>'Tariffs 2022'!L3</f>
        <v>Solar Bonus</v>
      </c>
      <c r="C11" s="198">
        <f>IF('Tariffs 2022'!BP3=0,91*'Tariffs 2022'!M3/100,(91*'Tariffs 2022'!M3/100)+'Tariffs 2022'!BP3/4)</f>
        <v>80.989999999999995</v>
      </c>
      <c r="D11" s="198">
        <f>IF('Tariffs 2022'!O3="",$F$5*'Tariffs 2022'!N3/100,IF($F$5&gt;='Tariffs 2022'!P3,('Tariffs 2022'!P3*'Tariffs 2022'!N3/100),($F$5*'Tariffs 2022'!N3/100)))</f>
        <v>445.88217600000002</v>
      </c>
      <c r="E11" s="198">
        <f>IF(AND('Tariffs 2022'!P3&gt;0,'Tariffs 2022'!R3&gt;0),IF($F$5&lt;'Tariffs 2022'!P3,0,IF($F$5&lt;=('Tariffs 2022'!R3+'Tariffs 2022'!P3),(($F$5-'Tariffs 2022'!P3)*'Tariffs 2022'!Q3/100),(('Tariffs 2022'!R3)*'Tariffs 2022'!Q3/100))),0)</f>
        <v>0</v>
      </c>
      <c r="F11" s="198">
        <f>IF('Tariffs 2022'!T3&gt;0,IF(($F$5&lt;'Tariffs 2022'!T3),(0),($F$5-'Tariffs 2022'!T3)*'Tariffs 2022'!U3/100),IF(AND('Tariffs 2022'!R3&gt;0,'Tariffs 2022'!T3=""),IF(($F$5&lt;'Tariffs 2022'!R3),(0),($F$5-'Tariffs 2022'!R3)*'Tariffs 2022'!S3/100),IF(AND('Tariffs 2022'!P3&gt;0,'Tariffs 2022'!R3=""),IF(($F$5&lt;'Tariffs 2022'!P3),(0),($F$5-'Tariffs 2022'!P3)*'Tariffs 2022'!Q3/100),0)))</f>
        <v>0</v>
      </c>
      <c r="G11" s="198">
        <f>SUM(C11:F11)</f>
        <v>526.87217599999997</v>
      </c>
      <c r="H11" s="198">
        <f>D11*4</f>
        <v>1783.5287040000001</v>
      </c>
      <c r="I11" s="203">
        <f>G11*4</f>
        <v>2107.4887039999999</v>
      </c>
      <c r="J11" s="199">
        <f>I11*1.1</f>
        <v>2318.2375744000001</v>
      </c>
      <c r="K11" s="197">
        <f>'Tariffs 2022'!AZ3</f>
        <v>0</v>
      </c>
      <c r="L11" s="197">
        <f>'Tariffs 2022'!BA3</f>
        <v>0</v>
      </c>
      <c r="M11" s="197">
        <f>'Tariffs 2022'!BB3</f>
        <v>0</v>
      </c>
      <c r="N11" s="197">
        <f>'Tariffs 2022'!BC3</f>
        <v>0</v>
      </c>
      <c r="O11" s="199">
        <f>($F$6*'Tariffs 2022'!AT3/100)*4</f>
        <v>168.3648</v>
      </c>
      <c r="P11" s="173" t="str">
        <f t="shared" ref="P11:P12" si="3">IF(SUM(K11:N11)=0,"No discount",IF(K11&gt;0,"Guaranteed off bill",IF(L11&gt;0,"Guaranteed off usage",IF(M11&gt;0,"Pay-on-time off bill","Pay-on-time off usage"))))</f>
        <v>No discount</v>
      </c>
      <c r="Q11" s="173" t="str">
        <f>IF(OR(A11="Origin Energy",A11="Red Energy",A11="Powershop"),"Inclusive","Exclusive")</f>
        <v>Exclusive</v>
      </c>
      <c r="R11" s="223">
        <f>IF(AND(P11="Guaranteed off bill",Q11="Inclusive"),((I11*1.1)-((I11*1.1)*K11/100))/1.1,IF(AND(P11="Guaranteed off usage",Q11="Inclusive"),((I11*1.1)-((H11*1.1)*L11/100))/1.1,IF(AND(P11="Guaranteed off bill",Q11="Exclusive"),I11-(I11*K11/100),IF(AND(P11="Guaranteed off usage",Q11="Exclusive"),I11-(H11*L11/100),IF(Q11="Inclusive",((I11*1.1))/1.1,I11)))))</f>
        <v>2107.4887039999999</v>
      </c>
      <c r="S11" s="203">
        <f>IF(AND(P11="Pay-on-time off bill",Q11="Inclusive"),((R11*1.1)-((R11*1.1)*M11/100))/1.1,IF(AND(P11="Pay-on-time off usage",Q11="Inclusive"),((R11*1.1)-((H11*1.1)*N11/100))/1.1,IF(AND(P11="Pay-on-time off bill",Q11="Exclusive"),R11-(R11*M11/100),IF(AND(P11="Pay-on-time off usage",Q11="Exclusive"),R11-(H11*N11/100),IF(Q11="Inclusive",((R11*1.1))/1.1,R11)))))</f>
        <v>2107.4887039999999</v>
      </c>
      <c r="T11" s="203">
        <f t="shared" si="0"/>
        <v>1939.1239039999998</v>
      </c>
      <c r="U11" s="203">
        <f t="shared" si="1"/>
        <v>1939.1239039999998</v>
      </c>
      <c r="V11" s="219">
        <f t="shared" si="2"/>
        <v>2133.0362943999999</v>
      </c>
      <c r="W11" s="219">
        <f t="shared" si="2"/>
        <v>2133.0362943999999</v>
      </c>
      <c r="X11" s="200">
        <f>'Tariffs 2022'!BL3</f>
        <v>0</v>
      </c>
      <c r="Y11" s="174" t="str">
        <f>'Tariffs 2022'!BM3</f>
        <v>n</v>
      </c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</row>
    <row r="12" spans="1:39" x14ac:dyDescent="0.15">
      <c r="A12" s="172" t="str">
        <f>'Tariffs 2022'!K4</f>
        <v>Energy Locals</v>
      </c>
      <c r="B12" s="197" t="str">
        <f>'Tariffs 2022'!L4</f>
        <v>Local Member</v>
      </c>
      <c r="C12" s="198">
        <f>IF('Tariffs 2022'!BP4=0,91*'Tariffs 2022'!M4/100,(91*'Tariffs 2022'!M4/100)+'Tariffs 2022'!BP4/4)</f>
        <v>115.22063636363634</v>
      </c>
      <c r="D12" s="198">
        <f>IF('Tariffs 2022'!O4="",$F$5*'Tariffs 2022'!N4/100,IF($F$5&gt;='Tariffs 2022'!P4,('Tariffs 2022'!P4*'Tariffs 2022'!N4/100),($F$5*'Tariffs 2022'!N4/100)))</f>
        <v>400.93437600000004</v>
      </c>
      <c r="E12" s="198">
        <f>IF(AND('Tariffs 2022'!P4&gt;0,'Tariffs 2022'!R4&gt;0),IF($F$5&lt;'Tariffs 2022'!P4,0,IF($F$5&lt;=('Tariffs 2022'!R4+'Tariffs 2022'!P4),(($F$5-'Tariffs 2022'!P4)*'Tariffs 2022'!Q4/100),(('Tariffs 2022'!R4)*'Tariffs 2022'!Q4/100))),0)</f>
        <v>0</v>
      </c>
      <c r="F12" s="198">
        <f>IF('Tariffs 2022'!T4&gt;0,IF(($F$5&lt;'Tariffs 2022'!T4),(0),($F$5-'Tariffs 2022'!T4)*'Tariffs 2022'!U4/100),IF(AND('Tariffs 2022'!R4&gt;0,'Tariffs 2022'!T4=""),IF(($F$5&lt;'Tariffs 2022'!R4),(0),($F$5-'Tariffs 2022'!R4)*'Tariffs 2022'!S4/100),IF(AND('Tariffs 2022'!P4&gt;0,'Tariffs 2022'!R4=""),IF(($F$5&lt;'Tariffs 2022'!P4),(0),($F$5-'Tariffs 2022'!P4)*'Tariffs 2022'!Q4/100),0)))</f>
        <v>0</v>
      </c>
      <c r="G12" s="198">
        <f t="shared" ref="G12" si="4">SUM(C12:F12)</f>
        <v>516.15501236363639</v>
      </c>
      <c r="H12" s="198">
        <f t="shared" ref="H12" si="5">D12*4</f>
        <v>1603.7375040000002</v>
      </c>
      <c r="I12" s="203">
        <f t="shared" ref="I12" si="6">G12*4</f>
        <v>2064.6200494545456</v>
      </c>
      <c r="J12" s="199">
        <f t="shared" ref="J12" si="7">I12*1.1</f>
        <v>2271.0820544000003</v>
      </c>
      <c r="K12" s="197">
        <f>'Tariffs 2022'!AZ4</f>
        <v>0</v>
      </c>
      <c r="L12" s="197">
        <f>'Tariffs 2022'!BA4</f>
        <v>0</v>
      </c>
      <c r="M12" s="197">
        <f>'Tariffs 2022'!BB4</f>
        <v>0</v>
      </c>
      <c r="N12" s="197">
        <f>'Tariffs 2022'!BC4</f>
        <v>0</v>
      </c>
      <c r="O12" s="199">
        <f>($F$6*'Tariffs 2022'!AT4/100)*4</f>
        <v>149.844672</v>
      </c>
      <c r="P12" s="173" t="str">
        <f t="shared" si="3"/>
        <v>No discount</v>
      </c>
      <c r="Q12" s="173" t="str">
        <f t="shared" ref="Q12" si="8">IF(OR(A12="Origin Energy",A12="Red Energy",A12="Powershop"),"Inclusive","Exclusive")</f>
        <v>Exclusive</v>
      </c>
      <c r="R12" s="223">
        <f t="shared" ref="R12" si="9">IF(AND(P12="Guaranteed off bill",Q12="Inclusive"),((I12*1.1)-((I12*1.1)*K12/100))/1.1,IF(AND(P12="Guaranteed off usage",Q12="Inclusive"),((I12*1.1)-((H12*1.1)*L12/100))/1.1,IF(AND(P12="Guaranteed off bill",Q12="Exclusive"),I12-(I12*K12/100),IF(AND(P12="Guaranteed off usage",Q12="Exclusive"),I12-(H12*L12/100),IF(Q12="Inclusive",((I12*1.1))/1.1,I12)))))</f>
        <v>2064.6200494545456</v>
      </c>
      <c r="S12" s="203">
        <f t="shared" ref="S12" si="10">IF(AND(P12="Pay-on-time off bill",Q12="Inclusive"),((R12*1.1)-((R12*1.1)*M12/100))/1.1,IF(AND(P12="Pay-on-time off usage",Q12="Inclusive"),((R12*1.1)-((H12*1.1)*N12/100))/1.1,IF(AND(P12="Pay-on-time off bill",Q12="Exclusive"),R12-(R12*M12/100),IF(AND(P12="Pay-on-time off usage",Q12="Exclusive"),R12-(H12*N12/100),IF(Q12="Inclusive",((R12*1.1))/1.1,R12)))))</f>
        <v>2064.6200494545456</v>
      </c>
      <c r="T12" s="203">
        <f t="shared" si="0"/>
        <v>1914.7753774545456</v>
      </c>
      <c r="U12" s="203">
        <f t="shared" si="1"/>
        <v>1914.7753774545456</v>
      </c>
      <c r="V12" s="219">
        <f t="shared" si="2"/>
        <v>2106.2529152000002</v>
      </c>
      <c r="W12" s="219">
        <f t="shared" si="2"/>
        <v>2106.2529152000002</v>
      </c>
      <c r="X12" s="200">
        <f>'Tariffs 2022'!BL4</f>
        <v>0</v>
      </c>
      <c r="Y12" s="174" t="str">
        <f>'Tariffs 2022'!BM4</f>
        <v>n</v>
      </c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</row>
    <row r="13" spans="1:39" customFormat="1" ht="13" x14ac:dyDescent="0.15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</row>
    <row r="14" spans="1:39" customFormat="1" thickBot="1" x14ac:dyDescent="0.2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</row>
    <row r="15" spans="1:39" x14ac:dyDescent="0.15">
      <c r="A15" s="187" t="s">
        <v>132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9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</row>
    <row r="16" spans="1:39" ht="71" customHeight="1" x14ac:dyDescent="0.15">
      <c r="A16" s="190" t="s">
        <v>42</v>
      </c>
      <c r="B16" s="191" t="s">
        <v>78</v>
      </c>
      <c r="C16" s="192" t="s">
        <v>79</v>
      </c>
      <c r="D16" s="192" t="s">
        <v>148</v>
      </c>
      <c r="E16" s="192" t="s">
        <v>80</v>
      </c>
      <c r="F16" s="192" t="s">
        <v>131</v>
      </c>
      <c r="G16" s="192" t="s">
        <v>81</v>
      </c>
      <c r="H16" s="202" t="s">
        <v>155</v>
      </c>
      <c r="I16" s="202" t="s">
        <v>82</v>
      </c>
      <c r="J16" s="193" t="s">
        <v>231</v>
      </c>
      <c r="K16" s="194" t="s">
        <v>83</v>
      </c>
      <c r="L16" s="194" t="s">
        <v>84</v>
      </c>
      <c r="M16" s="194" t="s">
        <v>85</v>
      </c>
      <c r="N16" s="194" t="s">
        <v>86</v>
      </c>
      <c r="O16" s="195" t="s">
        <v>157</v>
      </c>
      <c r="P16" s="205" t="s">
        <v>232</v>
      </c>
      <c r="Q16" s="205" t="s">
        <v>233</v>
      </c>
      <c r="R16" s="206" t="s">
        <v>69</v>
      </c>
      <c r="S16" s="206" t="s">
        <v>70</v>
      </c>
      <c r="T16" s="206" t="s">
        <v>71</v>
      </c>
      <c r="U16" s="206" t="s">
        <v>72</v>
      </c>
      <c r="V16" s="195" t="s">
        <v>73</v>
      </c>
      <c r="W16" s="195" t="s">
        <v>133</v>
      </c>
      <c r="X16" s="194" t="s">
        <v>76</v>
      </c>
      <c r="Y16" s="196" t="s">
        <v>77</v>
      </c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</row>
    <row r="17" spans="1:39" x14ac:dyDescent="0.15">
      <c r="A17" s="172" t="str">
        <f>'Tariffs 2022'!K5</f>
        <v>Aurora Energy</v>
      </c>
      <c r="B17" s="197" t="str">
        <f>'Tariffs 2022'!L5</f>
        <v>Regulated</v>
      </c>
      <c r="C17" s="198">
        <f>IF('Tariffs 2022'!BP5=0,91*'Tariffs 2022'!M5/100,(91*'Tariffs 2022'!M5/100)+'Tariffs 2022'!BP5/4)</f>
        <v>90.919754545454538</v>
      </c>
      <c r="D17" s="198">
        <f>IF('Tariffs 2022'!O5="",$K$5*'Tariffs 2022'!N5/100,IF($K$5&gt;='Tariffs 2022'!P5,('Tariffs 2022'!P5*'Tariffs 2022'!N5/100),($K$5*'Tariffs 2022'!N5/100)))</f>
        <v>327.53707029818179</v>
      </c>
      <c r="E17" s="198">
        <f>IF('Tariffs 2022'!T5&gt;0,IF(($K$5&lt;'Tariffs 2022'!T5),(0),($K$5-'Tariffs 2022'!T5)*'Tariffs 2022'!U5/100),IF(AND('Tariffs 2022'!R5&gt;0,'Tariffs 2022'!T5=""),IF(($K$5&lt;'Tariffs 2022'!R5),(0),($K$5-'Tariffs 2022'!R5)*'Tariffs 2022'!S5/100),IF(AND('Tariffs 2022'!P5&gt;0,'Tariffs 2022'!R5=""),IF(($K$5&lt;'Tariffs 2022'!P5),(0),($K$5-'Tariffs 2022'!P5)*'Tariffs 2022'!Q5/100),0)))</f>
        <v>0</v>
      </c>
      <c r="F17" s="198">
        <f>L5*'Tariffs 2022'!W5/100</f>
        <v>101.67028913454546</v>
      </c>
      <c r="G17" s="198">
        <f>SUM(C17:F17)</f>
        <v>520.1271139781818</v>
      </c>
      <c r="H17" s="198">
        <f>D17*4</f>
        <v>1310.1482811927272</v>
      </c>
      <c r="I17" s="203">
        <f>G17*4</f>
        <v>2080.5084559127272</v>
      </c>
      <c r="J17" s="199">
        <f>I17*1.1</f>
        <v>2288.5593015039999</v>
      </c>
      <c r="K17" s="197">
        <f>'Tariffs 2022'!AZ5</f>
        <v>0</v>
      </c>
      <c r="L17" s="197">
        <f>'Tariffs 2022'!BA5</f>
        <v>0</v>
      </c>
      <c r="M17" s="197">
        <f>'Tariffs 2022'!BB5</f>
        <v>0</v>
      </c>
      <c r="N17" s="197">
        <f>'Tariffs 2022'!BC5</f>
        <v>0</v>
      </c>
      <c r="O17" s="199">
        <f>($F$6*'Tariffs 2022'!AT5/100)*4</f>
        <v>149.55845183999998</v>
      </c>
      <c r="P17" s="173" t="str">
        <f>IF(SUM(K17:N17)=0,"No discount",IF(K17&gt;0,"Guaranteed off bill",IF(L17&gt;0,"Guaranteed off usage",IF(M17&gt;0,"Pay-on-time off bill","Pay-on-time off usage"))))</f>
        <v>No discount</v>
      </c>
      <c r="Q17" s="173" t="str">
        <f>IF(OR(A17="Origin Energy",A17="Red Energy",A17="Powershop"),"Inclusive","Exclusive")</f>
        <v>Exclusive</v>
      </c>
      <c r="R17" s="223">
        <f>IF(AND(P17="Guaranteed off bill",Q17="Inclusive"),((I17*1.1)-((I17*1.1)*K17/100))/1.1,IF(AND(P17="Guaranteed off usage",Q17="Inclusive"),((I17*1.1)-((H17*1.1)*L17/100))/1.1,IF(AND(P17="Guaranteed off bill",Q17="Exclusive"),I17-(I17*K17/100),IF(AND(P17="Guaranteed off usage",Q17="Exclusive"),I17-(H17*L17/100),IF(Q17="Inclusive",((I17*1.1))/1.1,I17)))))</f>
        <v>2080.5084559127272</v>
      </c>
      <c r="S17" s="203">
        <f>IF(AND(P17="Pay-on-time off bill",Q17="Inclusive"),((R17*1.1)-((R17*1.1)*M17/100))/1.1,IF(AND(P17="Pay-on-time off usage",Q17="Inclusive"),((R17*1.1)-((H17*1.1)*N17/100))/1.1,IF(AND(P17="Pay-on-time off bill",Q17="Exclusive"),R17-(R17*M17/100),IF(AND(P17="Pay-on-time off usage",Q17="Exclusive"),R17-(H17*N17/100),IF(Q17="Inclusive",((R17*1.1))/1.1,R17)))))</f>
        <v>2080.5084559127272</v>
      </c>
      <c r="T17" s="203">
        <f t="shared" ref="T17:T18" si="11">R17-O17</f>
        <v>1930.9500040727271</v>
      </c>
      <c r="U17" s="203">
        <f t="shared" ref="U17:U18" si="12">S17-O17</f>
        <v>1930.9500040727271</v>
      </c>
      <c r="V17" s="219">
        <f t="shared" ref="V17:W18" si="13">T17*1.1</f>
        <v>2124.04500448</v>
      </c>
      <c r="W17" s="219">
        <f t="shared" si="13"/>
        <v>2124.04500448</v>
      </c>
      <c r="X17" s="200">
        <f>'Tariffs 2022'!BL5</f>
        <v>0</v>
      </c>
      <c r="Y17" s="174" t="str">
        <f>'Tariffs 2022'!BM5</f>
        <v>n</v>
      </c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</row>
    <row r="18" spans="1:39" x14ac:dyDescent="0.15">
      <c r="A18" s="172" t="str">
        <f>'Tariffs 2022'!K6</f>
        <v>1st Energy</v>
      </c>
      <c r="B18" s="197" t="str">
        <f>'Tariffs 2022'!L6</f>
        <v>Solar Bonus</v>
      </c>
      <c r="C18" s="198">
        <f>IF('Tariffs 2022'!BP6=0,91*'Tariffs 2022'!M6/100,(91*'Tariffs 2022'!M6/100)+'Tariffs 2022'!BP6/4)</f>
        <v>89.998999999999995</v>
      </c>
      <c r="D18" s="198">
        <f>IF('Tariffs 2022'!O6="",$K$5*'Tariffs 2022'!N6/100,IF($K$5&gt;='Tariffs 2022'!P6,('Tariffs 2022'!P6*'Tariffs 2022'!N6/100),($K$5*'Tariffs 2022'!N6/100)))</f>
        <v>323.62415999999996</v>
      </c>
      <c r="E18" s="198">
        <f>IF('Tariffs 2022'!T6&gt;0,IF(($K$5&lt;'Tariffs 2022'!T6),(0),($K$5-'Tariffs 2022'!T6)*'Tariffs 2022'!U6/100),IF(AND('Tariffs 2022'!R6&gt;0,'Tariffs 2022'!T6=""),IF(($K$5&lt;'Tariffs 2022'!R6),(0),($K$5-'Tariffs 2022'!R6)*'Tariffs 2022'!S6/100),IF(AND('Tariffs 2022'!P6&gt;0,'Tariffs 2022'!R6=""),IF(($K$5&lt;'Tariffs 2022'!P6),(0),($K$5-'Tariffs 2022'!P6)*'Tariffs 2022'!Q6/100),0)))</f>
        <v>0</v>
      </c>
      <c r="F18" s="198">
        <f>L5*'Tariffs 2022'!W6/100</f>
        <v>99.963907199999994</v>
      </c>
      <c r="G18" s="198">
        <f>SUM(C18:F18)</f>
        <v>513.58706719999998</v>
      </c>
      <c r="H18" s="198">
        <f>D18*4</f>
        <v>1294.4966399999998</v>
      </c>
      <c r="I18" s="203">
        <f>G18*4</f>
        <v>2054.3482687999999</v>
      </c>
      <c r="J18" s="199">
        <f>I18*1.1</f>
        <v>2259.7830956800003</v>
      </c>
      <c r="K18" s="197">
        <f>'Tariffs 2022'!AZ6</f>
        <v>0</v>
      </c>
      <c r="L18" s="197">
        <f>'Tariffs 2022'!BA6</f>
        <v>0</v>
      </c>
      <c r="M18" s="197">
        <f>'Tariffs 2022'!BB6</f>
        <v>0</v>
      </c>
      <c r="N18" s="197">
        <f>'Tariffs 2022'!BC6</f>
        <v>0</v>
      </c>
      <c r="O18" s="199">
        <f>($F$6*'Tariffs 2022'!AT6/100)*4</f>
        <v>168.3648</v>
      </c>
      <c r="P18" s="173" t="str">
        <f t="shared" ref="P18" si="14">IF(SUM(K18:N18)=0,"No discount",IF(K18&gt;0,"Guaranteed off bill",IF(L18&gt;0,"Guaranteed off usage",IF(M18&gt;0,"Pay-on-time off bill","Pay-on-time off usage"))))</f>
        <v>No discount</v>
      </c>
      <c r="Q18" s="173" t="str">
        <f>IF(OR(A18="Origin Energy",A18="Red Energy",A18="Powershop"),"Inclusive","Exclusive")</f>
        <v>Exclusive</v>
      </c>
      <c r="R18" s="223">
        <f>IF(AND(P18="Guaranteed off bill",Q18="Inclusive"),((I18*1.1)-((I18*1.1)*K18/100))/1.1,IF(AND(P18="Guaranteed off usage",Q18="Inclusive"),((I18*1.1)-((H18*1.1)*L18/100))/1.1,IF(AND(P18="Guaranteed off bill",Q18="Exclusive"),I18-(I18*K18/100),IF(AND(P18="Guaranteed off usage",Q18="Exclusive"),I18-(H18*L18/100),IF(Q18="Inclusive",((I18*1.1))/1.1,I18)))))</f>
        <v>2054.3482687999999</v>
      </c>
      <c r="S18" s="203">
        <f>IF(AND(P18="Pay-on-time off bill",Q18="Inclusive"),((R18*1.1)-((R18*1.1)*M18/100))/1.1,IF(AND(P18="Pay-on-time off usage",Q18="Inclusive"),((R18*1.1)-((H18*1.1)*N18/100))/1.1,IF(AND(P18="Pay-on-time off bill",Q18="Exclusive"),R18-(R18*M18/100),IF(AND(P18="Pay-on-time off usage",Q18="Exclusive"),R18-(H18*N18/100),IF(Q18="Inclusive",((R18*1.1))/1.1,R18)))))</f>
        <v>2054.3482687999999</v>
      </c>
      <c r="T18" s="203">
        <f t="shared" si="11"/>
        <v>1885.9834687999999</v>
      </c>
      <c r="U18" s="203">
        <f t="shared" si="12"/>
        <v>1885.9834687999999</v>
      </c>
      <c r="V18" s="219">
        <f t="shared" si="13"/>
        <v>2074.5818156800001</v>
      </c>
      <c r="W18" s="219">
        <f t="shared" si="13"/>
        <v>2074.5818156800001</v>
      </c>
      <c r="X18" s="200">
        <f>'Tariffs 2022'!BL6</f>
        <v>0</v>
      </c>
      <c r="Y18" s="174" t="str">
        <f>'Tariffs 2022'!BM6</f>
        <v>n</v>
      </c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</row>
    <row r="19" spans="1:39" customFormat="1" ht="13" x14ac:dyDescent="0.15">
      <c r="A19" s="255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</row>
    <row r="20" spans="1:39" customFormat="1" ht="13" x14ac:dyDescent="0.15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</row>
    <row r="21" spans="1:39" customFormat="1" ht="13" x14ac:dyDescent="0.15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</row>
    <row r="22" spans="1:39" customFormat="1" ht="13" x14ac:dyDescent="0.15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</row>
    <row r="23" spans="1:39" customFormat="1" ht="13" x14ac:dyDescent="0.15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</row>
    <row r="24" spans="1:39" customFormat="1" ht="13" x14ac:dyDescent="0.15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</row>
    <row r="25" spans="1:39" customFormat="1" ht="13" x14ac:dyDescent="0.15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</row>
    <row r="26" spans="1:39" customFormat="1" ht="13" x14ac:dyDescent="0.15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</row>
    <row r="27" spans="1:39" customFormat="1" ht="13" x14ac:dyDescent="0.15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</row>
    <row r="28" spans="1:39" customFormat="1" ht="13" x14ac:dyDescent="0.15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</row>
    <row r="29" spans="1:39" customFormat="1" ht="13" x14ac:dyDescent="0.15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</row>
    <row r="30" spans="1:39" customFormat="1" ht="13" x14ac:dyDescent="0.15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</row>
    <row r="31" spans="1:39" customFormat="1" ht="13" x14ac:dyDescent="0.15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</row>
    <row r="32" spans="1:39" customFormat="1" ht="13" x14ac:dyDescent="0.15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</row>
    <row r="33" spans="1:39" customFormat="1" ht="13" x14ac:dyDescent="0.15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</row>
    <row r="34" spans="1:39" customFormat="1" ht="13" x14ac:dyDescent="0.15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</row>
    <row r="35" spans="1:39" customFormat="1" ht="13" x14ac:dyDescent="0.15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</row>
    <row r="36" spans="1:39" customFormat="1" ht="13" x14ac:dyDescent="0.15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</row>
    <row r="37" spans="1:39" customFormat="1" ht="13" x14ac:dyDescent="0.15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</row>
    <row r="38" spans="1:39" customFormat="1" ht="13" x14ac:dyDescent="0.15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</row>
    <row r="39" spans="1:39" customFormat="1" ht="13" x14ac:dyDescent="0.15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</row>
    <row r="40" spans="1:39" customFormat="1" ht="13" x14ac:dyDescent="0.15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</row>
    <row r="41" spans="1:39" customFormat="1" ht="13" x14ac:dyDescent="0.15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</row>
    <row r="42" spans="1:39" customFormat="1" ht="13" x14ac:dyDescent="0.15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</row>
    <row r="43" spans="1:39" customFormat="1" ht="13" x14ac:dyDescent="0.15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</row>
    <row r="44" spans="1:39" customFormat="1" ht="13" x14ac:dyDescent="0.15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</row>
    <row r="45" spans="1:39" customFormat="1" ht="13" x14ac:dyDescent="0.15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</row>
    <row r="46" spans="1:39" customFormat="1" ht="13" x14ac:dyDescent="0.15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</row>
    <row r="47" spans="1:39" customFormat="1" ht="13" x14ac:dyDescent="0.15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</row>
    <row r="48" spans="1:39" customFormat="1" ht="13" x14ac:dyDescent="0.15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</row>
    <row r="49" spans="1:39" customFormat="1" ht="13" x14ac:dyDescent="0.15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</row>
    <row r="50" spans="1:39" customFormat="1" ht="13" x14ac:dyDescent="0.15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</row>
    <row r="51" spans="1:39" customFormat="1" ht="13" x14ac:dyDescent="0.15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</row>
    <row r="52" spans="1:39" customFormat="1" ht="13" x14ac:dyDescent="0.15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</row>
    <row r="53" spans="1:39" customFormat="1" ht="13" x14ac:dyDescent="0.15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</row>
    <row r="54" spans="1:39" customFormat="1" ht="13" x14ac:dyDescent="0.15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</row>
    <row r="55" spans="1:39" customFormat="1" ht="13" x14ac:dyDescent="0.1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</row>
    <row r="56" spans="1:39" customFormat="1" ht="13" x14ac:dyDescent="0.15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</row>
    <row r="57" spans="1:39" customFormat="1" ht="13" x14ac:dyDescent="0.15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</row>
    <row r="58" spans="1:39" customFormat="1" ht="13" x14ac:dyDescent="0.15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</row>
    <row r="59" spans="1:39" customFormat="1" ht="13" x14ac:dyDescent="0.15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</row>
    <row r="60" spans="1:39" customFormat="1" ht="13" x14ac:dyDescent="0.15">
      <c r="A60" s="255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</row>
    <row r="61" spans="1:39" customFormat="1" ht="13" x14ac:dyDescent="0.15">
      <c r="A61" s="255"/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</row>
    <row r="62" spans="1:39" customFormat="1" ht="13" x14ac:dyDescent="0.15">
      <c r="A62" s="255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</row>
    <row r="63" spans="1:39" customFormat="1" ht="13" x14ac:dyDescent="0.15">
      <c r="A63" s="255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</row>
    <row r="64" spans="1:39" customFormat="1" ht="13" x14ac:dyDescent="0.15">
      <c r="A64" s="255"/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</row>
    <row r="65" spans="1:39" customFormat="1" ht="13" x14ac:dyDescent="0.15">
      <c r="A65" s="255"/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</row>
    <row r="66" spans="1:39" customFormat="1" ht="13" x14ac:dyDescent="0.15">
      <c r="A66" s="255"/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</row>
    <row r="67" spans="1:39" customFormat="1" ht="13" x14ac:dyDescent="0.15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</row>
    <row r="68" spans="1:39" customFormat="1" ht="13" x14ac:dyDescent="0.15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  <c r="AJ68" s="255"/>
      <c r="AK68" s="255"/>
      <c r="AL68" s="255"/>
      <c r="AM68" s="255"/>
    </row>
    <row r="69" spans="1:39" customFormat="1" ht="13" x14ac:dyDescent="0.15">
      <c r="A69" s="255"/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</row>
    <row r="70" spans="1:39" customFormat="1" ht="13" x14ac:dyDescent="0.15">
      <c r="A70" s="255"/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</row>
    <row r="71" spans="1:39" customFormat="1" ht="13" x14ac:dyDescent="0.15">
      <c r="A71" s="255"/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</row>
    <row r="72" spans="1:39" customFormat="1" ht="13" x14ac:dyDescent="0.15">
      <c r="A72" s="255"/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</row>
    <row r="73" spans="1:39" customFormat="1" ht="13" x14ac:dyDescent="0.15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  <c r="AK73" s="255"/>
      <c r="AL73" s="255"/>
      <c r="AM73" s="255"/>
    </row>
    <row r="74" spans="1:39" customFormat="1" ht="13" x14ac:dyDescent="0.15">
      <c r="A74" s="255"/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</row>
    <row r="75" spans="1:39" customFormat="1" ht="13" x14ac:dyDescent="0.15"/>
    <row r="76" spans="1:39" customFormat="1" ht="13" x14ac:dyDescent="0.15"/>
    <row r="77" spans="1:39" customFormat="1" ht="13" x14ac:dyDescent="0.15"/>
    <row r="78" spans="1:39" customFormat="1" ht="13" x14ac:dyDescent="0.15"/>
    <row r="79" spans="1:39" customFormat="1" ht="13" x14ac:dyDescent="0.15"/>
    <row r="80" spans="1:39" customFormat="1" ht="13" x14ac:dyDescent="0.15"/>
    <row r="81" customFormat="1" ht="13" x14ac:dyDescent="0.15"/>
    <row r="82" customFormat="1" ht="13" x14ac:dyDescent="0.15"/>
    <row r="83" customFormat="1" ht="13" x14ac:dyDescent="0.15"/>
    <row r="84" customFormat="1" ht="13" x14ac:dyDescent="0.15"/>
    <row r="85" customFormat="1" ht="13" x14ac:dyDescent="0.15"/>
    <row r="86" customFormat="1" ht="13" x14ac:dyDescent="0.15"/>
    <row r="87" customFormat="1" ht="13" x14ac:dyDescent="0.15"/>
    <row r="88" customFormat="1" ht="13" x14ac:dyDescent="0.15"/>
    <row r="89" customFormat="1" ht="13" x14ac:dyDescent="0.15"/>
    <row r="90" customFormat="1" ht="13" x14ac:dyDescent="0.15"/>
    <row r="91" customFormat="1" ht="13" x14ac:dyDescent="0.15"/>
    <row r="92" customFormat="1" ht="13" x14ac:dyDescent="0.15"/>
    <row r="93" customFormat="1" ht="13" x14ac:dyDescent="0.15"/>
    <row r="94" customFormat="1" ht="13" x14ac:dyDescent="0.15"/>
    <row r="95" customFormat="1" ht="13" x14ac:dyDescent="0.15"/>
    <row r="96" customFormat="1" ht="13" x14ac:dyDescent="0.15"/>
    <row r="97" customFormat="1" ht="13" x14ac:dyDescent="0.15"/>
    <row r="98" customFormat="1" ht="13" x14ac:dyDescent="0.15"/>
    <row r="99" customFormat="1" ht="13" x14ac:dyDescent="0.15"/>
    <row r="100" customFormat="1" ht="13" x14ac:dyDescent="0.15"/>
    <row r="101" customFormat="1" ht="13" x14ac:dyDescent="0.15"/>
    <row r="102" customFormat="1" ht="13" x14ac:dyDescent="0.15"/>
    <row r="103" customFormat="1" ht="13" x14ac:dyDescent="0.15"/>
    <row r="104" customFormat="1" ht="13" x14ac:dyDescent="0.15"/>
    <row r="105" customFormat="1" ht="13" x14ac:dyDescent="0.15"/>
    <row r="106" customFormat="1" ht="13" x14ac:dyDescent="0.15"/>
    <row r="107" customFormat="1" ht="13" x14ac:dyDescent="0.15"/>
    <row r="108" customFormat="1" ht="13" x14ac:dyDescent="0.15"/>
    <row r="109" customFormat="1" ht="13" x14ac:dyDescent="0.15"/>
    <row r="110" customFormat="1" ht="13" x14ac:dyDescent="0.15"/>
    <row r="111" customFormat="1" ht="13" x14ac:dyDescent="0.15"/>
    <row r="112" customFormat="1" ht="13" x14ac:dyDescent="0.15"/>
    <row r="113" customFormat="1" ht="13" x14ac:dyDescent="0.15"/>
    <row r="114" customFormat="1" ht="13" x14ac:dyDescent="0.15"/>
    <row r="115" customFormat="1" ht="13" x14ac:dyDescent="0.15"/>
    <row r="116" customFormat="1" ht="13" x14ac:dyDescent="0.15"/>
    <row r="117" customFormat="1" ht="13" x14ac:dyDescent="0.15"/>
    <row r="118" customFormat="1" ht="13" x14ac:dyDescent="0.15"/>
    <row r="119" customFormat="1" ht="13" x14ac:dyDescent="0.15"/>
    <row r="120" customFormat="1" ht="13" x14ac:dyDescent="0.15"/>
    <row r="121" customFormat="1" ht="13" x14ac:dyDescent="0.15"/>
    <row r="122" customFormat="1" ht="13" x14ac:dyDescent="0.15"/>
    <row r="123" customFormat="1" ht="13" x14ac:dyDescent="0.15"/>
    <row r="124" customFormat="1" ht="13" x14ac:dyDescent="0.15"/>
    <row r="125" customFormat="1" ht="13" x14ac:dyDescent="0.15"/>
    <row r="126" customFormat="1" ht="13" x14ac:dyDescent="0.15"/>
    <row r="127" customFormat="1" ht="13" x14ac:dyDescent="0.15"/>
    <row r="128" customFormat="1" ht="13" x14ac:dyDescent="0.15"/>
    <row r="129" customFormat="1" ht="13" x14ac:dyDescent="0.15"/>
    <row r="130" customFormat="1" ht="13" x14ac:dyDescent="0.15"/>
    <row r="131" customFormat="1" ht="13" x14ac:dyDescent="0.15"/>
    <row r="132" customFormat="1" ht="13" x14ac:dyDescent="0.15"/>
    <row r="133" customFormat="1" ht="13" x14ac:dyDescent="0.15"/>
    <row r="134" customFormat="1" ht="13" x14ac:dyDescent="0.15"/>
    <row r="135" customFormat="1" ht="13" x14ac:dyDescent="0.15"/>
    <row r="136" customFormat="1" ht="13" x14ac:dyDescent="0.15"/>
    <row r="137" customFormat="1" ht="13" x14ac:dyDescent="0.15"/>
    <row r="138" customFormat="1" ht="13" x14ac:dyDescent="0.15"/>
    <row r="139" customFormat="1" ht="13" x14ac:dyDescent="0.15"/>
    <row r="140" customFormat="1" ht="13" x14ac:dyDescent="0.15"/>
    <row r="141" customFormat="1" ht="13" x14ac:dyDescent="0.15"/>
    <row r="142" customFormat="1" ht="13" x14ac:dyDescent="0.15"/>
    <row r="143" customFormat="1" ht="13" x14ac:dyDescent="0.15"/>
    <row r="144" customFormat="1" ht="13" x14ac:dyDescent="0.15"/>
    <row r="145" customFormat="1" ht="13" x14ac:dyDescent="0.15"/>
    <row r="146" customFormat="1" ht="13" x14ac:dyDescent="0.15"/>
    <row r="147" customFormat="1" ht="13" x14ac:dyDescent="0.15"/>
    <row r="148" customFormat="1" ht="13" x14ac:dyDescent="0.15"/>
    <row r="149" customFormat="1" ht="13" x14ac:dyDescent="0.15"/>
    <row r="150" customFormat="1" ht="13" x14ac:dyDescent="0.15"/>
    <row r="151" customFormat="1" ht="13" x14ac:dyDescent="0.15"/>
    <row r="152" customFormat="1" ht="13" x14ac:dyDescent="0.15"/>
    <row r="153" customFormat="1" ht="13" x14ac:dyDescent="0.15"/>
    <row r="154" customFormat="1" ht="13" x14ac:dyDescent="0.15"/>
    <row r="155" customFormat="1" ht="13" x14ac:dyDescent="0.15"/>
    <row r="156" customFormat="1" ht="13" x14ac:dyDescent="0.15"/>
    <row r="157" customFormat="1" ht="13" x14ac:dyDescent="0.15"/>
    <row r="158" customFormat="1" ht="13" x14ac:dyDescent="0.15"/>
    <row r="159" customFormat="1" ht="13" x14ac:dyDescent="0.15"/>
    <row r="160" customFormat="1" ht="13" x14ac:dyDescent="0.15"/>
    <row r="161" customFormat="1" ht="13" x14ac:dyDescent="0.15"/>
    <row r="162" customFormat="1" ht="13" x14ac:dyDescent="0.15"/>
    <row r="163" customFormat="1" ht="13" x14ac:dyDescent="0.15"/>
    <row r="164" customFormat="1" ht="13" x14ac:dyDescent="0.15"/>
    <row r="165" customFormat="1" ht="13" x14ac:dyDescent="0.15"/>
    <row r="166" customFormat="1" ht="13" x14ac:dyDescent="0.15"/>
    <row r="167" customFormat="1" ht="13" x14ac:dyDescent="0.15"/>
    <row r="168" customFormat="1" ht="13" x14ac:dyDescent="0.15"/>
    <row r="169" customFormat="1" ht="13" x14ac:dyDescent="0.15"/>
    <row r="170" customFormat="1" ht="13" x14ac:dyDescent="0.15"/>
    <row r="171" customFormat="1" ht="13" x14ac:dyDescent="0.15"/>
    <row r="172" customFormat="1" ht="13" x14ac:dyDescent="0.15"/>
    <row r="173" customFormat="1" ht="13" x14ac:dyDescent="0.15"/>
    <row r="174" customFormat="1" ht="13" x14ac:dyDescent="0.15"/>
    <row r="175" customFormat="1" ht="13" x14ac:dyDescent="0.15"/>
    <row r="176" customFormat="1" ht="13" x14ac:dyDescent="0.15"/>
    <row r="177" customFormat="1" ht="13" x14ac:dyDescent="0.15"/>
    <row r="178" customFormat="1" ht="13" x14ac:dyDescent="0.15"/>
    <row r="179" customFormat="1" ht="13" x14ac:dyDescent="0.15"/>
    <row r="180" customFormat="1" ht="13" x14ac:dyDescent="0.15"/>
    <row r="181" customFormat="1" ht="13" x14ac:dyDescent="0.15"/>
    <row r="182" customFormat="1" ht="13" x14ac:dyDescent="0.15"/>
    <row r="183" customFormat="1" ht="13" x14ac:dyDescent="0.15"/>
    <row r="184" customFormat="1" ht="13" x14ac:dyDescent="0.15"/>
    <row r="185" customFormat="1" ht="13" x14ac:dyDescent="0.15"/>
    <row r="186" customFormat="1" ht="13" x14ac:dyDescent="0.15"/>
    <row r="187" customFormat="1" ht="13" x14ac:dyDescent="0.15"/>
    <row r="188" customFormat="1" ht="13" x14ac:dyDescent="0.15"/>
    <row r="189" customFormat="1" ht="13" x14ac:dyDescent="0.15"/>
    <row r="190" customFormat="1" ht="13" x14ac:dyDescent="0.15"/>
    <row r="191" customFormat="1" ht="13" x14ac:dyDescent="0.15"/>
    <row r="192" customFormat="1" ht="13" x14ac:dyDescent="0.15"/>
    <row r="193" customFormat="1" ht="13" x14ac:dyDescent="0.15"/>
    <row r="194" customFormat="1" ht="13" x14ac:dyDescent="0.15"/>
    <row r="195" customFormat="1" ht="13" x14ac:dyDescent="0.15"/>
    <row r="196" customFormat="1" ht="13" x14ac:dyDescent="0.15"/>
    <row r="197" customFormat="1" ht="13" x14ac:dyDescent="0.15"/>
    <row r="198" customFormat="1" ht="13" x14ac:dyDescent="0.15"/>
    <row r="199" customFormat="1" ht="13" x14ac:dyDescent="0.15"/>
    <row r="200" customFormat="1" ht="13" x14ac:dyDescent="0.15"/>
    <row r="201" customFormat="1" ht="13" x14ac:dyDescent="0.15"/>
    <row r="202" customFormat="1" ht="13" x14ac:dyDescent="0.15"/>
    <row r="203" customFormat="1" ht="13" x14ac:dyDescent="0.15"/>
    <row r="204" customFormat="1" ht="13" x14ac:dyDescent="0.15"/>
    <row r="205" customFormat="1" ht="13" x14ac:dyDescent="0.15"/>
    <row r="206" customFormat="1" ht="13" x14ac:dyDescent="0.15"/>
    <row r="207" customFormat="1" ht="13" x14ac:dyDescent="0.15"/>
    <row r="208" customFormat="1" ht="13" x14ac:dyDescent="0.15"/>
    <row r="209" customFormat="1" ht="13" x14ac:dyDescent="0.15"/>
    <row r="210" customFormat="1" ht="13" x14ac:dyDescent="0.15"/>
    <row r="211" customFormat="1" ht="13" x14ac:dyDescent="0.15"/>
    <row r="212" customFormat="1" ht="13" x14ac:dyDescent="0.15"/>
    <row r="213" customFormat="1" ht="13" x14ac:dyDescent="0.15"/>
    <row r="214" customFormat="1" ht="13" x14ac:dyDescent="0.15"/>
    <row r="215" customFormat="1" ht="13" x14ac:dyDescent="0.15"/>
    <row r="216" customFormat="1" ht="13" x14ac:dyDescent="0.15"/>
    <row r="217" customFormat="1" ht="13" x14ac:dyDescent="0.15"/>
    <row r="218" customFormat="1" ht="13" x14ac:dyDescent="0.15"/>
    <row r="219" customFormat="1" ht="13" x14ac:dyDescent="0.15"/>
    <row r="220" customFormat="1" ht="13" x14ac:dyDescent="0.15"/>
    <row r="221" customFormat="1" ht="13" x14ac:dyDescent="0.15"/>
    <row r="222" customFormat="1" ht="13" x14ac:dyDescent="0.15"/>
    <row r="223" customFormat="1" ht="13" x14ac:dyDescent="0.15"/>
    <row r="224" customFormat="1" ht="13" x14ac:dyDescent="0.15"/>
    <row r="225" customFormat="1" ht="13" x14ac:dyDescent="0.15"/>
    <row r="226" customFormat="1" ht="13" x14ac:dyDescent="0.15"/>
    <row r="227" customFormat="1" ht="13" x14ac:dyDescent="0.15"/>
    <row r="228" customFormat="1" ht="13" x14ac:dyDescent="0.15"/>
    <row r="229" customFormat="1" ht="13" x14ac:dyDescent="0.15"/>
    <row r="230" customFormat="1" ht="13" x14ac:dyDescent="0.15"/>
    <row r="231" customFormat="1" ht="13" x14ac:dyDescent="0.15"/>
    <row r="232" customFormat="1" ht="13" x14ac:dyDescent="0.15"/>
    <row r="233" customFormat="1" ht="13" x14ac:dyDescent="0.15"/>
    <row r="234" customFormat="1" ht="13" x14ac:dyDescent="0.15"/>
    <row r="235" customFormat="1" ht="13" x14ac:dyDescent="0.15"/>
    <row r="236" customFormat="1" ht="13" x14ac:dyDescent="0.15"/>
    <row r="237" customFormat="1" ht="13" x14ac:dyDescent="0.15"/>
    <row r="238" customFormat="1" ht="13" x14ac:dyDescent="0.15"/>
    <row r="239" customFormat="1" ht="13" x14ac:dyDescent="0.15"/>
    <row r="240" customFormat="1" ht="13" x14ac:dyDescent="0.15"/>
    <row r="241" customFormat="1" ht="13" x14ac:dyDescent="0.15"/>
    <row r="242" customFormat="1" ht="13" x14ac:dyDescent="0.15"/>
    <row r="243" customFormat="1" ht="13" x14ac:dyDescent="0.15"/>
    <row r="244" customFormat="1" ht="13" x14ac:dyDescent="0.15"/>
    <row r="245" customFormat="1" ht="13" x14ac:dyDescent="0.15"/>
    <row r="246" customFormat="1" ht="13" x14ac:dyDescent="0.15"/>
    <row r="247" customFormat="1" ht="13" x14ac:dyDescent="0.15"/>
    <row r="248" customFormat="1" ht="13" x14ac:dyDescent="0.15"/>
    <row r="249" customFormat="1" ht="13" x14ac:dyDescent="0.15"/>
    <row r="250" customFormat="1" ht="13" x14ac:dyDescent="0.15"/>
    <row r="251" customFormat="1" ht="13" x14ac:dyDescent="0.15"/>
    <row r="252" customFormat="1" ht="13" x14ac:dyDescent="0.15"/>
    <row r="253" customFormat="1" ht="13" x14ac:dyDescent="0.15"/>
    <row r="254" customFormat="1" ht="13" x14ac:dyDescent="0.15"/>
    <row r="255" customFormat="1" ht="13" x14ac:dyDescent="0.15"/>
    <row r="256" customFormat="1" ht="13" x14ac:dyDescent="0.15"/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  <row r="332" customFormat="1" ht="13" x14ac:dyDescent="0.15"/>
    <row r="333" customFormat="1" ht="13" x14ac:dyDescent="0.15"/>
    <row r="334" customFormat="1" ht="13" x14ac:dyDescent="0.15"/>
    <row r="335" customFormat="1" ht="13" x14ac:dyDescent="0.15"/>
    <row r="336" customFormat="1" ht="13" x14ac:dyDescent="0.15"/>
    <row r="337" customFormat="1" ht="13" x14ac:dyDescent="0.15"/>
    <row r="338" customFormat="1" ht="13" x14ac:dyDescent="0.15"/>
    <row r="339" customFormat="1" ht="13" x14ac:dyDescent="0.15"/>
    <row r="340" customFormat="1" ht="13" x14ac:dyDescent="0.15"/>
    <row r="341" customFormat="1" ht="13" x14ac:dyDescent="0.15"/>
    <row r="342" customFormat="1" ht="13" x14ac:dyDescent="0.15"/>
    <row r="343" customFormat="1" ht="13" x14ac:dyDescent="0.15"/>
    <row r="344" customFormat="1" ht="13" x14ac:dyDescent="0.15"/>
    <row r="345" customFormat="1" ht="13" x14ac:dyDescent="0.15"/>
    <row r="346" customFormat="1" ht="13" x14ac:dyDescent="0.15"/>
    <row r="347" customFormat="1" ht="13" x14ac:dyDescent="0.15"/>
    <row r="348" customFormat="1" ht="13" x14ac:dyDescent="0.15"/>
    <row r="349" customFormat="1" ht="13" x14ac:dyDescent="0.15"/>
    <row r="350" customFormat="1" ht="13" x14ac:dyDescent="0.15"/>
    <row r="351" customFormat="1" ht="13" x14ac:dyDescent="0.15"/>
    <row r="352" customFormat="1" ht="13" x14ac:dyDescent="0.15"/>
    <row r="353" customFormat="1" ht="13" x14ac:dyDescent="0.15"/>
    <row r="354" customFormat="1" ht="13" x14ac:dyDescent="0.15"/>
    <row r="355" customFormat="1" ht="13" x14ac:dyDescent="0.15"/>
    <row r="356" customFormat="1" ht="13" x14ac:dyDescent="0.15"/>
    <row r="357" customFormat="1" ht="13" x14ac:dyDescent="0.15"/>
    <row r="358" customFormat="1" ht="13" x14ac:dyDescent="0.15"/>
    <row r="359" customFormat="1" ht="13" x14ac:dyDescent="0.15"/>
    <row r="360" customFormat="1" ht="13" x14ac:dyDescent="0.15"/>
    <row r="361" customFormat="1" ht="13" x14ac:dyDescent="0.15"/>
    <row r="362" customFormat="1" ht="13" x14ac:dyDescent="0.15"/>
    <row r="363" customFormat="1" ht="13" x14ac:dyDescent="0.15"/>
    <row r="364" customFormat="1" ht="13" x14ac:dyDescent="0.15"/>
    <row r="365" customFormat="1" ht="13" x14ac:dyDescent="0.15"/>
    <row r="366" customFormat="1" ht="13" x14ac:dyDescent="0.15"/>
    <row r="367" customFormat="1" ht="13" x14ac:dyDescent="0.15"/>
    <row r="368" customFormat="1" ht="13" x14ac:dyDescent="0.15"/>
    <row r="369" customFormat="1" ht="13" x14ac:dyDescent="0.15"/>
    <row r="370" customFormat="1" ht="13" x14ac:dyDescent="0.15"/>
    <row r="371" customFormat="1" ht="13" x14ac:dyDescent="0.15"/>
    <row r="372" customFormat="1" ht="13" x14ac:dyDescent="0.15"/>
    <row r="373" customFormat="1" ht="13" x14ac:dyDescent="0.15"/>
    <row r="374" customFormat="1" ht="13" x14ac:dyDescent="0.15"/>
    <row r="375" customFormat="1" ht="13" x14ac:dyDescent="0.15"/>
    <row r="376" customFormat="1" ht="13" x14ac:dyDescent="0.15"/>
    <row r="377" customFormat="1" ht="13" x14ac:dyDescent="0.15"/>
    <row r="378" customFormat="1" ht="13" x14ac:dyDescent="0.15"/>
    <row r="379" customFormat="1" ht="13" x14ac:dyDescent="0.15"/>
    <row r="380" customFormat="1" ht="13" x14ac:dyDescent="0.15"/>
    <row r="381" customFormat="1" ht="13" x14ac:dyDescent="0.15"/>
    <row r="382" customFormat="1" ht="13" x14ac:dyDescent="0.15"/>
    <row r="383" customFormat="1" ht="13" x14ac:dyDescent="0.15"/>
    <row r="384" customFormat="1" ht="13" x14ac:dyDescent="0.15"/>
    <row r="385" customFormat="1" ht="13" x14ac:dyDescent="0.15"/>
    <row r="386" customFormat="1" ht="13" x14ac:dyDescent="0.15"/>
    <row r="387" customFormat="1" ht="13" x14ac:dyDescent="0.15"/>
    <row r="388" customFormat="1" ht="13" x14ac:dyDescent="0.15"/>
    <row r="389" customFormat="1" ht="13" x14ac:dyDescent="0.15"/>
    <row r="390" customFormat="1" ht="13" x14ac:dyDescent="0.15"/>
    <row r="391" customFormat="1" ht="13" x14ac:dyDescent="0.15"/>
    <row r="392" customFormat="1" ht="13" x14ac:dyDescent="0.15"/>
    <row r="393" customFormat="1" ht="13" x14ac:dyDescent="0.15"/>
    <row r="394" customFormat="1" ht="13" x14ac:dyDescent="0.15"/>
    <row r="395" customFormat="1" ht="13" x14ac:dyDescent="0.15"/>
    <row r="396" customFormat="1" ht="13" x14ac:dyDescent="0.15"/>
    <row r="397" customFormat="1" ht="13" x14ac:dyDescent="0.15"/>
    <row r="398" customFormat="1" ht="13" x14ac:dyDescent="0.15"/>
    <row r="399" customFormat="1" ht="13" x14ac:dyDescent="0.15"/>
    <row r="400" customFormat="1" ht="13" x14ac:dyDescent="0.15"/>
    <row r="401" customFormat="1" ht="13" x14ac:dyDescent="0.15"/>
    <row r="402" customFormat="1" ht="13" x14ac:dyDescent="0.15"/>
    <row r="403" customFormat="1" ht="13" x14ac:dyDescent="0.15"/>
    <row r="404" customFormat="1" ht="13" x14ac:dyDescent="0.15"/>
    <row r="405" customFormat="1" ht="13" x14ac:dyDescent="0.15"/>
    <row r="406" customFormat="1" ht="13" x14ac:dyDescent="0.15"/>
    <row r="407" customFormat="1" ht="13" x14ac:dyDescent="0.15"/>
    <row r="408" customFormat="1" ht="13" x14ac:dyDescent="0.15"/>
    <row r="409" customFormat="1" ht="13" x14ac:dyDescent="0.15"/>
    <row r="410" customFormat="1" ht="13" x14ac:dyDescent="0.15"/>
    <row r="411" customFormat="1" ht="13" x14ac:dyDescent="0.15"/>
    <row r="412" customFormat="1" ht="13" x14ac:dyDescent="0.15"/>
    <row r="413" customFormat="1" ht="13" x14ac:dyDescent="0.15"/>
    <row r="414" customFormat="1" ht="13" x14ac:dyDescent="0.15"/>
    <row r="415" customFormat="1" ht="13" x14ac:dyDescent="0.15"/>
    <row r="416" customFormat="1" ht="13" x14ac:dyDescent="0.15"/>
    <row r="417" customFormat="1" ht="13" x14ac:dyDescent="0.15"/>
    <row r="418" customFormat="1" ht="13" x14ac:dyDescent="0.15"/>
    <row r="419" customFormat="1" ht="13" x14ac:dyDescent="0.15"/>
    <row r="420" customFormat="1" ht="13" x14ac:dyDescent="0.15"/>
    <row r="421" customFormat="1" ht="13" x14ac:dyDescent="0.15"/>
    <row r="422" customFormat="1" ht="13" x14ac:dyDescent="0.15"/>
    <row r="423" customFormat="1" ht="13" x14ac:dyDescent="0.15"/>
    <row r="424" customFormat="1" ht="13" x14ac:dyDescent="0.15"/>
    <row r="425" customFormat="1" ht="13" x14ac:dyDescent="0.15"/>
    <row r="426" customFormat="1" ht="13" x14ac:dyDescent="0.15"/>
    <row r="427" customFormat="1" ht="13" x14ac:dyDescent="0.15"/>
    <row r="428" customFormat="1" ht="13" x14ac:dyDescent="0.15"/>
    <row r="429" customFormat="1" ht="13" x14ac:dyDescent="0.15"/>
    <row r="430" customFormat="1" ht="13" x14ac:dyDescent="0.15"/>
    <row r="431" customFormat="1" ht="13" x14ac:dyDescent="0.15"/>
    <row r="432" customFormat="1" ht="13" x14ac:dyDescent="0.15"/>
    <row r="433" customFormat="1" ht="13" x14ac:dyDescent="0.15"/>
    <row r="434" customFormat="1" ht="13" x14ac:dyDescent="0.15"/>
    <row r="435" customFormat="1" ht="13" x14ac:dyDescent="0.15"/>
    <row r="436" customFormat="1" ht="13" x14ac:dyDescent="0.15"/>
    <row r="437" customFormat="1" ht="13" x14ac:dyDescent="0.15"/>
    <row r="438" customFormat="1" ht="13" x14ac:dyDescent="0.15"/>
    <row r="439" customFormat="1" ht="13" x14ac:dyDescent="0.15"/>
    <row r="440" customFormat="1" ht="13" x14ac:dyDescent="0.15"/>
    <row r="441" customFormat="1" ht="13" x14ac:dyDescent="0.15"/>
    <row r="442" customFormat="1" ht="13" x14ac:dyDescent="0.15"/>
    <row r="443" customFormat="1" ht="13" x14ac:dyDescent="0.15"/>
    <row r="444" customFormat="1" ht="13" x14ac:dyDescent="0.15"/>
    <row r="445" customFormat="1" ht="13" x14ac:dyDescent="0.15"/>
    <row r="446" customFormat="1" ht="13" x14ac:dyDescent="0.15"/>
    <row r="447" customFormat="1" ht="13" x14ac:dyDescent="0.15"/>
    <row r="448" customFormat="1" ht="13" x14ac:dyDescent="0.15"/>
    <row r="449" customFormat="1" ht="13" x14ac:dyDescent="0.15"/>
    <row r="450" customFormat="1" ht="13" x14ac:dyDescent="0.15"/>
    <row r="451" customFormat="1" ht="13" x14ac:dyDescent="0.15"/>
    <row r="452" customFormat="1" ht="13" x14ac:dyDescent="0.15"/>
    <row r="453" customFormat="1" ht="13" x14ac:dyDescent="0.15"/>
    <row r="454" customFormat="1" ht="13" x14ac:dyDescent="0.15"/>
    <row r="455" customFormat="1" ht="13" x14ac:dyDescent="0.15"/>
    <row r="456" customFormat="1" ht="13" x14ac:dyDescent="0.15"/>
    <row r="457" customFormat="1" ht="13" x14ac:dyDescent="0.15"/>
    <row r="458" customFormat="1" ht="13" x14ac:dyDescent="0.15"/>
    <row r="459" customFormat="1" ht="13" x14ac:dyDescent="0.15"/>
    <row r="460" customFormat="1" ht="13" x14ac:dyDescent="0.15"/>
    <row r="461" customFormat="1" ht="13" x14ac:dyDescent="0.15"/>
    <row r="462" customFormat="1" ht="13" x14ac:dyDescent="0.15"/>
    <row r="463" customFormat="1" ht="13" x14ac:dyDescent="0.15"/>
    <row r="464" customFormat="1" ht="13" x14ac:dyDescent="0.15"/>
    <row r="465" customFormat="1" ht="13" x14ac:dyDescent="0.15"/>
    <row r="466" customFormat="1" ht="13" x14ac:dyDescent="0.15"/>
    <row r="467" customFormat="1" ht="13" x14ac:dyDescent="0.15"/>
    <row r="468" customFormat="1" ht="13" x14ac:dyDescent="0.15"/>
    <row r="469" customFormat="1" ht="13" x14ac:dyDescent="0.15"/>
    <row r="470" customFormat="1" ht="13" x14ac:dyDescent="0.15"/>
    <row r="471" customFormat="1" ht="13" x14ac:dyDescent="0.15"/>
    <row r="472" customFormat="1" ht="13" x14ac:dyDescent="0.15"/>
    <row r="473" customFormat="1" ht="13" x14ac:dyDescent="0.15"/>
    <row r="474" customFormat="1" ht="13" x14ac:dyDescent="0.15"/>
    <row r="475" customFormat="1" ht="13" x14ac:dyDescent="0.15"/>
    <row r="476" customFormat="1" ht="13" x14ac:dyDescent="0.15"/>
    <row r="477" customFormat="1" ht="13" x14ac:dyDescent="0.15"/>
    <row r="478" customFormat="1" ht="13" x14ac:dyDescent="0.15"/>
    <row r="479" customFormat="1" ht="13" x14ac:dyDescent="0.15"/>
    <row r="480" customFormat="1" ht="13" x14ac:dyDescent="0.15"/>
    <row r="481" customFormat="1" ht="13" x14ac:dyDescent="0.15"/>
    <row r="482" customFormat="1" ht="13" x14ac:dyDescent="0.15"/>
    <row r="483" customFormat="1" ht="13" x14ac:dyDescent="0.15"/>
    <row r="484" customFormat="1" ht="13" x14ac:dyDescent="0.15"/>
    <row r="485" customFormat="1" ht="13" x14ac:dyDescent="0.15"/>
    <row r="486" customFormat="1" ht="13" x14ac:dyDescent="0.15"/>
    <row r="487" customFormat="1" ht="13" x14ac:dyDescent="0.15"/>
    <row r="488" customFormat="1" ht="13" x14ac:dyDescent="0.15"/>
    <row r="489" customFormat="1" ht="13" x14ac:dyDescent="0.15"/>
    <row r="490" customFormat="1" ht="13" x14ac:dyDescent="0.15"/>
    <row r="491" customFormat="1" ht="13" x14ac:dyDescent="0.15"/>
    <row r="492" customFormat="1" ht="13" x14ac:dyDescent="0.15"/>
    <row r="493" customFormat="1" ht="13" x14ac:dyDescent="0.15"/>
    <row r="494" customFormat="1" ht="13" x14ac:dyDescent="0.15"/>
    <row r="495" customFormat="1" ht="13" x14ac:dyDescent="0.15"/>
    <row r="496" customFormat="1" ht="13" x14ac:dyDescent="0.15"/>
    <row r="497" customFormat="1" ht="13" x14ac:dyDescent="0.15"/>
    <row r="498" customFormat="1" ht="13" x14ac:dyDescent="0.15"/>
    <row r="499" customFormat="1" ht="13" x14ac:dyDescent="0.15"/>
    <row r="500" customFormat="1" ht="13" x14ac:dyDescent="0.15"/>
    <row r="501" customFormat="1" ht="13" x14ac:dyDescent="0.15"/>
    <row r="502" customFormat="1" ht="13" x14ac:dyDescent="0.15"/>
    <row r="503" customFormat="1" ht="13" x14ac:dyDescent="0.15"/>
    <row r="504" customFormat="1" ht="13" x14ac:dyDescent="0.15"/>
    <row r="505" customFormat="1" ht="13" x14ac:dyDescent="0.15"/>
    <row r="506" customFormat="1" ht="13" x14ac:dyDescent="0.15"/>
    <row r="507" customFormat="1" ht="13" x14ac:dyDescent="0.15"/>
    <row r="508" customFormat="1" ht="13" x14ac:dyDescent="0.15"/>
    <row r="509" customFormat="1" ht="13" x14ac:dyDescent="0.15"/>
    <row r="510" customFormat="1" ht="13" x14ac:dyDescent="0.15"/>
    <row r="511" customFormat="1" ht="13" x14ac:dyDescent="0.15"/>
    <row r="512" customFormat="1" ht="13" x14ac:dyDescent="0.15"/>
    <row r="513" customFormat="1" ht="13" x14ac:dyDescent="0.15"/>
    <row r="514" customFormat="1" ht="13" x14ac:dyDescent="0.15"/>
    <row r="515" customFormat="1" ht="13" x14ac:dyDescent="0.15"/>
    <row r="516" customFormat="1" ht="13" x14ac:dyDescent="0.15"/>
    <row r="517" customFormat="1" ht="13" x14ac:dyDescent="0.15"/>
    <row r="518" customFormat="1" ht="13" x14ac:dyDescent="0.15"/>
    <row r="519" customFormat="1" ht="13" x14ac:dyDescent="0.15"/>
    <row r="520" customFormat="1" ht="13" x14ac:dyDescent="0.15"/>
    <row r="521" customFormat="1" ht="13" x14ac:dyDescent="0.15"/>
    <row r="522" customFormat="1" ht="13" x14ac:dyDescent="0.15"/>
    <row r="523" customFormat="1" ht="13" x14ac:dyDescent="0.15"/>
    <row r="524" customFormat="1" ht="13" x14ac:dyDescent="0.15"/>
    <row r="525" customFormat="1" ht="13" x14ac:dyDescent="0.15"/>
    <row r="526" customFormat="1" ht="13" x14ac:dyDescent="0.15"/>
    <row r="527" customFormat="1" ht="13" x14ac:dyDescent="0.15"/>
    <row r="528" customFormat="1" ht="13" x14ac:dyDescent="0.15"/>
    <row r="529" customFormat="1" ht="13" x14ac:dyDescent="0.15"/>
    <row r="530" customFormat="1" ht="13" x14ac:dyDescent="0.15"/>
    <row r="531" customFormat="1" ht="13" x14ac:dyDescent="0.15"/>
    <row r="532" customFormat="1" ht="13" x14ac:dyDescent="0.15"/>
    <row r="533" customFormat="1" ht="13" x14ac:dyDescent="0.15"/>
    <row r="534" customFormat="1" ht="13" x14ac:dyDescent="0.15"/>
    <row r="535" customFormat="1" ht="13" x14ac:dyDescent="0.15"/>
    <row r="536" customFormat="1" ht="13" x14ac:dyDescent="0.15"/>
    <row r="537" customFormat="1" ht="13" x14ac:dyDescent="0.15"/>
    <row r="538" customFormat="1" ht="13" x14ac:dyDescent="0.15"/>
    <row r="539" customFormat="1" ht="13" x14ac:dyDescent="0.15"/>
    <row r="540" customFormat="1" ht="13" x14ac:dyDescent="0.15"/>
    <row r="541" customFormat="1" ht="13" x14ac:dyDescent="0.15"/>
    <row r="542" customFormat="1" ht="13" x14ac:dyDescent="0.15"/>
    <row r="543" customFormat="1" ht="13" x14ac:dyDescent="0.15"/>
    <row r="544" customFormat="1" ht="13" x14ac:dyDescent="0.15"/>
    <row r="545" customFormat="1" ht="13" x14ac:dyDescent="0.15"/>
    <row r="546" customFormat="1" ht="13" x14ac:dyDescent="0.15"/>
    <row r="547" customFormat="1" ht="13" x14ac:dyDescent="0.15"/>
    <row r="548" customFormat="1" ht="13" x14ac:dyDescent="0.15"/>
    <row r="549" customFormat="1" ht="13" x14ac:dyDescent="0.15"/>
    <row r="550" customFormat="1" ht="13" x14ac:dyDescent="0.15"/>
    <row r="551" customFormat="1" ht="13" x14ac:dyDescent="0.15"/>
    <row r="552" customFormat="1" ht="13" x14ac:dyDescent="0.15"/>
    <row r="553" customFormat="1" ht="13" x14ac:dyDescent="0.15"/>
    <row r="554" customFormat="1" ht="13" x14ac:dyDescent="0.15"/>
    <row r="555" customFormat="1" ht="13" x14ac:dyDescent="0.15"/>
    <row r="556" customFormat="1" ht="13" x14ac:dyDescent="0.15"/>
    <row r="557" customFormat="1" ht="13" x14ac:dyDescent="0.15"/>
    <row r="558" customFormat="1" ht="13" x14ac:dyDescent="0.15"/>
    <row r="559" customFormat="1" ht="13" x14ac:dyDescent="0.15"/>
    <row r="560" customFormat="1" ht="13" x14ac:dyDescent="0.15"/>
    <row r="561" customFormat="1" ht="13" x14ac:dyDescent="0.15"/>
    <row r="562" customFormat="1" ht="13" x14ac:dyDescent="0.15"/>
    <row r="563" customFormat="1" ht="13" x14ac:dyDescent="0.15"/>
    <row r="564" customFormat="1" ht="13" x14ac:dyDescent="0.15"/>
    <row r="565" customFormat="1" ht="13" x14ac:dyDescent="0.15"/>
    <row r="566" customFormat="1" ht="13" x14ac:dyDescent="0.15"/>
    <row r="567" customFormat="1" ht="13" x14ac:dyDescent="0.15"/>
    <row r="568" customFormat="1" ht="13" x14ac:dyDescent="0.15"/>
    <row r="569" customFormat="1" ht="13" x14ac:dyDescent="0.15"/>
    <row r="570" customFormat="1" ht="13" x14ac:dyDescent="0.15"/>
    <row r="571" customFormat="1" ht="13" x14ac:dyDescent="0.15"/>
    <row r="572" customFormat="1" ht="13" x14ac:dyDescent="0.15"/>
    <row r="573" customFormat="1" ht="13" x14ac:dyDescent="0.15"/>
    <row r="574" customFormat="1" ht="13" x14ac:dyDescent="0.15"/>
    <row r="575" customFormat="1" ht="13" x14ac:dyDescent="0.15"/>
    <row r="576" customFormat="1" ht="13" x14ac:dyDescent="0.15"/>
    <row r="577" customFormat="1" ht="13" x14ac:dyDescent="0.15"/>
    <row r="578" customFormat="1" ht="13" x14ac:dyDescent="0.15"/>
    <row r="579" customFormat="1" ht="13" x14ac:dyDescent="0.15"/>
    <row r="580" customFormat="1" ht="13" x14ac:dyDescent="0.15"/>
    <row r="581" customFormat="1" ht="13" x14ac:dyDescent="0.15"/>
    <row r="582" customFormat="1" ht="13" x14ac:dyDescent="0.15"/>
    <row r="583" customFormat="1" ht="13" x14ac:dyDescent="0.15"/>
    <row r="584" customFormat="1" ht="13" x14ac:dyDescent="0.15"/>
    <row r="585" customFormat="1" ht="13" x14ac:dyDescent="0.15"/>
    <row r="586" customFormat="1" ht="13" x14ac:dyDescent="0.15"/>
    <row r="587" customFormat="1" ht="13" x14ac:dyDescent="0.15"/>
    <row r="588" customFormat="1" ht="13" x14ac:dyDescent="0.15"/>
    <row r="589" customFormat="1" ht="13" x14ac:dyDescent="0.15"/>
    <row r="590" customFormat="1" ht="13" x14ac:dyDescent="0.15"/>
    <row r="591" customFormat="1" ht="13" x14ac:dyDescent="0.15"/>
    <row r="592" customFormat="1" ht="13" x14ac:dyDescent="0.15"/>
    <row r="593" customFormat="1" ht="13" x14ac:dyDescent="0.15"/>
    <row r="594" customFormat="1" ht="13" x14ac:dyDescent="0.15"/>
    <row r="595" customFormat="1" ht="13" x14ac:dyDescent="0.15"/>
    <row r="596" customFormat="1" ht="13" x14ac:dyDescent="0.15"/>
    <row r="597" customFormat="1" ht="13" x14ac:dyDescent="0.15"/>
    <row r="598" customFormat="1" ht="13" x14ac:dyDescent="0.15"/>
    <row r="599" customFormat="1" ht="13" x14ac:dyDescent="0.15"/>
    <row r="600" customFormat="1" ht="13" x14ac:dyDescent="0.15"/>
    <row r="601" customFormat="1" ht="13" x14ac:dyDescent="0.15"/>
    <row r="602" customFormat="1" ht="13" x14ac:dyDescent="0.15"/>
    <row r="603" customFormat="1" ht="13" x14ac:dyDescent="0.15"/>
    <row r="604" customFormat="1" ht="13" x14ac:dyDescent="0.15"/>
    <row r="605" customFormat="1" ht="13" x14ac:dyDescent="0.15"/>
    <row r="606" customFormat="1" ht="13" x14ac:dyDescent="0.15"/>
    <row r="607" customFormat="1" ht="13" x14ac:dyDescent="0.15"/>
    <row r="608" customFormat="1" ht="13" x14ac:dyDescent="0.15"/>
    <row r="609" customFormat="1" ht="13" x14ac:dyDescent="0.15"/>
    <row r="610" customFormat="1" ht="13" x14ac:dyDescent="0.15"/>
    <row r="611" customFormat="1" ht="13" x14ac:dyDescent="0.15"/>
    <row r="612" customFormat="1" ht="13" x14ac:dyDescent="0.15"/>
    <row r="613" customFormat="1" ht="13" x14ac:dyDescent="0.15"/>
    <row r="614" customFormat="1" ht="13" x14ac:dyDescent="0.15"/>
    <row r="615" customFormat="1" ht="13" x14ac:dyDescent="0.15"/>
    <row r="616" customFormat="1" ht="13" x14ac:dyDescent="0.15"/>
    <row r="617" customFormat="1" ht="13" x14ac:dyDescent="0.15"/>
    <row r="618" customFormat="1" ht="13" x14ac:dyDescent="0.15"/>
    <row r="619" customFormat="1" ht="13" x14ac:dyDescent="0.15"/>
    <row r="620" customFormat="1" ht="13" x14ac:dyDescent="0.15"/>
    <row r="621" customFormat="1" ht="13" x14ac:dyDescent="0.15"/>
    <row r="622" customFormat="1" ht="13" x14ac:dyDescent="0.15"/>
    <row r="623" customFormat="1" ht="13" x14ac:dyDescent="0.15"/>
    <row r="624" customFormat="1" ht="13" x14ac:dyDescent="0.15"/>
    <row r="625" customFormat="1" ht="13" x14ac:dyDescent="0.15"/>
    <row r="626" customFormat="1" ht="13" x14ac:dyDescent="0.15"/>
    <row r="627" customFormat="1" ht="13" x14ac:dyDescent="0.15"/>
    <row r="628" customFormat="1" ht="13" x14ac:dyDescent="0.15"/>
    <row r="629" customFormat="1" ht="13" x14ac:dyDescent="0.15"/>
    <row r="630" customFormat="1" ht="13" x14ac:dyDescent="0.15"/>
    <row r="631" customFormat="1" ht="13" x14ac:dyDescent="0.15"/>
    <row r="632" customFormat="1" ht="13" x14ac:dyDescent="0.15"/>
    <row r="633" customFormat="1" ht="13" x14ac:dyDescent="0.15"/>
    <row r="634" customFormat="1" ht="13" x14ac:dyDescent="0.15"/>
    <row r="635" customFormat="1" ht="13" x14ac:dyDescent="0.15"/>
    <row r="636" customFormat="1" ht="13" x14ac:dyDescent="0.15"/>
    <row r="637" customFormat="1" ht="13" x14ac:dyDescent="0.15"/>
    <row r="638" customFormat="1" ht="13" x14ac:dyDescent="0.15"/>
    <row r="639" customFormat="1" ht="13" x14ac:dyDescent="0.15"/>
    <row r="640" customFormat="1" ht="13" x14ac:dyDescent="0.15"/>
    <row r="641" customFormat="1" ht="13" x14ac:dyDescent="0.15"/>
    <row r="642" customFormat="1" ht="13" x14ac:dyDescent="0.15"/>
    <row r="643" customFormat="1" ht="13" x14ac:dyDescent="0.15"/>
    <row r="644" customFormat="1" ht="13" x14ac:dyDescent="0.15"/>
    <row r="645" customFormat="1" ht="13" x14ac:dyDescent="0.15"/>
    <row r="646" customFormat="1" ht="13" x14ac:dyDescent="0.15"/>
    <row r="647" customFormat="1" ht="13" x14ac:dyDescent="0.15"/>
    <row r="648" customFormat="1" ht="13" x14ac:dyDescent="0.15"/>
    <row r="649" customFormat="1" ht="13" x14ac:dyDescent="0.15"/>
    <row r="650" customFormat="1" ht="13" x14ac:dyDescent="0.15"/>
    <row r="651" customFormat="1" ht="13" x14ac:dyDescent="0.15"/>
    <row r="652" customFormat="1" ht="13" x14ac:dyDescent="0.15"/>
    <row r="653" customFormat="1" ht="13" x14ac:dyDescent="0.15"/>
    <row r="654" customFormat="1" ht="13" x14ac:dyDescent="0.15"/>
    <row r="655" customFormat="1" ht="13" x14ac:dyDescent="0.15"/>
    <row r="656" customFormat="1" ht="13" x14ac:dyDescent="0.15"/>
    <row r="657" customFormat="1" ht="13" x14ac:dyDescent="0.15"/>
    <row r="658" customFormat="1" ht="13" x14ac:dyDescent="0.15"/>
    <row r="659" customFormat="1" ht="13" x14ac:dyDescent="0.15"/>
    <row r="660" customFormat="1" ht="13" x14ac:dyDescent="0.15"/>
    <row r="661" customFormat="1" ht="13" x14ac:dyDescent="0.15"/>
    <row r="662" customFormat="1" ht="13" x14ac:dyDescent="0.15"/>
    <row r="663" customFormat="1" ht="13" x14ac:dyDescent="0.15"/>
    <row r="664" customFormat="1" ht="13" x14ac:dyDescent="0.15"/>
    <row r="665" customFormat="1" ht="13" x14ac:dyDescent="0.15"/>
    <row r="666" customFormat="1" ht="13" x14ac:dyDescent="0.15"/>
    <row r="667" customFormat="1" ht="13" x14ac:dyDescent="0.15"/>
    <row r="668" customFormat="1" ht="13" x14ac:dyDescent="0.15"/>
    <row r="669" customFormat="1" ht="13" x14ac:dyDescent="0.15"/>
    <row r="670" customFormat="1" ht="13" x14ac:dyDescent="0.15"/>
    <row r="671" customFormat="1" ht="13" x14ac:dyDescent="0.15"/>
    <row r="672" customFormat="1" ht="13" x14ac:dyDescent="0.15"/>
    <row r="673" customFormat="1" ht="13" x14ac:dyDescent="0.15"/>
    <row r="674" customFormat="1" ht="13" x14ac:dyDescent="0.15"/>
    <row r="675" customFormat="1" ht="13" x14ac:dyDescent="0.15"/>
    <row r="676" customFormat="1" ht="13" x14ac:dyDescent="0.15"/>
    <row r="677" customFormat="1" ht="13" x14ac:dyDescent="0.15"/>
    <row r="678" customFormat="1" ht="13" x14ac:dyDescent="0.15"/>
    <row r="679" customFormat="1" ht="13" x14ac:dyDescent="0.15"/>
    <row r="680" customFormat="1" ht="13" x14ac:dyDescent="0.15"/>
    <row r="681" customFormat="1" ht="13" x14ac:dyDescent="0.15"/>
    <row r="682" customFormat="1" ht="13" x14ac:dyDescent="0.15"/>
    <row r="683" customFormat="1" ht="13" x14ac:dyDescent="0.15"/>
    <row r="684" customFormat="1" ht="13" x14ac:dyDescent="0.15"/>
    <row r="685" customFormat="1" ht="13" x14ac:dyDescent="0.15"/>
    <row r="686" customFormat="1" ht="13" x14ac:dyDescent="0.15"/>
    <row r="687" customFormat="1" ht="13" x14ac:dyDescent="0.15"/>
    <row r="688" customFormat="1" ht="13" x14ac:dyDescent="0.15"/>
    <row r="689" customFormat="1" ht="13" x14ac:dyDescent="0.15"/>
    <row r="690" customFormat="1" ht="13" x14ac:dyDescent="0.15"/>
    <row r="691" customFormat="1" ht="13" x14ac:dyDescent="0.15"/>
    <row r="692" customFormat="1" ht="13" x14ac:dyDescent="0.15"/>
    <row r="693" customFormat="1" ht="13" x14ac:dyDescent="0.15"/>
    <row r="694" customFormat="1" ht="13" x14ac:dyDescent="0.15"/>
    <row r="695" customFormat="1" ht="13" x14ac:dyDescent="0.15"/>
    <row r="696" customFormat="1" ht="13" x14ac:dyDescent="0.15"/>
    <row r="697" customFormat="1" ht="13" x14ac:dyDescent="0.15"/>
    <row r="698" customFormat="1" ht="13" x14ac:dyDescent="0.15"/>
    <row r="699" customFormat="1" ht="13" x14ac:dyDescent="0.15"/>
    <row r="700" customFormat="1" ht="13" x14ac:dyDescent="0.15"/>
    <row r="701" customFormat="1" ht="13" x14ac:dyDescent="0.15"/>
    <row r="702" customFormat="1" ht="13" x14ac:dyDescent="0.15"/>
    <row r="703" customFormat="1" ht="13" x14ac:dyDescent="0.15"/>
    <row r="704" customFormat="1" ht="13" x14ac:dyDescent="0.15"/>
    <row r="705" customFormat="1" ht="13" x14ac:dyDescent="0.15"/>
    <row r="706" customFormat="1" ht="13" x14ac:dyDescent="0.15"/>
    <row r="707" customFormat="1" ht="13" x14ac:dyDescent="0.15"/>
    <row r="708" customFormat="1" ht="13" x14ac:dyDescent="0.15"/>
    <row r="709" customFormat="1" ht="13" x14ac:dyDescent="0.15"/>
    <row r="710" customFormat="1" ht="13" x14ac:dyDescent="0.15"/>
    <row r="711" customFormat="1" ht="13" x14ac:dyDescent="0.15"/>
    <row r="712" customFormat="1" ht="13" x14ac:dyDescent="0.15"/>
    <row r="713" customFormat="1" ht="13" x14ac:dyDescent="0.15"/>
    <row r="714" customFormat="1" ht="13" x14ac:dyDescent="0.15"/>
    <row r="715" customFormat="1" ht="13" x14ac:dyDescent="0.15"/>
    <row r="716" customFormat="1" ht="13" x14ac:dyDescent="0.15"/>
    <row r="717" customFormat="1" ht="13" x14ac:dyDescent="0.15"/>
    <row r="718" customFormat="1" ht="13" x14ac:dyDescent="0.15"/>
    <row r="719" customFormat="1" ht="13" x14ac:dyDescent="0.15"/>
    <row r="720" customFormat="1" ht="13" x14ac:dyDescent="0.15"/>
    <row r="721" customFormat="1" ht="13" x14ac:dyDescent="0.15"/>
    <row r="722" customFormat="1" ht="13" x14ac:dyDescent="0.15"/>
    <row r="723" customFormat="1" ht="13" x14ac:dyDescent="0.15"/>
    <row r="724" customFormat="1" ht="13" x14ac:dyDescent="0.15"/>
    <row r="725" customFormat="1" ht="13" x14ac:dyDescent="0.15"/>
    <row r="726" customFormat="1" ht="13" x14ac:dyDescent="0.15"/>
    <row r="727" customFormat="1" ht="13" x14ac:dyDescent="0.15"/>
    <row r="728" customFormat="1" ht="13" x14ac:dyDescent="0.15"/>
    <row r="729" customFormat="1" ht="13" x14ac:dyDescent="0.15"/>
    <row r="730" customFormat="1" ht="13" x14ac:dyDescent="0.15"/>
    <row r="731" customFormat="1" ht="13" x14ac:dyDescent="0.15"/>
    <row r="732" customFormat="1" ht="13" x14ac:dyDescent="0.15"/>
    <row r="733" customFormat="1" ht="13" x14ac:dyDescent="0.15"/>
    <row r="734" customFormat="1" ht="13" x14ac:dyDescent="0.15"/>
    <row r="735" customFormat="1" ht="13" x14ac:dyDescent="0.15"/>
    <row r="736" customFormat="1" ht="13" x14ac:dyDescent="0.15"/>
    <row r="737" customFormat="1" ht="13" x14ac:dyDescent="0.15"/>
    <row r="738" customFormat="1" ht="13" x14ac:dyDescent="0.15"/>
    <row r="739" customFormat="1" ht="13" x14ac:dyDescent="0.15"/>
    <row r="740" customFormat="1" ht="13" x14ac:dyDescent="0.15"/>
    <row r="741" customFormat="1" ht="13" x14ac:dyDescent="0.15"/>
    <row r="742" customFormat="1" ht="13" x14ac:dyDescent="0.15"/>
    <row r="743" customFormat="1" ht="13" x14ac:dyDescent="0.15"/>
    <row r="744" customFormat="1" ht="13" x14ac:dyDescent="0.15"/>
    <row r="745" customFormat="1" ht="13" x14ac:dyDescent="0.15"/>
    <row r="746" customFormat="1" ht="13" x14ac:dyDescent="0.15"/>
    <row r="747" customFormat="1" ht="13" x14ac:dyDescent="0.15"/>
    <row r="748" customFormat="1" ht="13" x14ac:dyDescent="0.15"/>
    <row r="749" customFormat="1" ht="13" x14ac:dyDescent="0.15"/>
    <row r="750" customFormat="1" ht="13" x14ac:dyDescent="0.15"/>
    <row r="751" customFormat="1" ht="13" x14ac:dyDescent="0.15"/>
    <row r="752" customFormat="1" ht="13" x14ac:dyDescent="0.15"/>
    <row r="753" customFormat="1" ht="13" x14ac:dyDescent="0.15"/>
    <row r="754" customFormat="1" ht="13" x14ac:dyDescent="0.15"/>
    <row r="755" customFormat="1" ht="13" x14ac:dyDescent="0.15"/>
    <row r="756" customFormat="1" ht="13" x14ac:dyDescent="0.15"/>
    <row r="757" customFormat="1" ht="13" x14ac:dyDescent="0.15"/>
    <row r="758" customFormat="1" ht="13" x14ac:dyDescent="0.15"/>
    <row r="759" customFormat="1" ht="13" x14ac:dyDescent="0.15"/>
    <row r="760" customFormat="1" ht="13" x14ac:dyDescent="0.15"/>
    <row r="761" customFormat="1" ht="13" x14ac:dyDescent="0.15"/>
    <row r="762" customFormat="1" ht="13" x14ac:dyDescent="0.15"/>
    <row r="763" customFormat="1" ht="13" x14ac:dyDescent="0.15"/>
    <row r="764" customFormat="1" ht="13" x14ac:dyDescent="0.15"/>
    <row r="765" customFormat="1" ht="13" x14ac:dyDescent="0.15"/>
    <row r="766" customFormat="1" ht="13" x14ac:dyDescent="0.15"/>
    <row r="767" customFormat="1" ht="13" x14ac:dyDescent="0.15"/>
    <row r="768" customFormat="1" ht="13" x14ac:dyDescent="0.15"/>
    <row r="769" customFormat="1" ht="13" x14ac:dyDescent="0.15"/>
    <row r="770" customFormat="1" ht="13" x14ac:dyDescent="0.15"/>
    <row r="771" customFormat="1" ht="13" x14ac:dyDescent="0.15"/>
    <row r="772" customFormat="1" ht="13" x14ac:dyDescent="0.15"/>
    <row r="773" customFormat="1" ht="13" x14ac:dyDescent="0.15"/>
    <row r="774" customFormat="1" ht="13" x14ac:dyDescent="0.15"/>
    <row r="775" customFormat="1" ht="13" x14ac:dyDescent="0.15"/>
    <row r="776" customFormat="1" ht="13" x14ac:dyDescent="0.15"/>
    <row r="777" customFormat="1" ht="13" x14ac:dyDescent="0.15"/>
    <row r="778" customFormat="1" ht="13" x14ac:dyDescent="0.15"/>
    <row r="779" customFormat="1" ht="13" x14ac:dyDescent="0.15"/>
    <row r="780" customFormat="1" ht="13" x14ac:dyDescent="0.15"/>
    <row r="781" customFormat="1" ht="13" x14ac:dyDescent="0.15"/>
    <row r="782" customFormat="1" ht="13" x14ac:dyDescent="0.15"/>
    <row r="783" customFormat="1" ht="13" x14ac:dyDescent="0.15"/>
    <row r="784" customFormat="1" ht="13" x14ac:dyDescent="0.15"/>
    <row r="785" customFormat="1" ht="13" x14ac:dyDescent="0.15"/>
    <row r="786" customFormat="1" ht="13" x14ac:dyDescent="0.15"/>
    <row r="787" customFormat="1" ht="13" x14ac:dyDescent="0.15"/>
    <row r="788" customFormat="1" ht="13" x14ac:dyDescent="0.15"/>
    <row r="789" customFormat="1" ht="13" x14ac:dyDescent="0.15"/>
    <row r="790" customFormat="1" ht="13" x14ac:dyDescent="0.15"/>
    <row r="791" customFormat="1" ht="13" x14ac:dyDescent="0.15"/>
    <row r="792" customFormat="1" ht="13" x14ac:dyDescent="0.15"/>
    <row r="793" customFormat="1" ht="13" x14ac:dyDescent="0.15"/>
    <row r="794" customFormat="1" ht="13" x14ac:dyDescent="0.15"/>
    <row r="795" customFormat="1" ht="13" x14ac:dyDescent="0.15"/>
    <row r="796" customFormat="1" ht="13" x14ac:dyDescent="0.15"/>
    <row r="797" customFormat="1" ht="13" x14ac:dyDescent="0.15"/>
    <row r="798" customFormat="1" ht="13" x14ac:dyDescent="0.15"/>
    <row r="799" customFormat="1" ht="13" x14ac:dyDescent="0.15"/>
    <row r="800" customFormat="1" ht="13" x14ac:dyDescent="0.15"/>
    <row r="801" customFormat="1" ht="13" x14ac:dyDescent="0.15"/>
    <row r="802" customFormat="1" ht="13" x14ac:dyDescent="0.15"/>
    <row r="803" customFormat="1" ht="13" x14ac:dyDescent="0.15"/>
    <row r="804" customFormat="1" ht="13" x14ac:dyDescent="0.15"/>
    <row r="805" customFormat="1" ht="13" x14ac:dyDescent="0.15"/>
    <row r="806" customFormat="1" ht="13" x14ac:dyDescent="0.15"/>
    <row r="807" customFormat="1" ht="13" x14ac:dyDescent="0.15"/>
    <row r="808" customFormat="1" ht="13" x14ac:dyDescent="0.15"/>
    <row r="809" customFormat="1" ht="13" x14ac:dyDescent="0.15"/>
    <row r="810" customFormat="1" ht="13" x14ac:dyDescent="0.15"/>
    <row r="811" customFormat="1" ht="13" x14ac:dyDescent="0.15"/>
    <row r="812" customFormat="1" ht="13" x14ac:dyDescent="0.15"/>
    <row r="813" customFormat="1" ht="13" x14ac:dyDescent="0.15"/>
    <row r="814" customFormat="1" ht="13" x14ac:dyDescent="0.15"/>
    <row r="815" customFormat="1" ht="13" x14ac:dyDescent="0.15"/>
    <row r="816" customFormat="1" ht="13" x14ac:dyDescent="0.15"/>
    <row r="817" customFormat="1" ht="13" x14ac:dyDescent="0.15"/>
    <row r="818" customFormat="1" ht="13" x14ac:dyDescent="0.15"/>
    <row r="819" customFormat="1" ht="13" x14ac:dyDescent="0.15"/>
    <row r="820" customFormat="1" ht="13" x14ac:dyDescent="0.15"/>
    <row r="821" customFormat="1" ht="13" x14ac:dyDescent="0.15"/>
    <row r="822" customFormat="1" ht="13" x14ac:dyDescent="0.15"/>
    <row r="823" customFormat="1" ht="13" x14ac:dyDescent="0.15"/>
    <row r="824" customFormat="1" ht="13" x14ac:dyDescent="0.15"/>
    <row r="825" customFormat="1" ht="13" x14ac:dyDescent="0.15"/>
    <row r="826" customFormat="1" ht="13" x14ac:dyDescent="0.15"/>
    <row r="827" customFormat="1" ht="13" x14ac:dyDescent="0.15"/>
    <row r="828" customFormat="1" ht="13" x14ac:dyDescent="0.15"/>
    <row r="829" customFormat="1" ht="13" x14ac:dyDescent="0.15"/>
    <row r="830" customFormat="1" ht="13" x14ac:dyDescent="0.15"/>
    <row r="831" customFormat="1" ht="13" x14ac:dyDescent="0.15"/>
    <row r="832" customFormat="1" ht="13" x14ac:dyDescent="0.15"/>
    <row r="833" customFormat="1" ht="13" x14ac:dyDescent="0.15"/>
    <row r="834" customFormat="1" ht="13" x14ac:dyDescent="0.15"/>
    <row r="835" customFormat="1" ht="13" x14ac:dyDescent="0.15"/>
    <row r="836" customFormat="1" ht="13" x14ac:dyDescent="0.15"/>
    <row r="837" customFormat="1" ht="13" x14ac:dyDescent="0.15"/>
    <row r="838" customFormat="1" ht="13" x14ac:dyDescent="0.15"/>
    <row r="839" customFormat="1" ht="13" x14ac:dyDescent="0.15"/>
    <row r="840" customFormat="1" ht="13" x14ac:dyDescent="0.15"/>
    <row r="841" customFormat="1" ht="13" x14ac:dyDescent="0.15"/>
    <row r="842" customFormat="1" ht="13" x14ac:dyDescent="0.15"/>
    <row r="843" customFormat="1" ht="13" x14ac:dyDescent="0.15"/>
    <row r="844" customFormat="1" ht="13" x14ac:dyDescent="0.15"/>
    <row r="845" customFormat="1" ht="13" x14ac:dyDescent="0.15"/>
    <row r="846" customFormat="1" ht="13" x14ac:dyDescent="0.15"/>
    <row r="847" customFormat="1" ht="13" x14ac:dyDescent="0.15"/>
    <row r="848" customFormat="1" ht="13" x14ac:dyDescent="0.15"/>
    <row r="849" customFormat="1" ht="13" x14ac:dyDescent="0.15"/>
    <row r="850" customFormat="1" ht="13" x14ac:dyDescent="0.15"/>
    <row r="851" customFormat="1" ht="13" x14ac:dyDescent="0.15"/>
    <row r="852" customFormat="1" ht="13" x14ac:dyDescent="0.15"/>
    <row r="853" customFormat="1" ht="13" x14ac:dyDescent="0.15"/>
    <row r="854" customFormat="1" ht="13" x14ac:dyDescent="0.15"/>
    <row r="855" customFormat="1" ht="13" x14ac:dyDescent="0.15"/>
    <row r="856" customFormat="1" ht="13" x14ac:dyDescent="0.15"/>
    <row r="857" customFormat="1" ht="13" x14ac:dyDescent="0.15"/>
    <row r="858" customFormat="1" ht="13" x14ac:dyDescent="0.15"/>
    <row r="859" customFormat="1" ht="13" x14ac:dyDescent="0.15"/>
    <row r="860" customFormat="1" ht="13" x14ac:dyDescent="0.15"/>
    <row r="861" customFormat="1" ht="13" x14ac:dyDescent="0.15"/>
    <row r="862" customFormat="1" ht="13" x14ac:dyDescent="0.15"/>
    <row r="863" customFormat="1" ht="13" x14ac:dyDescent="0.15"/>
    <row r="864" customFormat="1" ht="13" x14ac:dyDescent="0.15"/>
    <row r="865" customFormat="1" ht="13" x14ac:dyDescent="0.15"/>
    <row r="866" customFormat="1" ht="13" x14ac:dyDescent="0.15"/>
    <row r="867" customFormat="1" ht="13" x14ac:dyDescent="0.15"/>
    <row r="868" customFormat="1" ht="13" x14ac:dyDescent="0.15"/>
    <row r="869" customFormat="1" ht="13" x14ac:dyDescent="0.15"/>
    <row r="870" customFormat="1" ht="13" x14ac:dyDescent="0.15"/>
    <row r="871" customFormat="1" ht="13" x14ac:dyDescent="0.15"/>
    <row r="872" customFormat="1" ht="13" x14ac:dyDescent="0.15"/>
    <row r="873" customFormat="1" ht="13" x14ac:dyDescent="0.15"/>
    <row r="874" customFormat="1" ht="13" x14ac:dyDescent="0.15"/>
    <row r="875" customFormat="1" ht="13" x14ac:dyDescent="0.15"/>
    <row r="876" customFormat="1" ht="13" x14ac:dyDescent="0.15"/>
    <row r="877" customFormat="1" ht="13" x14ac:dyDescent="0.15"/>
    <row r="878" customFormat="1" ht="13" x14ac:dyDescent="0.15"/>
    <row r="879" customFormat="1" ht="13" x14ac:dyDescent="0.15"/>
    <row r="880" customFormat="1" ht="13" x14ac:dyDescent="0.15"/>
    <row r="881" customFormat="1" ht="13" x14ac:dyDescent="0.15"/>
    <row r="882" customFormat="1" ht="13" x14ac:dyDescent="0.15"/>
    <row r="883" customFormat="1" ht="13" x14ac:dyDescent="0.15"/>
    <row r="884" customFormat="1" ht="13" x14ac:dyDescent="0.15"/>
    <row r="885" customFormat="1" ht="13" x14ac:dyDescent="0.15"/>
    <row r="886" customFormat="1" ht="13" x14ac:dyDescent="0.15"/>
    <row r="887" customFormat="1" ht="13" x14ac:dyDescent="0.15"/>
    <row r="888" customFormat="1" ht="13" x14ac:dyDescent="0.15"/>
    <row r="889" customFormat="1" ht="13" x14ac:dyDescent="0.15"/>
    <row r="890" customFormat="1" ht="13" x14ac:dyDescent="0.15"/>
    <row r="891" customFormat="1" ht="13" x14ac:dyDescent="0.15"/>
    <row r="892" customFormat="1" ht="13" x14ac:dyDescent="0.15"/>
    <row r="893" customFormat="1" ht="13" x14ac:dyDescent="0.15"/>
    <row r="894" customFormat="1" ht="13" x14ac:dyDescent="0.15"/>
    <row r="895" customFormat="1" ht="13" x14ac:dyDescent="0.15"/>
    <row r="896" customFormat="1" ht="13" x14ac:dyDescent="0.15"/>
    <row r="897" customFormat="1" ht="13" x14ac:dyDescent="0.15"/>
    <row r="898" customFormat="1" ht="13" x14ac:dyDescent="0.15"/>
    <row r="899" customFormat="1" ht="13" x14ac:dyDescent="0.15"/>
    <row r="900" customFormat="1" ht="13" x14ac:dyDescent="0.15"/>
    <row r="901" customFormat="1" ht="13" x14ac:dyDescent="0.15"/>
    <row r="902" customFormat="1" ht="13" x14ac:dyDescent="0.15"/>
    <row r="903" customFormat="1" ht="13" x14ac:dyDescent="0.15"/>
    <row r="904" customFormat="1" ht="13" x14ac:dyDescent="0.15"/>
    <row r="905" customFormat="1" ht="13" x14ac:dyDescent="0.15"/>
    <row r="906" customFormat="1" ht="13" x14ac:dyDescent="0.15"/>
    <row r="907" customFormat="1" ht="13" x14ac:dyDescent="0.15"/>
    <row r="908" customFormat="1" ht="13" x14ac:dyDescent="0.15"/>
    <row r="909" customFormat="1" ht="13" x14ac:dyDescent="0.15"/>
    <row r="910" customFormat="1" ht="13" x14ac:dyDescent="0.15"/>
    <row r="911" customFormat="1" ht="13" x14ac:dyDescent="0.15"/>
    <row r="912" customFormat="1" ht="13" x14ac:dyDescent="0.15"/>
    <row r="913" customFormat="1" ht="13" x14ac:dyDescent="0.15"/>
    <row r="914" customFormat="1" ht="13" x14ac:dyDescent="0.15"/>
    <row r="915" customFormat="1" ht="13" x14ac:dyDescent="0.15"/>
    <row r="916" customFormat="1" ht="13" x14ac:dyDescent="0.15"/>
    <row r="917" customFormat="1" ht="13" x14ac:dyDescent="0.15"/>
    <row r="918" customFormat="1" ht="13" x14ac:dyDescent="0.15"/>
    <row r="919" customFormat="1" ht="13" x14ac:dyDescent="0.15"/>
    <row r="920" customFormat="1" ht="13" x14ac:dyDescent="0.15"/>
    <row r="921" customFormat="1" ht="13" x14ac:dyDescent="0.15"/>
    <row r="922" customFormat="1" ht="13" x14ac:dyDescent="0.15"/>
    <row r="923" customFormat="1" ht="13" x14ac:dyDescent="0.15"/>
    <row r="924" customFormat="1" ht="13" x14ac:dyDescent="0.15"/>
    <row r="925" customFormat="1" ht="13" x14ac:dyDescent="0.15"/>
    <row r="926" customFormat="1" ht="13" x14ac:dyDescent="0.15"/>
    <row r="927" customFormat="1" ht="13" x14ac:dyDescent="0.15"/>
    <row r="928" customFormat="1" ht="13" x14ac:dyDescent="0.15"/>
    <row r="929" customFormat="1" ht="13" x14ac:dyDescent="0.15"/>
    <row r="930" customFormat="1" ht="13" x14ac:dyDescent="0.15"/>
    <row r="931" customFormat="1" ht="13" x14ac:dyDescent="0.15"/>
    <row r="932" customFormat="1" ht="13" x14ac:dyDescent="0.15"/>
    <row r="933" customFormat="1" ht="13" x14ac:dyDescent="0.15"/>
    <row r="934" customFormat="1" ht="13" x14ac:dyDescent="0.15"/>
    <row r="935" customFormat="1" ht="13" x14ac:dyDescent="0.15"/>
    <row r="936" customFormat="1" ht="13" x14ac:dyDescent="0.15"/>
    <row r="937" customFormat="1" ht="13" x14ac:dyDescent="0.15"/>
    <row r="938" customFormat="1" ht="13" x14ac:dyDescent="0.15"/>
    <row r="939" customFormat="1" ht="13" x14ac:dyDescent="0.15"/>
    <row r="940" customFormat="1" ht="13" x14ac:dyDescent="0.15"/>
    <row r="941" customFormat="1" ht="13" x14ac:dyDescent="0.15"/>
    <row r="942" customFormat="1" ht="13" x14ac:dyDescent="0.15"/>
    <row r="943" customFormat="1" ht="13" x14ac:dyDescent="0.15"/>
    <row r="944" customFormat="1" ht="13" x14ac:dyDescent="0.15"/>
    <row r="945" customFormat="1" ht="13" x14ac:dyDescent="0.15"/>
    <row r="946" customFormat="1" ht="13" x14ac:dyDescent="0.15"/>
    <row r="947" customFormat="1" ht="13" x14ac:dyDescent="0.15"/>
    <row r="948" customFormat="1" ht="13" x14ac:dyDescent="0.15"/>
    <row r="949" customFormat="1" ht="13" x14ac:dyDescent="0.15"/>
    <row r="950" customFormat="1" ht="13" x14ac:dyDescent="0.15"/>
    <row r="951" customFormat="1" ht="13" x14ac:dyDescent="0.15"/>
    <row r="952" customFormat="1" ht="13" x14ac:dyDescent="0.15"/>
    <row r="953" customFormat="1" ht="13" x14ac:dyDescent="0.15"/>
    <row r="954" customFormat="1" ht="13" x14ac:dyDescent="0.15"/>
    <row r="955" customFormat="1" ht="13" x14ac:dyDescent="0.15"/>
    <row r="956" customFormat="1" ht="13" x14ac:dyDescent="0.15"/>
    <row r="957" customFormat="1" ht="13" x14ac:dyDescent="0.15"/>
    <row r="958" customFormat="1" ht="13" x14ac:dyDescent="0.15"/>
    <row r="959" customFormat="1" ht="13" x14ac:dyDescent="0.15"/>
    <row r="960" customFormat="1" ht="13" x14ac:dyDescent="0.15"/>
    <row r="961" customFormat="1" ht="13" x14ac:dyDescent="0.15"/>
    <row r="962" customFormat="1" ht="13" x14ac:dyDescent="0.15"/>
    <row r="963" customFormat="1" ht="13" x14ac:dyDescent="0.15"/>
    <row r="964" customFormat="1" ht="13" x14ac:dyDescent="0.15"/>
    <row r="965" customFormat="1" ht="13" x14ac:dyDescent="0.15"/>
    <row r="966" customFormat="1" ht="13" x14ac:dyDescent="0.15"/>
    <row r="967" customFormat="1" ht="13" x14ac:dyDescent="0.15"/>
    <row r="968" customFormat="1" ht="13" x14ac:dyDescent="0.15"/>
    <row r="969" customFormat="1" ht="13" x14ac:dyDescent="0.15"/>
    <row r="970" customFormat="1" ht="13" x14ac:dyDescent="0.15"/>
    <row r="971" customFormat="1" ht="13" x14ac:dyDescent="0.15"/>
    <row r="972" customFormat="1" ht="13" x14ac:dyDescent="0.15"/>
    <row r="973" customFormat="1" ht="13" x14ac:dyDescent="0.15"/>
    <row r="974" customFormat="1" ht="13" x14ac:dyDescent="0.15"/>
    <row r="975" customFormat="1" ht="13" x14ac:dyDescent="0.15"/>
    <row r="976" customFormat="1" ht="13" x14ac:dyDescent="0.15"/>
    <row r="977" customFormat="1" ht="13" x14ac:dyDescent="0.15"/>
    <row r="978" customFormat="1" ht="13" x14ac:dyDescent="0.15"/>
    <row r="979" customFormat="1" ht="13" x14ac:dyDescent="0.15"/>
    <row r="980" customFormat="1" ht="13" x14ac:dyDescent="0.15"/>
    <row r="981" customFormat="1" ht="13" x14ac:dyDescent="0.15"/>
    <row r="982" customFormat="1" ht="13" x14ac:dyDescent="0.15"/>
    <row r="983" customFormat="1" ht="13" x14ac:dyDescent="0.15"/>
    <row r="984" customFormat="1" ht="13" x14ac:dyDescent="0.15"/>
    <row r="985" customFormat="1" ht="13" x14ac:dyDescent="0.15"/>
    <row r="986" customFormat="1" ht="13" x14ac:dyDescent="0.15"/>
    <row r="987" customFormat="1" ht="13" x14ac:dyDescent="0.15"/>
    <row r="988" customFormat="1" ht="13" x14ac:dyDescent="0.15"/>
    <row r="989" customFormat="1" ht="13" x14ac:dyDescent="0.15"/>
    <row r="990" customFormat="1" ht="13" x14ac:dyDescent="0.15"/>
    <row r="991" customFormat="1" ht="13" x14ac:dyDescent="0.15"/>
    <row r="992" customFormat="1" ht="13" x14ac:dyDescent="0.15"/>
    <row r="993" customFormat="1" ht="13" x14ac:dyDescent="0.15"/>
    <row r="994" customFormat="1" ht="13" x14ac:dyDescent="0.15"/>
    <row r="995" customFormat="1" ht="13" x14ac:dyDescent="0.15"/>
    <row r="996" customFormat="1" ht="13" x14ac:dyDescent="0.15"/>
    <row r="997" customFormat="1" ht="13" x14ac:dyDescent="0.15"/>
    <row r="998" customFormat="1" ht="13" x14ac:dyDescent="0.15"/>
    <row r="999" customFormat="1" ht="13" x14ac:dyDescent="0.15"/>
    <row r="1000" customFormat="1" ht="13" x14ac:dyDescent="0.15"/>
    <row r="1001" customFormat="1" ht="13" x14ac:dyDescent="0.15"/>
    <row r="1002" customFormat="1" ht="13" x14ac:dyDescent="0.15"/>
    <row r="1003" customFormat="1" ht="13" x14ac:dyDescent="0.15"/>
    <row r="1004" customFormat="1" ht="13" x14ac:dyDescent="0.15"/>
    <row r="1005" customFormat="1" ht="13" x14ac:dyDescent="0.15"/>
    <row r="1006" customFormat="1" ht="13" x14ac:dyDescent="0.15"/>
    <row r="1007" customFormat="1" ht="13" x14ac:dyDescent="0.15"/>
    <row r="1008" customFormat="1" ht="13" x14ac:dyDescent="0.15"/>
    <row r="1009" customFormat="1" ht="13" x14ac:dyDescent="0.15"/>
    <row r="1010" customFormat="1" ht="13" x14ac:dyDescent="0.15"/>
    <row r="1011" customFormat="1" ht="13" x14ac:dyDescent="0.15"/>
    <row r="1012" customFormat="1" ht="13" x14ac:dyDescent="0.15"/>
    <row r="1013" customFormat="1" ht="13" x14ac:dyDescent="0.15"/>
    <row r="1014" customFormat="1" ht="13" x14ac:dyDescent="0.15"/>
    <row r="1015" customFormat="1" ht="13" x14ac:dyDescent="0.15"/>
    <row r="1016" customFormat="1" ht="13" x14ac:dyDescent="0.15"/>
    <row r="1017" customFormat="1" ht="13" x14ac:dyDescent="0.15"/>
    <row r="1018" customFormat="1" ht="13" x14ac:dyDescent="0.15"/>
    <row r="1019" customFormat="1" ht="13" x14ac:dyDescent="0.15"/>
    <row r="1020" customFormat="1" ht="13" x14ac:dyDescent="0.15"/>
    <row r="1021" customFormat="1" ht="13" x14ac:dyDescent="0.15"/>
    <row r="1022" customFormat="1" ht="13" x14ac:dyDescent="0.15"/>
    <row r="1023" customFormat="1" ht="13" x14ac:dyDescent="0.15"/>
    <row r="1024" customFormat="1" ht="13" x14ac:dyDescent="0.15"/>
    <row r="1025" customFormat="1" ht="13" x14ac:dyDescent="0.15"/>
    <row r="1026" customFormat="1" ht="13" x14ac:dyDescent="0.15"/>
    <row r="1027" customFormat="1" ht="13" x14ac:dyDescent="0.15"/>
    <row r="1028" customFormat="1" ht="13" x14ac:dyDescent="0.15"/>
    <row r="1029" customFormat="1" ht="13" x14ac:dyDescent="0.15"/>
    <row r="1030" customFormat="1" ht="13" x14ac:dyDescent="0.15"/>
    <row r="1031" customFormat="1" ht="13" x14ac:dyDescent="0.15"/>
    <row r="1032" customFormat="1" ht="13" x14ac:dyDescent="0.15"/>
    <row r="1033" customFormat="1" ht="13" x14ac:dyDescent="0.15"/>
    <row r="1034" customFormat="1" ht="13" x14ac:dyDescent="0.15"/>
    <row r="1035" customFormat="1" ht="13" x14ac:dyDescent="0.15"/>
    <row r="1036" customFormat="1" ht="13" x14ac:dyDescent="0.15"/>
    <row r="1037" customFormat="1" ht="13" x14ac:dyDescent="0.15"/>
    <row r="1038" customFormat="1" ht="13" x14ac:dyDescent="0.15"/>
    <row r="1039" customFormat="1" ht="13" x14ac:dyDescent="0.15"/>
    <row r="1040" customFormat="1" ht="13" x14ac:dyDescent="0.15"/>
    <row r="1041" customFormat="1" ht="13" x14ac:dyDescent="0.15"/>
    <row r="1042" customFormat="1" ht="13" x14ac:dyDescent="0.15"/>
    <row r="1043" customFormat="1" ht="13" x14ac:dyDescent="0.15"/>
    <row r="1044" customFormat="1" ht="13" x14ac:dyDescent="0.15"/>
    <row r="1045" customFormat="1" ht="13" x14ac:dyDescent="0.15"/>
    <row r="1046" customFormat="1" ht="13" x14ac:dyDescent="0.15"/>
    <row r="1047" customFormat="1" ht="13" x14ac:dyDescent="0.15"/>
    <row r="1048" customFormat="1" ht="13" x14ac:dyDescent="0.15"/>
    <row r="1049" customFormat="1" ht="13" x14ac:dyDescent="0.15"/>
    <row r="1050" customFormat="1" ht="13" x14ac:dyDescent="0.15"/>
    <row r="1051" customFormat="1" ht="13" x14ac:dyDescent="0.15"/>
    <row r="1052" customFormat="1" ht="13" x14ac:dyDescent="0.15"/>
    <row r="1053" customFormat="1" ht="13" x14ac:dyDescent="0.15"/>
    <row r="1054" customFormat="1" ht="13" x14ac:dyDescent="0.15"/>
    <row r="1055" customFormat="1" ht="13" x14ac:dyDescent="0.15"/>
    <row r="1056" customFormat="1" ht="13" x14ac:dyDescent="0.15"/>
    <row r="1057" customFormat="1" ht="13" x14ac:dyDescent="0.15"/>
    <row r="1058" customFormat="1" ht="13" x14ac:dyDescent="0.15"/>
    <row r="1059" customFormat="1" ht="13" x14ac:dyDescent="0.15"/>
    <row r="1060" customFormat="1" ht="13" x14ac:dyDescent="0.15"/>
    <row r="1061" customFormat="1" ht="13" x14ac:dyDescent="0.15"/>
    <row r="1062" customFormat="1" ht="13" x14ac:dyDescent="0.15"/>
    <row r="1063" customFormat="1" ht="13" x14ac:dyDescent="0.15"/>
    <row r="1064" customFormat="1" ht="13" x14ac:dyDescent="0.15"/>
    <row r="1065" customFormat="1" ht="13" x14ac:dyDescent="0.15"/>
    <row r="1066" customFormat="1" ht="13" x14ac:dyDescent="0.15"/>
    <row r="1067" customFormat="1" ht="13" x14ac:dyDescent="0.15"/>
    <row r="1068" customFormat="1" ht="13" x14ac:dyDescent="0.15"/>
    <row r="1069" customFormat="1" ht="13" x14ac:dyDescent="0.15"/>
    <row r="1070" customFormat="1" ht="13" x14ac:dyDescent="0.15"/>
    <row r="1071" customFormat="1" ht="13" x14ac:dyDescent="0.15"/>
    <row r="1072" customFormat="1" ht="13" x14ac:dyDescent="0.15"/>
    <row r="1073" customFormat="1" ht="13" x14ac:dyDescent="0.15"/>
    <row r="1074" customFormat="1" ht="13" x14ac:dyDescent="0.15"/>
    <row r="1075" customFormat="1" ht="13" x14ac:dyDescent="0.15"/>
    <row r="1076" customFormat="1" ht="13" x14ac:dyDescent="0.15"/>
    <row r="1077" customFormat="1" ht="13" x14ac:dyDescent="0.15"/>
    <row r="1078" customFormat="1" ht="13" x14ac:dyDescent="0.15"/>
    <row r="1079" customFormat="1" ht="13" x14ac:dyDescent="0.15"/>
    <row r="1080" customFormat="1" ht="13" x14ac:dyDescent="0.15"/>
    <row r="1081" customFormat="1" ht="13" x14ac:dyDescent="0.15"/>
    <row r="1082" customFormat="1" ht="13" x14ac:dyDescent="0.15"/>
    <row r="1083" customFormat="1" ht="13" x14ac:dyDescent="0.15"/>
    <row r="1084" customFormat="1" ht="13" x14ac:dyDescent="0.15"/>
    <row r="1085" customFormat="1" ht="13" x14ac:dyDescent="0.15"/>
    <row r="1086" customFormat="1" ht="13" x14ac:dyDescent="0.15"/>
    <row r="1087" customFormat="1" ht="13" x14ac:dyDescent="0.15"/>
    <row r="1088" customFormat="1" ht="13" x14ac:dyDescent="0.15"/>
    <row r="1089" customFormat="1" ht="13" x14ac:dyDescent="0.15"/>
    <row r="1090" customFormat="1" ht="13" x14ac:dyDescent="0.15"/>
    <row r="1091" customFormat="1" ht="13" x14ac:dyDescent="0.15"/>
    <row r="1092" customFormat="1" ht="13" x14ac:dyDescent="0.15"/>
    <row r="1093" customFormat="1" ht="13" x14ac:dyDescent="0.15"/>
    <row r="1094" customFormat="1" ht="13" x14ac:dyDescent="0.15"/>
    <row r="1095" customFormat="1" ht="13" x14ac:dyDescent="0.15"/>
    <row r="1096" customFormat="1" ht="13" x14ac:dyDescent="0.15"/>
    <row r="1097" customFormat="1" ht="13" x14ac:dyDescent="0.15"/>
    <row r="1098" customFormat="1" ht="13" x14ac:dyDescent="0.15"/>
    <row r="1099" customFormat="1" ht="13" x14ac:dyDescent="0.15"/>
    <row r="1100" customFormat="1" ht="13" x14ac:dyDescent="0.15"/>
    <row r="1101" customFormat="1" ht="13" x14ac:dyDescent="0.15"/>
    <row r="1102" customFormat="1" ht="13" x14ac:dyDescent="0.15"/>
    <row r="1103" customFormat="1" ht="13" x14ac:dyDescent="0.15"/>
    <row r="1104" customFormat="1" ht="13" x14ac:dyDescent="0.15"/>
    <row r="1105" customFormat="1" ht="13" x14ac:dyDescent="0.15"/>
    <row r="1106" customFormat="1" ht="13" x14ac:dyDescent="0.15"/>
    <row r="1107" customFormat="1" ht="13" x14ac:dyDescent="0.15"/>
    <row r="1108" customFormat="1" ht="13" x14ac:dyDescent="0.15"/>
    <row r="1109" customFormat="1" ht="13" x14ac:dyDescent="0.15"/>
    <row r="1110" customFormat="1" ht="13" x14ac:dyDescent="0.15"/>
    <row r="1111" customFormat="1" ht="13" x14ac:dyDescent="0.15"/>
    <row r="1112" customFormat="1" ht="13" x14ac:dyDescent="0.15"/>
    <row r="1113" customFormat="1" ht="13" x14ac:dyDescent="0.15"/>
    <row r="1114" customFormat="1" ht="13" x14ac:dyDescent="0.15"/>
    <row r="1115" customFormat="1" ht="13" x14ac:dyDescent="0.15"/>
    <row r="1116" customFormat="1" ht="13" x14ac:dyDescent="0.15"/>
    <row r="1117" customFormat="1" ht="13" x14ac:dyDescent="0.15"/>
    <row r="1118" customFormat="1" ht="13" x14ac:dyDescent="0.15"/>
    <row r="1119" customFormat="1" ht="13" x14ac:dyDescent="0.15"/>
    <row r="1120" customFormat="1" ht="13" x14ac:dyDescent="0.15"/>
    <row r="1121" customFormat="1" ht="13" x14ac:dyDescent="0.15"/>
    <row r="1122" customFormat="1" ht="13" x14ac:dyDescent="0.15"/>
    <row r="1123" customFormat="1" ht="13" x14ac:dyDescent="0.15"/>
    <row r="1124" customFormat="1" ht="13" x14ac:dyDescent="0.15"/>
    <row r="1125" customFormat="1" ht="13" x14ac:dyDescent="0.15"/>
    <row r="1126" customFormat="1" ht="13" x14ac:dyDescent="0.15"/>
    <row r="1127" customFormat="1" ht="13" x14ac:dyDescent="0.15"/>
    <row r="1128" customFormat="1" ht="13" x14ac:dyDescent="0.15"/>
    <row r="1129" customFormat="1" ht="13" x14ac:dyDescent="0.15"/>
    <row r="1130" customFormat="1" ht="13" x14ac:dyDescent="0.15"/>
    <row r="1131" customFormat="1" ht="13" x14ac:dyDescent="0.15"/>
    <row r="1132" customFormat="1" ht="13" x14ac:dyDescent="0.15"/>
    <row r="1133" customFormat="1" ht="13" x14ac:dyDescent="0.15"/>
    <row r="1134" customFormat="1" ht="13" x14ac:dyDescent="0.15"/>
    <row r="1135" customFormat="1" ht="13" x14ac:dyDescent="0.15"/>
    <row r="1136" customFormat="1" ht="13" x14ac:dyDescent="0.15"/>
    <row r="1137" customFormat="1" ht="13" x14ac:dyDescent="0.15"/>
    <row r="1138" customFormat="1" ht="13" x14ac:dyDescent="0.15"/>
    <row r="1139" customFormat="1" ht="13" x14ac:dyDescent="0.15"/>
    <row r="1140" customFormat="1" ht="13" x14ac:dyDescent="0.15"/>
    <row r="1141" customFormat="1" ht="13" x14ac:dyDescent="0.15"/>
    <row r="1142" customFormat="1" ht="13" x14ac:dyDescent="0.15"/>
    <row r="1143" customFormat="1" ht="13" x14ac:dyDescent="0.15"/>
    <row r="1144" customFormat="1" ht="13" x14ac:dyDescent="0.15"/>
    <row r="1145" customFormat="1" ht="13" x14ac:dyDescent="0.15"/>
    <row r="1146" customFormat="1" ht="13" x14ac:dyDescent="0.15"/>
    <row r="1147" customFormat="1" ht="13" x14ac:dyDescent="0.15"/>
    <row r="1148" customFormat="1" ht="13" x14ac:dyDescent="0.15"/>
    <row r="1149" customFormat="1" ht="13" x14ac:dyDescent="0.15"/>
    <row r="1150" customFormat="1" ht="13" x14ac:dyDescent="0.15"/>
    <row r="1151" customFormat="1" ht="13" x14ac:dyDescent="0.15"/>
    <row r="1152" customFormat="1" ht="13" x14ac:dyDescent="0.15"/>
    <row r="1153" customFormat="1" ht="13" x14ac:dyDescent="0.15"/>
    <row r="1154" customFormat="1" ht="13" x14ac:dyDescent="0.15"/>
    <row r="1155" customFormat="1" ht="13" x14ac:dyDescent="0.15"/>
    <row r="1156" customFormat="1" ht="13" x14ac:dyDescent="0.15"/>
    <row r="1157" customFormat="1" ht="13" x14ac:dyDescent="0.15"/>
    <row r="1158" customFormat="1" ht="13" x14ac:dyDescent="0.15"/>
    <row r="1159" customFormat="1" ht="13" x14ac:dyDescent="0.15"/>
    <row r="1160" customFormat="1" ht="13" x14ac:dyDescent="0.15"/>
    <row r="1161" customFormat="1" ht="13" x14ac:dyDescent="0.15"/>
    <row r="1162" customFormat="1" ht="13" x14ac:dyDescent="0.15"/>
    <row r="1163" customFormat="1" ht="13" x14ac:dyDescent="0.15"/>
    <row r="1164" customFormat="1" ht="13" x14ac:dyDescent="0.15"/>
    <row r="1165" customFormat="1" ht="13" x14ac:dyDescent="0.15"/>
    <row r="1166" customFormat="1" ht="13" x14ac:dyDescent="0.15"/>
    <row r="1167" customFormat="1" ht="13" x14ac:dyDescent="0.15"/>
    <row r="1168" customFormat="1" ht="13" x14ac:dyDescent="0.15"/>
    <row r="1169" customFormat="1" ht="13" x14ac:dyDescent="0.15"/>
    <row r="1170" customFormat="1" ht="13" x14ac:dyDescent="0.15"/>
    <row r="1171" customFormat="1" ht="13" x14ac:dyDescent="0.15"/>
    <row r="1172" customFormat="1" ht="13" x14ac:dyDescent="0.15"/>
    <row r="1173" customFormat="1" ht="13" x14ac:dyDescent="0.15"/>
    <row r="1174" customFormat="1" ht="13" x14ac:dyDescent="0.15"/>
    <row r="1175" customFormat="1" ht="13" x14ac:dyDescent="0.15"/>
    <row r="1176" customFormat="1" ht="13" x14ac:dyDescent="0.15"/>
    <row r="1177" customFormat="1" ht="13" x14ac:dyDescent="0.15"/>
    <row r="1178" customFormat="1" ht="13" x14ac:dyDescent="0.15"/>
    <row r="1179" customFormat="1" ht="13" x14ac:dyDescent="0.15"/>
    <row r="1180" customFormat="1" ht="13" x14ac:dyDescent="0.15"/>
    <row r="1181" customFormat="1" ht="13" x14ac:dyDescent="0.15"/>
    <row r="1182" customFormat="1" ht="13" x14ac:dyDescent="0.15"/>
    <row r="1183" customFormat="1" ht="13" x14ac:dyDescent="0.15"/>
    <row r="1184" customFormat="1" ht="13" x14ac:dyDescent="0.15"/>
    <row r="1185" customFormat="1" ht="13" x14ac:dyDescent="0.15"/>
    <row r="1186" customFormat="1" ht="13" x14ac:dyDescent="0.15"/>
    <row r="1187" customFormat="1" ht="13" x14ac:dyDescent="0.15"/>
    <row r="1188" customFormat="1" ht="13" x14ac:dyDescent="0.15"/>
    <row r="1189" customFormat="1" ht="13" x14ac:dyDescent="0.15"/>
    <row r="1190" customFormat="1" ht="13" x14ac:dyDescent="0.15"/>
    <row r="1191" customFormat="1" ht="13" x14ac:dyDescent="0.15"/>
    <row r="1192" customFormat="1" ht="13" x14ac:dyDescent="0.15"/>
    <row r="1193" customFormat="1" ht="13" x14ac:dyDescent="0.15"/>
    <row r="1194" customFormat="1" ht="13" x14ac:dyDescent="0.15"/>
    <row r="1195" customFormat="1" ht="13" x14ac:dyDescent="0.15"/>
    <row r="1196" customFormat="1" ht="13" x14ac:dyDescent="0.15"/>
    <row r="1197" customFormat="1" ht="13" x14ac:dyDescent="0.15"/>
    <row r="1198" customFormat="1" ht="13" x14ac:dyDescent="0.15"/>
    <row r="1199" customFormat="1" ht="13" x14ac:dyDescent="0.15"/>
    <row r="1200" customFormat="1" ht="13" x14ac:dyDescent="0.15"/>
    <row r="1201" customFormat="1" ht="13" x14ac:dyDescent="0.15"/>
    <row r="1202" customFormat="1" ht="13" x14ac:dyDescent="0.15"/>
    <row r="1203" customFormat="1" ht="13" x14ac:dyDescent="0.15"/>
    <row r="1204" customFormat="1" ht="13" x14ac:dyDescent="0.15"/>
    <row r="1205" customFormat="1" ht="13" x14ac:dyDescent="0.15"/>
    <row r="1206" customFormat="1" ht="13" x14ac:dyDescent="0.15"/>
    <row r="1207" customFormat="1" ht="13" x14ac:dyDescent="0.15"/>
    <row r="1208" customFormat="1" ht="13" x14ac:dyDescent="0.15"/>
    <row r="1209" customFormat="1" ht="13" x14ac:dyDescent="0.15"/>
    <row r="1210" customFormat="1" ht="13" x14ac:dyDescent="0.15"/>
    <row r="1211" customFormat="1" ht="13" x14ac:dyDescent="0.15"/>
    <row r="1212" customFormat="1" ht="13" x14ac:dyDescent="0.15"/>
    <row r="1213" customFormat="1" ht="13" x14ac:dyDescent="0.15"/>
    <row r="1214" customFormat="1" ht="13" x14ac:dyDescent="0.15"/>
    <row r="1215" customFormat="1" ht="13" x14ac:dyDescent="0.15"/>
    <row r="1216" customFormat="1" ht="13" x14ac:dyDescent="0.15"/>
    <row r="1217" customFormat="1" ht="13" x14ac:dyDescent="0.15"/>
    <row r="1218" customFormat="1" ht="13" x14ac:dyDescent="0.15"/>
    <row r="1219" customFormat="1" ht="13" x14ac:dyDescent="0.15"/>
    <row r="1220" customFormat="1" ht="13" x14ac:dyDescent="0.15"/>
    <row r="1221" customFormat="1" ht="13" x14ac:dyDescent="0.15"/>
    <row r="1222" customFormat="1" ht="13" x14ac:dyDescent="0.15"/>
    <row r="1223" customFormat="1" ht="13" x14ac:dyDescent="0.15"/>
    <row r="1224" customFormat="1" ht="13" x14ac:dyDescent="0.15"/>
    <row r="1225" customFormat="1" ht="13" x14ac:dyDescent="0.15"/>
    <row r="1226" customFormat="1" ht="13" x14ac:dyDescent="0.15"/>
    <row r="1227" customFormat="1" ht="13" x14ac:dyDescent="0.15"/>
    <row r="1228" customFormat="1" ht="13" x14ac:dyDescent="0.15"/>
    <row r="1229" customFormat="1" ht="13" x14ac:dyDescent="0.15"/>
    <row r="1230" customFormat="1" ht="13" x14ac:dyDescent="0.15"/>
    <row r="1231" customFormat="1" ht="13" x14ac:dyDescent="0.15"/>
    <row r="1232" customFormat="1" ht="13" x14ac:dyDescent="0.15"/>
    <row r="1233" customFormat="1" ht="13" x14ac:dyDescent="0.15"/>
    <row r="1234" customFormat="1" ht="13" x14ac:dyDescent="0.15"/>
    <row r="1235" customFormat="1" ht="13" x14ac:dyDescent="0.15"/>
    <row r="1236" customFormat="1" ht="13" x14ac:dyDescent="0.15"/>
    <row r="1237" customFormat="1" ht="13" x14ac:dyDescent="0.15"/>
    <row r="1238" customFormat="1" ht="13" x14ac:dyDescent="0.15"/>
    <row r="1239" customFormat="1" ht="13" x14ac:dyDescent="0.15"/>
    <row r="1240" customFormat="1" ht="13" x14ac:dyDescent="0.15"/>
    <row r="1241" customFormat="1" ht="13" x14ac:dyDescent="0.15"/>
    <row r="1242" customFormat="1" ht="13" x14ac:dyDescent="0.15"/>
    <row r="1243" customFormat="1" ht="13" x14ac:dyDescent="0.15"/>
    <row r="1244" customFormat="1" ht="13" x14ac:dyDescent="0.15"/>
    <row r="1245" customFormat="1" ht="13" x14ac:dyDescent="0.15"/>
    <row r="1246" customFormat="1" ht="13" x14ac:dyDescent="0.15"/>
    <row r="1247" customFormat="1" ht="13" x14ac:dyDescent="0.15"/>
    <row r="1248" customFormat="1" ht="13" x14ac:dyDescent="0.15"/>
    <row r="1249" customFormat="1" ht="13" x14ac:dyDescent="0.15"/>
    <row r="1250" customFormat="1" ht="13" x14ac:dyDescent="0.15"/>
    <row r="1251" customFormat="1" ht="13" x14ac:dyDescent="0.15"/>
    <row r="1252" customFormat="1" ht="13" x14ac:dyDescent="0.15"/>
    <row r="1253" customFormat="1" ht="13" x14ac:dyDescent="0.15"/>
    <row r="1254" customFormat="1" ht="13" x14ac:dyDescent="0.15"/>
    <row r="1255" customFormat="1" ht="13" x14ac:dyDescent="0.15"/>
    <row r="1256" customFormat="1" ht="13" x14ac:dyDescent="0.15"/>
    <row r="1257" customFormat="1" ht="13" x14ac:dyDescent="0.15"/>
    <row r="1258" customFormat="1" ht="13" x14ac:dyDescent="0.15"/>
    <row r="1259" customFormat="1" ht="13" x14ac:dyDescent="0.15"/>
    <row r="1260" customFormat="1" ht="13" x14ac:dyDescent="0.15"/>
    <row r="1261" customFormat="1" ht="13" x14ac:dyDescent="0.15"/>
    <row r="1262" customFormat="1" ht="13" x14ac:dyDescent="0.15"/>
    <row r="1263" customFormat="1" ht="13" x14ac:dyDescent="0.15"/>
    <row r="1264" customFormat="1" ht="13" x14ac:dyDescent="0.15"/>
    <row r="1265" customFormat="1" ht="13" x14ac:dyDescent="0.15"/>
    <row r="1266" customFormat="1" ht="13" x14ac:dyDescent="0.15"/>
    <row r="1267" customFormat="1" ht="13" x14ac:dyDescent="0.15"/>
    <row r="1268" customFormat="1" ht="13" x14ac:dyDescent="0.15"/>
    <row r="1269" customFormat="1" ht="13" x14ac:dyDescent="0.15"/>
    <row r="1270" customFormat="1" ht="13" x14ac:dyDescent="0.15"/>
    <row r="1271" customFormat="1" ht="13" x14ac:dyDescent="0.15"/>
    <row r="1272" customFormat="1" ht="13" x14ac:dyDescent="0.15"/>
    <row r="1273" customFormat="1" ht="13" x14ac:dyDescent="0.15"/>
    <row r="1274" customFormat="1" ht="13" x14ac:dyDescent="0.15"/>
    <row r="1275" customFormat="1" ht="13" x14ac:dyDescent="0.15"/>
    <row r="1276" customFormat="1" ht="13" x14ac:dyDescent="0.15"/>
    <row r="1277" customFormat="1" ht="13" x14ac:dyDescent="0.15"/>
    <row r="1278" customFormat="1" ht="13" x14ac:dyDescent="0.15"/>
    <row r="1279" customFormat="1" ht="13" x14ac:dyDescent="0.15"/>
    <row r="1280" customFormat="1" ht="13" x14ac:dyDescent="0.15"/>
    <row r="1281" customFormat="1" ht="13" x14ac:dyDescent="0.15"/>
    <row r="1282" customFormat="1" ht="13" x14ac:dyDescent="0.15"/>
    <row r="1283" customFormat="1" ht="13" x14ac:dyDescent="0.15"/>
    <row r="1284" customFormat="1" ht="13" x14ac:dyDescent="0.15"/>
    <row r="1285" customFormat="1" ht="13" x14ac:dyDescent="0.15"/>
    <row r="1286" customFormat="1" ht="13" x14ac:dyDescent="0.15"/>
    <row r="1287" customFormat="1" ht="13" x14ac:dyDescent="0.15"/>
    <row r="1288" customFormat="1" ht="13" x14ac:dyDescent="0.15"/>
    <row r="1289" customFormat="1" ht="13" x14ac:dyDescent="0.15"/>
    <row r="1290" customFormat="1" ht="13" x14ac:dyDescent="0.15"/>
    <row r="1291" customFormat="1" ht="13" x14ac:dyDescent="0.15"/>
    <row r="1292" customFormat="1" ht="13" x14ac:dyDescent="0.15"/>
    <row r="1293" customFormat="1" ht="13" x14ac:dyDescent="0.15"/>
    <row r="1294" customFormat="1" ht="13" x14ac:dyDescent="0.15"/>
    <row r="1295" customFormat="1" ht="13" x14ac:dyDescent="0.15"/>
    <row r="1296" customFormat="1" ht="13" x14ac:dyDescent="0.15"/>
    <row r="1297" customFormat="1" ht="13" x14ac:dyDescent="0.15"/>
    <row r="1298" customFormat="1" ht="13" x14ac:dyDescent="0.15"/>
    <row r="1299" customFormat="1" ht="13" x14ac:dyDescent="0.15"/>
    <row r="1300" customFormat="1" ht="13" x14ac:dyDescent="0.15"/>
    <row r="1301" customFormat="1" ht="13" x14ac:dyDescent="0.15"/>
    <row r="1302" customFormat="1" ht="13" x14ac:dyDescent="0.15"/>
    <row r="1303" customFormat="1" ht="13" x14ac:dyDescent="0.15"/>
    <row r="1304" customFormat="1" ht="13" x14ac:dyDescent="0.15"/>
    <row r="1305" customFormat="1" ht="13" x14ac:dyDescent="0.15"/>
    <row r="1306" customFormat="1" ht="13" x14ac:dyDescent="0.15"/>
    <row r="1307" customFormat="1" ht="13" x14ac:dyDescent="0.15"/>
    <row r="1308" customFormat="1" ht="13" x14ac:dyDescent="0.15"/>
    <row r="1309" customFormat="1" ht="13" x14ac:dyDescent="0.15"/>
    <row r="1310" customFormat="1" ht="13" x14ac:dyDescent="0.15"/>
    <row r="1311" customFormat="1" ht="13" x14ac:dyDescent="0.15"/>
    <row r="1312" customFormat="1" ht="13" x14ac:dyDescent="0.15"/>
    <row r="1313" customFormat="1" ht="13" x14ac:dyDescent="0.15"/>
    <row r="1314" customFormat="1" ht="13" x14ac:dyDescent="0.15"/>
    <row r="1315" customFormat="1" ht="13" x14ac:dyDescent="0.15"/>
    <row r="1316" customFormat="1" ht="13" x14ac:dyDescent="0.15"/>
    <row r="1317" customFormat="1" ht="13" x14ac:dyDescent="0.15"/>
    <row r="1318" customFormat="1" ht="13" x14ac:dyDescent="0.15"/>
    <row r="1319" customFormat="1" ht="13" x14ac:dyDescent="0.15"/>
    <row r="1320" customFormat="1" ht="13" x14ac:dyDescent="0.15"/>
    <row r="1321" customFormat="1" ht="13" x14ac:dyDescent="0.15"/>
    <row r="1322" customFormat="1" ht="13" x14ac:dyDescent="0.15"/>
    <row r="1323" customFormat="1" ht="13" x14ac:dyDescent="0.15"/>
    <row r="1324" customFormat="1" ht="13" x14ac:dyDescent="0.15"/>
    <row r="1325" customFormat="1" ht="13" x14ac:dyDescent="0.15"/>
    <row r="1326" customFormat="1" ht="13" x14ac:dyDescent="0.15"/>
    <row r="1327" customFormat="1" ht="13" x14ac:dyDescent="0.15"/>
    <row r="1328" customFormat="1" ht="13" x14ac:dyDescent="0.15"/>
    <row r="1329" customFormat="1" ht="13" x14ac:dyDescent="0.15"/>
    <row r="1330" customFormat="1" ht="13" x14ac:dyDescent="0.15"/>
    <row r="1331" customFormat="1" ht="13" x14ac:dyDescent="0.15"/>
    <row r="1332" customFormat="1" ht="13" x14ac:dyDescent="0.15"/>
    <row r="1333" customFormat="1" ht="13" x14ac:dyDescent="0.15"/>
    <row r="1334" customFormat="1" ht="13" x14ac:dyDescent="0.15"/>
    <row r="1335" customFormat="1" ht="13" x14ac:dyDescent="0.15"/>
    <row r="1336" customFormat="1" ht="13" x14ac:dyDescent="0.15"/>
    <row r="1337" customFormat="1" ht="13" x14ac:dyDescent="0.15"/>
    <row r="1338" customFormat="1" ht="13" x14ac:dyDescent="0.15"/>
    <row r="1339" customFormat="1" ht="13" x14ac:dyDescent="0.15"/>
    <row r="1340" customFormat="1" ht="13" x14ac:dyDescent="0.15"/>
    <row r="1341" customFormat="1" ht="13" x14ac:dyDescent="0.15"/>
    <row r="1342" customFormat="1" ht="13" x14ac:dyDescent="0.15"/>
    <row r="1343" customFormat="1" ht="13" x14ac:dyDescent="0.15"/>
    <row r="1344" customFormat="1" ht="13" x14ac:dyDescent="0.15"/>
    <row r="1345" customFormat="1" ht="13" x14ac:dyDescent="0.15"/>
    <row r="1346" customFormat="1" ht="13" x14ac:dyDescent="0.15"/>
    <row r="1347" customFormat="1" ht="13" x14ac:dyDescent="0.15"/>
    <row r="1348" customFormat="1" ht="13" x14ac:dyDescent="0.15"/>
    <row r="1349" customFormat="1" ht="13" x14ac:dyDescent="0.15"/>
    <row r="1350" customFormat="1" ht="13" x14ac:dyDescent="0.15"/>
    <row r="1351" customFormat="1" ht="13" x14ac:dyDescent="0.15"/>
    <row r="1352" customFormat="1" ht="13" x14ac:dyDescent="0.15"/>
    <row r="1353" customFormat="1" ht="13" x14ac:dyDescent="0.15"/>
    <row r="1354" customFormat="1" ht="13" x14ac:dyDescent="0.15"/>
    <row r="1355" customFormat="1" ht="13" x14ac:dyDescent="0.15"/>
    <row r="1356" customFormat="1" ht="13" x14ac:dyDescent="0.15"/>
    <row r="1357" customFormat="1" ht="13" x14ac:dyDescent="0.15"/>
    <row r="1358" customFormat="1" ht="13" x14ac:dyDescent="0.15"/>
    <row r="1359" customFormat="1" ht="13" x14ac:dyDescent="0.15"/>
    <row r="1360" customFormat="1" ht="13" x14ac:dyDescent="0.15"/>
    <row r="1361" customFormat="1" ht="13" x14ac:dyDescent="0.15"/>
    <row r="1362" customFormat="1" ht="13" x14ac:dyDescent="0.15"/>
    <row r="1363" customFormat="1" ht="13" x14ac:dyDescent="0.15"/>
    <row r="1364" customFormat="1" ht="13" x14ac:dyDescent="0.15"/>
    <row r="1365" customFormat="1" ht="13" x14ac:dyDescent="0.15"/>
    <row r="1366" customFormat="1" ht="13" x14ac:dyDescent="0.15"/>
    <row r="1367" customFormat="1" ht="13" x14ac:dyDescent="0.15"/>
    <row r="1368" customFormat="1" ht="13" x14ac:dyDescent="0.15"/>
    <row r="1369" customFormat="1" ht="13" x14ac:dyDescent="0.15"/>
    <row r="1370" customFormat="1" ht="13" x14ac:dyDescent="0.15"/>
    <row r="1371" customFormat="1" ht="13" x14ac:dyDescent="0.15"/>
    <row r="1372" customFormat="1" ht="13" x14ac:dyDescent="0.15"/>
    <row r="1373" customFormat="1" ht="13" x14ac:dyDescent="0.15"/>
    <row r="1374" customFormat="1" ht="13" x14ac:dyDescent="0.15"/>
    <row r="1375" customFormat="1" ht="13" x14ac:dyDescent="0.15"/>
    <row r="1376" customFormat="1" ht="13" x14ac:dyDescent="0.15"/>
    <row r="1377" customFormat="1" ht="13" x14ac:dyDescent="0.15"/>
    <row r="1378" customFormat="1" ht="13" x14ac:dyDescent="0.15"/>
    <row r="1379" customFormat="1" ht="13" x14ac:dyDescent="0.15"/>
    <row r="1380" customFormat="1" ht="13" x14ac:dyDescent="0.15"/>
    <row r="1381" customFormat="1" ht="13" x14ac:dyDescent="0.15"/>
    <row r="1382" customFormat="1" ht="13" x14ac:dyDescent="0.15"/>
    <row r="1383" customFormat="1" ht="13" x14ac:dyDescent="0.15"/>
    <row r="1384" customFormat="1" ht="13" x14ac:dyDescent="0.15"/>
    <row r="1385" customFormat="1" ht="13" x14ac:dyDescent="0.15"/>
    <row r="1386" customFormat="1" ht="13" x14ac:dyDescent="0.15"/>
    <row r="1387" customFormat="1" ht="13" x14ac:dyDescent="0.15"/>
    <row r="1388" customFormat="1" ht="13" x14ac:dyDescent="0.15"/>
    <row r="1389" customFormat="1" ht="13" x14ac:dyDescent="0.15"/>
    <row r="1390" customFormat="1" ht="13" x14ac:dyDescent="0.15"/>
    <row r="1391" customFormat="1" ht="13" x14ac:dyDescent="0.15"/>
    <row r="1392" customFormat="1" ht="13" x14ac:dyDescent="0.15"/>
    <row r="1393" customFormat="1" ht="13" x14ac:dyDescent="0.15"/>
    <row r="1394" customFormat="1" ht="13" x14ac:dyDescent="0.15"/>
    <row r="1395" customFormat="1" ht="13" x14ac:dyDescent="0.15"/>
    <row r="1396" customFormat="1" ht="13" x14ac:dyDescent="0.15"/>
    <row r="1397" customFormat="1" ht="13" x14ac:dyDescent="0.15"/>
    <row r="1398" customFormat="1" ht="13" x14ac:dyDescent="0.15"/>
    <row r="1399" customFormat="1" ht="13" x14ac:dyDescent="0.15"/>
    <row r="1400" customFormat="1" ht="13" x14ac:dyDescent="0.15"/>
    <row r="1401" customFormat="1" ht="13" x14ac:dyDescent="0.15"/>
    <row r="1402" customFormat="1" ht="13" x14ac:dyDescent="0.15"/>
    <row r="1403" customFormat="1" ht="13" x14ac:dyDescent="0.15"/>
    <row r="1404" customFormat="1" ht="13" x14ac:dyDescent="0.15"/>
    <row r="1405" customFormat="1" ht="13" x14ac:dyDescent="0.15"/>
    <row r="1406" customFormat="1" ht="13" x14ac:dyDescent="0.15"/>
    <row r="1407" customFormat="1" ht="13" x14ac:dyDescent="0.15"/>
    <row r="1408" customFormat="1" ht="13" x14ac:dyDescent="0.15"/>
    <row r="1409" customFormat="1" ht="13" x14ac:dyDescent="0.15"/>
    <row r="1410" customFormat="1" ht="13" x14ac:dyDescent="0.15"/>
    <row r="1411" customFormat="1" ht="13" x14ac:dyDescent="0.15"/>
    <row r="1412" customFormat="1" ht="13" x14ac:dyDescent="0.15"/>
    <row r="1413" customFormat="1" ht="13" x14ac:dyDescent="0.15"/>
    <row r="1414" customFormat="1" ht="13" x14ac:dyDescent="0.15"/>
    <row r="1415" customFormat="1" ht="13" x14ac:dyDescent="0.15"/>
    <row r="1416" customFormat="1" ht="13" x14ac:dyDescent="0.15"/>
    <row r="1417" customFormat="1" ht="13" x14ac:dyDescent="0.15"/>
    <row r="1418" customFormat="1" ht="13" x14ac:dyDescent="0.15"/>
    <row r="1419" customFormat="1" ht="13" x14ac:dyDescent="0.15"/>
    <row r="1420" customFormat="1" ht="13" x14ac:dyDescent="0.15"/>
    <row r="1421" customFormat="1" ht="13" x14ac:dyDescent="0.15"/>
    <row r="1422" customFormat="1" ht="13" x14ac:dyDescent="0.15"/>
    <row r="1423" customFormat="1" ht="13" x14ac:dyDescent="0.15"/>
    <row r="1424" customFormat="1" ht="13" x14ac:dyDescent="0.15"/>
    <row r="1425" customFormat="1" ht="13" x14ac:dyDescent="0.15"/>
    <row r="1426" customFormat="1" ht="13" x14ac:dyDescent="0.15"/>
    <row r="1427" customFormat="1" ht="13" x14ac:dyDescent="0.15"/>
    <row r="1428" customFormat="1" ht="13" x14ac:dyDescent="0.15"/>
    <row r="1429" customFormat="1" ht="13" x14ac:dyDescent="0.15"/>
    <row r="1430" customFormat="1" ht="13" x14ac:dyDescent="0.15"/>
    <row r="1431" customFormat="1" ht="13" x14ac:dyDescent="0.15"/>
    <row r="1432" customFormat="1" ht="13" x14ac:dyDescent="0.15"/>
    <row r="1433" customFormat="1" ht="13" x14ac:dyDescent="0.15"/>
    <row r="1434" customFormat="1" ht="13" x14ac:dyDescent="0.15"/>
    <row r="1435" customFormat="1" ht="13" x14ac:dyDescent="0.15"/>
    <row r="1436" customFormat="1" ht="13" x14ac:dyDescent="0.15"/>
    <row r="1437" customFormat="1" ht="13" x14ac:dyDescent="0.15"/>
    <row r="1438" customFormat="1" ht="13" x14ac:dyDescent="0.15"/>
    <row r="1439" customFormat="1" ht="13" x14ac:dyDescent="0.15"/>
    <row r="1440" customFormat="1" ht="13" x14ac:dyDescent="0.15"/>
    <row r="1441" customFormat="1" ht="13" x14ac:dyDescent="0.15"/>
    <row r="1442" customFormat="1" ht="13" x14ac:dyDescent="0.15"/>
    <row r="1443" customFormat="1" ht="13" x14ac:dyDescent="0.15"/>
    <row r="1444" customFormat="1" ht="13" x14ac:dyDescent="0.15"/>
    <row r="1445" customFormat="1" ht="13" x14ac:dyDescent="0.15"/>
    <row r="1446" customFormat="1" ht="13" x14ac:dyDescent="0.15"/>
    <row r="1447" customFormat="1" ht="13" x14ac:dyDescent="0.15"/>
    <row r="1448" customFormat="1" ht="13" x14ac:dyDescent="0.15"/>
    <row r="1449" customFormat="1" ht="13" x14ac:dyDescent="0.15"/>
    <row r="1450" customFormat="1" ht="13" x14ac:dyDescent="0.15"/>
    <row r="1451" customFormat="1" ht="13" x14ac:dyDescent="0.15"/>
    <row r="1452" customFormat="1" ht="13" x14ac:dyDescent="0.15"/>
    <row r="1453" customFormat="1" ht="13" x14ac:dyDescent="0.15"/>
    <row r="1454" customFormat="1" ht="13" x14ac:dyDescent="0.15"/>
    <row r="1455" customFormat="1" ht="13" x14ac:dyDescent="0.15"/>
    <row r="1456" customFormat="1" ht="13" x14ac:dyDescent="0.15"/>
    <row r="1457" customFormat="1" ht="13" x14ac:dyDescent="0.15"/>
    <row r="1458" customFormat="1" ht="13" x14ac:dyDescent="0.15"/>
    <row r="1459" customFormat="1" ht="13" x14ac:dyDescent="0.15"/>
    <row r="1460" customFormat="1" ht="13" x14ac:dyDescent="0.15"/>
    <row r="1461" customFormat="1" ht="13" x14ac:dyDescent="0.15"/>
    <row r="1462" customFormat="1" ht="13" x14ac:dyDescent="0.15"/>
    <row r="1463" customFormat="1" ht="13" x14ac:dyDescent="0.15"/>
    <row r="1464" customFormat="1" ht="13" x14ac:dyDescent="0.15"/>
    <row r="1465" customFormat="1" ht="13" x14ac:dyDescent="0.15"/>
    <row r="1466" customFormat="1" ht="13" x14ac:dyDescent="0.15"/>
    <row r="1467" customFormat="1" ht="13" x14ac:dyDescent="0.15"/>
    <row r="1468" customFormat="1" ht="13" x14ac:dyDescent="0.15"/>
    <row r="1469" customFormat="1" ht="13" x14ac:dyDescent="0.15"/>
    <row r="1470" customFormat="1" ht="13" x14ac:dyDescent="0.15"/>
    <row r="1471" customFormat="1" ht="13" x14ac:dyDescent="0.15"/>
    <row r="1472" customFormat="1" ht="13" x14ac:dyDescent="0.15"/>
    <row r="1473" customFormat="1" ht="13" x14ac:dyDescent="0.15"/>
    <row r="1474" customFormat="1" ht="13" x14ac:dyDescent="0.15"/>
    <row r="1475" customFormat="1" ht="13" x14ac:dyDescent="0.15"/>
    <row r="1476" customFormat="1" ht="13" x14ac:dyDescent="0.15"/>
    <row r="1477" customFormat="1" ht="13" x14ac:dyDescent="0.15"/>
    <row r="1478" customFormat="1" ht="13" x14ac:dyDescent="0.15"/>
    <row r="1479" customFormat="1" ht="13" x14ac:dyDescent="0.15"/>
    <row r="1480" customFormat="1" ht="13" x14ac:dyDescent="0.15"/>
    <row r="1481" customFormat="1" ht="13" x14ac:dyDescent="0.15"/>
    <row r="1482" customFormat="1" ht="13" x14ac:dyDescent="0.15"/>
    <row r="1483" customFormat="1" ht="13" x14ac:dyDescent="0.15"/>
    <row r="1484" customFormat="1" ht="13" x14ac:dyDescent="0.15"/>
    <row r="1485" customFormat="1" ht="13" x14ac:dyDescent="0.15"/>
    <row r="1486" customFormat="1" ht="13" x14ac:dyDescent="0.15"/>
    <row r="1487" customFormat="1" ht="13" x14ac:dyDescent="0.15"/>
    <row r="1488" customFormat="1" ht="13" x14ac:dyDescent="0.15"/>
    <row r="1489" customFormat="1" ht="13" x14ac:dyDescent="0.15"/>
    <row r="1490" customFormat="1" ht="13" x14ac:dyDescent="0.15"/>
    <row r="1491" customFormat="1" ht="13" x14ac:dyDescent="0.15"/>
    <row r="1492" customFormat="1" ht="13" x14ac:dyDescent="0.15"/>
    <row r="1493" customFormat="1" ht="13" x14ac:dyDescent="0.15"/>
    <row r="1494" customFormat="1" ht="13" x14ac:dyDescent="0.15"/>
    <row r="1495" customFormat="1" ht="13" x14ac:dyDescent="0.15"/>
    <row r="1496" customFormat="1" ht="13" x14ac:dyDescent="0.15"/>
    <row r="1497" customFormat="1" ht="13" x14ac:dyDescent="0.15"/>
    <row r="1498" customFormat="1" ht="13" x14ac:dyDescent="0.15"/>
    <row r="1499" customFormat="1" ht="13" x14ac:dyDescent="0.15"/>
    <row r="1500" customFormat="1" ht="13" x14ac:dyDescent="0.15"/>
    <row r="1501" customFormat="1" ht="13" x14ac:dyDescent="0.15"/>
    <row r="1502" customFormat="1" ht="13" x14ac:dyDescent="0.15"/>
    <row r="1503" customFormat="1" ht="13" x14ac:dyDescent="0.15"/>
    <row r="1504" customFormat="1" ht="13" x14ac:dyDescent="0.15"/>
    <row r="1505" customFormat="1" ht="13" x14ac:dyDescent="0.15"/>
    <row r="1506" customFormat="1" ht="13" x14ac:dyDescent="0.15"/>
    <row r="1507" customFormat="1" ht="13" x14ac:dyDescent="0.15"/>
    <row r="1508" customFormat="1" ht="13" x14ac:dyDescent="0.15"/>
    <row r="1509" customFormat="1" ht="13" x14ac:dyDescent="0.15"/>
    <row r="1510" customFormat="1" ht="13" x14ac:dyDescent="0.15"/>
    <row r="1511" customFormat="1" ht="13" x14ac:dyDescent="0.15"/>
    <row r="1512" customFormat="1" ht="13" x14ac:dyDescent="0.15"/>
    <row r="1513" customFormat="1" ht="13" x14ac:dyDescent="0.15"/>
    <row r="1514" customFormat="1" ht="13" x14ac:dyDescent="0.15"/>
    <row r="1515" customFormat="1" ht="13" x14ac:dyDescent="0.15"/>
    <row r="1516" customFormat="1" ht="13" x14ac:dyDescent="0.15"/>
    <row r="1517" customFormat="1" ht="13" x14ac:dyDescent="0.15"/>
    <row r="1518" customFormat="1" ht="13" x14ac:dyDescent="0.15"/>
    <row r="1519" customFormat="1" ht="13" x14ac:dyDescent="0.15"/>
    <row r="1520" customFormat="1" ht="13" x14ac:dyDescent="0.15"/>
    <row r="1521" customFormat="1" ht="13" x14ac:dyDescent="0.15"/>
    <row r="1522" customFormat="1" ht="13" x14ac:dyDescent="0.15"/>
    <row r="1523" customFormat="1" ht="13" x14ac:dyDescent="0.15"/>
    <row r="1524" customFormat="1" ht="13" x14ac:dyDescent="0.15"/>
    <row r="1525" customFormat="1" ht="13" x14ac:dyDescent="0.15"/>
    <row r="1526" customFormat="1" ht="13" x14ac:dyDescent="0.15"/>
    <row r="1527" customFormat="1" ht="13" x14ac:dyDescent="0.15"/>
    <row r="1528" customFormat="1" ht="13" x14ac:dyDescent="0.15"/>
    <row r="1529" customFormat="1" ht="13" x14ac:dyDescent="0.15"/>
    <row r="1530" customFormat="1" ht="13" x14ac:dyDescent="0.15"/>
    <row r="1531" customFormat="1" ht="13" x14ac:dyDescent="0.15"/>
    <row r="1532" customFormat="1" ht="13" x14ac:dyDescent="0.15"/>
    <row r="1533" customFormat="1" ht="13" x14ac:dyDescent="0.15"/>
    <row r="1534" customFormat="1" ht="13" x14ac:dyDescent="0.15"/>
    <row r="1535" customFormat="1" ht="13" x14ac:dyDescent="0.15"/>
    <row r="1536" customFormat="1" ht="13" x14ac:dyDescent="0.15"/>
    <row r="1537" customFormat="1" ht="13" x14ac:dyDescent="0.15"/>
    <row r="1538" customFormat="1" ht="13" x14ac:dyDescent="0.15"/>
    <row r="1539" customFormat="1" ht="13" x14ac:dyDescent="0.15"/>
    <row r="1540" customFormat="1" ht="13" x14ac:dyDescent="0.15"/>
    <row r="1541" customFormat="1" ht="13" x14ac:dyDescent="0.15"/>
    <row r="1542" customFormat="1" ht="13" x14ac:dyDescent="0.15"/>
    <row r="1543" customFormat="1" ht="13" x14ac:dyDescent="0.15"/>
    <row r="1544" customFormat="1" ht="13" x14ac:dyDescent="0.15"/>
    <row r="1545" customFormat="1" ht="13" x14ac:dyDescent="0.15"/>
    <row r="1546" customFormat="1" ht="13" x14ac:dyDescent="0.15"/>
    <row r="1547" customFormat="1" ht="13" x14ac:dyDescent="0.15"/>
    <row r="1548" customFormat="1" ht="13" x14ac:dyDescent="0.15"/>
    <row r="1549" customFormat="1" ht="13" x14ac:dyDescent="0.15"/>
    <row r="1550" customFormat="1" ht="13" x14ac:dyDescent="0.15"/>
    <row r="1551" customFormat="1" ht="13" x14ac:dyDescent="0.15"/>
    <row r="1552" customFormat="1" ht="13" x14ac:dyDescent="0.15"/>
    <row r="1553" customFormat="1" ht="13" x14ac:dyDescent="0.15"/>
    <row r="1554" customFormat="1" ht="13" x14ac:dyDescent="0.15"/>
    <row r="1555" customFormat="1" ht="13" x14ac:dyDescent="0.15"/>
    <row r="1556" customFormat="1" ht="13" x14ac:dyDescent="0.15"/>
    <row r="1557" customFormat="1" ht="13" x14ac:dyDescent="0.15"/>
    <row r="1558" customFormat="1" ht="13" x14ac:dyDescent="0.15"/>
    <row r="1559" customFormat="1" ht="13" x14ac:dyDescent="0.15"/>
    <row r="1560" customFormat="1" ht="13" x14ac:dyDescent="0.15"/>
    <row r="1561" customFormat="1" ht="13" x14ac:dyDescent="0.15"/>
    <row r="1562" customFormat="1" ht="13" x14ac:dyDescent="0.15"/>
    <row r="1563" customFormat="1" ht="13" x14ac:dyDescent="0.15"/>
    <row r="1564" customFormat="1" ht="13" x14ac:dyDescent="0.15"/>
    <row r="1565" customFormat="1" ht="13" x14ac:dyDescent="0.15"/>
    <row r="1566" customFormat="1" ht="13" x14ac:dyDescent="0.15"/>
    <row r="1567" customFormat="1" ht="13" x14ac:dyDescent="0.15"/>
    <row r="1568" customFormat="1" ht="13" x14ac:dyDescent="0.15"/>
    <row r="1569" customFormat="1" ht="13" x14ac:dyDescent="0.15"/>
    <row r="1570" customFormat="1" ht="13" x14ac:dyDescent="0.15"/>
    <row r="1571" customFormat="1" ht="13" x14ac:dyDescent="0.15"/>
    <row r="1572" customFormat="1" ht="13" x14ac:dyDescent="0.15"/>
    <row r="1573" customFormat="1" ht="13" x14ac:dyDescent="0.15"/>
    <row r="1574" customFormat="1" ht="13" x14ac:dyDescent="0.15"/>
    <row r="1575" customFormat="1" ht="13" x14ac:dyDescent="0.15"/>
    <row r="1576" customFormat="1" ht="13" x14ac:dyDescent="0.15"/>
    <row r="1577" customFormat="1" ht="13" x14ac:dyDescent="0.15"/>
    <row r="1578" customFormat="1" ht="13" x14ac:dyDescent="0.15"/>
    <row r="1579" customFormat="1" ht="13" x14ac:dyDescent="0.15"/>
    <row r="1580" customFormat="1" ht="13" x14ac:dyDescent="0.15"/>
    <row r="1581" customFormat="1" ht="13" x14ac:dyDescent="0.15"/>
    <row r="1582" customFormat="1" ht="13" x14ac:dyDescent="0.15"/>
    <row r="1583" customFormat="1" ht="13" x14ac:dyDescent="0.15"/>
    <row r="1584" customFormat="1" ht="13" x14ac:dyDescent="0.15"/>
    <row r="1585" customFormat="1" ht="13" x14ac:dyDescent="0.15"/>
    <row r="1586" customFormat="1" ht="13" x14ac:dyDescent="0.15"/>
    <row r="1587" customFormat="1" ht="13" x14ac:dyDescent="0.15"/>
    <row r="1588" customFormat="1" ht="13" x14ac:dyDescent="0.15"/>
    <row r="1589" customFormat="1" ht="13" x14ac:dyDescent="0.15"/>
    <row r="1590" customFormat="1" ht="13" x14ac:dyDescent="0.15"/>
    <row r="1591" customFormat="1" ht="13" x14ac:dyDescent="0.15"/>
    <row r="1592" customFormat="1" ht="13" x14ac:dyDescent="0.15"/>
    <row r="1593" customFormat="1" ht="13" x14ac:dyDescent="0.15"/>
    <row r="1594" customFormat="1" ht="13" x14ac:dyDescent="0.15"/>
    <row r="1595" customFormat="1" ht="13" x14ac:dyDescent="0.15"/>
    <row r="1596" customFormat="1" ht="13" x14ac:dyDescent="0.15"/>
    <row r="1597" customFormat="1" ht="13" x14ac:dyDescent="0.15"/>
    <row r="1598" customFormat="1" ht="13" x14ac:dyDescent="0.15"/>
    <row r="1599" customFormat="1" ht="13" x14ac:dyDescent="0.15"/>
    <row r="1600" customFormat="1" ht="13" x14ac:dyDescent="0.15"/>
    <row r="1601" customFormat="1" ht="13" x14ac:dyDescent="0.15"/>
    <row r="1602" customFormat="1" ht="13" x14ac:dyDescent="0.15"/>
    <row r="1603" customFormat="1" ht="13" x14ac:dyDescent="0.15"/>
    <row r="1604" customFormat="1" ht="13" x14ac:dyDescent="0.15"/>
    <row r="1605" customFormat="1" ht="13" x14ac:dyDescent="0.15"/>
    <row r="1606" customFormat="1" ht="13" x14ac:dyDescent="0.15"/>
    <row r="1607" customFormat="1" ht="13" x14ac:dyDescent="0.15"/>
    <row r="1608" customFormat="1" ht="13" x14ac:dyDescent="0.15"/>
    <row r="1609" customFormat="1" ht="13" x14ac:dyDescent="0.15"/>
    <row r="1610" customFormat="1" ht="13" x14ac:dyDescent="0.15"/>
    <row r="1611" customFormat="1" ht="13" x14ac:dyDescent="0.15"/>
    <row r="1612" customFormat="1" ht="13" x14ac:dyDescent="0.15"/>
    <row r="1613" customFormat="1" ht="13" x14ac:dyDescent="0.15"/>
    <row r="1614" customFormat="1" ht="13" x14ac:dyDescent="0.15"/>
    <row r="1615" customFormat="1" ht="13" x14ac:dyDescent="0.15"/>
    <row r="1616" customFormat="1" ht="13" x14ac:dyDescent="0.15"/>
    <row r="1617" customFormat="1" ht="13" x14ac:dyDescent="0.15"/>
    <row r="1618" customFormat="1" ht="13" x14ac:dyDescent="0.15"/>
    <row r="1619" customFormat="1" ht="13" x14ac:dyDescent="0.15"/>
    <row r="1620" customFormat="1" ht="13" x14ac:dyDescent="0.15"/>
    <row r="1621" customFormat="1" ht="13" x14ac:dyDescent="0.15"/>
    <row r="1622" customFormat="1" ht="13" x14ac:dyDescent="0.15"/>
    <row r="1623" customFormat="1" ht="13" x14ac:dyDescent="0.15"/>
    <row r="1624" customFormat="1" ht="13" x14ac:dyDescent="0.15"/>
    <row r="1625" customFormat="1" ht="13" x14ac:dyDescent="0.15"/>
    <row r="1626" customFormat="1" ht="13" x14ac:dyDescent="0.15"/>
    <row r="1627" customFormat="1" ht="13" x14ac:dyDescent="0.15"/>
    <row r="1628" customFormat="1" ht="13" x14ac:dyDescent="0.15"/>
    <row r="1629" customFormat="1" ht="13" x14ac:dyDescent="0.15"/>
    <row r="1630" customFormat="1" ht="13" x14ac:dyDescent="0.15"/>
    <row r="1631" customFormat="1" ht="13" x14ac:dyDescent="0.15"/>
    <row r="1632" customFormat="1" ht="13" x14ac:dyDescent="0.15"/>
    <row r="1633" customFormat="1" ht="13" x14ac:dyDescent="0.15"/>
    <row r="1634" customFormat="1" ht="13" x14ac:dyDescent="0.15"/>
    <row r="1635" customFormat="1" ht="13" x14ac:dyDescent="0.15"/>
    <row r="1636" customFormat="1" ht="13" x14ac:dyDescent="0.15"/>
    <row r="1637" customFormat="1" ht="13" x14ac:dyDescent="0.15"/>
    <row r="1638" customFormat="1" ht="13" x14ac:dyDescent="0.15"/>
    <row r="1639" customFormat="1" ht="13" x14ac:dyDescent="0.15"/>
    <row r="1640" customFormat="1" ht="13" x14ac:dyDescent="0.15"/>
    <row r="1641" customFormat="1" ht="13" x14ac:dyDescent="0.15"/>
    <row r="1642" customFormat="1" ht="13" x14ac:dyDescent="0.15"/>
    <row r="1643" customFormat="1" ht="13" x14ac:dyDescent="0.15"/>
    <row r="1644" customFormat="1" ht="13" x14ac:dyDescent="0.15"/>
    <row r="1645" customFormat="1" ht="13" x14ac:dyDescent="0.15"/>
    <row r="1646" customFormat="1" ht="13" x14ac:dyDescent="0.15"/>
    <row r="1647" customFormat="1" ht="13" x14ac:dyDescent="0.15"/>
    <row r="1648" customFormat="1" ht="13" x14ac:dyDescent="0.15"/>
    <row r="1649" customFormat="1" ht="13" x14ac:dyDescent="0.15"/>
    <row r="1650" customFormat="1" ht="13" x14ac:dyDescent="0.15"/>
    <row r="1651" customFormat="1" ht="13" x14ac:dyDescent="0.15"/>
    <row r="1652" customFormat="1" ht="13" x14ac:dyDescent="0.15"/>
    <row r="1653" customFormat="1" ht="13" x14ac:dyDescent="0.15"/>
    <row r="1654" customFormat="1" ht="13" x14ac:dyDescent="0.15"/>
    <row r="1655" customFormat="1" ht="13" x14ac:dyDescent="0.15"/>
    <row r="1656" customFormat="1" ht="13" x14ac:dyDescent="0.15"/>
    <row r="1657" customFormat="1" ht="13" x14ac:dyDescent="0.15"/>
    <row r="1658" customFormat="1" ht="13" x14ac:dyDescent="0.15"/>
    <row r="1659" customFormat="1" ht="13" x14ac:dyDescent="0.15"/>
    <row r="1660" customFormat="1" ht="13" x14ac:dyDescent="0.15"/>
    <row r="1661" customFormat="1" ht="13" x14ac:dyDescent="0.15"/>
    <row r="1662" customFormat="1" ht="13" x14ac:dyDescent="0.15"/>
    <row r="1663" customFormat="1" ht="13" x14ac:dyDescent="0.15"/>
    <row r="1664" customFormat="1" ht="13" x14ac:dyDescent="0.15"/>
    <row r="1665" customFormat="1" ht="13" x14ac:dyDescent="0.15"/>
    <row r="1666" customFormat="1" ht="13" x14ac:dyDescent="0.15"/>
    <row r="1667" customFormat="1" ht="13" x14ac:dyDescent="0.15"/>
    <row r="1668" customFormat="1" ht="13" x14ac:dyDescent="0.15"/>
    <row r="1669" customFormat="1" ht="13" x14ac:dyDescent="0.15"/>
    <row r="1670" customFormat="1" ht="13" x14ac:dyDescent="0.15"/>
    <row r="1671" customFormat="1" ht="13" x14ac:dyDescent="0.15"/>
    <row r="1672" customFormat="1" ht="13" x14ac:dyDescent="0.15"/>
    <row r="1673" customFormat="1" ht="13" x14ac:dyDescent="0.15"/>
    <row r="1674" customFormat="1" ht="13" x14ac:dyDescent="0.15"/>
    <row r="1675" customFormat="1" ht="13" x14ac:dyDescent="0.15"/>
    <row r="1676" customFormat="1" ht="13" x14ac:dyDescent="0.15"/>
    <row r="1677" customFormat="1" ht="13" x14ac:dyDescent="0.15"/>
    <row r="1678" customFormat="1" ht="13" x14ac:dyDescent="0.15"/>
    <row r="1679" customFormat="1" ht="13" x14ac:dyDescent="0.15"/>
    <row r="1680" customFormat="1" ht="13" x14ac:dyDescent="0.15"/>
    <row r="1681" customFormat="1" ht="13" x14ac:dyDescent="0.15"/>
    <row r="1682" customFormat="1" ht="13" x14ac:dyDescent="0.15"/>
    <row r="1683" customFormat="1" ht="13" x14ac:dyDescent="0.15"/>
    <row r="1684" customFormat="1" ht="13" x14ac:dyDescent="0.15"/>
    <row r="1685" customFormat="1" ht="13" x14ac:dyDescent="0.15"/>
    <row r="1686" customFormat="1" ht="13" x14ac:dyDescent="0.15"/>
    <row r="1687" customFormat="1" ht="13" x14ac:dyDescent="0.15"/>
    <row r="1688" customFormat="1" ht="13" x14ac:dyDescent="0.15"/>
    <row r="1689" customFormat="1" ht="13" x14ac:dyDescent="0.15"/>
    <row r="1690" customFormat="1" ht="13" x14ac:dyDescent="0.15"/>
    <row r="1691" customFormat="1" ht="13" x14ac:dyDescent="0.15"/>
    <row r="1692" customFormat="1" ht="13" x14ac:dyDescent="0.15"/>
    <row r="1693" customFormat="1" ht="13" x14ac:dyDescent="0.15"/>
    <row r="1694" customFormat="1" ht="13" x14ac:dyDescent="0.15"/>
    <row r="1695" customFormat="1" ht="13" x14ac:dyDescent="0.15"/>
    <row r="1696" customFormat="1" ht="13" x14ac:dyDescent="0.15"/>
    <row r="1697" customFormat="1" ht="13" x14ac:dyDescent="0.15"/>
    <row r="1698" customFormat="1" ht="13" x14ac:dyDescent="0.15"/>
    <row r="1699" customFormat="1" ht="13" x14ac:dyDescent="0.15"/>
    <row r="1700" customFormat="1" ht="13" x14ac:dyDescent="0.15"/>
    <row r="1701" customFormat="1" ht="13" x14ac:dyDescent="0.15"/>
    <row r="1702" customFormat="1" ht="13" x14ac:dyDescent="0.15"/>
    <row r="1703" customFormat="1" ht="13" x14ac:dyDescent="0.15"/>
    <row r="1704" customFormat="1" ht="13" x14ac:dyDescent="0.15"/>
    <row r="1705" customFormat="1" ht="13" x14ac:dyDescent="0.15"/>
    <row r="1706" customFormat="1" ht="13" x14ac:dyDescent="0.15"/>
    <row r="1707" customFormat="1" ht="13" x14ac:dyDescent="0.15"/>
    <row r="1708" customFormat="1" ht="13" x14ac:dyDescent="0.15"/>
    <row r="1709" customFormat="1" ht="13" x14ac:dyDescent="0.15"/>
    <row r="1710" customFormat="1" ht="13" x14ac:dyDescent="0.15"/>
    <row r="1711" customFormat="1" ht="13" x14ac:dyDescent="0.15"/>
    <row r="1712" customFormat="1" ht="13" x14ac:dyDescent="0.15"/>
    <row r="1713" customFormat="1" ht="13" x14ac:dyDescent="0.15"/>
    <row r="1714" customFormat="1" ht="13" x14ac:dyDescent="0.15"/>
    <row r="1715" customFormat="1" ht="13" x14ac:dyDescent="0.15"/>
    <row r="1716" customFormat="1" ht="13" x14ac:dyDescent="0.15"/>
    <row r="1717" customFormat="1" ht="13" x14ac:dyDescent="0.15"/>
    <row r="1718" customFormat="1" ht="13" x14ac:dyDescent="0.15"/>
    <row r="1719" customFormat="1" ht="13" x14ac:dyDescent="0.15"/>
    <row r="1720" customFormat="1" ht="13" x14ac:dyDescent="0.15"/>
    <row r="1721" customFormat="1" ht="13" x14ac:dyDescent="0.15"/>
    <row r="1722" customFormat="1" ht="13" x14ac:dyDescent="0.15"/>
    <row r="1723" customFormat="1" ht="13" x14ac:dyDescent="0.15"/>
    <row r="1724" customFormat="1" ht="13" x14ac:dyDescent="0.15"/>
    <row r="1725" customFormat="1" ht="13" x14ac:dyDescent="0.15"/>
    <row r="1726" customFormat="1" ht="13" x14ac:dyDescent="0.15"/>
    <row r="1727" customFormat="1" ht="13" x14ac:dyDescent="0.15"/>
    <row r="1728" customFormat="1" ht="13" x14ac:dyDescent="0.15"/>
    <row r="1729" customFormat="1" ht="13" x14ac:dyDescent="0.15"/>
    <row r="1730" customFormat="1" ht="13" x14ac:dyDescent="0.15"/>
    <row r="1731" customFormat="1" ht="13" x14ac:dyDescent="0.15"/>
    <row r="1732" customFormat="1" ht="13" x14ac:dyDescent="0.15"/>
    <row r="1733" customFormat="1" ht="13" x14ac:dyDescent="0.15"/>
    <row r="1734" customFormat="1" ht="13" x14ac:dyDescent="0.15"/>
    <row r="1735" customFormat="1" ht="13" x14ac:dyDescent="0.15"/>
    <row r="1736" customFormat="1" ht="13" x14ac:dyDescent="0.15"/>
    <row r="1737" customFormat="1" ht="13" x14ac:dyDescent="0.15"/>
    <row r="1738" customFormat="1" ht="13" x14ac:dyDescent="0.15"/>
    <row r="1739" customFormat="1" ht="13" x14ac:dyDescent="0.15"/>
    <row r="1740" customFormat="1" ht="13" x14ac:dyDescent="0.15"/>
    <row r="1741" customFormat="1" ht="13" x14ac:dyDescent="0.15"/>
    <row r="1742" customFormat="1" ht="13" x14ac:dyDescent="0.15"/>
    <row r="1743" customFormat="1" ht="13" x14ac:dyDescent="0.15"/>
    <row r="1744" customFormat="1" ht="13" x14ac:dyDescent="0.15"/>
    <row r="1745" customFormat="1" ht="13" x14ac:dyDescent="0.15"/>
    <row r="1746" customFormat="1" ht="13" x14ac:dyDescent="0.15"/>
    <row r="1747" customFormat="1" ht="13" x14ac:dyDescent="0.15"/>
    <row r="1748" customFormat="1" ht="13" x14ac:dyDescent="0.15"/>
    <row r="1749" customFormat="1" ht="13" x14ac:dyDescent="0.15"/>
    <row r="1750" customFormat="1" ht="13" x14ac:dyDescent="0.15"/>
    <row r="1751" customFormat="1" ht="13" x14ac:dyDescent="0.15"/>
    <row r="1752" customFormat="1" ht="13" x14ac:dyDescent="0.15"/>
    <row r="1753" customFormat="1" ht="13" x14ac:dyDescent="0.15"/>
    <row r="1754" customFormat="1" ht="13" x14ac:dyDescent="0.15"/>
    <row r="1755" customFormat="1" ht="13" x14ac:dyDescent="0.15"/>
    <row r="1756" customFormat="1" ht="13" x14ac:dyDescent="0.15"/>
    <row r="1757" customFormat="1" ht="13" x14ac:dyDescent="0.15"/>
    <row r="1758" customFormat="1" ht="13" x14ac:dyDescent="0.15"/>
    <row r="1759" customFormat="1" ht="13" x14ac:dyDescent="0.15"/>
    <row r="1760" customFormat="1" ht="13" x14ac:dyDescent="0.15"/>
    <row r="1761" customFormat="1" ht="13" x14ac:dyDescent="0.15"/>
    <row r="1762" customFormat="1" ht="13" x14ac:dyDescent="0.15"/>
    <row r="1763" customFormat="1" ht="13" x14ac:dyDescent="0.15"/>
    <row r="1764" customFormat="1" ht="13" x14ac:dyDescent="0.15"/>
    <row r="1765" customFormat="1" ht="13" x14ac:dyDescent="0.15"/>
    <row r="1766" customFormat="1" ht="13" x14ac:dyDescent="0.15"/>
    <row r="1767" customFormat="1" ht="13" x14ac:dyDescent="0.15"/>
    <row r="1768" customFormat="1" ht="13" x14ac:dyDescent="0.15"/>
    <row r="1769" customFormat="1" ht="13" x14ac:dyDescent="0.15"/>
    <row r="1770" customFormat="1" ht="13" x14ac:dyDescent="0.15"/>
    <row r="1771" customFormat="1" ht="13" x14ac:dyDescent="0.15"/>
    <row r="1772" customFormat="1" ht="13" x14ac:dyDescent="0.15"/>
    <row r="1773" customFormat="1" ht="13" x14ac:dyDescent="0.15"/>
    <row r="1774" customFormat="1" ht="13" x14ac:dyDescent="0.15"/>
    <row r="1775" customFormat="1" ht="13" x14ac:dyDescent="0.15"/>
    <row r="1776" customFormat="1" ht="13" x14ac:dyDescent="0.15"/>
    <row r="1777" customFormat="1" ht="13" x14ac:dyDescent="0.15"/>
    <row r="1778" customFormat="1" ht="13" x14ac:dyDescent="0.15"/>
    <row r="1779" customFormat="1" ht="13" x14ac:dyDescent="0.15"/>
    <row r="1780" customFormat="1" ht="13" x14ac:dyDescent="0.15"/>
    <row r="1781" customFormat="1" ht="13" x14ac:dyDescent="0.15"/>
    <row r="1782" customFormat="1" ht="13" x14ac:dyDescent="0.15"/>
    <row r="1783" customFormat="1" ht="13" x14ac:dyDescent="0.15"/>
    <row r="1784" customFormat="1" ht="13" x14ac:dyDescent="0.15"/>
    <row r="1785" customFormat="1" ht="13" x14ac:dyDescent="0.15"/>
    <row r="1786" customFormat="1" ht="13" x14ac:dyDescent="0.15"/>
    <row r="1787" customFormat="1" ht="13" x14ac:dyDescent="0.15"/>
    <row r="1788" customFormat="1" ht="13" x14ac:dyDescent="0.15"/>
    <row r="1789" customFormat="1" ht="13" x14ac:dyDescent="0.15"/>
    <row r="1790" customFormat="1" ht="13" x14ac:dyDescent="0.15"/>
    <row r="1791" customFormat="1" ht="13" x14ac:dyDescent="0.15"/>
    <row r="1792" customFormat="1" ht="13" x14ac:dyDescent="0.15"/>
    <row r="1793" customFormat="1" ht="13" x14ac:dyDescent="0.15"/>
    <row r="1794" customFormat="1" ht="13" x14ac:dyDescent="0.15"/>
    <row r="1795" customFormat="1" ht="13" x14ac:dyDescent="0.15"/>
    <row r="1796" customFormat="1" ht="13" x14ac:dyDescent="0.15"/>
    <row r="1797" customFormat="1" ht="13" x14ac:dyDescent="0.15"/>
    <row r="1798" customFormat="1" ht="13" x14ac:dyDescent="0.15"/>
    <row r="1799" customFormat="1" ht="13" x14ac:dyDescent="0.15"/>
    <row r="1800" customFormat="1" ht="13" x14ac:dyDescent="0.15"/>
    <row r="1801" customFormat="1" ht="13" x14ac:dyDescent="0.15"/>
    <row r="1802" customFormat="1" ht="13" x14ac:dyDescent="0.15"/>
    <row r="1803" customFormat="1" ht="13" x14ac:dyDescent="0.15"/>
    <row r="1804" customFormat="1" ht="13" x14ac:dyDescent="0.15"/>
    <row r="1805" customFormat="1" ht="13" x14ac:dyDescent="0.15"/>
    <row r="1806" customFormat="1" ht="13" x14ac:dyDescent="0.15"/>
    <row r="1807" customFormat="1" ht="13" x14ac:dyDescent="0.15"/>
    <row r="1808" customFormat="1" ht="13" x14ac:dyDescent="0.15"/>
    <row r="1809" customFormat="1" ht="13" x14ac:dyDescent="0.15"/>
    <row r="1810" customFormat="1" ht="13" x14ac:dyDescent="0.15"/>
    <row r="1811" customFormat="1" ht="13" x14ac:dyDescent="0.15"/>
    <row r="1812" customFormat="1" ht="13" x14ac:dyDescent="0.15"/>
    <row r="1813" customFormat="1" ht="13" x14ac:dyDescent="0.15"/>
    <row r="1814" customFormat="1" ht="13" x14ac:dyDescent="0.15"/>
    <row r="1815" customFormat="1" ht="13" x14ac:dyDescent="0.15"/>
    <row r="1816" customFormat="1" ht="13" x14ac:dyDescent="0.15"/>
    <row r="1817" customFormat="1" ht="13" x14ac:dyDescent="0.15"/>
    <row r="1818" customFormat="1" ht="13" x14ac:dyDescent="0.15"/>
    <row r="1819" customFormat="1" ht="13" x14ac:dyDescent="0.15"/>
    <row r="1820" customFormat="1" ht="13" x14ac:dyDescent="0.15"/>
    <row r="1821" customFormat="1" ht="13" x14ac:dyDescent="0.15"/>
    <row r="1822" customFormat="1" ht="13" x14ac:dyDescent="0.15"/>
    <row r="1823" customFormat="1" ht="13" x14ac:dyDescent="0.15"/>
    <row r="1824" customFormat="1" ht="13" x14ac:dyDescent="0.15"/>
    <row r="1825" customFormat="1" ht="13" x14ac:dyDescent="0.15"/>
    <row r="1826" customFormat="1" ht="13" x14ac:dyDescent="0.15"/>
    <row r="1827" customFormat="1" ht="13" x14ac:dyDescent="0.15"/>
    <row r="1828" customFormat="1" ht="13" x14ac:dyDescent="0.15"/>
    <row r="1829" customFormat="1" ht="13" x14ac:dyDescent="0.15"/>
    <row r="1830" customFormat="1" ht="13" x14ac:dyDescent="0.15"/>
    <row r="1831" customFormat="1" ht="13" x14ac:dyDescent="0.15"/>
    <row r="1832" customFormat="1" ht="13" x14ac:dyDescent="0.15"/>
    <row r="1833" customFormat="1" ht="13" x14ac:dyDescent="0.15"/>
    <row r="1834" customFormat="1" ht="13" x14ac:dyDescent="0.15"/>
    <row r="1835" customFormat="1" ht="13" x14ac:dyDescent="0.15"/>
    <row r="1836" customFormat="1" ht="13" x14ac:dyDescent="0.15"/>
    <row r="1837" customFormat="1" ht="13" x14ac:dyDescent="0.15"/>
    <row r="1838" customFormat="1" ht="13" x14ac:dyDescent="0.15"/>
    <row r="1839" customFormat="1" ht="13" x14ac:dyDescent="0.15"/>
    <row r="1840" customFormat="1" ht="13" x14ac:dyDescent="0.15"/>
    <row r="1841" customFormat="1" ht="13" x14ac:dyDescent="0.15"/>
    <row r="1842" customFormat="1" ht="13" x14ac:dyDescent="0.15"/>
    <row r="1843" customFormat="1" ht="13" x14ac:dyDescent="0.15"/>
    <row r="1844" customFormat="1" ht="13" x14ac:dyDescent="0.15"/>
    <row r="1845" customFormat="1" ht="13" x14ac:dyDescent="0.15"/>
    <row r="1846" customFormat="1" ht="13" x14ac:dyDescent="0.15"/>
    <row r="1847" customFormat="1" ht="13" x14ac:dyDescent="0.15"/>
    <row r="1848" customFormat="1" ht="13" x14ac:dyDescent="0.15"/>
    <row r="1849" customFormat="1" ht="13" x14ac:dyDescent="0.15"/>
    <row r="1850" customFormat="1" ht="13" x14ac:dyDescent="0.15"/>
    <row r="1851" customFormat="1" ht="13" x14ac:dyDescent="0.15"/>
    <row r="1852" customFormat="1" ht="13" x14ac:dyDescent="0.15"/>
    <row r="1853" customFormat="1" ht="13" x14ac:dyDescent="0.15"/>
    <row r="1854" customFormat="1" ht="13" x14ac:dyDescent="0.15"/>
    <row r="1855" customFormat="1" ht="13" x14ac:dyDescent="0.15"/>
    <row r="1856" customFormat="1" ht="13" x14ac:dyDescent="0.15"/>
    <row r="1857" customFormat="1" ht="13" x14ac:dyDescent="0.15"/>
    <row r="1858" customFormat="1" ht="13" x14ac:dyDescent="0.15"/>
    <row r="1859" customFormat="1" ht="13" x14ac:dyDescent="0.15"/>
    <row r="1860" customFormat="1" ht="13" x14ac:dyDescent="0.15"/>
    <row r="1861" customFormat="1" ht="13" x14ac:dyDescent="0.15"/>
    <row r="1862" customFormat="1" ht="13" x14ac:dyDescent="0.15"/>
    <row r="1863" customFormat="1" ht="13" x14ac:dyDescent="0.15"/>
    <row r="1864" customFormat="1" ht="13" x14ac:dyDescent="0.15"/>
    <row r="1865" customFormat="1" ht="13" x14ac:dyDescent="0.15"/>
    <row r="1866" customFormat="1" ht="13" x14ac:dyDescent="0.15"/>
    <row r="1867" customFormat="1" ht="13" x14ac:dyDescent="0.15"/>
    <row r="1868" customFormat="1" ht="13" x14ac:dyDescent="0.15"/>
    <row r="1869" customFormat="1" ht="13" x14ac:dyDescent="0.15"/>
    <row r="1870" customFormat="1" ht="13" x14ac:dyDescent="0.15"/>
    <row r="1871" customFormat="1" ht="13" x14ac:dyDescent="0.15"/>
    <row r="1872" customFormat="1" ht="13" x14ac:dyDescent="0.15"/>
    <row r="1873" customFormat="1" ht="13" x14ac:dyDescent="0.15"/>
    <row r="1874" customFormat="1" ht="13" x14ac:dyDescent="0.15"/>
    <row r="1875" customFormat="1" ht="13" x14ac:dyDescent="0.15"/>
    <row r="1876" customFormat="1" ht="13" x14ac:dyDescent="0.15"/>
    <row r="1877" customFormat="1" ht="13" x14ac:dyDescent="0.15"/>
    <row r="1878" customFormat="1" ht="13" x14ac:dyDescent="0.15"/>
    <row r="1879" customFormat="1" ht="13" x14ac:dyDescent="0.15"/>
    <row r="1880" customFormat="1" ht="13" x14ac:dyDescent="0.15"/>
    <row r="1881" customFormat="1" ht="13" x14ac:dyDescent="0.15"/>
    <row r="1882" customFormat="1" ht="13" x14ac:dyDescent="0.15"/>
    <row r="1883" customFormat="1" ht="13" x14ac:dyDescent="0.15"/>
    <row r="1884" customFormat="1" ht="13" x14ac:dyDescent="0.15"/>
    <row r="1885" customFormat="1" ht="13" x14ac:dyDescent="0.15"/>
    <row r="1886" customFormat="1" ht="13" x14ac:dyDescent="0.15"/>
    <row r="1887" customFormat="1" ht="13" x14ac:dyDescent="0.15"/>
    <row r="1888" customFormat="1" ht="13" x14ac:dyDescent="0.15"/>
    <row r="1889" customFormat="1" ht="13" x14ac:dyDescent="0.15"/>
    <row r="1890" customFormat="1" ht="13" x14ac:dyDescent="0.15"/>
    <row r="1891" customFormat="1" ht="13" x14ac:dyDescent="0.15"/>
    <row r="1892" customFormat="1" ht="13" x14ac:dyDescent="0.15"/>
    <row r="1893" customFormat="1" ht="13" x14ac:dyDescent="0.15"/>
    <row r="1894" customFormat="1" ht="13" x14ac:dyDescent="0.15"/>
    <row r="1895" customFormat="1" ht="13" x14ac:dyDescent="0.15"/>
    <row r="1896" customFormat="1" ht="13" x14ac:dyDescent="0.15"/>
    <row r="1897" customFormat="1" ht="13" x14ac:dyDescent="0.15"/>
    <row r="1898" customFormat="1" ht="13" x14ac:dyDescent="0.15"/>
    <row r="1899" customFormat="1" ht="13" x14ac:dyDescent="0.15"/>
    <row r="1900" customFormat="1" ht="13" x14ac:dyDescent="0.15"/>
    <row r="1901" customFormat="1" ht="13" x14ac:dyDescent="0.15"/>
    <row r="1902" customFormat="1" ht="13" x14ac:dyDescent="0.15"/>
    <row r="1903" customFormat="1" ht="13" x14ac:dyDescent="0.15"/>
    <row r="1904" customFormat="1" ht="13" x14ac:dyDescent="0.15"/>
    <row r="1905" customFormat="1" ht="13" x14ac:dyDescent="0.15"/>
    <row r="1906" customFormat="1" ht="13" x14ac:dyDescent="0.15"/>
    <row r="1907" customFormat="1" ht="13" x14ac:dyDescent="0.15"/>
    <row r="1908" customFormat="1" ht="13" x14ac:dyDescent="0.15"/>
    <row r="1909" customFormat="1" ht="13" x14ac:dyDescent="0.15"/>
    <row r="1910" customFormat="1" ht="13" x14ac:dyDescent="0.15"/>
    <row r="1911" customFormat="1" ht="13" x14ac:dyDescent="0.15"/>
    <row r="1912" customFormat="1" ht="13" x14ac:dyDescent="0.15"/>
    <row r="1913" customFormat="1" ht="13" x14ac:dyDescent="0.15"/>
    <row r="1914" customFormat="1" ht="13" x14ac:dyDescent="0.15"/>
    <row r="1915" customFormat="1" ht="13" x14ac:dyDescent="0.15"/>
    <row r="1916" customFormat="1" ht="13" x14ac:dyDescent="0.15"/>
    <row r="1917" customFormat="1" ht="13" x14ac:dyDescent="0.15"/>
    <row r="1918" customFormat="1" ht="13" x14ac:dyDescent="0.15"/>
    <row r="1919" customFormat="1" ht="13" x14ac:dyDescent="0.15"/>
    <row r="1920" customFormat="1" ht="13" x14ac:dyDescent="0.15"/>
    <row r="1921" customFormat="1" ht="13" x14ac:dyDescent="0.15"/>
    <row r="1922" customFormat="1" ht="13" x14ac:dyDescent="0.15"/>
    <row r="1923" customFormat="1" ht="13" x14ac:dyDescent="0.15"/>
    <row r="1924" customFormat="1" ht="13" x14ac:dyDescent="0.15"/>
    <row r="1925" customFormat="1" ht="13" x14ac:dyDescent="0.15"/>
    <row r="1926" customFormat="1" ht="13" x14ac:dyDescent="0.15"/>
    <row r="1927" customFormat="1" ht="13" x14ac:dyDescent="0.15"/>
    <row r="1928" customFormat="1" ht="13" x14ac:dyDescent="0.15"/>
    <row r="1929" customFormat="1" ht="13" x14ac:dyDescent="0.15"/>
    <row r="1930" customFormat="1" ht="13" x14ac:dyDescent="0.15"/>
    <row r="1931" customFormat="1" ht="13" x14ac:dyDescent="0.15"/>
    <row r="1932" customFormat="1" ht="13" x14ac:dyDescent="0.15"/>
    <row r="1933" customFormat="1" ht="13" x14ac:dyDescent="0.15"/>
    <row r="1934" customFormat="1" ht="13" x14ac:dyDescent="0.15"/>
    <row r="1935" customFormat="1" ht="13" x14ac:dyDescent="0.15"/>
    <row r="1936" customFormat="1" ht="13" x14ac:dyDescent="0.15"/>
    <row r="1937" customFormat="1" ht="13" x14ac:dyDescent="0.15"/>
    <row r="1938" customFormat="1" ht="13" x14ac:dyDescent="0.15"/>
    <row r="1939" customFormat="1" ht="13" x14ac:dyDescent="0.15"/>
    <row r="1940" customFormat="1" ht="13" x14ac:dyDescent="0.15"/>
    <row r="1941" customFormat="1" ht="13" x14ac:dyDescent="0.15"/>
    <row r="1942" customFormat="1" ht="13" x14ac:dyDescent="0.15"/>
    <row r="1943" customFormat="1" ht="13" x14ac:dyDescent="0.15"/>
    <row r="1944" customFormat="1" ht="13" x14ac:dyDescent="0.15"/>
    <row r="1945" customFormat="1" ht="13" x14ac:dyDescent="0.15"/>
    <row r="1946" customFormat="1" ht="13" x14ac:dyDescent="0.15"/>
    <row r="1947" customFormat="1" ht="13" x14ac:dyDescent="0.15"/>
    <row r="1948" customFormat="1" ht="13" x14ac:dyDescent="0.15"/>
    <row r="1949" customFormat="1" ht="13" x14ac:dyDescent="0.15"/>
    <row r="1950" customFormat="1" ht="13" x14ac:dyDescent="0.15"/>
    <row r="1951" customFormat="1" ht="13" x14ac:dyDescent="0.15"/>
    <row r="1952" customFormat="1" ht="13" x14ac:dyDescent="0.15"/>
    <row r="1953" customFormat="1" ht="13" x14ac:dyDescent="0.15"/>
    <row r="1954" customFormat="1" ht="13" x14ac:dyDescent="0.15"/>
    <row r="1955" customFormat="1" ht="13" x14ac:dyDescent="0.15"/>
    <row r="1956" customFormat="1" ht="13" x14ac:dyDescent="0.15"/>
    <row r="1957" customFormat="1" ht="13" x14ac:dyDescent="0.15"/>
    <row r="1958" customFormat="1" ht="13" x14ac:dyDescent="0.15"/>
    <row r="1959" customFormat="1" ht="13" x14ac:dyDescent="0.15"/>
    <row r="1960" customFormat="1" ht="13" x14ac:dyDescent="0.15"/>
    <row r="1961" customFormat="1" ht="13" x14ac:dyDescent="0.15"/>
    <row r="1962" customFormat="1" ht="13" x14ac:dyDescent="0.15"/>
    <row r="1963" customFormat="1" ht="13" x14ac:dyDescent="0.15"/>
    <row r="1964" customFormat="1" ht="13" x14ac:dyDescent="0.15"/>
    <row r="1965" customFormat="1" ht="13" x14ac:dyDescent="0.15"/>
    <row r="1966" customFormat="1" ht="13" x14ac:dyDescent="0.15"/>
    <row r="1967" customFormat="1" ht="13" x14ac:dyDescent="0.15"/>
    <row r="1968" customFormat="1" ht="13" x14ac:dyDescent="0.15"/>
    <row r="1969" customFormat="1" ht="13" x14ac:dyDescent="0.15"/>
    <row r="1970" customFormat="1" ht="13" x14ac:dyDescent="0.15"/>
    <row r="1971" customFormat="1" ht="13" x14ac:dyDescent="0.15"/>
    <row r="1972" customFormat="1" ht="13" x14ac:dyDescent="0.15"/>
    <row r="1973" customFormat="1" ht="13" x14ac:dyDescent="0.15"/>
    <row r="1974" customFormat="1" ht="13" x14ac:dyDescent="0.15"/>
    <row r="1975" customFormat="1" ht="13" x14ac:dyDescent="0.15"/>
    <row r="1976" customFormat="1" ht="13" x14ac:dyDescent="0.15"/>
    <row r="1977" customFormat="1" ht="13" x14ac:dyDescent="0.15"/>
    <row r="1978" customFormat="1" ht="13" x14ac:dyDescent="0.15"/>
    <row r="1979" customFormat="1" ht="13" x14ac:dyDescent="0.15"/>
    <row r="1980" customFormat="1" ht="13" x14ac:dyDescent="0.15"/>
    <row r="1981" customFormat="1" ht="13" x14ac:dyDescent="0.15"/>
    <row r="1982" customFormat="1" ht="13" x14ac:dyDescent="0.15"/>
    <row r="1983" customFormat="1" ht="13" x14ac:dyDescent="0.15"/>
    <row r="1984" customFormat="1" ht="13" x14ac:dyDescent="0.15"/>
    <row r="1985" customFormat="1" ht="13" x14ac:dyDescent="0.15"/>
    <row r="1986" customFormat="1" ht="13" x14ac:dyDescent="0.15"/>
    <row r="1987" customFormat="1" ht="13" x14ac:dyDescent="0.15"/>
    <row r="1988" customFormat="1" ht="13" x14ac:dyDescent="0.15"/>
    <row r="1989" customFormat="1" ht="13" x14ac:dyDescent="0.15"/>
    <row r="1990" customFormat="1" ht="13" x14ac:dyDescent="0.15"/>
    <row r="1991" customFormat="1" ht="13" x14ac:dyDescent="0.15"/>
    <row r="1992" customFormat="1" ht="13" x14ac:dyDescent="0.15"/>
    <row r="1993" customFormat="1" ht="13" x14ac:dyDescent="0.15"/>
    <row r="1994" customFormat="1" ht="13" x14ac:dyDescent="0.15"/>
    <row r="1995" customFormat="1" ht="13" x14ac:dyDescent="0.15"/>
    <row r="1996" customFormat="1" ht="13" x14ac:dyDescent="0.15"/>
    <row r="1997" customFormat="1" ht="13" x14ac:dyDescent="0.15"/>
    <row r="1998" customFormat="1" ht="13" x14ac:dyDescent="0.15"/>
    <row r="1999" customFormat="1" ht="13" x14ac:dyDescent="0.15"/>
    <row r="2000" customFormat="1" ht="13" x14ac:dyDescent="0.15"/>
    <row r="2001" customFormat="1" ht="13" x14ac:dyDescent="0.15"/>
    <row r="2002" customFormat="1" ht="13" x14ac:dyDescent="0.15"/>
    <row r="2003" customFormat="1" ht="13" x14ac:dyDescent="0.15"/>
    <row r="2004" customFormat="1" ht="13" x14ac:dyDescent="0.15"/>
    <row r="2005" customFormat="1" ht="13" x14ac:dyDescent="0.15"/>
    <row r="2006" customFormat="1" ht="13" x14ac:dyDescent="0.15"/>
    <row r="2007" customFormat="1" ht="13" x14ac:dyDescent="0.15"/>
    <row r="2008" customFormat="1" ht="13" x14ac:dyDescent="0.15"/>
    <row r="2009" customFormat="1" ht="13" x14ac:dyDescent="0.15"/>
    <row r="2010" customFormat="1" ht="13" x14ac:dyDescent="0.15"/>
    <row r="2011" customFormat="1" ht="13" x14ac:dyDescent="0.15"/>
    <row r="2012" customFormat="1" ht="13" x14ac:dyDescent="0.15"/>
    <row r="2013" customFormat="1" ht="13" x14ac:dyDescent="0.15"/>
    <row r="2014" customFormat="1" ht="13" x14ac:dyDescent="0.15"/>
    <row r="2015" customFormat="1" ht="13" x14ac:dyDescent="0.15"/>
    <row r="2016" customFormat="1" ht="13" x14ac:dyDescent="0.15"/>
    <row r="2017" customFormat="1" ht="13" x14ac:dyDescent="0.15"/>
    <row r="2018" customFormat="1" ht="13" x14ac:dyDescent="0.15"/>
    <row r="2019" customFormat="1" ht="13" x14ac:dyDescent="0.15"/>
    <row r="2020" customFormat="1" ht="13" x14ac:dyDescent="0.15"/>
    <row r="2021" customFormat="1" ht="13" x14ac:dyDescent="0.15"/>
    <row r="2022" customFormat="1" ht="13" x14ac:dyDescent="0.15"/>
    <row r="2023" customFormat="1" ht="13" x14ac:dyDescent="0.15"/>
    <row r="2024" customFormat="1" ht="13" x14ac:dyDescent="0.15"/>
    <row r="2025" customFormat="1" ht="13" x14ac:dyDescent="0.15"/>
    <row r="2026" customFormat="1" ht="13" x14ac:dyDescent="0.15"/>
    <row r="2027" customFormat="1" ht="13" x14ac:dyDescent="0.15"/>
    <row r="2028" customFormat="1" ht="13" x14ac:dyDescent="0.15"/>
    <row r="2029" customFormat="1" ht="13" x14ac:dyDescent="0.15"/>
    <row r="2030" customFormat="1" ht="13" x14ac:dyDescent="0.15"/>
    <row r="2031" customFormat="1" ht="13" x14ac:dyDescent="0.15"/>
    <row r="2032" customFormat="1" ht="13" x14ac:dyDescent="0.15"/>
    <row r="2033" customFormat="1" ht="13" x14ac:dyDescent="0.15"/>
    <row r="2034" customFormat="1" ht="13" x14ac:dyDescent="0.15"/>
    <row r="2035" customFormat="1" ht="13" x14ac:dyDescent="0.15"/>
    <row r="2036" customFormat="1" ht="13" x14ac:dyDescent="0.15"/>
    <row r="2037" customFormat="1" ht="13" x14ac:dyDescent="0.15"/>
    <row r="2038" customFormat="1" ht="13" x14ac:dyDescent="0.15"/>
    <row r="2039" customFormat="1" ht="13" x14ac:dyDescent="0.15"/>
    <row r="2040" customFormat="1" ht="13" x14ac:dyDescent="0.15"/>
    <row r="2041" customFormat="1" ht="13" x14ac:dyDescent="0.15"/>
    <row r="2042" customFormat="1" ht="13" x14ac:dyDescent="0.15"/>
    <row r="2043" customFormat="1" ht="13" x14ac:dyDescent="0.15"/>
    <row r="2044" customFormat="1" ht="13" x14ac:dyDescent="0.15"/>
    <row r="2045" customFormat="1" ht="13" x14ac:dyDescent="0.15"/>
    <row r="2046" customFormat="1" ht="13" x14ac:dyDescent="0.15"/>
    <row r="2047" customFormat="1" ht="13" x14ac:dyDescent="0.15"/>
    <row r="2048" customFormat="1" ht="13" x14ac:dyDescent="0.15"/>
    <row r="2049" customFormat="1" ht="13" x14ac:dyDescent="0.15"/>
    <row r="2050" customFormat="1" ht="13" x14ac:dyDescent="0.15"/>
    <row r="2051" customFormat="1" ht="13" x14ac:dyDescent="0.15"/>
    <row r="2052" customFormat="1" ht="13" x14ac:dyDescent="0.15"/>
    <row r="2053" customFormat="1" ht="13" x14ac:dyDescent="0.15"/>
    <row r="2054" customFormat="1" ht="13" x14ac:dyDescent="0.15"/>
    <row r="2055" customFormat="1" ht="13" x14ac:dyDescent="0.15"/>
    <row r="2056" customFormat="1" ht="13" x14ac:dyDescent="0.15"/>
    <row r="2057" customFormat="1" ht="13" x14ac:dyDescent="0.15"/>
    <row r="2058" customFormat="1" ht="13" x14ac:dyDescent="0.15"/>
    <row r="2059" customFormat="1" ht="13" x14ac:dyDescent="0.15"/>
    <row r="2060" customFormat="1" ht="13" x14ac:dyDescent="0.15"/>
    <row r="2061" customFormat="1" ht="13" x14ac:dyDescent="0.15"/>
    <row r="2062" customFormat="1" ht="13" x14ac:dyDescent="0.15"/>
    <row r="2063" customFormat="1" ht="13" x14ac:dyDescent="0.15"/>
    <row r="2064" customFormat="1" ht="13" x14ac:dyDescent="0.15"/>
    <row r="2065" customFormat="1" ht="13" x14ac:dyDescent="0.15"/>
    <row r="2066" customFormat="1" ht="13" x14ac:dyDescent="0.15"/>
    <row r="2067" customFormat="1" ht="13" x14ac:dyDescent="0.15"/>
    <row r="2068" customFormat="1" ht="13" x14ac:dyDescent="0.15"/>
    <row r="2069" customFormat="1" ht="13" x14ac:dyDescent="0.15"/>
    <row r="2070" customFormat="1" ht="13" x14ac:dyDescent="0.15"/>
    <row r="2071" customFormat="1" ht="13" x14ac:dyDescent="0.15"/>
    <row r="2072" customFormat="1" ht="13" x14ac:dyDescent="0.15"/>
    <row r="2073" customFormat="1" ht="13" x14ac:dyDescent="0.15"/>
    <row r="2074" customFormat="1" ht="13" x14ac:dyDescent="0.15"/>
    <row r="2075" customFormat="1" ht="13" x14ac:dyDescent="0.15"/>
    <row r="2076" customFormat="1" ht="13" x14ac:dyDescent="0.15"/>
    <row r="2077" customFormat="1" ht="13" x14ac:dyDescent="0.15"/>
    <row r="2078" customFormat="1" ht="13" x14ac:dyDescent="0.15"/>
    <row r="2079" customFormat="1" ht="13" x14ac:dyDescent="0.15"/>
    <row r="2080" customFormat="1" ht="13" x14ac:dyDescent="0.15"/>
    <row r="2081" customFormat="1" ht="13" x14ac:dyDescent="0.15"/>
    <row r="2082" customFormat="1" ht="13" x14ac:dyDescent="0.15"/>
    <row r="2083" customFormat="1" ht="13" x14ac:dyDescent="0.15"/>
    <row r="2084" customFormat="1" ht="13" x14ac:dyDescent="0.15"/>
    <row r="2085" customFormat="1" ht="13" x14ac:dyDescent="0.15"/>
    <row r="2086" customFormat="1" ht="13" x14ac:dyDescent="0.15"/>
    <row r="2087" customFormat="1" ht="13" x14ac:dyDescent="0.15"/>
    <row r="2088" customFormat="1" ht="13" x14ac:dyDescent="0.15"/>
    <row r="2089" customFormat="1" ht="13" x14ac:dyDescent="0.15"/>
    <row r="2090" customFormat="1" ht="13" x14ac:dyDescent="0.15"/>
    <row r="2091" customFormat="1" ht="13" x14ac:dyDescent="0.15"/>
    <row r="2092" customFormat="1" ht="13" x14ac:dyDescent="0.15"/>
    <row r="2093" customFormat="1" ht="13" x14ac:dyDescent="0.15"/>
    <row r="2094" customFormat="1" ht="13" x14ac:dyDescent="0.15"/>
    <row r="2095" customFormat="1" ht="13" x14ac:dyDescent="0.15"/>
    <row r="2096" customFormat="1" ht="13" x14ac:dyDescent="0.15"/>
    <row r="2097" customFormat="1" ht="13" x14ac:dyDescent="0.15"/>
    <row r="2098" customFormat="1" ht="13" x14ac:dyDescent="0.15"/>
    <row r="2099" customFormat="1" ht="13" x14ac:dyDescent="0.15"/>
    <row r="2100" customFormat="1" ht="13" x14ac:dyDescent="0.15"/>
    <row r="2101" customFormat="1" ht="13" x14ac:dyDescent="0.15"/>
    <row r="2102" customFormat="1" ht="13" x14ac:dyDescent="0.15"/>
    <row r="2103" customFormat="1" ht="13" x14ac:dyDescent="0.15"/>
    <row r="2104" customFormat="1" ht="13" x14ac:dyDescent="0.15"/>
    <row r="2105" customFormat="1" ht="13" x14ac:dyDescent="0.15"/>
    <row r="2106" customFormat="1" ht="13" x14ac:dyDescent="0.15"/>
    <row r="2107" customFormat="1" ht="13" x14ac:dyDescent="0.15"/>
    <row r="2108" customFormat="1" ht="13" x14ac:dyDescent="0.15"/>
    <row r="2109" customFormat="1" ht="13" x14ac:dyDescent="0.15"/>
    <row r="2110" customFormat="1" ht="13" x14ac:dyDescent="0.15"/>
    <row r="2111" customFormat="1" ht="13" x14ac:dyDescent="0.15"/>
    <row r="2112" customFormat="1" ht="13" x14ac:dyDescent="0.15"/>
    <row r="2113" customFormat="1" ht="13" x14ac:dyDescent="0.15"/>
    <row r="2114" customFormat="1" ht="13" x14ac:dyDescent="0.15"/>
    <row r="2115" customFormat="1" ht="13" x14ac:dyDescent="0.15"/>
    <row r="2116" customFormat="1" ht="13" x14ac:dyDescent="0.15"/>
    <row r="2117" customFormat="1" ht="13" x14ac:dyDescent="0.15"/>
    <row r="2118" customFormat="1" ht="13" x14ac:dyDescent="0.15"/>
    <row r="2119" customFormat="1" ht="13" x14ac:dyDescent="0.15"/>
    <row r="2120" customFormat="1" ht="13" x14ac:dyDescent="0.15"/>
    <row r="2121" customFormat="1" ht="13" x14ac:dyDescent="0.15"/>
    <row r="2122" customFormat="1" ht="13" x14ac:dyDescent="0.15"/>
    <row r="2123" customFormat="1" ht="13" x14ac:dyDescent="0.15"/>
    <row r="2124" customFormat="1" ht="13" x14ac:dyDescent="0.15"/>
    <row r="2125" customFormat="1" ht="13" x14ac:dyDescent="0.15"/>
    <row r="2126" customFormat="1" ht="13" x14ac:dyDescent="0.15"/>
    <row r="2127" customFormat="1" ht="13" x14ac:dyDescent="0.15"/>
    <row r="2128" customFormat="1" ht="13" x14ac:dyDescent="0.15"/>
    <row r="2129" customFormat="1" ht="13" x14ac:dyDescent="0.15"/>
    <row r="2130" customFormat="1" ht="13" x14ac:dyDescent="0.15"/>
    <row r="2131" customFormat="1" ht="13" x14ac:dyDescent="0.15"/>
    <row r="2132" customFormat="1" ht="13" x14ac:dyDescent="0.15"/>
    <row r="2133" customFormat="1" ht="13" x14ac:dyDescent="0.15"/>
    <row r="2134" customFormat="1" ht="13" x14ac:dyDescent="0.15"/>
    <row r="2135" customFormat="1" ht="13" x14ac:dyDescent="0.15"/>
    <row r="2136" customFormat="1" ht="13" x14ac:dyDescent="0.15"/>
    <row r="2137" customFormat="1" ht="13" x14ac:dyDescent="0.15"/>
    <row r="2138" customFormat="1" ht="13" x14ac:dyDescent="0.15"/>
    <row r="2139" customFormat="1" ht="13" x14ac:dyDescent="0.15"/>
    <row r="2140" customFormat="1" ht="13" x14ac:dyDescent="0.15"/>
    <row r="2141" customFormat="1" ht="13" x14ac:dyDescent="0.15"/>
    <row r="2142" customFormat="1" ht="13" x14ac:dyDescent="0.15"/>
    <row r="2143" customFormat="1" ht="13" x14ac:dyDescent="0.15"/>
    <row r="2144" customFormat="1" ht="13" x14ac:dyDescent="0.15"/>
    <row r="2145" customFormat="1" ht="13" x14ac:dyDescent="0.15"/>
    <row r="2146" customFormat="1" ht="13" x14ac:dyDescent="0.15"/>
    <row r="2147" customFormat="1" ht="13" x14ac:dyDescent="0.15"/>
    <row r="2148" customFormat="1" ht="13" x14ac:dyDescent="0.15"/>
    <row r="2149" customFormat="1" ht="13" x14ac:dyDescent="0.15"/>
    <row r="2150" customFormat="1" ht="13" x14ac:dyDescent="0.15"/>
    <row r="2151" customFormat="1" ht="13" x14ac:dyDescent="0.15"/>
    <row r="2152" customFormat="1" ht="13" x14ac:dyDescent="0.15"/>
    <row r="2153" customFormat="1" ht="13" x14ac:dyDescent="0.15"/>
    <row r="2154" customFormat="1" ht="13" x14ac:dyDescent="0.15"/>
    <row r="2155" customFormat="1" ht="13" x14ac:dyDescent="0.15"/>
    <row r="2156" customFormat="1" ht="13" x14ac:dyDescent="0.15"/>
    <row r="2157" customFormat="1" ht="13" x14ac:dyDescent="0.15"/>
    <row r="2158" customFormat="1" ht="13" x14ac:dyDescent="0.15"/>
    <row r="2159" customFormat="1" ht="13" x14ac:dyDescent="0.15"/>
    <row r="2160" customFormat="1" ht="13" x14ac:dyDescent="0.15"/>
    <row r="2161" customFormat="1" ht="13" x14ac:dyDescent="0.15"/>
    <row r="2162" customFormat="1" ht="13" x14ac:dyDescent="0.15"/>
    <row r="2163" customFormat="1" ht="13" x14ac:dyDescent="0.15"/>
    <row r="2164" customFormat="1" ht="13" x14ac:dyDescent="0.15"/>
    <row r="2165" customFormat="1" ht="13" x14ac:dyDescent="0.15"/>
    <row r="2166" customFormat="1" ht="13" x14ac:dyDescent="0.15"/>
    <row r="2167" customFormat="1" ht="13" x14ac:dyDescent="0.15"/>
    <row r="2168" customFormat="1" ht="13" x14ac:dyDescent="0.15"/>
    <row r="2169" customFormat="1" ht="13" x14ac:dyDescent="0.15"/>
    <row r="2170" customFormat="1" ht="13" x14ac:dyDescent="0.15"/>
    <row r="2171" customFormat="1" ht="13" x14ac:dyDescent="0.15"/>
    <row r="2172" customFormat="1" ht="13" x14ac:dyDescent="0.15"/>
    <row r="2173" customFormat="1" ht="13" x14ac:dyDescent="0.15"/>
    <row r="2174" customFormat="1" ht="13" x14ac:dyDescent="0.15"/>
    <row r="2175" customFormat="1" ht="13" x14ac:dyDescent="0.15"/>
    <row r="2176" customFormat="1" ht="13" x14ac:dyDescent="0.15"/>
    <row r="2177" customFormat="1" ht="13" x14ac:dyDescent="0.15"/>
    <row r="2178" customFormat="1" ht="13" x14ac:dyDescent="0.15"/>
    <row r="2179" customFormat="1" ht="13" x14ac:dyDescent="0.15"/>
    <row r="2180" customFormat="1" ht="13" x14ac:dyDescent="0.15"/>
    <row r="2181" customFormat="1" ht="13" x14ac:dyDescent="0.15"/>
    <row r="2182" customFormat="1" ht="13" x14ac:dyDescent="0.15"/>
    <row r="2183" customFormat="1" ht="13" x14ac:dyDescent="0.15"/>
    <row r="2184" customFormat="1" ht="13" x14ac:dyDescent="0.15"/>
    <row r="2185" customFormat="1" ht="13" x14ac:dyDescent="0.15"/>
    <row r="2186" customFormat="1" ht="13" x14ac:dyDescent="0.15"/>
    <row r="2187" customFormat="1" ht="13" x14ac:dyDescent="0.15"/>
    <row r="2188" customFormat="1" ht="13" x14ac:dyDescent="0.15"/>
    <row r="2189" customFormat="1" ht="13" x14ac:dyDescent="0.15"/>
    <row r="2190" customFormat="1" ht="13" x14ac:dyDescent="0.15"/>
    <row r="2191" customFormat="1" ht="13" x14ac:dyDescent="0.15"/>
    <row r="2192" customFormat="1" ht="13" x14ac:dyDescent="0.15"/>
    <row r="2193" customFormat="1" ht="13" x14ac:dyDescent="0.15"/>
    <row r="2194" customFormat="1" ht="13" x14ac:dyDescent="0.15"/>
    <row r="2195" customFormat="1" ht="13" x14ac:dyDescent="0.15"/>
    <row r="2196" customFormat="1" ht="13" x14ac:dyDescent="0.15"/>
    <row r="2197" customFormat="1" ht="13" x14ac:dyDescent="0.15"/>
    <row r="2198" customFormat="1" ht="13" x14ac:dyDescent="0.15"/>
    <row r="2199" customFormat="1" ht="13" x14ac:dyDescent="0.15"/>
    <row r="2200" customFormat="1" ht="13" x14ac:dyDescent="0.15"/>
    <row r="2201" customFormat="1" ht="13" x14ac:dyDescent="0.15"/>
    <row r="2202" customFormat="1" ht="13" x14ac:dyDescent="0.15"/>
    <row r="2203" customFormat="1" ht="13" x14ac:dyDescent="0.15"/>
    <row r="2204" customFormat="1" ht="13" x14ac:dyDescent="0.15"/>
    <row r="2205" customFormat="1" ht="13" x14ac:dyDescent="0.15"/>
    <row r="2206" customFormat="1" ht="13" x14ac:dyDescent="0.15"/>
    <row r="2207" customFormat="1" ht="13" x14ac:dyDescent="0.15"/>
    <row r="2208" customFormat="1" ht="13" x14ac:dyDescent="0.15"/>
    <row r="2209" customFormat="1" ht="13" x14ac:dyDescent="0.15"/>
    <row r="2210" customFormat="1" ht="13" x14ac:dyDescent="0.15"/>
    <row r="2211" customFormat="1" ht="13" x14ac:dyDescent="0.15"/>
    <row r="2212" customFormat="1" ht="13" x14ac:dyDescent="0.15"/>
    <row r="2213" customFormat="1" ht="13" x14ac:dyDescent="0.15"/>
    <row r="2214" customFormat="1" ht="13" x14ac:dyDescent="0.15"/>
    <row r="2215" customFormat="1" ht="13" x14ac:dyDescent="0.15"/>
    <row r="2216" customFormat="1" ht="13" x14ac:dyDescent="0.15"/>
    <row r="2217" customFormat="1" ht="13" x14ac:dyDescent="0.15"/>
    <row r="2218" customFormat="1" ht="13" x14ac:dyDescent="0.15"/>
    <row r="2219" customFormat="1" ht="13" x14ac:dyDescent="0.15"/>
    <row r="2220" customFormat="1" ht="13" x14ac:dyDescent="0.15"/>
    <row r="2221" customFormat="1" ht="13" x14ac:dyDescent="0.15"/>
    <row r="2222" customFormat="1" ht="13" x14ac:dyDescent="0.15"/>
    <row r="2223" customFormat="1" ht="13" x14ac:dyDescent="0.15"/>
    <row r="2224" customFormat="1" ht="13" x14ac:dyDescent="0.15"/>
    <row r="2225" customFormat="1" ht="13" x14ac:dyDescent="0.15"/>
    <row r="2226" customFormat="1" ht="13" x14ac:dyDescent="0.15"/>
    <row r="2227" customFormat="1" ht="13" x14ac:dyDescent="0.15"/>
    <row r="2228" customFormat="1" ht="13" x14ac:dyDescent="0.15"/>
    <row r="2229" customFormat="1" ht="13" x14ac:dyDescent="0.15"/>
    <row r="2230" customFormat="1" ht="13" x14ac:dyDescent="0.15"/>
    <row r="2231" customFormat="1" ht="13" x14ac:dyDescent="0.15"/>
    <row r="2232" customFormat="1" ht="13" x14ac:dyDescent="0.15"/>
    <row r="2233" customFormat="1" ht="13" x14ac:dyDescent="0.15"/>
    <row r="2234" customFormat="1" ht="13" x14ac:dyDescent="0.15"/>
    <row r="2235" customFormat="1" ht="13" x14ac:dyDescent="0.15"/>
    <row r="2236" customFormat="1" ht="13" x14ac:dyDescent="0.15"/>
    <row r="2237" customFormat="1" ht="13" x14ac:dyDescent="0.15"/>
    <row r="2238" customFormat="1" ht="13" x14ac:dyDescent="0.15"/>
    <row r="2239" customFormat="1" ht="13" x14ac:dyDescent="0.15"/>
    <row r="2240" customFormat="1" ht="13" x14ac:dyDescent="0.15"/>
    <row r="2241" customFormat="1" ht="13" x14ac:dyDescent="0.15"/>
    <row r="2242" customFormat="1" ht="13" x14ac:dyDescent="0.15"/>
    <row r="2243" customFormat="1" ht="13" x14ac:dyDescent="0.15"/>
    <row r="2244" customFormat="1" ht="13" x14ac:dyDescent="0.15"/>
    <row r="2245" customFormat="1" ht="13" x14ac:dyDescent="0.15"/>
    <row r="2246" customFormat="1" ht="13" x14ac:dyDescent="0.15"/>
    <row r="2247" customFormat="1" ht="13" x14ac:dyDescent="0.15"/>
    <row r="2248" customFormat="1" ht="13" x14ac:dyDescent="0.15"/>
    <row r="2249" customFormat="1" ht="13" x14ac:dyDescent="0.15"/>
    <row r="2250" customFormat="1" ht="13" x14ac:dyDescent="0.15"/>
    <row r="2251" customFormat="1" ht="13" x14ac:dyDescent="0.15"/>
    <row r="2252" customFormat="1" ht="13" x14ac:dyDescent="0.15"/>
    <row r="2253" customFormat="1" ht="13" x14ac:dyDescent="0.15"/>
    <row r="2254" customFormat="1" ht="13" x14ac:dyDescent="0.15"/>
    <row r="2255" customFormat="1" ht="13" x14ac:dyDescent="0.15"/>
    <row r="2256" customFormat="1" ht="13" x14ac:dyDescent="0.15"/>
    <row r="2257" customFormat="1" ht="13" x14ac:dyDescent="0.15"/>
    <row r="2258" customFormat="1" ht="13" x14ac:dyDescent="0.15"/>
    <row r="2259" customFormat="1" ht="13" x14ac:dyDescent="0.15"/>
    <row r="2260" customFormat="1" ht="13" x14ac:dyDescent="0.15"/>
    <row r="2261" customFormat="1" ht="13" x14ac:dyDescent="0.15"/>
    <row r="2262" customFormat="1" ht="13" x14ac:dyDescent="0.15"/>
    <row r="2263" customFormat="1" ht="13" x14ac:dyDescent="0.15"/>
    <row r="2264" customFormat="1" ht="13" x14ac:dyDescent="0.15"/>
    <row r="2265" customFormat="1" ht="13" x14ac:dyDescent="0.15"/>
    <row r="2266" customFormat="1" ht="13" x14ac:dyDescent="0.15"/>
    <row r="2267" customFormat="1" ht="13" x14ac:dyDescent="0.15"/>
    <row r="2268" customFormat="1" ht="13" x14ac:dyDescent="0.15"/>
    <row r="2269" customFormat="1" ht="13" x14ac:dyDescent="0.15"/>
    <row r="2270" customFormat="1" ht="13" x14ac:dyDescent="0.15"/>
    <row r="2271" customFormat="1" ht="13" x14ac:dyDescent="0.15"/>
    <row r="2272" customFormat="1" ht="13" x14ac:dyDescent="0.15"/>
    <row r="2273" customFormat="1" ht="13" x14ac:dyDescent="0.15"/>
    <row r="2274" customFormat="1" ht="13" x14ac:dyDescent="0.15"/>
    <row r="2275" customFormat="1" ht="13" x14ac:dyDescent="0.15"/>
    <row r="2276" customFormat="1" ht="13" x14ac:dyDescent="0.15"/>
    <row r="2277" customFormat="1" ht="13" x14ac:dyDescent="0.15"/>
    <row r="2278" customFormat="1" ht="13" x14ac:dyDescent="0.15"/>
    <row r="2279" customFormat="1" ht="13" x14ac:dyDescent="0.15"/>
    <row r="2280" customFormat="1" ht="13" x14ac:dyDescent="0.15"/>
    <row r="2281" customFormat="1" ht="13" x14ac:dyDescent="0.15"/>
    <row r="2282" customFormat="1" ht="13" x14ac:dyDescent="0.15"/>
    <row r="2283" customFormat="1" ht="13" x14ac:dyDescent="0.15"/>
    <row r="2284" customFormat="1" ht="13" x14ac:dyDescent="0.15"/>
    <row r="2285" customFormat="1" ht="13" x14ac:dyDescent="0.15"/>
    <row r="2286" customFormat="1" ht="13" x14ac:dyDescent="0.15"/>
    <row r="2287" customFormat="1" ht="13" x14ac:dyDescent="0.15"/>
    <row r="2288" customFormat="1" ht="13" x14ac:dyDescent="0.15"/>
    <row r="2289" customFormat="1" ht="13" x14ac:dyDescent="0.15"/>
    <row r="2290" customFormat="1" ht="13" x14ac:dyDescent="0.15"/>
    <row r="2291" customFormat="1" ht="13" x14ac:dyDescent="0.15"/>
    <row r="2292" customFormat="1" ht="13" x14ac:dyDescent="0.15"/>
    <row r="2293" customFormat="1" ht="13" x14ac:dyDescent="0.15"/>
    <row r="2294" customFormat="1" ht="13" x14ac:dyDescent="0.15"/>
    <row r="2295" customFormat="1" ht="13" x14ac:dyDescent="0.15"/>
    <row r="2296" customFormat="1" ht="13" x14ac:dyDescent="0.15"/>
    <row r="2297" customFormat="1" ht="13" x14ac:dyDescent="0.15"/>
    <row r="2298" customFormat="1" ht="13" x14ac:dyDescent="0.15"/>
    <row r="2299" customFormat="1" ht="13" x14ac:dyDescent="0.15"/>
    <row r="2300" customFormat="1" ht="13" x14ac:dyDescent="0.15"/>
    <row r="2301" customFormat="1" ht="13" x14ac:dyDescent="0.15"/>
    <row r="2302" customFormat="1" ht="13" x14ac:dyDescent="0.15"/>
    <row r="2303" customFormat="1" ht="13" x14ac:dyDescent="0.15"/>
    <row r="2304" customFormat="1" ht="13" x14ac:dyDescent="0.15"/>
    <row r="2305" customFormat="1" ht="13" x14ac:dyDescent="0.15"/>
    <row r="2306" customFormat="1" ht="13" x14ac:dyDescent="0.15"/>
    <row r="2307" customFormat="1" ht="13" x14ac:dyDescent="0.15"/>
    <row r="2308" customFormat="1" ht="13" x14ac:dyDescent="0.15"/>
    <row r="2309" customFormat="1" ht="13" x14ac:dyDescent="0.15"/>
    <row r="2310" customFormat="1" ht="13" x14ac:dyDescent="0.15"/>
    <row r="2311" customFormat="1" ht="13" x14ac:dyDescent="0.15"/>
    <row r="2312" customFormat="1" ht="13" x14ac:dyDescent="0.15"/>
    <row r="2313" customFormat="1" ht="13" x14ac:dyDescent="0.15"/>
    <row r="2314" customFormat="1" ht="13" x14ac:dyDescent="0.15"/>
    <row r="2315" customFormat="1" ht="13" x14ac:dyDescent="0.15"/>
    <row r="2316" customFormat="1" ht="13" x14ac:dyDescent="0.15"/>
  </sheetData>
  <sheetProtection algorithmName="SHA-512" hashValue="VdBV811+74jpMld1ujVqi06vTc5aHH5G4+roC6i56Bkh+PHNlACCm2fdf1Y5tqP3I5iAft7RNiEfZbH3ACDssQ==" saltValue="7N5Oa6WgKSTp1JKZ35EyiQ==" spinCount="100000" sheet="1" objects="1" scenarios="1"/>
  <dataValidations count="2">
    <dataValidation type="decimal" showInputMessage="1" showErrorMessage="1" errorTitle="Incorrect entry" error="Enter 1.5 or 3.0 only" sqref="C4" xr:uid="{12DEFC9D-3F29-7542-A182-D6C19D066660}">
      <formula1>1.5</formula1>
      <formula2>3</formula2>
    </dataValidation>
    <dataValidation type="whole" showInputMessage="1" showErrorMessage="1" errorTitle="Incorrect number" error="Please enter quarterly consumption between 700-4000kWh" sqref="C5" xr:uid="{C8A96293-068E-E443-BF61-A886B87DEA19}">
      <formula1>700</formula1>
      <formula2>4000</formula2>
    </dataValidation>
  </dataValidation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6F4A3-24DE-A249-9105-E54CE73A22F3}">
  <sheetPr codeName="Sheet13"/>
  <dimension ref="A1:BSJ2318"/>
  <sheetViews>
    <sheetView topLeftCell="A2" workbookViewId="0">
      <selection activeCell="C5" sqref="C5"/>
    </sheetView>
  </sheetViews>
  <sheetFormatPr baseColWidth="10" defaultColWidth="11.1640625" defaultRowHeight="14" x14ac:dyDescent="0.15"/>
  <cols>
    <col min="1" max="1" width="20.83203125" style="182" customWidth="1"/>
    <col min="2" max="2" width="28" style="182" customWidth="1"/>
    <col min="3" max="7" width="13.83203125" style="182" customWidth="1"/>
    <col min="8" max="9" width="13.83203125" style="182" hidden="1" customWidth="1"/>
    <col min="10" max="12" width="13.83203125" style="182" customWidth="1"/>
    <col min="13" max="13" width="14.6640625" style="182" bestFit="1" customWidth="1"/>
    <col min="14" max="15" width="13.83203125" style="182" customWidth="1"/>
    <col min="16" max="21" width="13.83203125" style="182" hidden="1" customWidth="1"/>
    <col min="22" max="22" width="14.33203125" style="182" bestFit="1" customWidth="1"/>
    <col min="23" max="25" width="13.83203125" style="182" customWidth="1"/>
    <col min="26" max="35" width="7.5" customWidth="1"/>
    <col min="1857" max="16384" width="11.1640625" style="182"/>
  </cols>
  <sheetData>
    <row r="1" spans="1:39" customFormat="1" ht="13" x14ac:dyDescent="0.15">
      <c r="A1" s="248" t="s">
        <v>238</v>
      </c>
      <c r="B1" s="248"/>
      <c r="C1" s="248"/>
      <c r="D1" s="248"/>
      <c r="E1" s="248"/>
      <c r="F1" s="248"/>
      <c r="G1" s="248"/>
      <c r="H1" s="248">
        <v>3</v>
      </c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</row>
    <row r="2" spans="1:39" customFormat="1" ht="13" x14ac:dyDescent="0.15">
      <c r="A2" s="249" t="s">
        <v>75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</row>
    <row r="3" spans="1:39" customFormat="1" ht="13" x14ac:dyDescent="0.15">
      <c r="A3" s="248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</row>
    <row r="4" spans="1:39" x14ac:dyDescent="0.15">
      <c r="A4" s="157" t="s">
        <v>140</v>
      </c>
      <c r="B4" s="158"/>
      <c r="C4" s="159">
        <v>3</v>
      </c>
      <c r="D4" s="247"/>
      <c r="E4" s="160" t="s">
        <v>141</v>
      </c>
      <c r="F4" s="161">
        <f>IF(C4&lt;H1,(444),(888))</f>
        <v>888</v>
      </c>
      <c r="G4" s="247"/>
      <c r="H4" s="248"/>
      <c r="I4" s="248"/>
      <c r="J4" s="157"/>
      <c r="K4" s="162" t="s">
        <v>142</v>
      </c>
      <c r="L4" s="163" t="s">
        <v>143</v>
      </c>
      <c r="M4" s="164" t="s">
        <v>129</v>
      </c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</row>
    <row r="5" spans="1:39" x14ac:dyDescent="0.15">
      <c r="A5" s="165" t="s">
        <v>201</v>
      </c>
      <c r="B5" s="166"/>
      <c r="C5" s="167">
        <v>2265</v>
      </c>
      <c r="D5" s="247"/>
      <c r="E5" s="160" t="s">
        <v>145</v>
      </c>
      <c r="F5" s="168">
        <f>C5-(F4-F6)</f>
        <v>1797.912</v>
      </c>
      <c r="G5" s="247"/>
      <c r="H5" s="248"/>
      <c r="I5" s="248"/>
      <c r="J5" s="165" t="s">
        <v>199</v>
      </c>
      <c r="K5" s="169">
        <f>F5*60/100</f>
        <v>1078.7472</v>
      </c>
      <c r="L5" s="170">
        <f>F5*40/100</f>
        <v>719.16480000000001</v>
      </c>
      <c r="M5" s="171" t="s">
        <v>146</v>
      </c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</row>
    <row r="6" spans="1:39" x14ac:dyDescent="0.15">
      <c r="A6" s="247"/>
      <c r="B6" s="247"/>
      <c r="C6" s="247"/>
      <c r="D6" s="247"/>
      <c r="E6" s="160" t="s">
        <v>147</v>
      </c>
      <c r="F6" s="168">
        <f>IF(C4&lt;H1,(F4*14.9/100),(F4*47.4/100))</f>
        <v>420.91199999999998</v>
      </c>
      <c r="G6" s="247"/>
      <c r="H6" s="248"/>
      <c r="I6" s="248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</row>
    <row r="7" spans="1:39" customFormat="1" thickBot="1" x14ac:dyDescent="0.2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</row>
    <row r="8" spans="1:39" x14ac:dyDescent="0.15">
      <c r="A8" s="187" t="s">
        <v>130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9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</row>
    <row r="9" spans="1:39" ht="71" customHeight="1" x14ac:dyDescent="0.15">
      <c r="A9" s="190" t="s">
        <v>42</v>
      </c>
      <c r="B9" s="191" t="s">
        <v>78</v>
      </c>
      <c r="C9" s="192" t="s">
        <v>79</v>
      </c>
      <c r="D9" s="192" t="s">
        <v>148</v>
      </c>
      <c r="E9" s="192" t="s">
        <v>154</v>
      </c>
      <c r="F9" s="192" t="s">
        <v>80</v>
      </c>
      <c r="G9" s="192" t="s">
        <v>81</v>
      </c>
      <c r="H9" s="201" t="s">
        <v>155</v>
      </c>
      <c r="I9" s="201" t="s">
        <v>82</v>
      </c>
      <c r="J9" s="193" t="s">
        <v>231</v>
      </c>
      <c r="K9" s="194" t="s">
        <v>83</v>
      </c>
      <c r="L9" s="194" t="s">
        <v>84</v>
      </c>
      <c r="M9" s="194" t="s">
        <v>85</v>
      </c>
      <c r="N9" s="194" t="s">
        <v>86</v>
      </c>
      <c r="O9" s="195" t="s">
        <v>157</v>
      </c>
      <c r="P9" s="205" t="s">
        <v>232</v>
      </c>
      <c r="Q9" s="205" t="s">
        <v>233</v>
      </c>
      <c r="R9" s="206" t="s">
        <v>69</v>
      </c>
      <c r="S9" s="206" t="s">
        <v>70</v>
      </c>
      <c r="T9" s="206" t="s">
        <v>71</v>
      </c>
      <c r="U9" s="206" t="s">
        <v>72</v>
      </c>
      <c r="V9" s="195" t="s">
        <v>73</v>
      </c>
      <c r="W9" s="195" t="s">
        <v>133</v>
      </c>
      <c r="X9" s="194" t="s">
        <v>76</v>
      </c>
      <c r="Y9" s="196" t="s">
        <v>77</v>
      </c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</row>
    <row r="10" spans="1:39" x14ac:dyDescent="0.15">
      <c r="A10" s="172" t="str">
        <f>'Tariffs 2021'!K2</f>
        <v>Aurora Energy</v>
      </c>
      <c r="B10" s="197" t="str">
        <f>'Tariffs 2021'!L2</f>
        <v>Regulated</v>
      </c>
      <c r="C10" s="198">
        <f>IF('Tariffs 2021'!BP2=0,91*'Tariffs 2021'!M2/100,(91*'Tariffs 2021'!M2/100)+'Tariffs 2021'!BP2/4)</f>
        <v>73.155727272727276</v>
      </c>
      <c r="D10" s="198">
        <f>IF('Tariffs 2021'!O2="",$F$5*'Tariffs 2021'!N2/100,IF($F$5&gt;='Tariffs 2021'!P2,('Tariffs 2021'!P2*'Tariffs 2021'!N2/100),($F$5*'Tariffs 2021'!N2/100)))</f>
        <v>403.71296727272727</v>
      </c>
      <c r="E10" s="198">
        <f>IF(AND('Tariffs 2021'!P2&gt;0,'Tariffs 2021'!R2&gt;0),IF($F$5&lt;'Tariffs 2021'!P2,0,IF($F$5&lt;=('Tariffs 2021'!R2+'Tariffs 2021'!P2),(($F$5-'Tariffs 2021'!P2)*'Tariffs 2021'!Q2/100),(('Tariffs 2021'!R2)*'Tariffs 2021'!Q2/100))),0)</f>
        <v>0</v>
      </c>
      <c r="F10" s="198">
        <f>IF('Tariffs 2021'!T2&gt;0,IF(($F$5&lt;'Tariffs 2021'!T2),(0),($F$5-'Tariffs 2021'!T2)*'Tariffs 2021'!U2/100),IF(AND('Tariffs 2021'!R2&gt;0,'Tariffs 2021'!T2=""),IF(($F$5&lt;'Tariffs 2021'!R2),(0),($F$5-'Tariffs 2021'!R2)*'Tariffs 2021'!S2/100),IF(AND('Tariffs 2021'!P2&gt;0,'Tariffs 2021'!R2=""),IF(($F$5&lt;'Tariffs 2021'!P2),(0),($F$5-'Tariffs 2021'!P2)*'Tariffs 2021'!Q2/100),0)))</f>
        <v>0</v>
      </c>
      <c r="G10" s="198">
        <f>SUM(C10:F10)</f>
        <v>476.86869454545456</v>
      </c>
      <c r="H10" s="198">
        <f>D10*4</f>
        <v>1614.8518690909091</v>
      </c>
      <c r="I10" s="203">
        <f>G10*4</f>
        <v>1907.4747781818182</v>
      </c>
      <c r="J10" s="199">
        <f>I10*1.1</f>
        <v>2098.222256</v>
      </c>
      <c r="K10" s="197">
        <f>'Tariffs 2021'!AZ2</f>
        <v>0</v>
      </c>
      <c r="L10" s="197">
        <f>'Tariffs 2021'!BA2</f>
        <v>0</v>
      </c>
      <c r="M10" s="197">
        <f>'Tariffs 2021'!BB2</f>
        <v>0</v>
      </c>
      <c r="N10" s="197">
        <f>'Tariffs 2021'!BC2</f>
        <v>0</v>
      </c>
      <c r="O10" s="199">
        <f>($F$6*'Tariffs 2021'!AT2/100)*4</f>
        <v>109.45395648</v>
      </c>
      <c r="P10" s="173" t="str">
        <f>IF(SUM(K10:N10)=0,"No discount",IF(K10&gt;0,"Guaranteed off bill",IF(L10&gt;0,"Guaranteed off usage",IF(M10&gt;0,"Pay-on-time off bill","Pay-on-time off usage"))))</f>
        <v>No discount</v>
      </c>
      <c r="Q10" s="173" t="str">
        <f>IF(OR(A10="Origin Energy",A10="Red Energy",A10="Powershop"),"Inclusive","Exclusive")</f>
        <v>Exclusive</v>
      </c>
      <c r="R10" s="223">
        <f>IF(AND(P10="Guaranteed off bill",Q10="Inclusive"),((I10*1.1)-((I10*1.1)*K10/100))/1.1,IF(AND(P10="Guaranteed off usage",Q10="Inclusive"),((I10*1.1)-((H10*1.1)*L10/100))/1.1,IF(AND(P10="Guaranteed off bill",Q10="Exclusive"),I10-(I10*K10/100),IF(AND(P10="Guaranteed off usage",Q10="Exclusive"),I10-(H10*L10/100),IF(Q10="Inclusive",((I10*1.1))/1.1,I10)))))</f>
        <v>1907.4747781818182</v>
      </c>
      <c r="S10" s="203">
        <f>IF(AND(P10="Pay-on-time off bill",Q10="Inclusive"),((R10*1.1)-((R10*1.1)*M10/100))/1.1,IF(AND(P10="Pay-on-time off usage",Q10="Inclusive"),((R10*1.1)-((H10*1.1)*N10/100))/1.1,IF(AND(P10="Pay-on-time off bill",Q10="Exclusive"),R10-(R10*M10/100),IF(AND(P10="Pay-on-time off usage",Q10="Exclusive"),R10-(H10*N10/100),IF(Q10="Inclusive",((R10*1.1))/1.1,R10)))))</f>
        <v>1907.4747781818182</v>
      </c>
      <c r="T10" s="203">
        <f t="shared" ref="T10:T11" si="0">R10-O10</f>
        <v>1798.0208217018182</v>
      </c>
      <c r="U10" s="203">
        <f t="shared" ref="U10:U11" si="1">S10-O10</f>
        <v>1798.0208217018182</v>
      </c>
      <c r="V10" s="219">
        <f t="shared" ref="V10:W11" si="2">T10*1.1</f>
        <v>1977.8229038720003</v>
      </c>
      <c r="W10" s="219">
        <f t="shared" si="2"/>
        <v>1977.8229038720003</v>
      </c>
      <c r="X10" s="200">
        <f>'Tariffs 2021'!BD2</f>
        <v>0</v>
      </c>
      <c r="Y10" s="174">
        <f>'Tariffs 2021'!BE2</f>
        <v>0</v>
      </c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</row>
    <row r="11" spans="1:39" x14ac:dyDescent="0.15">
      <c r="A11" s="172" t="str">
        <f>'Tariffs 2021'!K3</f>
        <v>1st Energy</v>
      </c>
      <c r="B11" s="197" t="str">
        <f>'Tariffs 2021'!L3</f>
        <v>Solar Bonus</v>
      </c>
      <c r="C11" s="198">
        <f>IF('Tariffs 2021'!BP3=0,91*'Tariffs 2021'!M3/100,(91*'Tariffs 2021'!M3/100)+'Tariffs 2021'!BP3/4)</f>
        <v>73.147454545454536</v>
      </c>
      <c r="D11" s="198">
        <f>IF('Tariffs 2021'!O3="",$F$5*'Tariffs 2021'!N3/100,IF($F$5&gt;='Tariffs 2021'!P3,('Tariffs 2021'!P3*'Tariffs 2021'!N3/100),($F$5*'Tariffs 2021'!N3/100)))</f>
        <v>403.71296727272727</v>
      </c>
      <c r="E11" s="198">
        <f>IF(AND('Tariffs 2021'!P3&gt;0,'Tariffs 2021'!R3&gt;0),IF($F$5&lt;'Tariffs 2021'!P3,0,IF($F$5&lt;=('Tariffs 2021'!R3+'Tariffs 2021'!P3),(($F$5-'Tariffs 2021'!P3)*'Tariffs 2021'!Q3/100),(('Tariffs 2021'!R3)*'Tariffs 2021'!Q3/100))),0)</f>
        <v>0</v>
      </c>
      <c r="F11" s="198">
        <f>IF('Tariffs 2021'!T3&gt;0,IF(($F$5&lt;'Tariffs 2021'!T3),(0),($F$5-'Tariffs 2021'!T3)*'Tariffs 2021'!U3/100),IF(AND('Tariffs 2021'!R3&gt;0,'Tariffs 2021'!T3=""),IF(($F$5&lt;'Tariffs 2021'!R3),(0),($F$5-'Tariffs 2021'!R3)*'Tariffs 2021'!S3/100),IF(AND('Tariffs 2021'!P3&gt;0,'Tariffs 2021'!R3=""),IF(($F$5&lt;'Tariffs 2021'!P3),(0),($F$5-'Tariffs 2021'!P3)*'Tariffs 2021'!Q3/100),0)))</f>
        <v>0</v>
      </c>
      <c r="G11" s="198">
        <f>SUM(C11:F11)</f>
        <v>476.86042181818181</v>
      </c>
      <c r="H11" s="198">
        <f>D11*4</f>
        <v>1614.8518690909091</v>
      </c>
      <c r="I11" s="203">
        <f>G11*4</f>
        <v>1907.4416872727272</v>
      </c>
      <c r="J11" s="199">
        <f>I11*1.1</f>
        <v>2098.1858560000001</v>
      </c>
      <c r="K11" s="197">
        <f>'Tariffs 2021'!AZ3</f>
        <v>0</v>
      </c>
      <c r="L11" s="197">
        <f>'Tariffs 2021'!BA3</f>
        <v>0</v>
      </c>
      <c r="M11" s="197">
        <f>'Tariffs 2021'!BB3</f>
        <v>0</v>
      </c>
      <c r="N11" s="197">
        <f>'Tariffs 2021'!BC3</f>
        <v>0</v>
      </c>
      <c r="O11" s="199">
        <f>($F$6*'Tariffs 2021'!AT3/100)*4</f>
        <v>168.3648</v>
      </c>
      <c r="P11" s="173" t="str">
        <f t="shared" ref="P11" si="3">IF(SUM(K11:N11)=0,"No discount",IF(K11&gt;0,"Guaranteed off bill",IF(L11&gt;0,"Guaranteed off usage",IF(M11&gt;0,"Pay-on-time off bill","Pay-on-time off usage"))))</f>
        <v>No discount</v>
      </c>
      <c r="Q11" s="173" t="str">
        <f>IF(OR(A11="Origin Energy",A11="Red Energy",A11="Powershop"),"Inclusive","Exclusive")</f>
        <v>Exclusive</v>
      </c>
      <c r="R11" s="223">
        <f>IF(AND(P11="Guaranteed off bill",Q11="Inclusive"),((I11*1.1)-((I11*1.1)*K11/100))/1.1,IF(AND(P11="Guaranteed off usage",Q11="Inclusive"),((I11*1.1)-((H11*1.1)*L11/100))/1.1,IF(AND(P11="Guaranteed off bill",Q11="Exclusive"),I11-(I11*K11/100),IF(AND(P11="Guaranteed off usage",Q11="Exclusive"),I11-(H11*L11/100),IF(Q11="Inclusive",((I11*1.1))/1.1,I11)))))</f>
        <v>1907.4416872727272</v>
      </c>
      <c r="S11" s="203">
        <f>IF(AND(P11="Pay-on-time off bill",Q11="Inclusive"),((R11*1.1)-((R11*1.1)*M11/100))/1.1,IF(AND(P11="Pay-on-time off usage",Q11="Inclusive"),((R11*1.1)-((H11*1.1)*N11/100))/1.1,IF(AND(P11="Pay-on-time off bill",Q11="Exclusive"),R11-(R11*M11/100),IF(AND(P11="Pay-on-time off usage",Q11="Exclusive"),R11-(H11*N11/100),IF(Q11="Inclusive",((R11*1.1))/1.1,R11)))))</f>
        <v>1907.4416872727272</v>
      </c>
      <c r="T11" s="203">
        <f t="shared" si="0"/>
        <v>1739.0768872727272</v>
      </c>
      <c r="U11" s="203">
        <f t="shared" si="1"/>
        <v>1739.0768872727272</v>
      </c>
      <c r="V11" s="219">
        <f t="shared" si="2"/>
        <v>1912.9845760000001</v>
      </c>
      <c r="W11" s="219">
        <f t="shared" si="2"/>
        <v>1912.9845760000001</v>
      </c>
      <c r="X11" s="200">
        <f>'Tariffs 2021'!BL3</f>
        <v>0</v>
      </c>
      <c r="Y11" s="174" t="str">
        <f>'Tariffs 2021'!BM3</f>
        <v>n</v>
      </c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</row>
    <row r="12" spans="1:39" x14ac:dyDescent="0.15">
      <c r="A12" s="172" t="str">
        <f>'Tariffs 2021'!K4</f>
        <v>Energy Locals</v>
      </c>
      <c r="B12" s="197" t="str">
        <f>'Tariffs 2021'!L4</f>
        <v>Local Member</v>
      </c>
      <c r="C12" s="198">
        <f>IF('Tariffs 2021'!BP4=0,91*'Tariffs 2021'!M4/100,(91*'Tariffs 2021'!M4/100)+'Tariffs 2021'!BP4/4)</f>
        <v>112.42727272727272</v>
      </c>
      <c r="D12" s="198">
        <f>IF('Tariffs 2021'!O4="",$F$5*'Tariffs 2021'!N4/100,IF($F$5&gt;='Tariffs 2021'!P4,('Tariffs 2021'!P4*'Tariffs 2021'!N4/100),($F$5*'Tariffs 2021'!N4/100)))</f>
        <v>343.23774545454546</v>
      </c>
      <c r="E12" s="198">
        <f>IF(AND('Tariffs 2021'!P4&gt;0,'Tariffs 2021'!R4&gt;0),IF($F$5&lt;'Tariffs 2021'!P4,0,IF($F$5&lt;=('Tariffs 2021'!R4+'Tariffs 2021'!P4),(($F$5-'Tariffs 2021'!P4)*'Tariffs 2021'!Q4/100),(('Tariffs 2021'!R4)*'Tariffs 2021'!Q4/100))),0)</f>
        <v>0</v>
      </c>
      <c r="F12" s="198">
        <f>IF('Tariffs 2021'!T4&gt;0,IF(($F$5&lt;'Tariffs 2021'!T4),(0),($F$5-'Tariffs 2021'!T4)*'Tariffs 2021'!U4/100),IF(AND('Tariffs 2021'!R4&gt;0,'Tariffs 2021'!T4=""),IF(($F$5&lt;'Tariffs 2021'!R4),(0),($F$5-'Tariffs 2021'!R4)*'Tariffs 2021'!S4/100),IF(AND('Tariffs 2021'!P4&gt;0,'Tariffs 2021'!R4=""),IF(($F$5&lt;'Tariffs 2021'!P4),(0),($F$5-'Tariffs 2021'!P4)*'Tariffs 2021'!Q4/100),0)))</f>
        <v>0</v>
      </c>
      <c r="G12" s="198">
        <f t="shared" ref="G12:G13" si="4">SUM(C12:F12)</f>
        <v>455.6650181818182</v>
      </c>
      <c r="H12" s="198">
        <f t="shared" ref="H12:H13" si="5">D12*4</f>
        <v>1372.9509818181818</v>
      </c>
      <c r="I12" s="203">
        <f t="shared" ref="I12:I13" si="6">G12*4</f>
        <v>1822.6600727272728</v>
      </c>
      <c r="J12" s="199">
        <f t="shared" ref="J12:J13" si="7">I12*1.1</f>
        <v>2004.9260800000002</v>
      </c>
      <c r="K12" s="197">
        <f>'Tariffs 2021'!AZ4</f>
        <v>0</v>
      </c>
      <c r="L12" s="197">
        <f>'Tariffs 2021'!BA4</f>
        <v>0</v>
      </c>
      <c r="M12" s="197">
        <f>'Tariffs 2021'!BB4</f>
        <v>0</v>
      </c>
      <c r="N12" s="197">
        <f>'Tariffs 2021'!BC4</f>
        <v>0</v>
      </c>
      <c r="O12" s="199">
        <f>($F$6*'Tariffs 2021'!AT4/100)*4</f>
        <v>142.60498559999999</v>
      </c>
      <c r="P12" s="173" t="str">
        <f t="shared" ref="P12:P13" si="8">IF(SUM(K12:N12)=0,"No discount",IF(K12&gt;0,"Guaranteed off bill",IF(L12&gt;0,"Guaranteed off usage",IF(M12&gt;0,"Pay-on-time off bill","Pay-on-time off usage"))))</f>
        <v>No discount</v>
      </c>
      <c r="Q12" s="173" t="str">
        <f t="shared" ref="Q12:Q13" si="9">IF(OR(A12="Origin Energy",A12="Red Energy",A12="Powershop"),"Inclusive","Exclusive")</f>
        <v>Exclusive</v>
      </c>
      <c r="R12" s="223">
        <f t="shared" ref="R12:R13" si="10">IF(AND(P12="Guaranteed off bill",Q12="Inclusive"),((I12*1.1)-((I12*1.1)*K12/100))/1.1,IF(AND(P12="Guaranteed off usage",Q12="Inclusive"),((I12*1.1)-((H12*1.1)*L12/100))/1.1,IF(AND(P12="Guaranteed off bill",Q12="Exclusive"),I12-(I12*K12/100),IF(AND(P12="Guaranteed off usage",Q12="Exclusive"),I12-(H12*L12/100),IF(Q12="Inclusive",((I12*1.1))/1.1,I12)))))</f>
        <v>1822.6600727272728</v>
      </c>
      <c r="S12" s="203">
        <f t="shared" ref="S12:S13" si="11">IF(AND(P12="Pay-on-time off bill",Q12="Inclusive"),((R12*1.1)-((R12*1.1)*M12/100))/1.1,IF(AND(P12="Pay-on-time off usage",Q12="Inclusive"),((R12*1.1)-((H12*1.1)*N12/100))/1.1,IF(AND(P12="Pay-on-time off bill",Q12="Exclusive"),R12-(R12*M12/100),IF(AND(P12="Pay-on-time off usage",Q12="Exclusive"),R12-(H12*N12/100),IF(Q12="Inclusive",((R12*1.1))/1.1,R12)))))</f>
        <v>1822.6600727272728</v>
      </c>
      <c r="T12" s="203">
        <f t="shared" ref="T12:T13" si="12">R12-O12</f>
        <v>1680.0550871272728</v>
      </c>
      <c r="U12" s="203">
        <f t="shared" ref="U12:U13" si="13">S12-O12</f>
        <v>1680.0550871272728</v>
      </c>
      <c r="V12" s="219">
        <f t="shared" ref="V12:V13" si="14">T12*1.1</f>
        <v>1848.0605958400004</v>
      </c>
      <c r="W12" s="219">
        <f t="shared" ref="W12:W13" si="15">U12*1.1</f>
        <v>1848.0605958400004</v>
      </c>
      <c r="X12" s="200">
        <f>'Tariffs 2021'!BL4</f>
        <v>0</v>
      </c>
      <c r="Y12" s="174" t="str">
        <f>'Tariffs 2021'!BM4</f>
        <v>n</v>
      </c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</row>
    <row r="13" spans="1:39" ht="15" thickBot="1" x14ac:dyDescent="0.2">
      <c r="A13" s="175" t="str">
        <f>'Tariffs 2021'!K5</f>
        <v>Future X Power</v>
      </c>
      <c r="B13" s="176" t="str">
        <f>'Tariffs 2021'!L5</f>
        <v>Flexi Saver</v>
      </c>
      <c r="C13" s="177">
        <f>IF('Tariffs 2021'!BP5=0,91*'Tariffs 2021'!M5/100,(91*'Tariffs 2021'!M5/100)+'Tariffs 2021'!BP5/4)</f>
        <v>79.897999999999996</v>
      </c>
      <c r="D13" s="177">
        <f>IF('Tariffs 2021'!O5="",$F$5*'Tariffs 2021'!N5/100,IF($F$5&gt;='Tariffs 2021'!P5,('Tariffs 2021'!P5*'Tariffs 2021'!N5/100),($F$5*'Tariffs 2021'!N5/100)))</f>
        <v>440.48843999999997</v>
      </c>
      <c r="E13" s="177">
        <f>IF(AND('Tariffs 2021'!P5&gt;0,'Tariffs 2021'!R5&gt;0),IF($F$5&lt;'Tariffs 2021'!P5,0,IF($F$5&lt;=('Tariffs 2021'!R5+'Tariffs 2021'!P5),(($F$5-'Tariffs 2021'!P5)*'Tariffs 2021'!Q5/100),(('Tariffs 2021'!R5)*'Tariffs 2021'!Q5/100))),0)</f>
        <v>0</v>
      </c>
      <c r="F13" s="177">
        <f>IF('Tariffs 2021'!T5&gt;0,IF(($F$5&lt;'Tariffs 2021'!T5),(0),($F$5-'Tariffs 2021'!T5)*'Tariffs 2021'!U5/100),IF(AND('Tariffs 2021'!R5&gt;0,'Tariffs 2021'!T5=""),IF(($F$5&lt;'Tariffs 2021'!R5),(0),($F$5-'Tariffs 2021'!R5)*'Tariffs 2021'!S5/100),IF(AND('Tariffs 2021'!P5&gt;0,'Tariffs 2021'!R5=""),IF(($F$5&lt;'Tariffs 2021'!P5),(0),($F$5-'Tariffs 2021'!P5)*'Tariffs 2021'!Q5/100),0)))</f>
        <v>0</v>
      </c>
      <c r="G13" s="177">
        <f t="shared" si="4"/>
        <v>520.38643999999999</v>
      </c>
      <c r="H13" s="177">
        <f t="shared" si="5"/>
        <v>1761.9537599999999</v>
      </c>
      <c r="I13" s="204">
        <f t="shared" si="6"/>
        <v>2081.54576</v>
      </c>
      <c r="J13" s="178">
        <f t="shared" si="7"/>
        <v>2289.7003360000003</v>
      </c>
      <c r="K13" s="176">
        <f>'Tariffs 2021'!AZ5</f>
        <v>0</v>
      </c>
      <c r="L13" s="176">
        <f>'Tariffs 2021'!BA5</f>
        <v>0</v>
      </c>
      <c r="M13" s="176">
        <f>'Tariffs 2021'!BB5</f>
        <v>3</v>
      </c>
      <c r="N13" s="176">
        <f>'Tariffs 2021'!BC5</f>
        <v>0</v>
      </c>
      <c r="O13" s="178">
        <f>($F$6*'Tariffs 2021'!AT5/100)*4</f>
        <v>157.37057855999998</v>
      </c>
      <c r="P13" s="179" t="str">
        <f t="shared" si="8"/>
        <v>Pay-on-time off bill</v>
      </c>
      <c r="Q13" s="179" t="str">
        <f t="shared" si="9"/>
        <v>Exclusive</v>
      </c>
      <c r="R13" s="224">
        <f t="shared" si="10"/>
        <v>2081.54576</v>
      </c>
      <c r="S13" s="204">
        <f t="shared" si="11"/>
        <v>2019.0993871999999</v>
      </c>
      <c r="T13" s="204">
        <f t="shared" si="12"/>
        <v>1924.17518144</v>
      </c>
      <c r="U13" s="204">
        <f t="shared" si="13"/>
        <v>1861.7288086399999</v>
      </c>
      <c r="V13" s="220">
        <f t="shared" si="14"/>
        <v>2116.592699584</v>
      </c>
      <c r="W13" s="220">
        <f t="shared" si="15"/>
        <v>2047.9016895040002</v>
      </c>
      <c r="X13" s="180">
        <f>'Tariffs 2021'!BL5</f>
        <v>0</v>
      </c>
      <c r="Y13" s="181" t="str">
        <f>'Tariffs 2021'!BM5</f>
        <v>n</v>
      </c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</row>
    <row r="14" spans="1:39" customFormat="1" ht="13" x14ac:dyDescent="0.1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</row>
    <row r="15" spans="1:39" customFormat="1" thickBot="1" x14ac:dyDescent="0.2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</row>
    <row r="16" spans="1:39" x14ac:dyDescent="0.15">
      <c r="A16" s="187" t="s">
        <v>132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9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</row>
    <row r="17" spans="1:39" ht="71" customHeight="1" x14ac:dyDescent="0.15">
      <c r="A17" s="190" t="s">
        <v>42</v>
      </c>
      <c r="B17" s="191" t="s">
        <v>78</v>
      </c>
      <c r="C17" s="192" t="s">
        <v>79</v>
      </c>
      <c r="D17" s="192" t="s">
        <v>148</v>
      </c>
      <c r="E17" s="192" t="s">
        <v>80</v>
      </c>
      <c r="F17" s="192" t="s">
        <v>131</v>
      </c>
      <c r="G17" s="192" t="s">
        <v>81</v>
      </c>
      <c r="H17" s="202" t="s">
        <v>155</v>
      </c>
      <c r="I17" s="202" t="s">
        <v>82</v>
      </c>
      <c r="J17" s="193" t="s">
        <v>231</v>
      </c>
      <c r="K17" s="194" t="s">
        <v>83</v>
      </c>
      <c r="L17" s="194" t="s">
        <v>84</v>
      </c>
      <c r="M17" s="194" t="s">
        <v>85</v>
      </c>
      <c r="N17" s="194" t="s">
        <v>86</v>
      </c>
      <c r="O17" s="195" t="s">
        <v>157</v>
      </c>
      <c r="P17" s="205" t="s">
        <v>232</v>
      </c>
      <c r="Q17" s="205" t="s">
        <v>233</v>
      </c>
      <c r="R17" s="206" t="s">
        <v>69</v>
      </c>
      <c r="S17" s="206" t="s">
        <v>70</v>
      </c>
      <c r="T17" s="206" t="s">
        <v>71</v>
      </c>
      <c r="U17" s="206" t="s">
        <v>72</v>
      </c>
      <c r="V17" s="195" t="s">
        <v>73</v>
      </c>
      <c r="W17" s="195" t="s">
        <v>133</v>
      </c>
      <c r="X17" s="194" t="s">
        <v>76</v>
      </c>
      <c r="Y17" s="196" t="s">
        <v>77</v>
      </c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</row>
    <row r="18" spans="1:39" x14ac:dyDescent="0.15">
      <c r="A18" s="172" t="str">
        <f>'Tariffs 2021'!K6</f>
        <v>Aurora Energy</v>
      </c>
      <c r="B18" s="197" t="str">
        <f>'Tariffs 2021'!L6</f>
        <v>Regulated</v>
      </c>
      <c r="C18" s="198">
        <f>IF('Tariffs 2021'!BP6=0,91*'Tariffs 2021'!M6/100,(91*'Tariffs 2021'!M6/100)+'Tariffs 2021'!BP6/4)</f>
        <v>81.26630909090909</v>
      </c>
      <c r="D18" s="198">
        <f>IF('Tariffs 2021'!O6="",$K$5*'Tariffs 2021'!N6/100,IF($K$5&gt;='Tariffs 2021'!P6,('Tariffs 2021'!P6*'Tariffs 2021'!N6/100),($K$5*'Tariffs 2021'!N6/100)))</f>
        <v>292.75237649454544</v>
      </c>
      <c r="E18" s="198">
        <f>IF('Tariffs 2021'!T6&gt;0,IF(($K$5&lt;'Tariffs 2021'!T6),(0),($K$5-'Tariffs 2021'!T6)*'Tariffs 2021'!U6/100),IF(AND('Tariffs 2021'!R6&gt;0,'Tariffs 2021'!T6=""),IF(($K$5&lt;'Tariffs 2021'!R6),(0),($K$5-'Tariffs 2021'!R6)*'Tariffs 2021'!S6/100),IF(AND('Tariffs 2021'!P6&gt;0,'Tariffs 2021'!R6=""),IF(($K$5&lt;'Tariffs 2021'!P6),(0),($K$5-'Tariffs 2021'!P6)*'Tariffs 2021'!Q6/100),0)))</f>
        <v>0</v>
      </c>
      <c r="F18" s="198">
        <f>L5*'Tariffs 2021'!W6/100</f>
        <v>90.87627927272726</v>
      </c>
      <c r="G18" s="198">
        <f>SUM(C18:F18)</f>
        <v>464.89496485818177</v>
      </c>
      <c r="H18" s="198">
        <f>D18*4</f>
        <v>1171.0095059781818</v>
      </c>
      <c r="I18" s="203">
        <f>G18*4</f>
        <v>1859.5798594327271</v>
      </c>
      <c r="J18" s="199">
        <f>I18*1.1</f>
        <v>2045.537845376</v>
      </c>
      <c r="K18" s="197">
        <f>'Tariffs 2021'!AZ6</f>
        <v>0</v>
      </c>
      <c r="L18" s="197">
        <f>'Tariffs 2021'!BA6</f>
        <v>0</v>
      </c>
      <c r="M18" s="197">
        <f>'Tariffs 2021'!BB6</f>
        <v>0</v>
      </c>
      <c r="N18" s="197">
        <f>'Tariffs 2021'!BC6</f>
        <v>0</v>
      </c>
      <c r="O18" s="199">
        <f>($F$6*'Tariffs 2021'!AT6/100)*4</f>
        <v>109.45395648</v>
      </c>
      <c r="P18" s="173" t="str">
        <f>IF(SUM(K18:N18)=0,"No discount",IF(K18&gt;0,"Guaranteed off bill",IF(L18&gt;0,"Guaranteed off usage",IF(M18&gt;0,"Pay-on-time off bill","Pay-on-time off usage"))))</f>
        <v>No discount</v>
      </c>
      <c r="Q18" s="173" t="str">
        <f>IF(OR(A18="Origin Energy",A18="Red Energy",A18="Powershop"),"Inclusive","Exclusive")</f>
        <v>Exclusive</v>
      </c>
      <c r="R18" s="223">
        <f>IF(AND(P18="Guaranteed off bill",Q18="Inclusive"),((I18*1.1)-((I18*1.1)*K18/100))/1.1,IF(AND(P18="Guaranteed off usage",Q18="Inclusive"),((I18*1.1)-((H18*1.1)*L18/100))/1.1,IF(AND(P18="Guaranteed off bill",Q18="Exclusive"),I18-(I18*K18/100),IF(AND(P18="Guaranteed off usage",Q18="Exclusive"),I18-(H18*L18/100),IF(Q18="Inclusive",((I18*1.1))/1.1,I18)))))</f>
        <v>1859.5798594327271</v>
      </c>
      <c r="S18" s="203">
        <f>IF(AND(P18="Pay-on-time off bill",Q18="Inclusive"),((R18*1.1)-((R18*1.1)*M18/100))/1.1,IF(AND(P18="Pay-on-time off usage",Q18="Inclusive"),((R18*1.1)-((H18*1.1)*N18/100))/1.1,IF(AND(P18="Pay-on-time off bill",Q18="Exclusive"),R18-(R18*M18/100),IF(AND(P18="Pay-on-time off usage",Q18="Exclusive"),R18-(H18*N18/100),IF(Q18="Inclusive",((R18*1.1))/1.1,R18)))))</f>
        <v>1859.5798594327271</v>
      </c>
      <c r="T18" s="203">
        <f t="shared" ref="T18:T19" si="16">R18-O18</f>
        <v>1750.1259029527271</v>
      </c>
      <c r="U18" s="203">
        <f t="shared" ref="U18:U19" si="17">S18-O18</f>
        <v>1750.1259029527271</v>
      </c>
      <c r="V18" s="219">
        <f t="shared" ref="V18:W19" si="18">T18*1.1</f>
        <v>1925.138493248</v>
      </c>
      <c r="W18" s="219">
        <f t="shared" si="18"/>
        <v>1925.138493248</v>
      </c>
      <c r="X18" s="200">
        <f>'Tariffs 2021'!BL6</f>
        <v>0</v>
      </c>
      <c r="Y18" s="174" t="str">
        <f>'Tariffs 2021'!BM6</f>
        <v>n</v>
      </c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</row>
    <row r="19" spans="1:39" x14ac:dyDescent="0.15">
      <c r="A19" s="172" t="str">
        <f>'Tariffs 2021'!K7</f>
        <v>1st Energy</v>
      </c>
      <c r="B19" s="197" t="str">
        <f>'Tariffs 2021'!L7</f>
        <v>Solar Bonus</v>
      </c>
      <c r="C19" s="198">
        <f>IF('Tariffs 2021'!BP7=0,91*'Tariffs 2021'!M7/100,(91*'Tariffs 2021'!M7/100)+'Tariffs 2021'!BP7/4)</f>
        <v>81.263000000000005</v>
      </c>
      <c r="D19" s="198">
        <f>IF('Tariffs 2021'!O7="",$K$5*'Tariffs 2021'!N7/100,IF($K$5&gt;='Tariffs 2021'!P7,('Tariffs 2021'!P7*'Tariffs 2021'!N7/100),($K$5*'Tariffs 2021'!N7/100)))</f>
        <v>292.6346949818182</v>
      </c>
      <c r="E19" s="198">
        <f>IF('Tariffs 2021'!T7&gt;0,IF(($K$5&lt;'Tariffs 2021'!T7),(0),($K$5-'Tariffs 2021'!T7)*'Tariffs 2021'!U7/100),IF(AND('Tariffs 2021'!R7&gt;0,'Tariffs 2021'!T7=""),IF(($K$5&lt;'Tariffs 2021'!R7),(0),($K$5-'Tariffs 2021'!R7)*'Tariffs 2021'!S7/100),IF(AND('Tariffs 2021'!P7&gt;0,'Tariffs 2021'!R7=""),IF(($K$5&lt;'Tariffs 2021'!P7),(0),($K$5-'Tariffs 2021'!P7)*'Tariffs 2021'!Q7/100),0)))</f>
        <v>0</v>
      </c>
      <c r="F19" s="198">
        <f>L5*'Tariffs 2021'!W7/100</f>
        <v>90.810900654545463</v>
      </c>
      <c r="G19" s="198">
        <f>SUM(C19:F19)</f>
        <v>464.70859563636361</v>
      </c>
      <c r="H19" s="198">
        <f>D19*4</f>
        <v>1170.5387799272728</v>
      </c>
      <c r="I19" s="203">
        <f>G19*4</f>
        <v>1858.8343825454544</v>
      </c>
      <c r="J19" s="199">
        <f>I19*1.1</f>
        <v>2044.7178208</v>
      </c>
      <c r="K19" s="197">
        <f>'Tariffs 2021'!AZ7</f>
        <v>0</v>
      </c>
      <c r="L19" s="197">
        <f>'Tariffs 2021'!BA7</f>
        <v>0</v>
      </c>
      <c r="M19" s="197">
        <f>'Tariffs 2021'!BB7</f>
        <v>0</v>
      </c>
      <c r="N19" s="197">
        <f>'Tariffs 2021'!BC7</f>
        <v>0</v>
      </c>
      <c r="O19" s="199">
        <f>($F$6*'Tariffs 2021'!AT7/100)*4</f>
        <v>168.3648</v>
      </c>
      <c r="P19" s="173" t="str">
        <f t="shared" ref="P19" si="19">IF(SUM(K19:N19)=0,"No discount",IF(K19&gt;0,"Guaranteed off bill",IF(L19&gt;0,"Guaranteed off usage",IF(M19&gt;0,"Pay-on-time off bill","Pay-on-time off usage"))))</f>
        <v>No discount</v>
      </c>
      <c r="Q19" s="173" t="str">
        <f>IF(OR(A19="Origin Energy",A19="Red Energy",A19="Powershop"),"Inclusive","Exclusive")</f>
        <v>Exclusive</v>
      </c>
      <c r="R19" s="223">
        <f>IF(AND(P19="Guaranteed off bill",Q19="Inclusive"),((I19*1.1)-((I19*1.1)*K19/100))/1.1,IF(AND(P19="Guaranteed off usage",Q19="Inclusive"),((I19*1.1)-((H19*1.1)*L19/100))/1.1,IF(AND(P19="Guaranteed off bill",Q19="Exclusive"),I19-(I19*K19/100),IF(AND(P19="Guaranteed off usage",Q19="Exclusive"),I19-(H19*L19/100),IF(Q19="Inclusive",((I19*1.1))/1.1,I19)))))</f>
        <v>1858.8343825454544</v>
      </c>
      <c r="S19" s="203">
        <f>IF(AND(P19="Pay-on-time off bill",Q19="Inclusive"),((R19*1.1)-((R19*1.1)*M19/100))/1.1,IF(AND(P19="Pay-on-time off usage",Q19="Inclusive"),((R19*1.1)-((H19*1.1)*N19/100))/1.1,IF(AND(P19="Pay-on-time off bill",Q19="Exclusive"),R19-(R19*M19/100),IF(AND(P19="Pay-on-time off usage",Q19="Exclusive"),R19-(H19*N19/100),IF(Q19="Inclusive",((R19*1.1))/1.1,R19)))))</f>
        <v>1858.8343825454544</v>
      </c>
      <c r="T19" s="203">
        <f t="shared" si="16"/>
        <v>1690.4695825454544</v>
      </c>
      <c r="U19" s="203">
        <f t="shared" si="17"/>
        <v>1690.4695825454544</v>
      </c>
      <c r="V19" s="219">
        <f t="shared" si="18"/>
        <v>1859.5165408</v>
      </c>
      <c r="W19" s="219">
        <f t="shared" si="18"/>
        <v>1859.5165408</v>
      </c>
      <c r="X19" s="200">
        <f>'Tariffs 2021'!BL7</f>
        <v>0</v>
      </c>
      <c r="Y19" s="174" t="str">
        <f>'Tariffs 2021'!BM7</f>
        <v>n</v>
      </c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</row>
    <row r="20" spans="1:39" customFormat="1" ht="15" thickBot="1" x14ac:dyDescent="0.2">
      <c r="A20" s="175" t="str">
        <f>'Tariffs 2021'!K8</f>
        <v>Energy Locals</v>
      </c>
      <c r="B20" s="176" t="str">
        <f>'Tariffs 2021'!L8</f>
        <v>Local Member</v>
      </c>
      <c r="C20" s="177">
        <f>IF('Tariffs 2021'!BP8=0,91*'Tariffs 2021'!M8/100,(91*'Tariffs 2021'!M8/100)+'Tariffs 2021'!BP8/4)</f>
        <v>116.56363636363636</v>
      </c>
      <c r="D20" s="177">
        <f>IF('Tariffs 2021'!O8="",$K$5*'Tariffs 2021'!N8/100,IF($K$5&gt;='Tariffs 2021'!P8,('Tariffs 2021'!P8*'Tariffs 2021'!N8/100),($K$5*'Tariffs 2021'!N8/100)))</f>
        <v>274.59019636363632</v>
      </c>
      <c r="E20" s="177">
        <f>IF('Tariffs 2021'!T8&gt;0,IF(($K$5&lt;'Tariffs 2021'!T8),(0),($K$5-'Tariffs 2021'!T8)*'Tariffs 2021'!U8/100),IF(AND('Tariffs 2021'!R8&gt;0,'Tariffs 2021'!T8=""),IF(($K$5&lt;'Tariffs 2021'!R8),(0),($K$5-'Tariffs 2021'!R8)*'Tariffs 2021'!S8/100),IF(AND('Tariffs 2021'!P8&gt;0,'Tariffs 2021'!R8=""),IF(($K$5&lt;'Tariffs 2021'!P8),(0),($K$5-'Tariffs 2021'!P8)*'Tariffs 2021'!Q8/100),0)))</f>
        <v>0</v>
      </c>
      <c r="F20" s="177">
        <f>L6*'Tariffs 2021'!W8/100</f>
        <v>0</v>
      </c>
      <c r="G20" s="177">
        <f>SUM(C20:F20)</f>
        <v>391.15383272727269</v>
      </c>
      <c r="H20" s="177">
        <f>D20*4</f>
        <v>1098.3607854545453</v>
      </c>
      <c r="I20" s="204">
        <f>G20*4</f>
        <v>1564.6153309090907</v>
      </c>
      <c r="J20" s="178">
        <f>I20*1.1</f>
        <v>1721.0768639999999</v>
      </c>
      <c r="K20" s="176">
        <f>'Tariffs 2021'!AZ8</f>
        <v>0</v>
      </c>
      <c r="L20" s="176">
        <f>'Tariffs 2021'!BA8</f>
        <v>0</v>
      </c>
      <c r="M20" s="176">
        <f>'Tariffs 2021'!BB8</f>
        <v>0</v>
      </c>
      <c r="N20" s="176">
        <f>'Tariffs 2021'!BC8</f>
        <v>0</v>
      </c>
      <c r="O20" s="178">
        <f>($F$6*'Tariffs 2021'!AT8/100)*4</f>
        <v>142.60498559999999</v>
      </c>
      <c r="P20" s="179" t="str">
        <f t="shared" ref="P20" si="20">IF(SUM(K20:N20)=0,"No discount",IF(K20&gt;0,"Guaranteed off bill",IF(L20&gt;0,"Guaranteed off usage",IF(M20&gt;0,"Pay-on-time off bill","Pay-on-time off usage"))))</f>
        <v>No discount</v>
      </c>
      <c r="Q20" s="179" t="str">
        <f>IF(OR(A20="Origin Energy",A20="Red Energy",A20="Powershop"),"Inclusive","Exclusive")</f>
        <v>Exclusive</v>
      </c>
      <c r="R20" s="224">
        <f>IF(AND(P20="Guaranteed off bill",Q20="Inclusive"),((I20*1.1)-((I20*1.1)*K20/100))/1.1,IF(AND(P20="Guaranteed off usage",Q20="Inclusive"),((I20*1.1)-((H20*1.1)*L20/100))/1.1,IF(AND(P20="Guaranteed off bill",Q20="Exclusive"),I20-(I20*K20/100),IF(AND(P20="Guaranteed off usage",Q20="Exclusive"),I20-(H20*L20/100),IF(Q20="Inclusive",((I20*1.1))/1.1,I20)))))</f>
        <v>1564.6153309090907</v>
      </c>
      <c r="S20" s="204">
        <f>IF(AND(P20="Pay-on-time off bill",Q20="Inclusive"),((R20*1.1)-((R20*1.1)*M20/100))/1.1,IF(AND(P20="Pay-on-time off usage",Q20="Inclusive"),((R20*1.1)-((H20*1.1)*N20/100))/1.1,IF(AND(P20="Pay-on-time off bill",Q20="Exclusive"),R20-(R20*M20/100),IF(AND(P20="Pay-on-time off usage",Q20="Exclusive"),R20-(H20*N20/100),IF(Q20="Inclusive",((R20*1.1))/1.1,R20)))))</f>
        <v>1564.6153309090907</v>
      </c>
      <c r="T20" s="204">
        <f t="shared" ref="T20" si="21">R20-O20</f>
        <v>1422.0103453090908</v>
      </c>
      <c r="U20" s="204">
        <f t="shared" ref="U20" si="22">S20-O20</f>
        <v>1422.0103453090908</v>
      </c>
      <c r="V20" s="220">
        <f t="shared" ref="V20" si="23">T20*1.1</f>
        <v>1564.2113798400001</v>
      </c>
      <c r="W20" s="220">
        <f t="shared" ref="W20" si="24">U20*1.1</f>
        <v>1564.2113798400001</v>
      </c>
      <c r="X20" s="180">
        <f>'Tariffs 2021'!BL8</f>
        <v>0</v>
      </c>
      <c r="Y20" s="181" t="str">
        <f>'Tariffs 2021'!BM8</f>
        <v>n</v>
      </c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</row>
    <row r="21" spans="1:39" customFormat="1" ht="13" x14ac:dyDescent="0.15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</row>
    <row r="22" spans="1:39" customFormat="1" ht="13" x14ac:dyDescent="0.1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</row>
    <row r="23" spans="1:39" customFormat="1" ht="13" x14ac:dyDescent="0.1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</row>
    <row r="24" spans="1:39" customFormat="1" ht="13" x14ac:dyDescent="0.1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</row>
    <row r="25" spans="1:39" customFormat="1" ht="13" x14ac:dyDescent="0.15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</row>
    <row r="26" spans="1:39" customFormat="1" ht="13" x14ac:dyDescent="0.1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</row>
    <row r="27" spans="1:39" customFormat="1" ht="13" x14ac:dyDescent="0.15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</row>
    <row r="28" spans="1:39" customFormat="1" ht="13" x14ac:dyDescent="0.1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</row>
    <row r="29" spans="1:39" customFormat="1" ht="13" x14ac:dyDescent="0.1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</row>
    <row r="30" spans="1:39" customFormat="1" ht="13" x14ac:dyDescent="0.1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</row>
    <row r="31" spans="1:39" customFormat="1" ht="13" x14ac:dyDescent="0.1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</row>
    <row r="32" spans="1:39" customFormat="1" ht="13" x14ac:dyDescent="0.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</row>
    <row r="33" spans="1:39" customFormat="1" ht="13" x14ac:dyDescent="0.1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</row>
    <row r="34" spans="1:39" customFormat="1" ht="13" x14ac:dyDescent="0.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</row>
    <row r="35" spans="1:39" customFormat="1" ht="13" x14ac:dyDescent="0.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</row>
    <row r="36" spans="1:39" customFormat="1" ht="13" x14ac:dyDescent="0.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</row>
    <row r="37" spans="1:39" customFormat="1" ht="13" x14ac:dyDescent="0.1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customFormat="1" ht="13" x14ac:dyDescent="0.1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</row>
    <row r="39" spans="1:39" customFormat="1" ht="13" x14ac:dyDescent="0.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</row>
    <row r="40" spans="1:39" customFormat="1" ht="13" x14ac:dyDescent="0.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</row>
    <row r="41" spans="1:39" customFormat="1" ht="13" x14ac:dyDescent="0.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</row>
    <row r="42" spans="1:39" customFormat="1" ht="13" x14ac:dyDescent="0.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</row>
    <row r="43" spans="1:39" customFormat="1" ht="13" x14ac:dyDescent="0.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</row>
    <row r="44" spans="1:39" customFormat="1" ht="13" x14ac:dyDescent="0.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</row>
    <row r="45" spans="1:39" customFormat="1" ht="13" x14ac:dyDescent="0.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</row>
    <row r="46" spans="1:39" customFormat="1" ht="13" x14ac:dyDescent="0.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</row>
    <row r="47" spans="1:39" customFormat="1" ht="13" x14ac:dyDescent="0.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39" customFormat="1" ht="13" x14ac:dyDescent="0.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39" customFormat="1" ht="13" x14ac:dyDescent="0.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</row>
    <row r="50" spans="1:39" customFormat="1" ht="13" x14ac:dyDescent="0.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</row>
    <row r="51" spans="1:39" customFormat="1" ht="13" x14ac:dyDescent="0.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</row>
    <row r="52" spans="1:39" customFormat="1" ht="13" x14ac:dyDescent="0.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</row>
    <row r="53" spans="1:39" customFormat="1" ht="13" x14ac:dyDescent="0.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</row>
    <row r="54" spans="1:39" customFormat="1" ht="13" x14ac:dyDescent="0.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</row>
    <row r="55" spans="1:39" customFormat="1" ht="13" x14ac:dyDescent="0.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</row>
    <row r="56" spans="1:39" customFormat="1" ht="13" x14ac:dyDescent="0.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</row>
    <row r="57" spans="1:39" customFormat="1" ht="13" x14ac:dyDescent="0.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</row>
    <row r="58" spans="1:39" customFormat="1" ht="13" x14ac:dyDescent="0.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</row>
    <row r="59" spans="1:39" customFormat="1" ht="13" x14ac:dyDescent="0.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</row>
    <row r="60" spans="1:39" customFormat="1" ht="13" x14ac:dyDescent="0.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</row>
    <row r="61" spans="1:39" customFormat="1" ht="13" x14ac:dyDescent="0.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</row>
    <row r="62" spans="1:39" customFormat="1" ht="13" x14ac:dyDescent="0.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</row>
    <row r="63" spans="1:39" customFormat="1" ht="13" x14ac:dyDescent="0.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</row>
    <row r="64" spans="1:39" customFormat="1" ht="13" x14ac:dyDescent="0.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</row>
    <row r="65" spans="1:39" customFormat="1" ht="13" x14ac:dyDescent="0.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</row>
    <row r="66" spans="1:39" customFormat="1" ht="13" x14ac:dyDescent="0.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</row>
    <row r="67" spans="1:39" customFormat="1" ht="13" x14ac:dyDescent="0.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</row>
    <row r="68" spans="1:39" customFormat="1" ht="13" x14ac:dyDescent="0.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</row>
    <row r="69" spans="1:39" customFormat="1" ht="13" x14ac:dyDescent="0.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</row>
    <row r="70" spans="1:39" customFormat="1" ht="13" x14ac:dyDescent="0.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</row>
    <row r="71" spans="1:39" customFormat="1" ht="13" x14ac:dyDescent="0.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</row>
    <row r="72" spans="1:39" customFormat="1" ht="13" x14ac:dyDescent="0.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</row>
    <row r="73" spans="1:39" customFormat="1" ht="13" x14ac:dyDescent="0.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</row>
    <row r="74" spans="1:39" customFormat="1" ht="13" x14ac:dyDescent="0.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</row>
    <row r="75" spans="1:39" customFormat="1" ht="13" x14ac:dyDescent="0.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</row>
    <row r="76" spans="1:39" customFormat="1" ht="13" x14ac:dyDescent="0.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</row>
    <row r="77" spans="1:39" customFormat="1" ht="13" x14ac:dyDescent="0.15"/>
    <row r="78" spans="1:39" customFormat="1" ht="13" x14ac:dyDescent="0.15"/>
    <row r="79" spans="1:39" customFormat="1" ht="13" x14ac:dyDescent="0.15"/>
    <row r="80" spans="1:39" customFormat="1" ht="13" x14ac:dyDescent="0.15"/>
    <row r="81" customFormat="1" ht="13" x14ac:dyDescent="0.15"/>
    <row r="82" customFormat="1" ht="13" x14ac:dyDescent="0.15"/>
    <row r="83" customFormat="1" ht="13" x14ac:dyDescent="0.15"/>
    <row r="84" customFormat="1" ht="13" x14ac:dyDescent="0.15"/>
    <row r="85" customFormat="1" ht="13" x14ac:dyDescent="0.15"/>
    <row r="86" customFormat="1" ht="13" x14ac:dyDescent="0.15"/>
    <row r="87" customFormat="1" ht="13" x14ac:dyDescent="0.15"/>
    <row r="88" customFormat="1" ht="13" x14ac:dyDescent="0.15"/>
    <row r="89" customFormat="1" ht="13" x14ac:dyDescent="0.15"/>
    <row r="90" customFormat="1" ht="13" x14ac:dyDescent="0.15"/>
    <row r="91" customFormat="1" ht="13" x14ac:dyDescent="0.15"/>
    <row r="92" customFormat="1" ht="13" x14ac:dyDescent="0.15"/>
    <row r="93" customFormat="1" ht="13" x14ac:dyDescent="0.15"/>
    <row r="94" customFormat="1" ht="13" x14ac:dyDescent="0.15"/>
    <row r="95" customFormat="1" ht="13" x14ac:dyDescent="0.15"/>
    <row r="96" customFormat="1" ht="13" x14ac:dyDescent="0.15"/>
    <row r="97" customFormat="1" ht="13" x14ac:dyDescent="0.15"/>
    <row r="98" customFormat="1" ht="13" x14ac:dyDescent="0.15"/>
    <row r="99" customFormat="1" ht="13" x14ac:dyDescent="0.15"/>
    <row r="100" customFormat="1" ht="13" x14ac:dyDescent="0.15"/>
    <row r="101" customFormat="1" ht="13" x14ac:dyDescent="0.15"/>
    <row r="102" customFormat="1" ht="13" x14ac:dyDescent="0.15"/>
    <row r="103" customFormat="1" ht="13" x14ac:dyDescent="0.15"/>
    <row r="104" customFormat="1" ht="13" x14ac:dyDescent="0.15"/>
    <row r="105" customFormat="1" ht="13" x14ac:dyDescent="0.15"/>
    <row r="106" customFormat="1" ht="13" x14ac:dyDescent="0.15"/>
    <row r="107" customFormat="1" ht="13" x14ac:dyDescent="0.15"/>
    <row r="108" customFormat="1" ht="13" x14ac:dyDescent="0.15"/>
    <row r="109" customFormat="1" ht="13" x14ac:dyDescent="0.15"/>
    <row r="110" customFormat="1" ht="13" x14ac:dyDescent="0.15"/>
    <row r="111" customFormat="1" ht="13" x14ac:dyDescent="0.15"/>
    <row r="112" customFormat="1" ht="13" x14ac:dyDescent="0.15"/>
    <row r="113" customFormat="1" ht="13" x14ac:dyDescent="0.15"/>
    <row r="114" customFormat="1" ht="13" x14ac:dyDescent="0.15"/>
    <row r="115" customFormat="1" ht="13" x14ac:dyDescent="0.15"/>
    <row r="116" customFormat="1" ht="13" x14ac:dyDescent="0.15"/>
    <row r="117" customFormat="1" ht="13" x14ac:dyDescent="0.15"/>
    <row r="118" customFormat="1" ht="13" x14ac:dyDescent="0.15"/>
    <row r="119" customFormat="1" ht="13" x14ac:dyDescent="0.15"/>
    <row r="120" customFormat="1" ht="13" x14ac:dyDescent="0.15"/>
    <row r="121" customFormat="1" ht="13" x14ac:dyDescent="0.15"/>
    <row r="122" customFormat="1" ht="13" x14ac:dyDescent="0.15"/>
    <row r="123" customFormat="1" ht="13" x14ac:dyDescent="0.15"/>
    <row r="124" customFormat="1" ht="13" x14ac:dyDescent="0.15"/>
    <row r="125" customFormat="1" ht="13" x14ac:dyDescent="0.15"/>
    <row r="126" customFormat="1" ht="13" x14ac:dyDescent="0.15"/>
    <row r="127" customFormat="1" ht="13" x14ac:dyDescent="0.15"/>
    <row r="128" customFormat="1" ht="13" x14ac:dyDescent="0.15"/>
    <row r="129" customFormat="1" ht="13" x14ac:dyDescent="0.15"/>
    <row r="130" customFormat="1" ht="13" x14ac:dyDescent="0.15"/>
    <row r="131" customFormat="1" ht="13" x14ac:dyDescent="0.15"/>
    <row r="132" customFormat="1" ht="13" x14ac:dyDescent="0.15"/>
    <row r="133" customFormat="1" ht="13" x14ac:dyDescent="0.15"/>
    <row r="134" customFormat="1" ht="13" x14ac:dyDescent="0.15"/>
    <row r="135" customFormat="1" ht="13" x14ac:dyDescent="0.15"/>
    <row r="136" customFormat="1" ht="13" x14ac:dyDescent="0.15"/>
    <row r="137" customFormat="1" ht="13" x14ac:dyDescent="0.15"/>
    <row r="138" customFormat="1" ht="13" x14ac:dyDescent="0.15"/>
    <row r="139" customFormat="1" ht="13" x14ac:dyDescent="0.15"/>
    <row r="140" customFormat="1" ht="13" x14ac:dyDescent="0.15"/>
    <row r="141" customFormat="1" ht="13" x14ac:dyDescent="0.15"/>
    <row r="142" customFormat="1" ht="13" x14ac:dyDescent="0.15"/>
    <row r="143" customFormat="1" ht="13" x14ac:dyDescent="0.15"/>
    <row r="144" customFormat="1" ht="13" x14ac:dyDescent="0.15"/>
    <row r="145" customFormat="1" ht="13" x14ac:dyDescent="0.15"/>
    <row r="146" customFormat="1" ht="13" x14ac:dyDescent="0.15"/>
    <row r="147" customFormat="1" ht="13" x14ac:dyDescent="0.15"/>
    <row r="148" customFormat="1" ht="13" x14ac:dyDescent="0.15"/>
    <row r="149" customFormat="1" ht="13" x14ac:dyDescent="0.15"/>
    <row r="150" customFormat="1" ht="13" x14ac:dyDescent="0.15"/>
    <row r="151" customFormat="1" ht="13" x14ac:dyDescent="0.15"/>
    <row r="152" customFormat="1" ht="13" x14ac:dyDescent="0.15"/>
    <row r="153" customFormat="1" ht="13" x14ac:dyDescent="0.15"/>
    <row r="154" customFormat="1" ht="13" x14ac:dyDescent="0.15"/>
    <row r="155" customFormat="1" ht="13" x14ac:dyDescent="0.15"/>
    <row r="156" customFormat="1" ht="13" x14ac:dyDescent="0.15"/>
    <row r="157" customFormat="1" ht="13" x14ac:dyDescent="0.15"/>
    <row r="158" customFormat="1" ht="13" x14ac:dyDescent="0.15"/>
    <row r="159" customFormat="1" ht="13" x14ac:dyDescent="0.15"/>
    <row r="160" customFormat="1" ht="13" x14ac:dyDescent="0.15"/>
    <row r="161" customFormat="1" ht="13" x14ac:dyDescent="0.15"/>
    <row r="162" customFormat="1" ht="13" x14ac:dyDescent="0.15"/>
    <row r="163" customFormat="1" ht="13" x14ac:dyDescent="0.15"/>
    <row r="164" customFormat="1" ht="13" x14ac:dyDescent="0.15"/>
    <row r="165" customFormat="1" ht="13" x14ac:dyDescent="0.15"/>
    <row r="166" customFormat="1" ht="13" x14ac:dyDescent="0.15"/>
    <row r="167" customFormat="1" ht="13" x14ac:dyDescent="0.15"/>
    <row r="168" customFormat="1" ht="13" x14ac:dyDescent="0.15"/>
    <row r="169" customFormat="1" ht="13" x14ac:dyDescent="0.15"/>
    <row r="170" customFormat="1" ht="13" x14ac:dyDescent="0.15"/>
    <row r="171" customFormat="1" ht="13" x14ac:dyDescent="0.15"/>
    <row r="172" customFormat="1" ht="13" x14ac:dyDescent="0.15"/>
    <row r="173" customFormat="1" ht="13" x14ac:dyDescent="0.15"/>
    <row r="174" customFormat="1" ht="13" x14ac:dyDescent="0.15"/>
    <row r="175" customFormat="1" ht="13" x14ac:dyDescent="0.15"/>
    <row r="176" customFormat="1" ht="13" x14ac:dyDescent="0.15"/>
    <row r="177" customFormat="1" ht="13" x14ac:dyDescent="0.15"/>
    <row r="178" customFormat="1" ht="13" x14ac:dyDescent="0.15"/>
    <row r="179" customFormat="1" ht="13" x14ac:dyDescent="0.15"/>
    <row r="180" customFormat="1" ht="13" x14ac:dyDescent="0.15"/>
    <row r="181" customFormat="1" ht="13" x14ac:dyDescent="0.15"/>
    <row r="182" customFormat="1" ht="13" x14ac:dyDescent="0.15"/>
    <row r="183" customFormat="1" ht="13" x14ac:dyDescent="0.15"/>
    <row r="184" customFormat="1" ht="13" x14ac:dyDescent="0.15"/>
    <row r="185" customFormat="1" ht="13" x14ac:dyDescent="0.15"/>
    <row r="186" customFormat="1" ht="13" x14ac:dyDescent="0.15"/>
    <row r="187" customFormat="1" ht="13" x14ac:dyDescent="0.15"/>
    <row r="188" customFormat="1" ht="13" x14ac:dyDescent="0.15"/>
    <row r="189" customFormat="1" ht="13" x14ac:dyDescent="0.15"/>
    <row r="190" customFormat="1" ht="13" x14ac:dyDescent="0.15"/>
    <row r="191" customFormat="1" ht="13" x14ac:dyDescent="0.15"/>
    <row r="192" customFormat="1" ht="13" x14ac:dyDescent="0.15"/>
    <row r="193" customFormat="1" ht="13" x14ac:dyDescent="0.15"/>
    <row r="194" customFormat="1" ht="13" x14ac:dyDescent="0.15"/>
    <row r="195" customFormat="1" ht="13" x14ac:dyDescent="0.15"/>
    <row r="196" customFormat="1" ht="13" x14ac:dyDescent="0.15"/>
    <row r="197" customFormat="1" ht="13" x14ac:dyDescent="0.15"/>
    <row r="198" customFormat="1" ht="13" x14ac:dyDescent="0.15"/>
    <row r="199" customFormat="1" ht="13" x14ac:dyDescent="0.15"/>
    <row r="200" customFormat="1" ht="13" x14ac:dyDescent="0.15"/>
    <row r="201" customFormat="1" ht="13" x14ac:dyDescent="0.15"/>
    <row r="202" customFormat="1" ht="13" x14ac:dyDescent="0.15"/>
    <row r="203" customFormat="1" ht="13" x14ac:dyDescent="0.15"/>
    <row r="204" customFormat="1" ht="13" x14ac:dyDescent="0.15"/>
    <row r="205" customFormat="1" ht="13" x14ac:dyDescent="0.15"/>
    <row r="206" customFormat="1" ht="13" x14ac:dyDescent="0.15"/>
    <row r="207" customFormat="1" ht="13" x14ac:dyDescent="0.15"/>
    <row r="208" customFormat="1" ht="13" x14ac:dyDescent="0.15"/>
    <row r="209" customFormat="1" ht="13" x14ac:dyDescent="0.15"/>
    <row r="210" customFormat="1" ht="13" x14ac:dyDescent="0.15"/>
    <row r="211" customFormat="1" ht="13" x14ac:dyDescent="0.15"/>
    <row r="212" customFormat="1" ht="13" x14ac:dyDescent="0.15"/>
    <row r="213" customFormat="1" ht="13" x14ac:dyDescent="0.15"/>
    <row r="214" customFormat="1" ht="13" x14ac:dyDescent="0.15"/>
    <row r="215" customFormat="1" ht="13" x14ac:dyDescent="0.15"/>
    <row r="216" customFormat="1" ht="13" x14ac:dyDescent="0.15"/>
    <row r="217" customFormat="1" ht="13" x14ac:dyDescent="0.15"/>
    <row r="218" customFormat="1" ht="13" x14ac:dyDescent="0.15"/>
    <row r="219" customFormat="1" ht="13" x14ac:dyDescent="0.15"/>
    <row r="220" customFormat="1" ht="13" x14ac:dyDescent="0.15"/>
    <row r="221" customFormat="1" ht="13" x14ac:dyDescent="0.15"/>
    <row r="222" customFormat="1" ht="13" x14ac:dyDescent="0.15"/>
    <row r="223" customFormat="1" ht="13" x14ac:dyDescent="0.15"/>
    <row r="224" customFormat="1" ht="13" x14ac:dyDescent="0.15"/>
    <row r="225" customFormat="1" ht="13" x14ac:dyDescent="0.15"/>
    <row r="226" customFormat="1" ht="13" x14ac:dyDescent="0.15"/>
    <row r="227" customFormat="1" ht="13" x14ac:dyDescent="0.15"/>
    <row r="228" customFormat="1" ht="13" x14ac:dyDescent="0.15"/>
    <row r="229" customFormat="1" ht="13" x14ac:dyDescent="0.15"/>
    <row r="230" customFormat="1" ht="13" x14ac:dyDescent="0.15"/>
    <row r="231" customFormat="1" ht="13" x14ac:dyDescent="0.15"/>
    <row r="232" customFormat="1" ht="13" x14ac:dyDescent="0.15"/>
    <row r="233" customFormat="1" ht="13" x14ac:dyDescent="0.15"/>
    <row r="234" customFormat="1" ht="13" x14ac:dyDescent="0.15"/>
    <row r="235" customFormat="1" ht="13" x14ac:dyDescent="0.15"/>
    <row r="236" customFormat="1" ht="13" x14ac:dyDescent="0.15"/>
    <row r="237" customFormat="1" ht="13" x14ac:dyDescent="0.15"/>
    <row r="238" customFormat="1" ht="13" x14ac:dyDescent="0.15"/>
    <row r="239" customFormat="1" ht="13" x14ac:dyDescent="0.15"/>
    <row r="240" customFormat="1" ht="13" x14ac:dyDescent="0.15"/>
    <row r="241" customFormat="1" ht="13" x14ac:dyDescent="0.15"/>
    <row r="242" customFormat="1" ht="13" x14ac:dyDescent="0.15"/>
    <row r="243" customFormat="1" ht="13" x14ac:dyDescent="0.15"/>
    <row r="244" customFormat="1" ht="13" x14ac:dyDescent="0.15"/>
    <row r="245" customFormat="1" ht="13" x14ac:dyDescent="0.15"/>
    <row r="246" customFormat="1" ht="13" x14ac:dyDescent="0.15"/>
    <row r="247" customFormat="1" ht="13" x14ac:dyDescent="0.15"/>
    <row r="248" customFormat="1" ht="13" x14ac:dyDescent="0.15"/>
    <row r="249" customFormat="1" ht="13" x14ac:dyDescent="0.15"/>
    <row r="250" customFormat="1" ht="13" x14ac:dyDescent="0.15"/>
    <row r="251" customFormat="1" ht="13" x14ac:dyDescent="0.15"/>
    <row r="252" customFormat="1" ht="13" x14ac:dyDescent="0.15"/>
    <row r="253" customFormat="1" ht="13" x14ac:dyDescent="0.15"/>
    <row r="254" customFormat="1" ht="13" x14ac:dyDescent="0.15"/>
    <row r="255" customFormat="1" ht="13" x14ac:dyDescent="0.15"/>
    <row r="256" customFormat="1" ht="13" x14ac:dyDescent="0.15"/>
    <row r="257" customFormat="1" ht="13" x14ac:dyDescent="0.15"/>
    <row r="258" customFormat="1" ht="13" x14ac:dyDescent="0.15"/>
    <row r="259" customFormat="1" ht="13" x14ac:dyDescent="0.15"/>
    <row r="260" customFormat="1" ht="13" x14ac:dyDescent="0.15"/>
    <row r="261" customFormat="1" ht="13" x14ac:dyDescent="0.15"/>
    <row r="262" customFormat="1" ht="13" x14ac:dyDescent="0.15"/>
    <row r="263" customFormat="1" ht="13" x14ac:dyDescent="0.15"/>
    <row r="264" customFormat="1" ht="13" x14ac:dyDescent="0.15"/>
    <row r="265" customFormat="1" ht="13" x14ac:dyDescent="0.15"/>
    <row r="266" customFormat="1" ht="13" x14ac:dyDescent="0.15"/>
    <row r="267" customFormat="1" ht="13" x14ac:dyDescent="0.15"/>
    <row r="268" customFormat="1" ht="13" x14ac:dyDescent="0.15"/>
    <row r="269" customFormat="1" ht="13" x14ac:dyDescent="0.15"/>
    <row r="270" customFormat="1" ht="13" x14ac:dyDescent="0.15"/>
    <row r="271" customFormat="1" ht="13" x14ac:dyDescent="0.15"/>
    <row r="272" customFormat="1" ht="13" x14ac:dyDescent="0.15"/>
    <row r="273" customFormat="1" ht="13" x14ac:dyDescent="0.15"/>
    <row r="274" customFormat="1" ht="13" x14ac:dyDescent="0.15"/>
    <row r="275" customFormat="1" ht="13" x14ac:dyDescent="0.15"/>
    <row r="276" customFormat="1" ht="13" x14ac:dyDescent="0.15"/>
    <row r="277" customFormat="1" ht="13" x14ac:dyDescent="0.15"/>
    <row r="278" customFormat="1" ht="13" x14ac:dyDescent="0.15"/>
    <row r="279" customFormat="1" ht="13" x14ac:dyDescent="0.15"/>
    <row r="280" customFormat="1" ht="13" x14ac:dyDescent="0.15"/>
    <row r="281" customFormat="1" ht="13" x14ac:dyDescent="0.15"/>
    <row r="282" customFormat="1" ht="13" x14ac:dyDescent="0.15"/>
    <row r="283" customFormat="1" ht="13" x14ac:dyDescent="0.15"/>
    <row r="284" customFormat="1" ht="13" x14ac:dyDescent="0.15"/>
    <row r="285" customFormat="1" ht="13" x14ac:dyDescent="0.15"/>
    <row r="286" customFormat="1" ht="13" x14ac:dyDescent="0.15"/>
    <row r="287" customFormat="1" ht="13" x14ac:dyDescent="0.15"/>
    <row r="288" customFormat="1" ht="13" x14ac:dyDescent="0.15"/>
    <row r="289" customFormat="1" ht="13" x14ac:dyDescent="0.15"/>
    <row r="290" customFormat="1" ht="13" x14ac:dyDescent="0.15"/>
    <row r="291" customFormat="1" ht="13" x14ac:dyDescent="0.15"/>
    <row r="292" customFormat="1" ht="13" x14ac:dyDescent="0.15"/>
    <row r="293" customFormat="1" ht="13" x14ac:dyDescent="0.15"/>
    <row r="294" customFormat="1" ht="13" x14ac:dyDescent="0.15"/>
    <row r="295" customFormat="1" ht="13" x14ac:dyDescent="0.15"/>
    <row r="296" customFormat="1" ht="13" x14ac:dyDescent="0.15"/>
    <row r="297" customFormat="1" ht="13" x14ac:dyDescent="0.15"/>
    <row r="298" customFormat="1" ht="13" x14ac:dyDescent="0.15"/>
    <row r="299" customFormat="1" ht="13" x14ac:dyDescent="0.15"/>
    <row r="300" customFormat="1" ht="13" x14ac:dyDescent="0.15"/>
    <row r="301" customFormat="1" ht="13" x14ac:dyDescent="0.15"/>
    <row r="302" customFormat="1" ht="13" x14ac:dyDescent="0.15"/>
    <row r="303" customFormat="1" ht="13" x14ac:dyDescent="0.15"/>
    <row r="304" customFormat="1" ht="13" x14ac:dyDescent="0.15"/>
    <row r="305" customFormat="1" ht="13" x14ac:dyDescent="0.15"/>
    <row r="306" customFormat="1" ht="13" x14ac:dyDescent="0.15"/>
    <row r="307" customFormat="1" ht="13" x14ac:dyDescent="0.15"/>
    <row r="308" customFormat="1" ht="13" x14ac:dyDescent="0.15"/>
    <row r="309" customFormat="1" ht="13" x14ac:dyDescent="0.15"/>
    <row r="310" customFormat="1" ht="13" x14ac:dyDescent="0.15"/>
    <row r="311" customFormat="1" ht="13" x14ac:dyDescent="0.15"/>
    <row r="312" customFormat="1" ht="13" x14ac:dyDescent="0.15"/>
    <row r="313" customFormat="1" ht="13" x14ac:dyDescent="0.15"/>
    <row r="314" customFormat="1" ht="13" x14ac:dyDescent="0.15"/>
    <row r="315" customFormat="1" ht="13" x14ac:dyDescent="0.15"/>
    <row r="316" customFormat="1" ht="13" x14ac:dyDescent="0.15"/>
    <row r="317" customFormat="1" ht="13" x14ac:dyDescent="0.15"/>
    <row r="318" customFormat="1" ht="13" x14ac:dyDescent="0.15"/>
    <row r="319" customFormat="1" ht="13" x14ac:dyDescent="0.15"/>
    <row r="320" customFormat="1" ht="13" x14ac:dyDescent="0.15"/>
    <row r="321" customFormat="1" ht="13" x14ac:dyDescent="0.15"/>
    <row r="322" customFormat="1" ht="13" x14ac:dyDescent="0.15"/>
    <row r="323" customFormat="1" ht="13" x14ac:dyDescent="0.15"/>
    <row r="324" customFormat="1" ht="13" x14ac:dyDescent="0.15"/>
    <row r="325" customFormat="1" ht="13" x14ac:dyDescent="0.15"/>
    <row r="326" customFormat="1" ht="13" x14ac:dyDescent="0.15"/>
    <row r="327" customFormat="1" ht="13" x14ac:dyDescent="0.15"/>
    <row r="328" customFormat="1" ht="13" x14ac:dyDescent="0.15"/>
    <row r="329" customFormat="1" ht="13" x14ac:dyDescent="0.15"/>
    <row r="330" customFormat="1" ht="13" x14ac:dyDescent="0.15"/>
    <row r="331" customFormat="1" ht="13" x14ac:dyDescent="0.15"/>
    <row r="332" customFormat="1" ht="13" x14ac:dyDescent="0.15"/>
    <row r="333" customFormat="1" ht="13" x14ac:dyDescent="0.15"/>
    <row r="334" customFormat="1" ht="13" x14ac:dyDescent="0.15"/>
    <row r="335" customFormat="1" ht="13" x14ac:dyDescent="0.15"/>
    <row r="336" customFormat="1" ht="13" x14ac:dyDescent="0.15"/>
    <row r="337" customFormat="1" ht="13" x14ac:dyDescent="0.15"/>
    <row r="338" customFormat="1" ht="13" x14ac:dyDescent="0.15"/>
    <row r="339" customFormat="1" ht="13" x14ac:dyDescent="0.15"/>
    <row r="340" customFormat="1" ht="13" x14ac:dyDescent="0.15"/>
    <row r="341" customFormat="1" ht="13" x14ac:dyDescent="0.15"/>
    <row r="342" customFormat="1" ht="13" x14ac:dyDescent="0.15"/>
    <row r="343" customFormat="1" ht="13" x14ac:dyDescent="0.15"/>
    <row r="344" customFormat="1" ht="13" x14ac:dyDescent="0.15"/>
    <row r="345" customFormat="1" ht="13" x14ac:dyDescent="0.15"/>
    <row r="346" customFormat="1" ht="13" x14ac:dyDescent="0.15"/>
    <row r="347" customFormat="1" ht="13" x14ac:dyDescent="0.15"/>
    <row r="348" customFormat="1" ht="13" x14ac:dyDescent="0.15"/>
    <row r="349" customFormat="1" ht="13" x14ac:dyDescent="0.15"/>
    <row r="350" customFormat="1" ht="13" x14ac:dyDescent="0.15"/>
    <row r="351" customFormat="1" ht="13" x14ac:dyDescent="0.15"/>
    <row r="352" customFormat="1" ht="13" x14ac:dyDescent="0.15"/>
    <row r="353" customFormat="1" ht="13" x14ac:dyDescent="0.15"/>
    <row r="354" customFormat="1" ht="13" x14ac:dyDescent="0.15"/>
    <row r="355" customFormat="1" ht="13" x14ac:dyDescent="0.15"/>
    <row r="356" customFormat="1" ht="13" x14ac:dyDescent="0.15"/>
    <row r="357" customFormat="1" ht="13" x14ac:dyDescent="0.15"/>
    <row r="358" customFormat="1" ht="13" x14ac:dyDescent="0.15"/>
    <row r="359" customFormat="1" ht="13" x14ac:dyDescent="0.15"/>
    <row r="360" customFormat="1" ht="13" x14ac:dyDescent="0.15"/>
    <row r="361" customFormat="1" ht="13" x14ac:dyDescent="0.15"/>
    <row r="362" customFormat="1" ht="13" x14ac:dyDescent="0.15"/>
    <row r="363" customFormat="1" ht="13" x14ac:dyDescent="0.15"/>
    <row r="364" customFormat="1" ht="13" x14ac:dyDescent="0.15"/>
    <row r="365" customFormat="1" ht="13" x14ac:dyDescent="0.15"/>
    <row r="366" customFormat="1" ht="13" x14ac:dyDescent="0.15"/>
    <row r="367" customFormat="1" ht="13" x14ac:dyDescent="0.15"/>
    <row r="368" customFormat="1" ht="13" x14ac:dyDescent="0.15"/>
    <row r="369" customFormat="1" ht="13" x14ac:dyDescent="0.15"/>
    <row r="370" customFormat="1" ht="13" x14ac:dyDescent="0.15"/>
    <row r="371" customFormat="1" ht="13" x14ac:dyDescent="0.15"/>
    <row r="372" customFormat="1" ht="13" x14ac:dyDescent="0.15"/>
    <row r="373" customFormat="1" ht="13" x14ac:dyDescent="0.15"/>
    <row r="374" customFormat="1" ht="13" x14ac:dyDescent="0.15"/>
    <row r="375" customFormat="1" ht="13" x14ac:dyDescent="0.15"/>
    <row r="376" customFormat="1" ht="13" x14ac:dyDescent="0.15"/>
    <row r="377" customFormat="1" ht="13" x14ac:dyDescent="0.15"/>
    <row r="378" customFormat="1" ht="13" x14ac:dyDescent="0.15"/>
    <row r="379" customFormat="1" ht="13" x14ac:dyDescent="0.15"/>
    <row r="380" customFormat="1" ht="13" x14ac:dyDescent="0.15"/>
    <row r="381" customFormat="1" ht="13" x14ac:dyDescent="0.15"/>
    <row r="382" customFormat="1" ht="13" x14ac:dyDescent="0.15"/>
    <row r="383" customFormat="1" ht="13" x14ac:dyDescent="0.15"/>
    <row r="384" customFormat="1" ht="13" x14ac:dyDescent="0.15"/>
    <row r="385" customFormat="1" ht="13" x14ac:dyDescent="0.15"/>
    <row r="386" customFormat="1" ht="13" x14ac:dyDescent="0.15"/>
    <row r="387" customFormat="1" ht="13" x14ac:dyDescent="0.15"/>
    <row r="388" customFormat="1" ht="13" x14ac:dyDescent="0.15"/>
    <row r="389" customFormat="1" ht="13" x14ac:dyDescent="0.15"/>
    <row r="390" customFormat="1" ht="13" x14ac:dyDescent="0.15"/>
    <row r="391" customFormat="1" ht="13" x14ac:dyDescent="0.15"/>
    <row r="392" customFormat="1" ht="13" x14ac:dyDescent="0.15"/>
    <row r="393" customFormat="1" ht="13" x14ac:dyDescent="0.15"/>
    <row r="394" customFormat="1" ht="13" x14ac:dyDescent="0.15"/>
    <row r="395" customFormat="1" ht="13" x14ac:dyDescent="0.15"/>
    <row r="396" customFormat="1" ht="13" x14ac:dyDescent="0.15"/>
    <row r="397" customFormat="1" ht="13" x14ac:dyDescent="0.15"/>
    <row r="398" customFormat="1" ht="13" x14ac:dyDescent="0.15"/>
    <row r="399" customFormat="1" ht="13" x14ac:dyDescent="0.15"/>
    <row r="400" customFormat="1" ht="13" x14ac:dyDescent="0.15"/>
    <row r="401" customFormat="1" ht="13" x14ac:dyDescent="0.15"/>
    <row r="402" customFormat="1" ht="13" x14ac:dyDescent="0.15"/>
    <row r="403" customFormat="1" ht="13" x14ac:dyDescent="0.15"/>
    <row r="404" customFormat="1" ht="13" x14ac:dyDescent="0.15"/>
    <row r="405" customFormat="1" ht="13" x14ac:dyDescent="0.15"/>
    <row r="406" customFormat="1" ht="13" x14ac:dyDescent="0.15"/>
    <row r="407" customFormat="1" ht="13" x14ac:dyDescent="0.15"/>
    <row r="408" customFormat="1" ht="13" x14ac:dyDescent="0.15"/>
    <row r="409" customFormat="1" ht="13" x14ac:dyDescent="0.15"/>
    <row r="410" customFormat="1" ht="13" x14ac:dyDescent="0.15"/>
    <row r="411" customFormat="1" ht="13" x14ac:dyDescent="0.15"/>
    <row r="412" customFormat="1" ht="13" x14ac:dyDescent="0.15"/>
    <row r="413" customFormat="1" ht="13" x14ac:dyDescent="0.15"/>
    <row r="414" customFormat="1" ht="13" x14ac:dyDescent="0.15"/>
    <row r="415" customFormat="1" ht="13" x14ac:dyDescent="0.15"/>
    <row r="416" customFormat="1" ht="13" x14ac:dyDescent="0.15"/>
    <row r="417" customFormat="1" ht="13" x14ac:dyDescent="0.15"/>
    <row r="418" customFormat="1" ht="13" x14ac:dyDescent="0.15"/>
    <row r="419" customFormat="1" ht="13" x14ac:dyDescent="0.15"/>
    <row r="420" customFormat="1" ht="13" x14ac:dyDescent="0.15"/>
    <row r="421" customFormat="1" ht="13" x14ac:dyDescent="0.15"/>
    <row r="422" customFormat="1" ht="13" x14ac:dyDescent="0.15"/>
    <row r="423" customFormat="1" ht="13" x14ac:dyDescent="0.15"/>
    <row r="424" customFormat="1" ht="13" x14ac:dyDescent="0.15"/>
    <row r="425" customFormat="1" ht="13" x14ac:dyDescent="0.15"/>
    <row r="426" customFormat="1" ht="13" x14ac:dyDescent="0.15"/>
    <row r="427" customFormat="1" ht="13" x14ac:dyDescent="0.15"/>
    <row r="428" customFormat="1" ht="13" x14ac:dyDescent="0.15"/>
    <row r="429" customFormat="1" ht="13" x14ac:dyDescent="0.15"/>
    <row r="430" customFormat="1" ht="13" x14ac:dyDescent="0.15"/>
    <row r="431" customFormat="1" ht="13" x14ac:dyDescent="0.15"/>
    <row r="432" customFormat="1" ht="13" x14ac:dyDescent="0.15"/>
    <row r="433" customFormat="1" ht="13" x14ac:dyDescent="0.15"/>
    <row r="434" customFormat="1" ht="13" x14ac:dyDescent="0.15"/>
    <row r="435" customFormat="1" ht="13" x14ac:dyDescent="0.15"/>
    <row r="436" customFormat="1" ht="13" x14ac:dyDescent="0.15"/>
    <row r="437" customFormat="1" ht="13" x14ac:dyDescent="0.15"/>
    <row r="438" customFormat="1" ht="13" x14ac:dyDescent="0.15"/>
    <row r="439" customFormat="1" ht="13" x14ac:dyDescent="0.15"/>
    <row r="440" customFormat="1" ht="13" x14ac:dyDescent="0.15"/>
    <row r="441" customFormat="1" ht="13" x14ac:dyDescent="0.15"/>
    <row r="442" customFormat="1" ht="13" x14ac:dyDescent="0.15"/>
    <row r="443" customFormat="1" ht="13" x14ac:dyDescent="0.15"/>
    <row r="444" customFormat="1" ht="13" x14ac:dyDescent="0.15"/>
    <row r="445" customFormat="1" ht="13" x14ac:dyDescent="0.15"/>
    <row r="446" customFormat="1" ht="13" x14ac:dyDescent="0.15"/>
    <row r="447" customFormat="1" ht="13" x14ac:dyDescent="0.15"/>
    <row r="448" customFormat="1" ht="13" x14ac:dyDescent="0.15"/>
    <row r="449" customFormat="1" ht="13" x14ac:dyDescent="0.15"/>
    <row r="450" customFormat="1" ht="13" x14ac:dyDescent="0.15"/>
    <row r="451" customFormat="1" ht="13" x14ac:dyDescent="0.15"/>
    <row r="452" customFormat="1" ht="13" x14ac:dyDescent="0.15"/>
    <row r="453" customFormat="1" ht="13" x14ac:dyDescent="0.15"/>
    <row r="454" customFormat="1" ht="13" x14ac:dyDescent="0.15"/>
    <row r="455" customFormat="1" ht="13" x14ac:dyDescent="0.15"/>
    <row r="456" customFormat="1" ht="13" x14ac:dyDescent="0.15"/>
    <row r="457" customFormat="1" ht="13" x14ac:dyDescent="0.15"/>
    <row r="458" customFormat="1" ht="13" x14ac:dyDescent="0.15"/>
    <row r="459" customFormat="1" ht="13" x14ac:dyDescent="0.15"/>
    <row r="460" customFormat="1" ht="13" x14ac:dyDescent="0.15"/>
    <row r="461" customFormat="1" ht="13" x14ac:dyDescent="0.15"/>
    <row r="462" customFormat="1" ht="13" x14ac:dyDescent="0.15"/>
    <row r="463" customFormat="1" ht="13" x14ac:dyDescent="0.15"/>
    <row r="464" customFormat="1" ht="13" x14ac:dyDescent="0.15"/>
    <row r="465" customFormat="1" ht="13" x14ac:dyDescent="0.15"/>
    <row r="466" customFormat="1" ht="13" x14ac:dyDescent="0.15"/>
    <row r="467" customFormat="1" ht="13" x14ac:dyDescent="0.15"/>
    <row r="468" customFormat="1" ht="13" x14ac:dyDescent="0.15"/>
    <row r="469" customFormat="1" ht="13" x14ac:dyDescent="0.15"/>
    <row r="470" customFormat="1" ht="13" x14ac:dyDescent="0.15"/>
    <row r="471" customFormat="1" ht="13" x14ac:dyDescent="0.15"/>
    <row r="472" customFormat="1" ht="13" x14ac:dyDescent="0.15"/>
    <row r="473" customFormat="1" ht="13" x14ac:dyDescent="0.15"/>
    <row r="474" customFormat="1" ht="13" x14ac:dyDescent="0.15"/>
    <row r="475" customFormat="1" ht="13" x14ac:dyDescent="0.15"/>
    <row r="476" customFormat="1" ht="13" x14ac:dyDescent="0.15"/>
    <row r="477" customFormat="1" ht="13" x14ac:dyDescent="0.15"/>
    <row r="478" customFormat="1" ht="13" x14ac:dyDescent="0.15"/>
    <row r="479" customFormat="1" ht="13" x14ac:dyDescent="0.15"/>
    <row r="480" customFormat="1" ht="13" x14ac:dyDescent="0.15"/>
    <row r="481" customFormat="1" ht="13" x14ac:dyDescent="0.15"/>
    <row r="482" customFormat="1" ht="13" x14ac:dyDescent="0.15"/>
    <row r="483" customFormat="1" ht="13" x14ac:dyDescent="0.15"/>
    <row r="484" customFormat="1" ht="13" x14ac:dyDescent="0.15"/>
    <row r="485" customFormat="1" ht="13" x14ac:dyDescent="0.15"/>
    <row r="486" customFormat="1" ht="13" x14ac:dyDescent="0.15"/>
    <row r="487" customFormat="1" ht="13" x14ac:dyDescent="0.15"/>
    <row r="488" customFormat="1" ht="13" x14ac:dyDescent="0.15"/>
    <row r="489" customFormat="1" ht="13" x14ac:dyDescent="0.15"/>
    <row r="490" customFormat="1" ht="13" x14ac:dyDescent="0.15"/>
    <row r="491" customFormat="1" ht="13" x14ac:dyDescent="0.15"/>
    <row r="492" customFormat="1" ht="13" x14ac:dyDescent="0.15"/>
    <row r="493" customFormat="1" ht="13" x14ac:dyDescent="0.15"/>
    <row r="494" customFormat="1" ht="13" x14ac:dyDescent="0.15"/>
    <row r="495" customFormat="1" ht="13" x14ac:dyDescent="0.15"/>
    <row r="496" customFormat="1" ht="13" x14ac:dyDescent="0.15"/>
    <row r="497" customFormat="1" ht="13" x14ac:dyDescent="0.15"/>
    <row r="498" customFormat="1" ht="13" x14ac:dyDescent="0.15"/>
    <row r="499" customFormat="1" ht="13" x14ac:dyDescent="0.15"/>
    <row r="500" customFormat="1" ht="13" x14ac:dyDescent="0.15"/>
    <row r="501" customFormat="1" ht="13" x14ac:dyDescent="0.15"/>
    <row r="502" customFormat="1" ht="13" x14ac:dyDescent="0.15"/>
    <row r="503" customFormat="1" ht="13" x14ac:dyDescent="0.15"/>
    <row r="504" customFormat="1" ht="13" x14ac:dyDescent="0.15"/>
    <row r="505" customFormat="1" ht="13" x14ac:dyDescent="0.15"/>
    <row r="506" customFormat="1" ht="13" x14ac:dyDescent="0.15"/>
    <row r="507" customFormat="1" ht="13" x14ac:dyDescent="0.15"/>
    <row r="508" customFormat="1" ht="13" x14ac:dyDescent="0.15"/>
    <row r="509" customFormat="1" ht="13" x14ac:dyDescent="0.15"/>
    <row r="510" customFormat="1" ht="13" x14ac:dyDescent="0.15"/>
    <row r="511" customFormat="1" ht="13" x14ac:dyDescent="0.15"/>
    <row r="512" customFormat="1" ht="13" x14ac:dyDescent="0.15"/>
    <row r="513" customFormat="1" ht="13" x14ac:dyDescent="0.15"/>
    <row r="514" customFormat="1" ht="13" x14ac:dyDescent="0.15"/>
    <row r="515" customFormat="1" ht="13" x14ac:dyDescent="0.15"/>
    <row r="516" customFormat="1" ht="13" x14ac:dyDescent="0.15"/>
    <row r="517" customFormat="1" ht="13" x14ac:dyDescent="0.15"/>
    <row r="518" customFormat="1" ht="13" x14ac:dyDescent="0.15"/>
    <row r="519" customFormat="1" ht="13" x14ac:dyDescent="0.15"/>
    <row r="520" customFormat="1" ht="13" x14ac:dyDescent="0.15"/>
    <row r="521" customFormat="1" ht="13" x14ac:dyDescent="0.15"/>
    <row r="522" customFormat="1" ht="13" x14ac:dyDescent="0.15"/>
    <row r="523" customFormat="1" ht="13" x14ac:dyDescent="0.15"/>
    <row r="524" customFormat="1" ht="13" x14ac:dyDescent="0.15"/>
    <row r="525" customFormat="1" ht="13" x14ac:dyDescent="0.15"/>
    <row r="526" customFormat="1" ht="13" x14ac:dyDescent="0.15"/>
    <row r="527" customFormat="1" ht="13" x14ac:dyDescent="0.15"/>
    <row r="528" customFormat="1" ht="13" x14ac:dyDescent="0.15"/>
    <row r="529" customFormat="1" ht="13" x14ac:dyDescent="0.15"/>
    <row r="530" customFormat="1" ht="13" x14ac:dyDescent="0.15"/>
    <row r="531" customFormat="1" ht="13" x14ac:dyDescent="0.15"/>
    <row r="532" customFormat="1" ht="13" x14ac:dyDescent="0.15"/>
    <row r="533" customFormat="1" ht="13" x14ac:dyDescent="0.15"/>
    <row r="534" customFormat="1" ht="13" x14ac:dyDescent="0.15"/>
    <row r="535" customFormat="1" ht="13" x14ac:dyDescent="0.15"/>
    <row r="536" customFormat="1" ht="13" x14ac:dyDescent="0.15"/>
    <row r="537" customFormat="1" ht="13" x14ac:dyDescent="0.15"/>
    <row r="538" customFormat="1" ht="13" x14ac:dyDescent="0.15"/>
    <row r="539" customFormat="1" ht="13" x14ac:dyDescent="0.15"/>
    <row r="540" customFormat="1" ht="13" x14ac:dyDescent="0.15"/>
    <row r="541" customFormat="1" ht="13" x14ac:dyDescent="0.15"/>
    <row r="542" customFormat="1" ht="13" x14ac:dyDescent="0.15"/>
    <row r="543" customFormat="1" ht="13" x14ac:dyDescent="0.15"/>
    <row r="544" customFormat="1" ht="13" x14ac:dyDescent="0.15"/>
    <row r="545" customFormat="1" ht="13" x14ac:dyDescent="0.15"/>
    <row r="546" customFormat="1" ht="13" x14ac:dyDescent="0.15"/>
    <row r="547" customFormat="1" ht="13" x14ac:dyDescent="0.15"/>
    <row r="548" customFormat="1" ht="13" x14ac:dyDescent="0.15"/>
    <row r="549" customFormat="1" ht="13" x14ac:dyDescent="0.15"/>
    <row r="550" customFormat="1" ht="13" x14ac:dyDescent="0.15"/>
    <row r="551" customFormat="1" ht="13" x14ac:dyDescent="0.15"/>
    <row r="552" customFormat="1" ht="13" x14ac:dyDescent="0.15"/>
    <row r="553" customFormat="1" ht="13" x14ac:dyDescent="0.15"/>
    <row r="554" customFormat="1" ht="13" x14ac:dyDescent="0.15"/>
    <row r="555" customFormat="1" ht="13" x14ac:dyDescent="0.15"/>
    <row r="556" customFormat="1" ht="13" x14ac:dyDescent="0.15"/>
    <row r="557" customFormat="1" ht="13" x14ac:dyDescent="0.15"/>
    <row r="558" customFormat="1" ht="13" x14ac:dyDescent="0.15"/>
    <row r="559" customFormat="1" ht="13" x14ac:dyDescent="0.15"/>
    <row r="560" customFormat="1" ht="13" x14ac:dyDescent="0.15"/>
    <row r="561" customFormat="1" ht="13" x14ac:dyDescent="0.15"/>
    <row r="562" customFormat="1" ht="13" x14ac:dyDescent="0.15"/>
    <row r="563" customFormat="1" ht="13" x14ac:dyDescent="0.15"/>
    <row r="564" customFormat="1" ht="13" x14ac:dyDescent="0.15"/>
    <row r="565" customFormat="1" ht="13" x14ac:dyDescent="0.15"/>
    <row r="566" customFormat="1" ht="13" x14ac:dyDescent="0.15"/>
    <row r="567" customFormat="1" ht="13" x14ac:dyDescent="0.15"/>
    <row r="568" customFormat="1" ht="13" x14ac:dyDescent="0.15"/>
    <row r="569" customFormat="1" ht="13" x14ac:dyDescent="0.15"/>
    <row r="570" customFormat="1" ht="13" x14ac:dyDescent="0.15"/>
    <row r="571" customFormat="1" ht="13" x14ac:dyDescent="0.15"/>
    <row r="572" customFormat="1" ht="13" x14ac:dyDescent="0.15"/>
    <row r="573" customFormat="1" ht="13" x14ac:dyDescent="0.15"/>
    <row r="574" customFormat="1" ht="13" x14ac:dyDescent="0.15"/>
    <row r="575" customFormat="1" ht="13" x14ac:dyDescent="0.15"/>
    <row r="576" customFormat="1" ht="13" x14ac:dyDescent="0.15"/>
    <row r="577" customFormat="1" ht="13" x14ac:dyDescent="0.15"/>
    <row r="578" customFormat="1" ht="13" x14ac:dyDescent="0.15"/>
    <row r="579" customFormat="1" ht="13" x14ac:dyDescent="0.15"/>
    <row r="580" customFormat="1" ht="13" x14ac:dyDescent="0.15"/>
    <row r="581" customFormat="1" ht="13" x14ac:dyDescent="0.15"/>
    <row r="582" customFormat="1" ht="13" x14ac:dyDescent="0.15"/>
    <row r="583" customFormat="1" ht="13" x14ac:dyDescent="0.15"/>
    <row r="584" customFormat="1" ht="13" x14ac:dyDescent="0.15"/>
    <row r="585" customFormat="1" ht="13" x14ac:dyDescent="0.15"/>
    <row r="586" customFormat="1" ht="13" x14ac:dyDescent="0.15"/>
    <row r="587" customFormat="1" ht="13" x14ac:dyDescent="0.15"/>
    <row r="588" customFormat="1" ht="13" x14ac:dyDescent="0.15"/>
    <row r="589" customFormat="1" ht="13" x14ac:dyDescent="0.15"/>
    <row r="590" customFormat="1" ht="13" x14ac:dyDescent="0.15"/>
    <row r="591" customFormat="1" ht="13" x14ac:dyDescent="0.15"/>
    <row r="592" customFormat="1" ht="13" x14ac:dyDescent="0.15"/>
    <row r="593" customFormat="1" ht="13" x14ac:dyDescent="0.15"/>
    <row r="594" customFormat="1" ht="13" x14ac:dyDescent="0.15"/>
    <row r="595" customFormat="1" ht="13" x14ac:dyDescent="0.15"/>
    <row r="596" customFormat="1" ht="13" x14ac:dyDescent="0.15"/>
    <row r="597" customFormat="1" ht="13" x14ac:dyDescent="0.15"/>
    <row r="598" customFormat="1" ht="13" x14ac:dyDescent="0.15"/>
    <row r="599" customFormat="1" ht="13" x14ac:dyDescent="0.15"/>
    <row r="600" customFormat="1" ht="13" x14ac:dyDescent="0.15"/>
    <row r="601" customFormat="1" ht="13" x14ac:dyDescent="0.15"/>
    <row r="602" customFormat="1" ht="13" x14ac:dyDescent="0.15"/>
    <row r="603" customFormat="1" ht="13" x14ac:dyDescent="0.15"/>
    <row r="604" customFormat="1" ht="13" x14ac:dyDescent="0.15"/>
    <row r="605" customFormat="1" ht="13" x14ac:dyDescent="0.15"/>
    <row r="606" customFormat="1" ht="13" x14ac:dyDescent="0.15"/>
    <row r="607" customFormat="1" ht="13" x14ac:dyDescent="0.15"/>
    <row r="608" customFormat="1" ht="13" x14ac:dyDescent="0.15"/>
    <row r="609" customFormat="1" ht="13" x14ac:dyDescent="0.15"/>
    <row r="610" customFormat="1" ht="13" x14ac:dyDescent="0.15"/>
    <row r="611" customFormat="1" ht="13" x14ac:dyDescent="0.15"/>
    <row r="612" customFormat="1" ht="13" x14ac:dyDescent="0.15"/>
    <row r="613" customFormat="1" ht="13" x14ac:dyDescent="0.15"/>
    <row r="614" customFormat="1" ht="13" x14ac:dyDescent="0.15"/>
    <row r="615" customFormat="1" ht="13" x14ac:dyDescent="0.15"/>
    <row r="616" customFormat="1" ht="13" x14ac:dyDescent="0.15"/>
    <row r="617" customFormat="1" ht="13" x14ac:dyDescent="0.15"/>
    <row r="618" customFormat="1" ht="13" x14ac:dyDescent="0.15"/>
    <row r="619" customFormat="1" ht="13" x14ac:dyDescent="0.15"/>
    <row r="620" customFormat="1" ht="13" x14ac:dyDescent="0.15"/>
    <row r="621" customFormat="1" ht="13" x14ac:dyDescent="0.15"/>
    <row r="622" customFormat="1" ht="13" x14ac:dyDescent="0.15"/>
    <row r="623" customFormat="1" ht="13" x14ac:dyDescent="0.15"/>
    <row r="624" customFormat="1" ht="13" x14ac:dyDescent="0.15"/>
    <row r="625" customFormat="1" ht="13" x14ac:dyDescent="0.15"/>
    <row r="626" customFormat="1" ht="13" x14ac:dyDescent="0.15"/>
    <row r="627" customFormat="1" ht="13" x14ac:dyDescent="0.15"/>
    <row r="628" customFormat="1" ht="13" x14ac:dyDescent="0.15"/>
    <row r="629" customFormat="1" ht="13" x14ac:dyDescent="0.15"/>
    <row r="630" customFormat="1" ht="13" x14ac:dyDescent="0.15"/>
    <row r="631" customFormat="1" ht="13" x14ac:dyDescent="0.15"/>
    <row r="632" customFormat="1" ht="13" x14ac:dyDescent="0.15"/>
    <row r="633" customFormat="1" ht="13" x14ac:dyDescent="0.15"/>
    <row r="634" customFormat="1" ht="13" x14ac:dyDescent="0.15"/>
    <row r="635" customFormat="1" ht="13" x14ac:dyDescent="0.15"/>
    <row r="636" customFormat="1" ht="13" x14ac:dyDescent="0.15"/>
    <row r="637" customFormat="1" ht="13" x14ac:dyDescent="0.15"/>
    <row r="638" customFormat="1" ht="13" x14ac:dyDescent="0.15"/>
    <row r="639" customFormat="1" ht="13" x14ac:dyDescent="0.15"/>
    <row r="640" customFormat="1" ht="13" x14ac:dyDescent="0.15"/>
    <row r="641" customFormat="1" ht="13" x14ac:dyDescent="0.15"/>
    <row r="642" customFormat="1" ht="13" x14ac:dyDescent="0.15"/>
    <row r="643" customFormat="1" ht="13" x14ac:dyDescent="0.15"/>
    <row r="644" customFormat="1" ht="13" x14ac:dyDescent="0.15"/>
    <row r="645" customFormat="1" ht="13" x14ac:dyDescent="0.15"/>
    <row r="646" customFormat="1" ht="13" x14ac:dyDescent="0.15"/>
    <row r="647" customFormat="1" ht="13" x14ac:dyDescent="0.15"/>
    <row r="648" customFormat="1" ht="13" x14ac:dyDescent="0.15"/>
    <row r="649" customFormat="1" ht="13" x14ac:dyDescent="0.15"/>
    <row r="650" customFormat="1" ht="13" x14ac:dyDescent="0.15"/>
    <row r="651" customFormat="1" ht="13" x14ac:dyDescent="0.15"/>
    <row r="652" customFormat="1" ht="13" x14ac:dyDescent="0.15"/>
    <row r="653" customFormat="1" ht="13" x14ac:dyDescent="0.15"/>
    <row r="654" customFormat="1" ht="13" x14ac:dyDescent="0.15"/>
    <row r="655" customFormat="1" ht="13" x14ac:dyDescent="0.15"/>
    <row r="656" customFormat="1" ht="13" x14ac:dyDescent="0.15"/>
    <row r="657" customFormat="1" ht="13" x14ac:dyDescent="0.15"/>
    <row r="658" customFormat="1" ht="13" x14ac:dyDescent="0.15"/>
    <row r="659" customFormat="1" ht="13" x14ac:dyDescent="0.15"/>
    <row r="660" customFormat="1" ht="13" x14ac:dyDescent="0.15"/>
    <row r="661" customFormat="1" ht="13" x14ac:dyDescent="0.15"/>
    <row r="662" customFormat="1" ht="13" x14ac:dyDescent="0.15"/>
    <row r="663" customFormat="1" ht="13" x14ac:dyDescent="0.15"/>
    <row r="664" customFormat="1" ht="13" x14ac:dyDescent="0.15"/>
    <row r="665" customFormat="1" ht="13" x14ac:dyDescent="0.15"/>
    <row r="666" customFormat="1" ht="13" x14ac:dyDescent="0.15"/>
    <row r="667" customFormat="1" ht="13" x14ac:dyDescent="0.15"/>
    <row r="668" customFormat="1" ht="13" x14ac:dyDescent="0.15"/>
    <row r="669" customFormat="1" ht="13" x14ac:dyDescent="0.15"/>
    <row r="670" customFormat="1" ht="13" x14ac:dyDescent="0.15"/>
    <row r="671" customFormat="1" ht="13" x14ac:dyDescent="0.15"/>
    <row r="672" customFormat="1" ht="13" x14ac:dyDescent="0.15"/>
    <row r="673" customFormat="1" ht="13" x14ac:dyDescent="0.15"/>
    <row r="674" customFormat="1" ht="13" x14ac:dyDescent="0.15"/>
    <row r="675" customFormat="1" ht="13" x14ac:dyDescent="0.15"/>
    <row r="676" customFormat="1" ht="13" x14ac:dyDescent="0.15"/>
    <row r="677" customFormat="1" ht="13" x14ac:dyDescent="0.15"/>
    <row r="678" customFormat="1" ht="13" x14ac:dyDescent="0.15"/>
    <row r="679" customFormat="1" ht="13" x14ac:dyDescent="0.15"/>
    <row r="680" customFormat="1" ht="13" x14ac:dyDescent="0.15"/>
    <row r="681" customFormat="1" ht="13" x14ac:dyDescent="0.15"/>
    <row r="682" customFormat="1" ht="13" x14ac:dyDescent="0.15"/>
    <row r="683" customFormat="1" ht="13" x14ac:dyDescent="0.15"/>
    <row r="684" customFormat="1" ht="13" x14ac:dyDescent="0.15"/>
    <row r="685" customFormat="1" ht="13" x14ac:dyDescent="0.15"/>
    <row r="686" customFormat="1" ht="13" x14ac:dyDescent="0.15"/>
    <row r="687" customFormat="1" ht="13" x14ac:dyDescent="0.15"/>
    <row r="688" customFormat="1" ht="13" x14ac:dyDescent="0.15"/>
    <row r="689" customFormat="1" ht="13" x14ac:dyDescent="0.15"/>
    <row r="690" customFormat="1" ht="13" x14ac:dyDescent="0.15"/>
    <row r="691" customFormat="1" ht="13" x14ac:dyDescent="0.15"/>
    <row r="692" customFormat="1" ht="13" x14ac:dyDescent="0.15"/>
    <row r="693" customFormat="1" ht="13" x14ac:dyDescent="0.15"/>
    <row r="694" customFormat="1" ht="13" x14ac:dyDescent="0.15"/>
    <row r="695" customFormat="1" ht="13" x14ac:dyDescent="0.15"/>
    <row r="696" customFormat="1" ht="13" x14ac:dyDescent="0.15"/>
    <row r="697" customFormat="1" ht="13" x14ac:dyDescent="0.15"/>
    <row r="698" customFormat="1" ht="13" x14ac:dyDescent="0.15"/>
    <row r="699" customFormat="1" ht="13" x14ac:dyDescent="0.15"/>
    <row r="700" customFormat="1" ht="13" x14ac:dyDescent="0.15"/>
    <row r="701" customFormat="1" ht="13" x14ac:dyDescent="0.15"/>
    <row r="702" customFormat="1" ht="13" x14ac:dyDescent="0.15"/>
    <row r="703" customFormat="1" ht="13" x14ac:dyDescent="0.15"/>
    <row r="704" customFormat="1" ht="13" x14ac:dyDescent="0.15"/>
    <row r="705" customFormat="1" ht="13" x14ac:dyDescent="0.15"/>
    <row r="706" customFormat="1" ht="13" x14ac:dyDescent="0.15"/>
    <row r="707" customFormat="1" ht="13" x14ac:dyDescent="0.15"/>
    <row r="708" customFormat="1" ht="13" x14ac:dyDescent="0.15"/>
    <row r="709" customFormat="1" ht="13" x14ac:dyDescent="0.15"/>
    <row r="710" customFormat="1" ht="13" x14ac:dyDescent="0.15"/>
    <row r="711" customFormat="1" ht="13" x14ac:dyDescent="0.15"/>
    <row r="712" customFormat="1" ht="13" x14ac:dyDescent="0.15"/>
    <row r="713" customFormat="1" ht="13" x14ac:dyDescent="0.15"/>
    <row r="714" customFormat="1" ht="13" x14ac:dyDescent="0.15"/>
    <row r="715" customFormat="1" ht="13" x14ac:dyDescent="0.15"/>
    <row r="716" customFormat="1" ht="13" x14ac:dyDescent="0.15"/>
    <row r="717" customFormat="1" ht="13" x14ac:dyDescent="0.15"/>
    <row r="718" customFormat="1" ht="13" x14ac:dyDescent="0.15"/>
    <row r="719" customFormat="1" ht="13" x14ac:dyDescent="0.15"/>
    <row r="720" customFormat="1" ht="13" x14ac:dyDescent="0.15"/>
    <row r="721" customFormat="1" ht="13" x14ac:dyDescent="0.15"/>
    <row r="722" customFormat="1" ht="13" x14ac:dyDescent="0.15"/>
    <row r="723" customFormat="1" ht="13" x14ac:dyDescent="0.15"/>
    <row r="724" customFormat="1" ht="13" x14ac:dyDescent="0.15"/>
    <row r="725" customFormat="1" ht="13" x14ac:dyDescent="0.15"/>
    <row r="726" customFormat="1" ht="13" x14ac:dyDescent="0.15"/>
    <row r="727" customFormat="1" ht="13" x14ac:dyDescent="0.15"/>
    <row r="728" customFormat="1" ht="13" x14ac:dyDescent="0.15"/>
    <row r="729" customFormat="1" ht="13" x14ac:dyDescent="0.15"/>
    <row r="730" customFormat="1" ht="13" x14ac:dyDescent="0.15"/>
    <row r="731" customFormat="1" ht="13" x14ac:dyDescent="0.15"/>
    <row r="732" customFormat="1" ht="13" x14ac:dyDescent="0.15"/>
    <row r="733" customFormat="1" ht="13" x14ac:dyDescent="0.15"/>
    <row r="734" customFormat="1" ht="13" x14ac:dyDescent="0.15"/>
    <row r="735" customFormat="1" ht="13" x14ac:dyDescent="0.15"/>
    <row r="736" customFormat="1" ht="13" x14ac:dyDescent="0.15"/>
    <row r="737" customFormat="1" ht="13" x14ac:dyDescent="0.15"/>
    <row r="738" customFormat="1" ht="13" x14ac:dyDescent="0.15"/>
    <row r="739" customFormat="1" ht="13" x14ac:dyDescent="0.15"/>
    <row r="740" customFormat="1" ht="13" x14ac:dyDescent="0.15"/>
    <row r="741" customFormat="1" ht="13" x14ac:dyDescent="0.15"/>
    <row r="742" customFormat="1" ht="13" x14ac:dyDescent="0.15"/>
    <row r="743" customFormat="1" ht="13" x14ac:dyDescent="0.15"/>
    <row r="744" customFormat="1" ht="13" x14ac:dyDescent="0.15"/>
    <row r="745" customFormat="1" ht="13" x14ac:dyDescent="0.15"/>
    <row r="746" customFormat="1" ht="13" x14ac:dyDescent="0.15"/>
    <row r="747" customFormat="1" ht="13" x14ac:dyDescent="0.15"/>
    <row r="748" customFormat="1" ht="13" x14ac:dyDescent="0.15"/>
    <row r="749" customFormat="1" ht="13" x14ac:dyDescent="0.15"/>
    <row r="750" customFormat="1" ht="13" x14ac:dyDescent="0.15"/>
    <row r="751" customFormat="1" ht="13" x14ac:dyDescent="0.15"/>
    <row r="752" customFormat="1" ht="13" x14ac:dyDescent="0.15"/>
    <row r="753" customFormat="1" ht="13" x14ac:dyDescent="0.15"/>
    <row r="754" customFormat="1" ht="13" x14ac:dyDescent="0.15"/>
    <row r="755" customFormat="1" ht="13" x14ac:dyDescent="0.15"/>
    <row r="756" customFormat="1" ht="13" x14ac:dyDescent="0.15"/>
    <row r="757" customFormat="1" ht="13" x14ac:dyDescent="0.15"/>
    <row r="758" customFormat="1" ht="13" x14ac:dyDescent="0.15"/>
    <row r="759" customFormat="1" ht="13" x14ac:dyDescent="0.15"/>
    <row r="760" customFormat="1" ht="13" x14ac:dyDescent="0.15"/>
    <row r="761" customFormat="1" ht="13" x14ac:dyDescent="0.15"/>
    <row r="762" customFormat="1" ht="13" x14ac:dyDescent="0.15"/>
    <row r="763" customFormat="1" ht="13" x14ac:dyDescent="0.15"/>
    <row r="764" customFormat="1" ht="13" x14ac:dyDescent="0.15"/>
    <row r="765" customFormat="1" ht="13" x14ac:dyDescent="0.15"/>
    <row r="766" customFormat="1" ht="13" x14ac:dyDescent="0.15"/>
    <row r="767" customFormat="1" ht="13" x14ac:dyDescent="0.15"/>
    <row r="768" customFormat="1" ht="13" x14ac:dyDescent="0.15"/>
    <row r="769" customFormat="1" ht="13" x14ac:dyDescent="0.15"/>
    <row r="770" customFormat="1" ht="13" x14ac:dyDescent="0.15"/>
    <row r="771" customFormat="1" ht="13" x14ac:dyDescent="0.15"/>
    <row r="772" customFormat="1" ht="13" x14ac:dyDescent="0.15"/>
    <row r="773" customFormat="1" ht="13" x14ac:dyDescent="0.15"/>
    <row r="774" customFormat="1" ht="13" x14ac:dyDescent="0.15"/>
    <row r="775" customFormat="1" ht="13" x14ac:dyDescent="0.15"/>
    <row r="776" customFormat="1" ht="13" x14ac:dyDescent="0.15"/>
    <row r="777" customFormat="1" ht="13" x14ac:dyDescent="0.15"/>
    <row r="778" customFormat="1" ht="13" x14ac:dyDescent="0.15"/>
    <row r="779" customFormat="1" ht="13" x14ac:dyDescent="0.15"/>
    <row r="780" customFormat="1" ht="13" x14ac:dyDescent="0.15"/>
    <row r="781" customFormat="1" ht="13" x14ac:dyDescent="0.15"/>
    <row r="782" customFormat="1" ht="13" x14ac:dyDescent="0.15"/>
    <row r="783" customFormat="1" ht="13" x14ac:dyDescent="0.15"/>
    <row r="784" customFormat="1" ht="13" x14ac:dyDescent="0.15"/>
    <row r="785" customFormat="1" ht="13" x14ac:dyDescent="0.15"/>
    <row r="786" customFormat="1" ht="13" x14ac:dyDescent="0.15"/>
    <row r="787" customFormat="1" ht="13" x14ac:dyDescent="0.15"/>
    <row r="788" customFormat="1" ht="13" x14ac:dyDescent="0.15"/>
    <row r="789" customFormat="1" ht="13" x14ac:dyDescent="0.15"/>
    <row r="790" customFormat="1" ht="13" x14ac:dyDescent="0.15"/>
    <row r="791" customFormat="1" ht="13" x14ac:dyDescent="0.15"/>
    <row r="792" customFormat="1" ht="13" x14ac:dyDescent="0.15"/>
    <row r="793" customFormat="1" ht="13" x14ac:dyDescent="0.15"/>
    <row r="794" customFormat="1" ht="13" x14ac:dyDescent="0.15"/>
    <row r="795" customFormat="1" ht="13" x14ac:dyDescent="0.15"/>
    <row r="796" customFormat="1" ht="13" x14ac:dyDescent="0.15"/>
    <row r="797" customFormat="1" ht="13" x14ac:dyDescent="0.15"/>
    <row r="798" customFormat="1" ht="13" x14ac:dyDescent="0.15"/>
    <row r="799" customFormat="1" ht="13" x14ac:dyDescent="0.15"/>
    <row r="800" customFormat="1" ht="13" x14ac:dyDescent="0.15"/>
    <row r="801" customFormat="1" ht="13" x14ac:dyDescent="0.15"/>
    <row r="802" customFormat="1" ht="13" x14ac:dyDescent="0.15"/>
    <row r="803" customFormat="1" ht="13" x14ac:dyDescent="0.15"/>
    <row r="804" customFormat="1" ht="13" x14ac:dyDescent="0.15"/>
    <row r="805" customFormat="1" ht="13" x14ac:dyDescent="0.15"/>
    <row r="806" customFormat="1" ht="13" x14ac:dyDescent="0.15"/>
    <row r="807" customFormat="1" ht="13" x14ac:dyDescent="0.15"/>
    <row r="808" customFormat="1" ht="13" x14ac:dyDescent="0.15"/>
    <row r="809" customFormat="1" ht="13" x14ac:dyDescent="0.15"/>
    <row r="810" customFormat="1" ht="13" x14ac:dyDescent="0.15"/>
    <row r="811" customFormat="1" ht="13" x14ac:dyDescent="0.15"/>
    <row r="812" customFormat="1" ht="13" x14ac:dyDescent="0.15"/>
    <row r="813" customFormat="1" ht="13" x14ac:dyDescent="0.15"/>
    <row r="814" customFormat="1" ht="13" x14ac:dyDescent="0.15"/>
    <row r="815" customFormat="1" ht="13" x14ac:dyDescent="0.15"/>
    <row r="816" customFormat="1" ht="13" x14ac:dyDescent="0.15"/>
    <row r="817" customFormat="1" ht="13" x14ac:dyDescent="0.15"/>
    <row r="818" customFormat="1" ht="13" x14ac:dyDescent="0.15"/>
    <row r="819" customFormat="1" ht="13" x14ac:dyDescent="0.15"/>
    <row r="820" customFormat="1" ht="13" x14ac:dyDescent="0.15"/>
    <row r="821" customFormat="1" ht="13" x14ac:dyDescent="0.15"/>
    <row r="822" customFormat="1" ht="13" x14ac:dyDescent="0.15"/>
    <row r="823" customFormat="1" ht="13" x14ac:dyDescent="0.15"/>
    <row r="824" customFormat="1" ht="13" x14ac:dyDescent="0.15"/>
    <row r="825" customFormat="1" ht="13" x14ac:dyDescent="0.15"/>
    <row r="826" customFormat="1" ht="13" x14ac:dyDescent="0.15"/>
    <row r="827" customFormat="1" ht="13" x14ac:dyDescent="0.15"/>
    <row r="828" customFormat="1" ht="13" x14ac:dyDescent="0.15"/>
    <row r="829" customFormat="1" ht="13" x14ac:dyDescent="0.15"/>
    <row r="830" customFormat="1" ht="13" x14ac:dyDescent="0.15"/>
    <row r="831" customFormat="1" ht="13" x14ac:dyDescent="0.15"/>
    <row r="832" customFormat="1" ht="13" x14ac:dyDescent="0.15"/>
    <row r="833" customFormat="1" ht="13" x14ac:dyDescent="0.15"/>
    <row r="834" customFormat="1" ht="13" x14ac:dyDescent="0.15"/>
    <row r="835" customFormat="1" ht="13" x14ac:dyDescent="0.15"/>
    <row r="836" customFormat="1" ht="13" x14ac:dyDescent="0.15"/>
    <row r="837" customFormat="1" ht="13" x14ac:dyDescent="0.15"/>
    <row r="838" customFormat="1" ht="13" x14ac:dyDescent="0.15"/>
    <row r="839" customFormat="1" ht="13" x14ac:dyDescent="0.15"/>
    <row r="840" customFormat="1" ht="13" x14ac:dyDescent="0.15"/>
    <row r="841" customFormat="1" ht="13" x14ac:dyDescent="0.15"/>
    <row r="842" customFormat="1" ht="13" x14ac:dyDescent="0.15"/>
    <row r="843" customFormat="1" ht="13" x14ac:dyDescent="0.15"/>
    <row r="844" customFormat="1" ht="13" x14ac:dyDescent="0.15"/>
    <row r="845" customFormat="1" ht="13" x14ac:dyDescent="0.15"/>
    <row r="846" customFormat="1" ht="13" x14ac:dyDescent="0.15"/>
    <row r="847" customFormat="1" ht="13" x14ac:dyDescent="0.15"/>
    <row r="848" customFormat="1" ht="13" x14ac:dyDescent="0.15"/>
    <row r="849" customFormat="1" ht="13" x14ac:dyDescent="0.15"/>
    <row r="850" customFormat="1" ht="13" x14ac:dyDescent="0.15"/>
    <row r="851" customFormat="1" ht="13" x14ac:dyDescent="0.15"/>
    <row r="852" customFormat="1" ht="13" x14ac:dyDescent="0.15"/>
    <row r="853" customFormat="1" ht="13" x14ac:dyDescent="0.15"/>
    <row r="854" customFormat="1" ht="13" x14ac:dyDescent="0.15"/>
    <row r="855" customFormat="1" ht="13" x14ac:dyDescent="0.15"/>
    <row r="856" customFormat="1" ht="13" x14ac:dyDescent="0.15"/>
    <row r="857" customFormat="1" ht="13" x14ac:dyDescent="0.15"/>
    <row r="858" customFormat="1" ht="13" x14ac:dyDescent="0.15"/>
    <row r="859" customFormat="1" ht="13" x14ac:dyDescent="0.15"/>
    <row r="860" customFormat="1" ht="13" x14ac:dyDescent="0.15"/>
    <row r="861" customFormat="1" ht="13" x14ac:dyDescent="0.15"/>
    <row r="862" customFormat="1" ht="13" x14ac:dyDescent="0.15"/>
    <row r="863" customFormat="1" ht="13" x14ac:dyDescent="0.15"/>
    <row r="864" customFormat="1" ht="13" x14ac:dyDescent="0.15"/>
    <row r="865" customFormat="1" ht="13" x14ac:dyDescent="0.15"/>
    <row r="866" customFormat="1" ht="13" x14ac:dyDescent="0.15"/>
    <row r="867" customFormat="1" ht="13" x14ac:dyDescent="0.15"/>
    <row r="868" customFormat="1" ht="13" x14ac:dyDescent="0.15"/>
    <row r="869" customFormat="1" ht="13" x14ac:dyDescent="0.15"/>
    <row r="870" customFormat="1" ht="13" x14ac:dyDescent="0.15"/>
    <row r="871" customFormat="1" ht="13" x14ac:dyDescent="0.15"/>
    <row r="872" customFormat="1" ht="13" x14ac:dyDescent="0.15"/>
    <row r="873" customFormat="1" ht="13" x14ac:dyDescent="0.15"/>
    <row r="874" customFormat="1" ht="13" x14ac:dyDescent="0.15"/>
    <row r="875" customFormat="1" ht="13" x14ac:dyDescent="0.15"/>
    <row r="876" customFormat="1" ht="13" x14ac:dyDescent="0.15"/>
    <row r="877" customFormat="1" ht="13" x14ac:dyDescent="0.15"/>
    <row r="878" customFormat="1" ht="13" x14ac:dyDescent="0.15"/>
    <row r="879" customFormat="1" ht="13" x14ac:dyDescent="0.15"/>
    <row r="880" customFormat="1" ht="13" x14ac:dyDescent="0.15"/>
    <row r="881" customFormat="1" ht="13" x14ac:dyDescent="0.15"/>
    <row r="882" customFormat="1" ht="13" x14ac:dyDescent="0.15"/>
    <row r="883" customFormat="1" ht="13" x14ac:dyDescent="0.15"/>
    <row r="884" customFormat="1" ht="13" x14ac:dyDescent="0.15"/>
    <row r="885" customFormat="1" ht="13" x14ac:dyDescent="0.15"/>
    <row r="886" customFormat="1" ht="13" x14ac:dyDescent="0.15"/>
    <row r="887" customFormat="1" ht="13" x14ac:dyDescent="0.15"/>
    <row r="888" customFormat="1" ht="13" x14ac:dyDescent="0.15"/>
    <row r="889" customFormat="1" ht="13" x14ac:dyDescent="0.15"/>
    <row r="890" customFormat="1" ht="13" x14ac:dyDescent="0.15"/>
    <row r="891" customFormat="1" ht="13" x14ac:dyDescent="0.15"/>
    <row r="892" customFormat="1" ht="13" x14ac:dyDescent="0.15"/>
    <row r="893" customFormat="1" ht="13" x14ac:dyDescent="0.15"/>
    <row r="894" customFormat="1" ht="13" x14ac:dyDescent="0.15"/>
    <row r="895" customFormat="1" ht="13" x14ac:dyDescent="0.15"/>
    <row r="896" customFormat="1" ht="13" x14ac:dyDescent="0.15"/>
    <row r="897" customFormat="1" ht="13" x14ac:dyDescent="0.15"/>
    <row r="898" customFormat="1" ht="13" x14ac:dyDescent="0.15"/>
    <row r="899" customFormat="1" ht="13" x14ac:dyDescent="0.15"/>
    <row r="900" customFormat="1" ht="13" x14ac:dyDescent="0.15"/>
    <row r="901" customFormat="1" ht="13" x14ac:dyDescent="0.15"/>
    <row r="902" customFormat="1" ht="13" x14ac:dyDescent="0.15"/>
    <row r="903" customFormat="1" ht="13" x14ac:dyDescent="0.15"/>
    <row r="904" customFormat="1" ht="13" x14ac:dyDescent="0.15"/>
    <row r="905" customFormat="1" ht="13" x14ac:dyDescent="0.15"/>
    <row r="906" customFormat="1" ht="13" x14ac:dyDescent="0.15"/>
    <row r="907" customFormat="1" ht="13" x14ac:dyDescent="0.15"/>
    <row r="908" customFormat="1" ht="13" x14ac:dyDescent="0.15"/>
    <row r="909" customFormat="1" ht="13" x14ac:dyDescent="0.15"/>
    <row r="910" customFormat="1" ht="13" x14ac:dyDescent="0.15"/>
    <row r="911" customFormat="1" ht="13" x14ac:dyDescent="0.15"/>
    <row r="912" customFormat="1" ht="13" x14ac:dyDescent="0.15"/>
    <row r="913" customFormat="1" ht="13" x14ac:dyDescent="0.15"/>
    <row r="914" customFormat="1" ht="13" x14ac:dyDescent="0.15"/>
    <row r="915" customFormat="1" ht="13" x14ac:dyDescent="0.15"/>
    <row r="916" customFormat="1" ht="13" x14ac:dyDescent="0.15"/>
    <row r="917" customFormat="1" ht="13" x14ac:dyDescent="0.15"/>
    <row r="918" customFormat="1" ht="13" x14ac:dyDescent="0.15"/>
    <row r="919" customFormat="1" ht="13" x14ac:dyDescent="0.15"/>
    <row r="920" customFormat="1" ht="13" x14ac:dyDescent="0.15"/>
    <row r="921" customFormat="1" ht="13" x14ac:dyDescent="0.15"/>
    <row r="922" customFormat="1" ht="13" x14ac:dyDescent="0.15"/>
    <row r="923" customFormat="1" ht="13" x14ac:dyDescent="0.15"/>
    <row r="924" customFormat="1" ht="13" x14ac:dyDescent="0.15"/>
    <row r="925" customFormat="1" ht="13" x14ac:dyDescent="0.15"/>
    <row r="926" customFormat="1" ht="13" x14ac:dyDescent="0.15"/>
    <row r="927" customFormat="1" ht="13" x14ac:dyDescent="0.15"/>
    <row r="928" customFormat="1" ht="13" x14ac:dyDescent="0.15"/>
    <row r="929" customFormat="1" ht="13" x14ac:dyDescent="0.15"/>
    <row r="930" customFormat="1" ht="13" x14ac:dyDescent="0.15"/>
    <row r="931" customFormat="1" ht="13" x14ac:dyDescent="0.15"/>
    <row r="932" customFormat="1" ht="13" x14ac:dyDescent="0.15"/>
    <row r="933" customFormat="1" ht="13" x14ac:dyDescent="0.15"/>
    <row r="934" customFormat="1" ht="13" x14ac:dyDescent="0.15"/>
    <row r="935" customFormat="1" ht="13" x14ac:dyDescent="0.15"/>
    <row r="936" customFormat="1" ht="13" x14ac:dyDescent="0.15"/>
    <row r="937" customFormat="1" ht="13" x14ac:dyDescent="0.15"/>
    <row r="938" customFormat="1" ht="13" x14ac:dyDescent="0.15"/>
    <row r="939" customFormat="1" ht="13" x14ac:dyDescent="0.15"/>
    <row r="940" customFormat="1" ht="13" x14ac:dyDescent="0.15"/>
    <row r="941" customFormat="1" ht="13" x14ac:dyDescent="0.15"/>
    <row r="942" customFormat="1" ht="13" x14ac:dyDescent="0.15"/>
    <row r="943" customFormat="1" ht="13" x14ac:dyDescent="0.15"/>
    <row r="944" customFormat="1" ht="13" x14ac:dyDescent="0.15"/>
    <row r="945" customFormat="1" ht="13" x14ac:dyDescent="0.15"/>
    <row r="946" customFormat="1" ht="13" x14ac:dyDescent="0.15"/>
    <row r="947" customFormat="1" ht="13" x14ac:dyDescent="0.15"/>
    <row r="948" customFormat="1" ht="13" x14ac:dyDescent="0.15"/>
    <row r="949" customFormat="1" ht="13" x14ac:dyDescent="0.15"/>
    <row r="950" customFormat="1" ht="13" x14ac:dyDescent="0.15"/>
    <row r="951" customFormat="1" ht="13" x14ac:dyDescent="0.15"/>
    <row r="952" customFormat="1" ht="13" x14ac:dyDescent="0.15"/>
    <row r="953" customFormat="1" ht="13" x14ac:dyDescent="0.15"/>
    <row r="954" customFormat="1" ht="13" x14ac:dyDescent="0.15"/>
    <row r="955" customFormat="1" ht="13" x14ac:dyDescent="0.15"/>
    <row r="956" customFormat="1" ht="13" x14ac:dyDescent="0.15"/>
    <row r="957" customFormat="1" ht="13" x14ac:dyDescent="0.15"/>
    <row r="958" customFormat="1" ht="13" x14ac:dyDescent="0.15"/>
    <row r="959" customFormat="1" ht="13" x14ac:dyDescent="0.15"/>
    <row r="960" customFormat="1" ht="13" x14ac:dyDescent="0.15"/>
    <row r="961" customFormat="1" ht="13" x14ac:dyDescent="0.15"/>
    <row r="962" customFormat="1" ht="13" x14ac:dyDescent="0.15"/>
    <row r="963" customFormat="1" ht="13" x14ac:dyDescent="0.15"/>
    <row r="964" customFormat="1" ht="13" x14ac:dyDescent="0.15"/>
    <row r="965" customFormat="1" ht="13" x14ac:dyDescent="0.15"/>
    <row r="966" customFormat="1" ht="13" x14ac:dyDescent="0.15"/>
    <row r="967" customFormat="1" ht="13" x14ac:dyDescent="0.15"/>
    <row r="968" customFormat="1" ht="13" x14ac:dyDescent="0.15"/>
    <row r="969" customFormat="1" ht="13" x14ac:dyDescent="0.15"/>
    <row r="970" customFormat="1" ht="13" x14ac:dyDescent="0.15"/>
    <row r="971" customFormat="1" ht="13" x14ac:dyDescent="0.15"/>
    <row r="972" customFormat="1" ht="13" x14ac:dyDescent="0.15"/>
    <row r="973" customFormat="1" ht="13" x14ac:dyDescent="0.15"/>
    <row r="974" customFormat="1" ht="13" x14ac:dyDescent="0.15"/>
    <row r="975" customFormat="1" ht="13" x14ac:dyDescent="0.15"/>
    <row r="976" customFormat="1" ht="13" x14ac:dyDescent="0.15"/>
    <row r="977" customFormat="1" ht="13" x14ac:dyDescent="0.15"/>
    <row r="978" customFormat="1" ht="13" x14ac:dyDescent="0.15"/>
    <row r="979" customFormat="1" ht="13" x14ac:dyDescent="0.15"/>
    <row r="980" customFormat="1" ht="13" x14ac:dyDescent="0.15"/>
    <row r="981" customFormat="1" ht="13" x14ac:dyDescent="0.15"/>
    <row r="982" customFormat="1" ht="13" x14ac:dyDescent="0.15"/>
    <row r="983" customFormat="1" ht="13" x14ac:dyDescent="0.15"/>
    <row r="984" customFormat="1" ht="13" x14ac:dyDescent="0.15"/>
    <row r="985" customFormat="1" ht="13" x14ac:dyDescent="0.15"/>
    <row r="986" customFormat="1" ht="13" x14ac:dyDescent="0.15"/>
    <row r="987" customFormat="1" ht="13" x14ac:dyDescent="0.15"/>
    <row r="988" customFormat="1" ht="13" x14ac:dyDescent="0.15"/>
    <row r="989" customFormat="1" ht="13" x14ac:dyDescent="0.15"/>
    <row r="990" customFormat="1" ht="13" x14ac:dyDescent="0.15"/>
    <row r="991" customFormat="1" ht="13" x14ac:dyDescent="0.15"/>
    <row r="992" customFormat="1" ht="13" x14ac:dyDescent="0.15"/>
    <row r="993" customFormat="1" ht="13" x14ac:dyDescent="0.15"/>
    <row r="994" customFormat="1" ht="13" x14ac:dyDescent="0.15"/>
    <row r="995" customFormat="1" ht="13" x14ac:dyDescent="0.15"/>
    <row r="996" customFormat="1" ht="13" x14ac:dyDescent="0.15"/>
    <row r="997" customFormat="1" ht="13" x14ac:dyDescent="0.15"/>
    <row r="998" customFormat="1" ht="13" x14ac:dyDescent="0.15"/>
    <row r="999" customFormat="1" ht="13" x14ac:dyDescent="0.15"/>
    <row r="1000" customFormat="1" ht="13" x14ac:dyDescent="0.15"/>
    <row r="1001" customFormat="1" ht="13" x14ac:dyDescent="0.15"/>
    <row r="1002" customFormat="1" ht="13" x14ac:dyDescent="0.15"/>
    <row r="1003" customFormat="1" ht="13" x14ac:dyDescent="0.15"/>
    <row r="1004" customFormat="1" ht="13" x14ac:dyDescent="0.15"/>
    <row r="1005" customFormat="1" ht="13" x14ac:dyDescent="0.15"/>
    <row r="1006" customFormat="1" ht="13" x14ac:dyDescent="0.15"/>
    <row r="1007" customFormat="1" ht="13" x14ac:dyDescent="0.15"/>
    <row r="1008" customFormat="1" ht="13" x14ac:dyDescent="0.15"/>
    <row r="1009" customFormat="1" ht="13" x14ac:dyDescent="0.15"/>
    <row r="1010" customFormat="1" ht="13" x14ac:dyDescent="0.15"/>
    <row r="1011" customFormat="1" ht="13" x14ac:dyDescent="0.15"/>
    <row r="1012" customFormat="1" ht="13" x14ac:dyDescent="0.15"/>
    <row r="1013" customFormat="1" ht="13" x14ac:dyDescent="0.15"/>
    <row r="1014" customFormat="1" ht="13" x14ac:dyDescent="0.15"/>
    <row r="1015" customFormat="1" ht="13" x14ac:dyDescent="0.15"/>
    <row r="1016" customFormat="1" ht="13" x14ac:dyDescent="0.15"/>
    <row r="1017" customFormat="1" ht="13" x14ac:dyDescent="0.15"/>
    <row r="1018" customFormat="1" ht="13" x14ac:dyDescent="0.15"/>
    <row r="1019" customFormat="1" ht="13" x14ac:dyDescent="0.15"/>
    <row r="1020" customFormat="1" ht="13" x14ac:dyDescent="0.15"/>
    <row r="1021" customFormat="1" ht="13" x14ac:dyDescent="0.15"/>
    <row r="1022" customFormat="1" ht="13" x14ac:dyDescent="0.15"/>
    <row r="1023" customFormat="1" ht="13" x14ac:dyDescent="0.15"/>
    <row r="1024" customFormat="1" ht="13" x14ac:dyDescent="0.15"/>
    <row r="1025" customFormat="1" ht="13" x14ac:dyDescent="0.15"/>
    <row r="1026" customFormat="1" ht="13" x14ac:dyDescent="0.15"/>
    <row r="1027" customFormat="1" ht="13" x14ac:dyDescent="0.15"/>
    <row r="1028" customFormat="1" ht="13" x14ac:dyDescent="0.15"/>
    <row r="1029" customFormat="1" ht="13" x14ac:dyDescent="0.15"/>
    <row r="1030" customFormat="1" ht="13" x14ac:dyDescent="0.15"/>
    <row r="1031" customFormat="1" ht="13" x14ac:dyDescent="0.15"/>
    <row r="1032" customFormat="1" ht="13" x14ac:dyDescent="0.15"/>
    <row r="1033" customFormat="1" ht="13" x14ac:dyDescent="0.15"/>
    <row r="1034" customFormat="1" ht="13" x14ac:dyDescent="0.15"/>
    <row r="1035" customFormat="1" ht="13" x14ac:dyDescent="0.15"/>
    <row r="1036" customFormat="1" ht="13" x14ac:dyDescent="0.15"/>
    <row r="1037" customFormat="1" ht="13" x14ac:dyDescent="0.15"/>
    <row r="1038" customFormat="1" ht="13" x14ac:dyDescent="0.15"/>
    <row r="1039" customFormat="1" ht="13" x14ac:dyDescent="0.15"/>
    <row r="1040" customFormat="1" ht="13" x14ac:dyDescent="0.15"/>
    <row r="1041" customFormat="1" ht="13" x14ac:dyDescent="0.15"/>
    <row r="1042" customFormat="1" ht="13" x14ac:dyDescent="0.15"/>
    <row r="1043" customFormat="1" ht="13" x14ac:dyDescent="0.15"/>
    <row r="1044" customFormat="1" ht="13" x14ac:dyDescent="0.15"/>
    <row r="1045" customFormat="1" ht="13" x14ac:dyDescent="0.15"/>
    <row r="1046" customFormat="1" ht="13" x14ac:dyDescent="0.15"/>
    <row r="1047" customFormat="1" ht="13" x14ac:dyDescent="0.15"/>
    <row r="1048" customFormat="1" ht="13" x14ac:dyDescent="0.15"/>
    <row r="1049" customFormat="1" ht="13" x14ac:dyDescent="0.15"/>
    <row r="1050" customFormat="1" ht="13" x14ac:dyDescent="0.15"/>
    <row r="1051" customFormat="1" ht="13" x14ac:dyDescent="0.15"/>
    <row r="1052" customFormat="1" ht="13" x14ac:dyDescent="0.15"/>
    <row r="1053" customFormat="1" ht="13" x14ac:dyDescent="0.15"/>
    <row r="1054" customFormat="1" ht="13" x14ac:dyDescent="0.15"/>
    <row r="1055" customFormat="1" ht="13" x14ac:dyDescent="0.15"/>
    <row r="1056" customFormat="1" ht="13" x14ac:dyDescent="0.15"/>
    <row r="1057" customFormat="1" ht="13" x14ac:dyDescent="0.15"/>
    <row r="1058" customFormat="1" ht="13" x14ac:dyDescent="0.15"/>
    <row r="1059" customFormat="1" ht="13" x14ac:dyDescent="0.15"/>
    <row r="1060" customFormat="1" ht="13" x14ac:dyDescent="0.15"/>
    <row r="1061" customFormat="1" ht="13" x14ac:dyDescent="0.15"/>
    <row r="1062" customFormat="1" ht="13" x14ac:dyDescent="0.15"/>
    <row r="1063" customFormat="1" ht="13" x14ac:dyDescent="0.15"/>
    <row r="1064" customFormat="1" ht="13" x14ac:dyDescent="0.15"/>
    <row r="1065" customFormat="1" ht="13" x14ac:dyDescent="0.15"/>
    <row r="1066" customFormat="1" ht="13" x14ac:dyDescent="0.15"/>
    <row r="1067" customFormat="1" ht="13" x14ac:dyDescent="0.15"/>
    <row r="1068" customFormat="1" ht="13" x14ac:dyDescent="0.15"/>
    <row r="1069" customFormat="1" ht="13" x14ac:dyDescent="0.15"/>
    <row r="1070" customFormat="1" ht="13" x14ac:dyDescent="0.15"/>
    <row r="1071" customFormat="1" ht="13" x14ac:dyDescent="0.15"/>
    <row r="1072" customFormat="1" ht="13" x14ac:dyDescent="0.15"/>
    <row r="1073" customFormat="1" ht="13" x14ac:dyDescent="0.15"/>
    <row r="1074" customFormat="1" ht="13" x14ac:dyDescent="0.15"/>
    <row r="1075" customFormat="1" ht="13" x14ac:dyDescent="0.15"/>
    <row r="1076" customFormat="1" ht="13" x14ac:dyDescent="0.15"/>
    <row r="1077" customFormat="1" ht="13" x14ac:dyDescent="0.15"/>
    <row r="1078" customFormat="1" ht="13" x14ac:dyDescent="0.15"/>
    <row r="1079" customFormat="1" ht="13" x14ac:dyDescent="0.15"/>
    <row r="1080" customFormat="1" ht="13" x14ac:dyDescent="0.15"/>
    <row r="1081" customFormat="1" ht="13" x14ac:dyDescent="0.15"/>
    <row r="1082" customFormat="1" ht="13" x14ac:dyDescent="0.15"/>
    <row r="1083" customFormat="1" ht="13" x14ac:dyDescent="0.15"/>
    <row r="1084" customFormat="1" ht="13" x14ac:dyDescent="0.15"/>
    <row r="1085" customFormat="1" ht="13" x14ac:dyDescent="0.15"/>
    <row r="1086" customFormat="1" ht="13" x14ac:dyDescent="0.15"/>
    <row r="1087" customFormat="1" ht="13" x14ac:dyDescent="0.15"/>
    <row r="1088" customFormat="1" ht="13" x14ac:dyDescent="0.15"/>
    <row r="1089" customFormat="1" ht="13" x14ac:dyDescent="0.15"/>
    <row r="1090" customFormat="1" ht="13" x14ac:dyDescent="0.15"/>
    <row r="1091" customFormat="1" ht="13" x14ac:dyDescent="0.15"/>
    <row r="1092" customFormat="1" ht="13" x14ac:dyDescent="0.15"/>
    <row r="1093" customFormat="1" ht="13" x14ac:dyDescent="0.15"/>
    <row r="1094" customFormat="1" ht="13" x14ac:dyDescent="0.15"/>
    <row r="1095" customFormat="1" ht="13" x14ac:dyDescent="0.15"/>
    <row r="1096" customFormat="1" ht="13" x14ac:dyDescent="0.15"/>
    <row r="1097" customFormat="1" ht="13" x14ac:dyDescent="0.15"/>
    <row r="1098" customFormat="1" ht="13" x14ac:dyDescent="0.15"/>
    <row r="1099" customFormat="1" ht="13" x14ac:dyDescent="0.15"/>
    <row r="1100" customFormat="1" ht="13" x14ac:dyDescent="0.15"/>
    <row r="1101" customFormat="1" ht="13" x14ac:dyDescent="0.15"/>
    <row r="1102" customFormat="1" ht="13" x14ac:dyDescent="0.15"/>
    <row r="1103" customFormat="1" ht="13" x14ac:dyDescent="0.15"/>
    <row r="1104" customFormat="1" ht="13" x14ac:dyDescent="0.15"/>
    <row r="1105" customFormat="1" ht="13" x14ac:dyDescent="0.15"/>
    <row r="1106" customFormat="1" ht="13" x14ac:dyDescent="0.15"/>
    <row r="1107" customFormat="1" ht="13" x14ac:dyDescent="0.15"/>
    <row r="1108" customFormat="1" ht="13" x14ac:dyDescent="0.15"/>
    <row r="1109" customFormat="1" ht="13" x14ac:dyDescent="0.15"/>
    <row r="1110" customFormat="1" ht="13" x14ac:dyDescent="0.15"/>
    <row r="1111" customFormat="1" ht="13" x14ac:dyDescent="0.15"/>
    <row r="1112" customFormat="1" ht="13" x14ac:dyDescent="0.15"/>
    <row r="1113" customFormat="1" ht="13" x14ac:dyDescent="0.15"/>
    <row r="1114" customFormat="1" ht="13" x14ac:dyDescent="0.15"/>
    <row r="1115" customFormat="1" ht="13" x14ac:dyDescent="0.15"/>
    <row r="1116" customFormat="1" ht="13" x14ac:dyDescent="0.15"/>
    <row r="1117" customFormat="1" ht="13" x14ac:dyDescent="0.15"/>
    <row r="1118" customFormat="1" ht="13" x14ac:dyDescent="0.15"/>
    <row r="1119" customFormat="1" ht="13" x14ac:dyDescent="0.15"/>
    <row r="1120" customFormat="1" ht="13" x14ac:dyDescent="0.15"/>
    <row r="1121" customFormat="1" ht="13" x14ac:dyDescent="0.15"/>
    <row r="1122" customFormat="1" ht="13" x14ac:dyDescent="0.15"/>
    <row r="1123" customFormat="1" ht="13" x14ac:dyDescent="0.15"/>
    <row r="1124" customFormat="1" ht="13" x14ac:dyDescent="0.15"/>
    <row r="1125" customFormat="1" ht="13" x14ac:dyDescent="0.15"/>
    <row r="1126" customFormat="1" ht="13" x14ac:dyDescent="0.15"/>
    <row r="1127" customFormat="1" ht="13" x14ac:dyDescent="0.15"/>
    <row r="1128" customFormat="1" ht="13" x14ac:dyDescent="0.15"/>
    <row r="1129" customFormat="1" ht="13" x14ac:dyDescent="0.15"/>
    <row r="1130" customFormat="1" ht="13" x14ac:dyDescent="0.15"/>
    <row r="1131" customFormat="1" ht="13" x14ac:dyDescent="0.15"/>
    <row r="1132" customFormat="1" ht="13" x14ac:dyDescent="0.15"/>
    <row r="1133" customFormat="1" ht="13" x14ac:dyDescent="0.15"/>
    <row r="1134" customFormat="1" ht="13" x14ac:dyDescent="0.15"/>
    <row r="1135" customFormat="1" ht="13" x14ac:dyDescent="0.15"/>
    <row r="1136" customFormat="1" ht="13" x14ac:dyDescent="0.15"/>
    <row r="1137" customFormat="1" ht="13" x14ac:dyDescent="0.15"/>
    <row r="1138" customFormat="1" ht="13" x14ac:dyDescent="0.15"/>
    <row r="1139" customFormat="1" ht="13" x14ac:dyDescent="0.15"/>
    <row r="1140" customFormat="1" ht="13" x14ac:dyDescent="0.15"/>
    <row r="1141" customFormat="1" ht="13" x14ac:dyDescent="0.15"/>
    <row r="1142" customFormat="1" ht="13" x14ac:dyDescent="0.15"/>
    <row r="1143" customFormat="1" ht="13" x14ac:dyDescent="0.15"/>
    <row r="1144" customFormat="1" ht="13" x14ac:dyDescent="0.15"/>
    <row r="1145" customFormat="1" ht="13" x14ac:dyDescent="0.15"/>
    <row r="1146" customFormat="1" ht="13" x14ac:dyDescent="0.15"/>
    <row r="1147" customFormat="1" ht="13" x14ac:dyDescent="0.15"/>
    <row r="1148" customFormat="1" ht="13" x14ac:dyDescent="0.15"/>
    <row r="1149" customFormat="1" ht="13" x14ac:dyDescent="0.15"/>
    <row r="1150" customFormat="1" ht="13" x14ac:dyDescent="0.15"/>
    <row r="1151" customFormat="1" ht="13" x14ac:dyDescent="0.15"/>
    <row r="1152" customFormat="1" ht="13" x14ac:dyDescent="0.15"/>
    <row r="1153" customFormat="1" ht="13" x14ac:dyDescent="0.15"/>
    <row r="1154" customFormat="1" ht="13" x14ac:dyDescent="0.15"/>
    <row r="1155" customFormat="1" ht="13" x14ac:dyDescent="0.15"/>
    <row r="1156" customFormat="1" ht="13" x14ac:dyDescent="0.15"/>
    <row r="1157" customFormat="1" ht="13" x14ac:dyDescent="0.15"/>
    <row r="1158" customFormat="1" ht="13" x14ac:dyDescent="0.15"/>
    <row r="1159" customFormat="1" ht="13" x14ac:dyDescent="0.15"/>
    <row r="1160" customFormat="1" ht="13" x14ac:dyDescent="0.15"/>
    <row r="1161" customFormat="1" ht="13" x14ac:dyDescent="0.15"/>
    <row r="1162" customFormat="1" ht="13" x14ac:dyDescent="0.15"/>
    <row r="1163" customFormat="1" ht="13" x14ac:dyDescent="0.15"/>
    <row r="1164" customFormat="1" ht="13" x14ac:dyDescent="0.15"/>
    <row r="1165" customFormat="1" ht="13" x14ac:dyDescent="0.15"/>
    <row r="1166" customFormat="1" ht="13" x14ac:dyDescent="0.15"/>
    <row r="1167" customFormat="1" ht="13" x14ac:dyDescent="0.15"/>
    <row r="1168" customFormat="1" ht="13" x14ac:dyDescent="0.15"/>
    <row r="1169" customFormat="1" ht="13" x14ac:dyDescent="0.15"/>
    <row r="1170" customFormat="1" ht="13" x14ac:dyDescent="0.15"/>
    <row r="1171" customFormat="1" ht="13" x14ac:dyDescent="0.15"/>
    <row r="1172" customFormat="1" ht="13" x14ac:dyDescent="0.15"/>
    <row r="1173" customFormat="1" ht="13" x14ac:dyDescent="0.15"/>
    <row r="1174" customFormat="1" ht="13" x14ac:dyDescent="0.15"/>
    <row r="1175" customFormat="1" ht="13" x14ac:dyDescent="0.15"/>
    <row r="1176" customFormat="1" ht="13" x14ac:dyDescent="0.15"/>
    <row r="1177" customFormat="1" ht="13" x14ac:dyDescent="0.15"/>
    <row r="1178" customFormat="1" ht="13" x14ac:dyDescent="0.15"/>
    <row r="1179" customFormat="1" ht="13" x14ac:dyDescent="0.15"/>
    <row r="1180" customFormat="1" ht="13" x14ac:dyDescent="0.15"/>
    <row r="1181" customFormat="1" ht="13" x14ac:dyDescent="0.15"/>
    <row r="1182" customFormat="1" ht="13" x14ac:dyDescent="0.15"/>
    <row r="1183" customFormat="1" ht="13" x14ac:dyDescent="0.15"/>
    <row r="1184" customFormat="1" ht="13" x14ac:dyDescent="0.15"/>
    <row r="1185" customFormat="1" ht="13" x14ac:dyDescent="0.15"/>
    <row r="1186" customFormat="1" ht="13" x14ac:dyDescent="0.15"/>
    <row r="1187" customFormat="1" ht="13" x14ac:dyDescent="0.15"/>
    <row r="1188" customFormat="1" ht="13" x14ac:dyDescent="0.15"/>
    <row r="1189" customFormat="1" ht="13" x14ac:dyDescent="0.15"/>
    <row r="1190" customFormat="1" ht="13" x14ac:dyDescent="0.15"/>
    <row r="1191" customFormat="1" ht="13" x14ac:dyDescent="0.15"/>
    <row r="1192" customFormat="1" ht="13" x14ac:dyDescent="0.15"/>
    <row r="1193" customFormat="1" ht="13" x14ac:dyDescent="0.15"/>
    <row r="1194" customFormat="1" ht="13" x14ac:dyDescent="0.15"/>
    <row r="1195" customFormat="1" ht="13" x14ac:dyDescent="0.15"/>
    <row r="1196" customFormat="1" ht="13" x14ac:dyDescent="0.15"/>
    <row r="1197" customFormat="1" ht="13" x14ac:dyDescent="0.15"/>
    <row r="1198" customFormat="1" ht="13" x14ac:dyDescent="0.15"/>
    <row r="1199" customFormat="1" ht="13" x14ac:dyDescent="0.15"/>
    <row r="1200" customFormat="1" ht="13" x14ac:dyDescent="0.15"/>
    <row r="1201" customFormat="1" ht="13" x14ac:dyDescent="0.15"/>
    <row r="1202" customFormat="1" ht="13" x14ac:dyDescent="0.15"/>
    <row r="1203" customFormat="1" ht="13" x14ac:dyDescent="0.15"/>
    <row r="1204" customFormat="1" ht="13" x14ac:dyDescent="0.15"/>
    <row r="1205" customFormat="1" ht="13" x14ac:dyDescent="0.15"/>
    <row r="1206" customFormat="1" ht="13" x14ac:dyDescent="0.15"/>
    <row r="1207" customFormat="1" ht="13" x14ac:dyDescent="0.15"/>
    <row r="1208" customFormat="1" ht="13" x14ac:dyDescent="0.15"/>
    <row r="1209" customFormat="1" ht="13" x14ac:dyDescent="0.15"/>
    <row r="1210" customFormat="1" ht="13" x14ac:dyDescent="0.15"/>
    <row r="1211" customFormat="1" ht="13" x14ac:dyDescent="0.15"/>
    <row r="1212" customFormat="1" ht="13" x14ac:dyDescent="0.15"/>
    <row r="1213" customFormat="1" ht="13" x14ac:dyDescent="0.15"/>
    <row r="1214" customFormat="1" ht="13" x14ac:dyDescent="0.15"/>
    <row r="1215" customFormat="1" ht="13" x14ac:dyDescent="0.15"/>
    <row r="1216" customFormat="1" ht="13" x14ac:dyDescent="0.15"/>
    <row r="1217" customFormat="1" ht="13" x14ac:dyDescent="0.15"/>
    <row r="1218" customFormat="1" ht="13" x14ac:dyDescent="0.15"/>
    <row r="1219" customFormat="1" ht="13" x14ac:dyDescent="0.15"/>
    <row r="1220" customFormat="1" ht="13" x14ac:dyDescent="0.15"/>
    <row r="1221" customFormat="1" ht="13" x14ac:dyDescent="0.15"/>
    <row r="1222" customFormat="1" ht="13" x14ac:dyDescent="0.15"/>
    <row r="1223" customFormat="1" ht="13" x14ac:dyDescent="0.15"/>
    <row r="1224" customFormat="1" ht="13" x14ac:dyDescent="0.15"/>
    <row r="1225" customFormat="1" ht="13" x14ac:dyDescent="0.15"/>
    <row r="1226" customFormat="1" ht="13" x14ac:dyDescent="0.15"/>
    <row r="1227" customFormat="1" ht="13" x14ac:dyDescent="0.15"/>
    <row r="1228" customFormat="1" ht="13" x14ac:dyDescent="0.15"/>
    <row r="1229" customFormat="1" ht="13" x14ac:dyDescent="0.15"/>
    <row r="1230" customFormat="1" ht="13" x14ac:dyDescent="0.15"/>
    <row r="1231" customFormat="1" ht="13" x14ac:dyDescent="0.15"/>
    <row r="1232" customFormat="1" ht="13" x14ac:dyDescent="0.15"/>
    <row r="1233" customFormat="1" ht="13" x14ac:dyDescent="0.15"/>
    <row r="1234" customFormat="1" ht="13" x14ac:dyDescent="0.15"/>
    <row r="1235" customFormat="1" ht="13" x14ac:dyDescent="0.15"/>
    <row r="1236" customFormat="1" ht="13" x14ac:dyDescent="0.15"/>
    <row r="1237" customFormat="1" ht="13" x14ac:dyDescent="0.15"/>
    <row r="1238" customFormat="1" ht="13" x14ac:dyDescent="0.15"/>
    <row r="1239" customFormat="1" ht="13" x14ac:dyDescent="0.15"/>
    <row r="1240" customFormat="1" ht="13" x14ac:dyDescent="0.15"/>
    <row r="1241" customFormat="1" ht="13" x14ac:dyDescent="0.15"/>
    <row r="1242" customFormat="1" ht="13" x14ac:dyDescent="0.15"/>
    <row r="1243" customFormat="1" ht="13" x14ac:dyDescent="0.15"/>
    <row r="1244" customFormat="1" ht="13" x14ac:dyDescent="0.15"/>
    <row r="1245" customFormat="1" ht="13" x14ac:dyDescent="0.15"/>
    <row r="1246" customFormat="1" ht="13" x14ac:dyDescent="0.15"/>
    <row r="1247" customFormat="1" ht="13" x14ac:dyDescent="0.15"/>
    <row r="1248" customFormat="1" ht="13" x14ac:dyDescent="0.15"/>
    <row r="1249" customFormat="1" ht="13" x14ac:dyDescent="0.15"/>
    <row r="1250" customFormat="1" ht="13" x14ac:dyDescent="0.15"/>
    <row r="1251" customFormat="1" ht="13" x14ac:dyDescent="0.15"/>
    <row r="1252" customFormat="1" ht="13" x14ac:dyDescent="0.15"/>
    <row r="1253" customFormat="1" ht="13" x14ac:dyDescent="0.15"/>
    <row r="1254" customFormat="1" ht="13" x14ac:dyDescent="0.15"/>
    <row r="1255" customFormat="1" ht="13" x14ac:dyDescent="0.15"/>
    <row r="1256" customFormat="1" ht="13" x14ac:dyDescent="0.15"/>
    <row r="1257" customFormat="1" ht="13" x14ac:dyDescent="0.15"/>
    <row r="1258" customFormat="1" ht="13" x14ac:dyDescent="0.15"/>
    <row r="1259" customFormat="1" ht="13" x14ac:dyDescent="0.15"/>
    <row r="1260" customFormat="1" ht="13" x14ac:dyDescent="0.15"/>
    <row r="1261" customFormat="1" ht="13" x14ac:dyDescent="0.15"/>
    <row r="1262" customFormat="1" ht="13" x14ac:dyDescent="0.15"/>
    <row r="1263" customFormat="1" ht="13" x14ac:dyDescent="0.15"/>
    <row r="1264" customFormat="1" ht="13" x14ac:dyDescent="0.15"/>
    <row r="1265" customFormat="1" ht="13" x14ac:dyDescent="0.15"/>
    <row r="1266" customFormat="1" ht="13" x14ac:dyDescent="0.15"/>
    <row r="1267" customFormat="1" ht="13" x14ac:dyDescent="0.15"/>
    <row r="1268" customFormat="1" ht="13" x14ac:dyDescent="0.15"/>
    <row r="1269" customFormat="1" ht="13" x14ac:dyDescent="0.15"/>
    <row r="1270" customFormat="1" ht="13" x14ac:dyDescent="0.15"/>
    <row r="1271" customFormat="1" ht="13" x14ac:dyDescent="0.15"/>
    <row r="1272" customFormat="1" ht="13" x14ac:dyDescent="0.15"/>
    <row r="1273" customFormat="1" ht="13" x14ac:dyDescent="0.15"/>
    <row r="1274" customFormat="1" ht="13" x14ac:dyDescent="0.15"/>
    <row r="1275" customFormat="1" ht="13" x14ac:dyDescent="0.15"/>
    <row r="1276" customFormat="1" ht="13" x14ac:dyDescent="0.15"/>
    <row r="1277" customFormat="1" ht="13" x14ac:dyDescent="0.15"/>
    <row r="1278" customFormat="1" ht="13" x14ac:dyDescent="0.15"/>
    <row r="1279" customFormat="1" ht="13" x14ac:dyDescent="0.15"/>
    <row r="1280" customFormat="1" ht="13" x14ac:dyDescent="0.15"/>
    <row r="1281" customFormat="1" ht="13" x14ac:dyDescent="0.15"/>
    <row r="1282" customFormat="1" ht="13" x14ac:dyDescent="0.15"/>
    <row r="1283" customFormat="1" ht="13" x14ac:dyDescent="0.15"/>
    <row r="1284" customFormat="1" ht="13" x14ac:dyDescent="0.15"/>
    <row r="1285" customFormat="1" ht="13" x14ac:dyDescent="0.15"/>
    <row r="1286" customFormat="1" ht="13" x14ac:dyDescent="0.15"/>
    <row r="1287" customFormat="1" ht="13" x14ac:dyDescent="0.15"/>
    <row r="1288" customFormat="1" ht="13" x14ac:dyDescent="0.15"/>
    <row r="1289" customFormat="1" ht="13" x14ac:dyDescent="0.15"/>
    <row r="1290" customFormat="1" ht="13" x14ac:dyDescent="0.15"/>
    <row r="1291" customFormat="1" ht="13" x14ac:dyDescent="0.15"/>
    <row r="1292" customFormat="1" ht="13" x14ac:dyDescent="0.15"/>
    <row r="1293" customFormat="1" ht="13" x14ac:dyDescent="0.15"/>
    <row r="1294" customFormat="1" ht="13" x14ac:dyDescent="0.15"/>
    <row r="1295" customFormat="1" ht="13" x14ac:dyDescent="0.15"/>
    <row r="1296" customFormat="1" ht="13" x14ac:dyDescent="0.15"/>
    <row r="1297" customFormat="1" ht="13" x14ac:dyDescent="0.15"/>
    <row r="1298" customFormat="1" ht="13" x14ac:dyDescent="0.15"/>
    <row r="1299" customFormat="1" ht="13" x14ac:dyDescent="0.15"/>
    <row r="1300" customFormat="1" ht="13" x14ac:dyDescent="0.15"/>
    <row r="1301" customFormat="1" ht="13" x14ac:dyDescent="0.15"/>
    <row r="1302" customFormat="1" ht="13" x14ac:dyDescent="0.15"/>
    <row r="1303" customFormat="1" ht="13" x14ac:dyDescent="0.15"/>
    <row r="1304" customFormat="1" ht="13" x14ac:dyDescent="0.15"/>
    <row r="1305" customFormat="1" ht="13" x14ac:dyDescent="0.15"/>
    <row r="1306" customFormat="1" ht="13" x14ac:dyDescent="0.15"/>
    <row r="1307" customFormat="1" ht="13" x14ac:dyDescent="0.15"/>
    <row r="1308" customFormat="1" ht="13" x14ac:dyDescent="0.15"/>
    <row r="1309" customFormat="1" ht="13" x14ac:dyDescent="0.15"/>
    <row r="1310" customFormat="1" ht="13" x14ac:dyDescent="0.15"/>
    <row r="1311" customFormat="1" ht="13" x14ac:dyDescent="0.15"/>
    <row r="1312" customFormat="1" ht="13" x14ac:dyDescent="0.15"/>
    <row r="1313" customFormat="1" ht="13" x14ac:dyDescent="0.15"/>
    <row r="1314" customFormat="1" ht="13" x14ac:dyDescent="0.15"/>
    <row r="1315" customFormat="1" ht="13" x14ac:dyDescent="0.15"/>
    <row r="1316" customFormat="1" ht="13" x14ac:dyDescent="0.15"/>
    <row r="1317" customFormat="1" ht="13" x14ac:dyDescent="0.15"/>
    <row r="1318" customFormat="1" ht="13" x14ac:dyDescent="0.15"/>
    <row r="1319" customFormat="1" ht="13" x14ac:dyDescent="0.15"/>
    <row r="1320" customFormat="1" ht="13" x14ac:dyDescent="0.15"/>
    <row r="1321" customFormat="1" ht="13" x14ac:dyDescent="0.15"/>
    <row r="1322" customFormat="1" ht="13" x14ac:dyDescent="0.15"/>
    <row r="1323" customFormat="1" ht="13" x14ac:dyDescent="0.15"/>
    <row r="1324" customFormat="1" ht="13" x14ac:dyDescent="0.15"/>
    <row r="1325" customFormat="1" ht="13" x14ac:dyDescent="0.15"/>
    <row r="1326" customFormat="1" ht="13" x14ac:dyDescent="0.15"/>
    <row r="1327" customFormat="1" ht="13" x14ac:dyDescent="0.15"/>
    <row r="1328" customFormat="1" ht="13" x14ac:dyDescent="0.15"/>
    <row r="1329" customFormat="1" ht="13" x14ac:dyDescent="0.15"/>
    <row r="1330" customFormat="1" ht="13" x14ac:dyDescent="0.15"/>
    <row r="1331" customFormat="1" ht="13" x14ac:dyDescent="0.15"/>
    <row r="1332" customFormat="1" ht="13" x14ac:dyDescent="0.15"/>
    <row r="1333" customFormat="1" ht="13" x14ac:dyDescent="0.15"/>
    <row r="1334" customFormat="1" ht="13" x14ac:dyDescent="0.15"/>
    <row r="1335" customFormat="1" ht="13" x14ac:dyDescent="0.15"/>
    <row r="1336" customFormat="1" ht="13" x14ac:dyDescent="0.15"/>
    <row r="1337" customFormat="1" ht="13" x14ac:dyDescent="0.15"/>
    <row r="1338" customFormat="1" ht="13" x14ac:dyDescent="0.15"/>
    <row r="1339" customFormat="1" ht="13" x14ac:dyDescent="0.15"/>
    <row r="1340" customFormat="1" ht="13" x14ac:dyDescent="0.15"/>
    <row r="1341" customFormat="1" ht="13" x14ac:dyDescent="0.15"/>
    <row r="1342" customFormat="1" ht="13" x14ac:dyDescent="0.15"/>
    <row r="1343" customFormat="1" ht="13" x14ac:dyDescent="0.15"/>
    <row r="1344" customFormat="1" ht="13" x14ac:dyDescent="0.15"/>
    <row r="1345" customFormat="1" ht="13" x14ac:dyDescent="0.15"/>
    <row r="1346" customFormat="1" ht="13" x14ac:dyDescent="0.15"/>
    <row r="1347" customFormat="1" ht="13" x14ac:dyDescent="0.15"/>
    <row r="1348" customFormat="1" ht="13" x14ac:dyDescent="0.15"/>
    <row r="1349" customFormat="1" ht="13" x14ac:dyDescent="0.15"/>
    <row r="1350" customFormat="1" ht="13" x14ac:dyDescent="0.15"/>
    <row r="1351" customFormat="1" ht="13" x14ac:dyDescent="0.15"/>
    <row r="1352" customFormat="1" ht="13" x14ac:dyDescent="0.15"/>
    <row r="1353" customFormat="1" ht="13" x14ac:dyDescent="0.15"/>
    <row r="1354" customFormat="1" ht="13" x14ac:dyDescent="0.15"/>
    <row r="1355" customFormat="1" ht="13" x14ac:dyDescent="0.15"/>
    <row r="1356" customFormat="1" ht="13" x14ac:dyDescent="0.15"/>
    <row r="1357" customFormat="1" ht="13" x14ac:dyDescent="0.15"/>
    <row r="1358" customFormat="1" ht="13" x14ac:dyDescent="0.15"/>
    <row r="1359" customFormat="1" ht="13" x14ac:dyDescent="0.15"/>
    <row r="1360" customFormat="1" ht="13" x14ac:dyDescent="0.15"/>
    <row r="1361" customFormat="1" ht="13" x14ac:dyDescent="0.15"/>
    <row r="1362" customFormat="1" ht="13" x14ac:dyDescent="0.15"/>
    <row r="1363" customFormat="1" ht="13" x14ac:dyDescent="0.15"/>
    <row r="1364" customFormat="1" ht="13" x14ac:dyDescent="0.15"/>
    <row r="1365" customFormat="1" ht="13" x14ac:dyDescent="0.15"/>
    <row r="1366" customFormat="1" ht="13" x14ac:dyDescent="0.15"/>
    <row r="1367" customFormat="1" ht="13" x14ac:dyDescent="0.15"/>
    <row r="1368" customFormat="1" ht="13" x14ac:dyDescent="0.15"/>
    <row r="1369" customFormat="1" ht="13" x14ac:dyDescent="0.15"/>
    <row r="1370" customFormat="1" ht="13" x14ac:dyDescent="0.15"/>
    <row r="1371" customFormat="1" ht="13" x14ac:dyDescent="0.15"/>
    <row r="1372" customFormat="1" ht="13" x14ac:dyDescent="0.15"/>
    <row r="1373" customFormat="1" ht="13" x14ac:dyDescent="0.15"/>
    <row r="1374" customFormat="1" ht="13" x14ac:dyDescent="0.15"/>
    <row r="1375" customFormat="1" ht="13" x14ac:dyDescent="0.15"/>
    <row r="1376" customFormat="1" ht="13" x14ac:dyDescent="0.15"/>
    <row r="1377" customFormat="1" ht="13" x14ac:dyDescent="0.15"/>
    <row r="1378" customFormat="1" ht="13" x14ac:dyDescent="0.15"/>
    <row r="1379" customFormat="1" ht="13" x14ac:dyDescent="0.15"/>
    <row r="1380" customFormat="1" ht="13" x14ac:dyDescent="0.15"/>
    <row r="1381" customFormat="1" ht="13" x14ac:dyDescent="0.15"/>
    <row r="1382" customFormat="1" ht="13" x14ac:dyDescent="0.15"/>
    <row r="1383" customFormat="1" ht="13" x14ac:dyDescent="0.15"/>
    <row r="1384" customFormat="1" ht="13" x14ac:dyDescent="0.15"/>
    <row r="1385" customFormat="1" ht="13" x14ac:dyDescent="0.15"/>
    <row r="1386" customFormat="1" ht="13" x14ac:dyDescent="0.15"/>
    <row r="1387" customFormat="1" ht="13" x14ac:dyDescent="0.15"/>
    <row r="1388" customFormat="1" ht="13" x14ac:dyDescent="0.15"/>
    <row r="1389" customFormat="1" ht="13" x14ac:dyDescent="0.15"/>
    <row r="1390" customFormat="1" ht="13" x14ac:dyDescent="0.15"/>
    <row r="1391" customFormat="1" ht="13" x14ac:dyDescent="0.15"/>
    <row r="1392" customFormat="1" ht="13" x14ac:dyDescent="0.15"/>
    <row r="1393" customFormat="1" ht="13" x14ac:dyDescent="0.15"/>
    <row r="1394" customFormat="1" ht="13" x14ac:dyDescent="0.15"/>
    <row r="1395" customFormat="1" ht="13" x14ac:dyDescent="0.15"/>
    <row r="1396" customFormat="1" ht="13" x14ac:dyDescent="0.15"/>
    <row r="1397" customFormat="1" ht="13" x14ac:dyDescent="0.15"/>
    <row r="1398" customFormat="1" ht="13" x14ac:dyDescent="0.15"/>
    <row r="1399" customFormat="1" ht="13" x14ac:dyDescent="0.15"/>
    <row r="1400" customFormat="1" ht="13" x14ac:dyDescent="0.15"/>
    <row r="1401" customFormat="1" ht="13" x14ac:dyDescent="0.15"/>
    <row r="1402" customFormat="1" ht="13" x14ac:dyDescent="0.15"/>
    <row r="1403" customFormat="1" ht="13" x14ac:dyDescent="0.15"/>
    <row r="1404" customFormat="1" ht="13" x14ac:dyDescent="0.15"/>
    <row r="1405" customFormat="1" ht="13" x14ac:dyDescent="0.15"/>
    <row r="1406" customFormat="1" ht="13" x14ac:dyDescent="0.15"/>
    <row r="1407" customFormat="1" ht="13" x14ac:dyDescent="0.15"/>
    <row r="1408" customFormat="1" ht="13" x14ac:dyDescent="0.15"/>
    <row r="1409" customFormat="1" ht="13" x14ac:dyDescent="0.15"/>
    <row r="1410" customFormat="1" ht="13" x14ac:dyDescent="0.15"/>
    <row r="1411" customFormat="1" ht="13" x14ac:dyDescent="0.15"/>
    <row r="1412" customFormat="1" ht="13" x14ac:dyDescent="0.15"/>
    <row r="1413" customFormat="1" ht="13" x14ac:dyDescent="0.15"/>
    <row r="1414" customFormat="1" ht="13" x14ac:dyDescent="0.15"/>
    <row r="1415" customFormat="1" ht="13" x14ac:dyDescent="0.15"/>
    <row r="1416" customFormat="1" ht="13" x14ac:dyDescent="0.15"/>
    <row r="1417" customFormat="1" ht="13" x14ac:dyDescent="0.15"/>
    <row r="1418" customFormat="1" ht="13" x14ac:dyDescent="0.15"/>
    <row r="1419" customFormat="1" ht="13" x14ac:dyDescent="0.15"/>
    <row r="1420" customFormat="1" ht="13" x14ac:dyDescent="0.15"/>
    <row r="1421" customFormat="1" ht="13" x14ac:dyDescent="0.15"/>
    <row r="1422" customFormat="1" ht="13" x14ac:dyDescent="0.15"/>
    <row r="1423" customFormat="1" ht="13" x14ac:dyDescent="0.15"/>
    <row r="1424" customFormat="1" ht="13" x14ac:dyDescent="0.15"/>
    <row r="1425" customFormat="1" ht="13" x14ac:dyDescent="0.15"/>
    <row r="1426" customFormat="1" ht="13" x14ac:dyDescent="0.15"/>
    <row r="1427" customFormat="1" ht="13" x14ac:dyDescent="0.15"/>
    <row r="1428" customFormat="1" ht="13" x14ac:dyDescent="0.15"/>
    <row r="1429" customFormat="1" ht="13" x14ac:dyDescent="0.15"/>
    <row r="1430" customFormat="1" ht="13" x14ac:dyDescent="0.15"/>
    <row r="1431" customFormat="1" ht="13" x14ac:dyDescent="0.15"/>
    <row r="1432" customFormat="1" ht="13" x14ac:dyDescent="0.15"/>
    <row r="1433" customFormat="1" ht="13" x14ac:dyDescent="0.15"/>
    <row r="1434" customFormat="1" ht="13" x14ac:dyDescent="0.15"/>
    <row r="1435" customFormat="1" ht="13" x14ac:dyDescent="0.15"/>
    <row r="1436" customFormat="1" ht="13" x14ac:dyDescent="0.15"/>
    <row r="1437" customFormat="1" ht="13" x14ac:dyDescent="0.15"/>
    <row r="1438" customFormat="1" ht="13" x14ac:dyDescent="0.15"/>
    <row r="1439" customFormat="1" ht="13" x14ac:dyDescent="0.15"/>
    <row r="1440" customFormat="1" ht="13" x14ac:dyDescent="0.15"/>
    <row r="1441" customFormat="1" ht="13" x14ac:dyDescent="0.15"/>
    <row r="1442" customFormat="1" ht="13" x14ac:dyDescent="0.15"/>
    <row r="1443" customFormat="1" ht="13" x14ac:dyDescent="0.15"/>
    <row r="1444" customFormat="1" ht="13" x14ac:dyDescent="0.15"/>
    <row r="1445" customFormat="1" ht="13" x14ac:dyDescent="0.15"/>
    <row r="1446" customFormat="1" ht="13" x14ac:dyDescent="0.15"/>
    <row r="1447" customFormat="1" ht="13" x14ac:dyDescent="0.15"/>
    <row r="1448" customFormat="1" ht="13" x14ac:dyDescent="0.15"/>
    <row r="1449" customFormat="1" ht="13" x14ac:dyDescent="0.15"/>
    <row r="1450" customFormat="1" ht="13" x14ac:dyDescent="0.15"/>
    <row r="1451" customFormat="1" ht="13" x14ac:dyDescent="0.15"/>
    <row r="1452" customFormat="1" ht="13" x14ac:dyDescent="0.15"/>
    <row r="1453" customFormat="1" ht="13" x14ac:dyDescent="0.15"/>
    <row r="1454" customFormat="1" ht="13" x14ac:dyDescent="0.15"/>
    <row r="1455" customFormat="1" ht="13" x14ac:dyDescent="0.15"/>
    <row r="1456" customFormat="1" ht="13" x14ac:dyDescent="0.15"/>
    <row r="1457" customFormat="1" ht="13" x14ac:dyDescent="0.15"/>
    <row r="1458" customFormat="1" ht="13" x14ac:dyDescent="0.15"/>
    <row r="1459" customFormat="1" ht="13" x14ac:dyDescent="0.15"/>
    <row r="1460" customFormat="1" ht="13" x14ac:dyDescent="0.15"/>
    <row r="1461" customFormat="1" ht="13" x14ac:dyDescent="0.15"/>
    <row r="1462" customFormat="1" ht="13" x14ac:dyDescent="0.15"/>
    <row r="1463" customFormat="1" ht="13" x14ac:dyDescent="0.15"/>
    <row r="1464" customFormat="1" ht="13" x14ac:dyDescent="0.15"/>
    <row r="1465" customFormat="1" ht="13" x14ac:dyDescent="0.15"/>
    <row r="1466" customFormat="1" ht="13" x14ac:dyDescent="0.15"/>
    <row r="1467" customFormat="1" ht="13" x14ac:dyDescent="0.15"/>
    <row r="1468" customFormat="1" ht="13" x14ac:dyDescent="0.15"/>
    <row r="1469" customFormat="1" ht="13" x14ac:dyDescent="0.15"/>
    <row r="1470" customFormat="1" ht="13" x14ac:dyDescent="0.15"/>
    <row r="1471" customFormat="1" ht="13" x14ac:dyDescent="0.15"/>
    <row r="1472" customFormat="1" ht="13" x14ac:dyDescent="0.15"/>
    <row r="1473" customFormat="1" ht="13" x14ac:dyDescent="0.15"/>
    <row r="1474" customFormat="1" ht="13" x14ac:dyDescent="0.15"/>
    <row r="1475" customFormat="1" ht="13" x14ac:dyDescent="0.15"/>
    <row r="1476" customFormat="1" ht="13" x14ac:dyDescent="0.15"/>
    <row r="1477" customFormat="1" ht="13" x14ac:dyDescent="0.15"/>
    <row r="1478" customFormat="1" ht="13" x14ac:dyDescent="0.15"/>
    <row r="1479" customFormat="1" ht="13" x14ac:dyDescent="0.15"/>
    <row r="1480" customFormat="1" ht="13" x14ac:dyDescent="0.15"/>
    <row r="1481" customFormat="1" ht="13" x14ac:dyDescent="0.15"/>
    <row r="1482" customFormat="1" ht="13" x14ac:dyDescent="0.15"/>
    <row r="1483" customFormat="1" ht="13" x14ac:dyDescent="0.15"/>
    <row r="1484" customFormat="1" ht="13" x14ac:dyDescent="0.15"/>
    <row r="1485" customFormat="1" ht="13" x14ac:dyDescent="0.15"/>
    <row r="1486" customFormat="1" ht="13" x14ac:dyDescent="0.15"/>
    <row r="1487" customFormat="1" ht="13" x14ac:dyDescent="0.15"/>
    <row r="1488" customFormat="1" ht="13" x14ac:dyDescent="0.15"/>
    <row r="1489" customFormat="1" ht="13" x14ac:dyDescent="0.15"/>
    <row r="1490" customFormat="1" ht="13" x14ac:dyDescent="0.15"/>
    <row r="1491" customFormat="1" ht="13" x14ac:dyDescent="0.15"/>
    <row r="1492" customFormat="1" ht="13" x14ac:dyDescent="0.15"/>
    <row r="1493" customFormat="1" ht="13" x14ac:dyDescent="0.15"/>
    <row r="1494" customFormat="1" ht="13" x14ac:dyDescent="0.15"/>
    <row r="1495" customFormat="1" ht="13" x14ac:dyDescent="0.15"/>
    <row r="1496" customFormat="1" ht="13" x14ac:dyDescent="0.15"/>
    <row r="1497" customFormat="1" ht="13" x14ac:dyDescent="0.15"/>
    <row r="1498" customFormat="1" ht="13" x14ac:dyDescent="0.15"/>
    <row r="1499" customFormat="1" ht="13" x14ac:dyDescent="0.15"/>
    <row r="1500" customFormat="1" ht="13" x14ac:dyDescent="0.15"/>
    <row r="1501" customFormat="1" ht="13" x14ac:dyDescent="0.15"/>
    <row r="1502" customFormat="1" ht="13" x14ac:dyDescent="0.15"/>
    <row r="1503" customFormat="1" ht="13" x14ac:dyDescent="0.15"/>
    <row r="1504" customFormat="1" ht="13" x14ac:dyDescent="0.15"/>
    <row r="1505" customFormat="1" ht="13" x14ac:dyDescent="0.15"/>
    <row r="1506" customFormat="1" ht="13" x14ac:dyDescent="0.15"/>
    <row r="1507" customFormat="1" ht="13" x14ac:dyDescent="0.15"/>
    <row r="1508" customFormat="1" ht="13" x14ac:dyDescent="0.15"/>
    <row r="1509" customFormat="1" ht="13" x14ac:dyDescent="0.15"/>
    <row r="1510" customFormat="1" ht="13" x14ac:dyDescent="0.15"/>
    <row r="1511" customFormat="1" ht="13" x14ac:dyDescent="0.15"/>
    <row r="1512" customFormat="1" ht="13" x14ac:dyDescent="0.15"/>
    <row r="1513" customFormat="1" ht="13" x14ac:dyDescent="0.15"/>
    <row r="1514" customFormat="1" ht="13" x14ac:dyDescent="0.15"/>
    <row r="1515" customFormat="1" ht="13" x14ac:dyDescent="0.15"/>
    <row r="1516" customFormat="1" ht="13" x14ac:dyDescent="0.15"/>
    <row r="1517" customFormat="1" ht="13" x14ac:dyDescent="0.15"/>
    <row r="1518" customFormat="1" ht="13" x14ac:dyDescent="0.15"/>
    <row r="1519" customFormat="1" ht="13" x14ac:dyDescent="0.15"/>
    <row r="1520" customFormat="1" ht="13" x14ac:dyDescent="0.15"/>
    <row r="1521" customFormat="1" ht="13" x14ac:dyDescent="0.15"/>
    <row r="1522" customFormat="1" ht="13" x14ac:dyDescent="0.15"/>
    <row r="1523" customFormat="1" ht="13" x14ac:dyDescent="0.15"/>
    <row r="1524" customFormat="1" ht="13" x14ac:dyDescent="0.15"/>
    <row r="1525" customFormat="1" ht="13" x14ac:dyDescent="0.15"/>
    <row r="1526" customFormat="1" ht="13" x14ac:dyDescent="0.15"/>
    <row r="1527" customFormat="1" ht="13" x14ac:dyDescent="0.15"/>
    <row r="1528" customFormat="1" ht="13" x14ac:dyDescent="0.15"/>
    <row r="1529" customFormat="1" ht="13" x14ac:dyDescent="0.15"/>
    <row r="1530" customFormat="1" ht="13" x14ac:dyDescent="0.15"/>
    <row r="1531" customFormat="1" ht="13" x14ac:dyDescent="0.15"/>
    <row r="1532" customFormat="1" ht="13" x14ac:dyDescent="0.15"/>
    <row r="1533" customFormat="1" ht="13" x14ac:dyDescent="0.15"/>
    <row r="1534" customFormat="1" ht="13" x14ac:dyDescent="0.15"/>
    <row r="1535" customFormat="1" ht="13" x14ac:dyDescent="0.15"/>
    <row r="1536" customFormat="1" ht="13" x14ac:dyDescent="0.15"/>
    <row r="1537" customFormat="1" ht="13" x14ac:dyDescent="0.15"/>
    <row r="1538" customFormat="1" ht="13" x14ac:dyDescent="0.15"/>
    <row r="1539" customFormat="1" ht="13" x14ac:dyDescent="0.15"/>
    <row r="1540" customFormat="1" ht="13" x14ac:dyDescent="0.15"/>
    <row r="1541" customFormat="1" ht="13" x14ac:dyDescent="0.15"/>
    <row r="1542" customFormat="1" ht="13" x14ac:dyDescent="0.15"/>
    <row r="1543" customFormat="1" ht="13" x14ac:dyDescent="0.15"/>
    <row r="1544" customFormat="1" ht="13" x14ac:dyDescent="0.15"/>
    <row r="1545" customFormat="1" ht="13" x14ac:dyDescent="0.15"/>
    <row r="1546" customFormat="1" ht="13" x14ac:dyDescent="0.15"/>
    <row r="1547" customFormat="1" ht="13" x14ac:dyDescent="0.15"/>
    <row r="1548" customFormat="1" ht="13" x14ac:dyDescent="0.15"/>
    <row r="1549" customFormat="1" ht="13" x14ac:dyDescent="0.15"/>
    <row r="1550" customFormat="1" ht="13" x14ac:dyDescent="0.15"/>
    <row r="1551" customFormat="1" ht="13" x14ac:dyDescent="0.15"/>
    <row r="1552" customFormat="1" ht="13" x14ac:dyDescent="0.15"/>
    <row r="1553" customFormat="1" ht="13" x14ac:dyDescent="0.15"/>
    <row r="1554" customFormat="1" ht="13" x14ac:dyDescent="0.15"/>
    <row r="1555" customFormat="1" ht="13" x14ac:dyDescent="0.15"/>
    <row r="1556" customFormat="1" ht="13" x14ac:dyDescent="0.15"/>
    <row r="1557" customFormat="1" ht="13" x14ac:dyDescent="0.15"/>
    <row r="1558" customFormat="1" ht="13" x14ac:dyDescent="0.15"/>
    <row r="1559" customFormat="1" ht="13" x14ac:dyDescent="0.15"/>
    <row r="1560" customFormat="1" ht="13" x14ac:dyDescent="0.15"/>
    <row r="1561" customFormat="1" ht="13" x14ac:dyDescent="0.15"/>
    <row r="1562" customFormat="1" ht="13" x14ac:dyDescent="0.15"/>
    <row r="1563" customFormat="1" ht="13" x14ac:dyDescent="0.15"/>
    <row r="1564" customFormat="1" ht="13" x14ac:dyDescent="0.15"/>
    <row r="1565" customFormat="1" ht="13" x14ac:dyDescent="0.15"/>
    <row r="1566" customFormat="1" ht="13" x14ac:dyDescent="0.15"/>
    <row r="1567" customFormat="1" ht="13" x14ac:dyDescent="0.15"/>
    <row r="1568" customFormat="1" ht="13" x14ac:dyDescent="0.15"/>
    <row r="1569" customFormat="1" ht="13" x14ac:dyDescent="0.15"/>
    <row r="1570" customFormat="1" ht="13" x14ac:dyDescent="0.15"/>
    <row r="1571" customFormat="1" ht="13" x14ac:dyDescent="0.15"/>
    <row r="1572" customFormat="1" ht="13" x14ac:dyDescent="0.15"/>
    <row r="1573" customFormat="1" ht="13" x14ac:dyDescent="0.15"/>
    <row r="1574" customFormat="1" ht="13" x14ac:dyDescent="0.15"/>
    <row r="1575" customFormat="1" ht="13" x14ac:dyDescent="0.15"/>
    <row r="1576" customFormat="1" ht="13" x14ac:dyDescent="0.15"/>
    <row r="1577" customFormat="1" ht="13" x14ac:dyDescent="0.15"/>
    <row r="1578" customFormat="1" ht="13" x14ac:dyDescent="0.15"/>
    <row r="1579" customFormat="1" ht="13" x14ac:dyDescent="0.15"/>
    <row r="1580" customFormat="1" ht="13" x14ac:dyDescent="0.15"/>
    <row r="1581" customFormat="1" ht="13" x14ac:dyDescent="0.15"/>
    <row r="1582" customFormat="1" ht="13" x14ac:dyDescent="0.15"/>
    <row r="1583" customFormat="1" ht="13" x14ac:dyDescent="0.15"/>
    <row r="1584" customFormat="1" ht="13" x14ac:dyDescent="0.15"/>
    <row r="1585" customFormat="1" ht="13" x14ac:dyDescent="0.15"/>
    <row r="1586" customFormat="1" ht="13" x14ac:dyDescent="0.15"/>
    <row r="1587" customFormat="1" ht="13" x14ac:dyDescent="0.15"/>
    <row r="1588" customFormat="1" ht="13" x14ac:dyDescent="0.15"/>
    <row r="1589" customFormat="1" ht="13" x14ac:dyDescent="0.15"/>
    <row r="1590" customFormat="1" ht="13" x14ac:dyDescent="0.15"/>
    <row r="1591" customFormat="1" ht="13" x14ac:dyDescent="0.15"/>
    <row r="1592" customFormat="1" ht="13" x14ac:dyDescent="0.15"/>
    <row r="1593" customFormat="1" ht="13" x14ac:dyDescent="0.15"/>
    <row r="1594" customFormat="1" ht="13" x14ac:dyDescent="0.15"/>
    <row r="1595" customFormat="1" ht="13" x14ac:dyDescent="0.15"/>
    <row r="1596" customFormat="1" ht="13" x14ac:dyDescent="0.15"/>
    <row r="1597" customFormat="1" ht="13" x14ac:dyDescent="0.15"/>
    <row r="1598" customFormat="1" ht="13" x14ac:dyDescent="0.15"/>
    <row r="1599" customFormat="1" ht="13" x14ac:dyDescent="0.15"/>
    <row r="1600" customFormat="1" ht="13" x14ac:dyDescent="0.15"/>
    <row r="1601" customFormat="1" ht="13" x14ac:dyDescent="0.15"/>
    <row r="1602" customFormat="1" ht="13" x14ac:dyDescent="0.15"/>
    <row r="1603" customFormat="1" ht="13" x14ac:dyDescent="0.15"/>
    <row r="1604" customFormat="1" ht="13" x14ac:dyDescent="0.15"/>
    <row r="1605" customFormat="1" ht="13" x14ac:dyDescent="0.15"/>
    <row r="1606" customFormat="1" ht="13" x14ac:dyDescent="0.15"/>
    <row r="1607" customFormat="1" ht="13" x14ac:dyDescent="0.15"/>
    <row r="1608" customFormat="1" ht="13" x14ac:dyDescent="0.15"/>
    <row r="1609" customFormat="1" ht="13" x14ac:dyDescent="0.15"/>
    <row r="1610" customFormat="1" ht="13" x14ac:dyDescent="0.15"/>
    <row r="1611" customFormat="1" ht="13" x14ac:dyDescent="0.15"/>
    <row r="1612" customFormat="1" ht="13" x14ac:dyDescent="0.15"/>
    <row r="1613" customFormat="1" ht="13" x14ac:dyDescent="0.15"/>
    <row r="1614" customFormat="1" ht="13" x14ac:dyDescent="0.15"/>
    <row r="1615" customFormat="1" ht="13" x14ac:dyDescent="0.15"/>
    <row r="1616" customFormat="1" ht="13" x14ac:dyDescent="0.15"/>
    <row r="1617" customFormat="1" ht="13" x14ac:dyDescent="0.15"/>
    <row r="1618" customFormat="1" ht="13" x14ac:dyDescent="0.15"/>
    <row r="1619" customFormat="1" ht="13" x14ac:dyDescent="0.15"/>
    <row r="1620" customFormat="1" ht="13" x14ac:dyDescent="0.15"/>
    <row r="1621" customFormat="1" ht="13" x14ac:dyDescent="0.15"/>
    <row r="1622" customFormat="1" ht="13" x14ac:dyDescent="0.15"/>
    <row r="1623" customFormat="1" ht="13" x14ac:dyDescent="0.15"/>
    <row r="1624" customFormat="1" ht="13" x14ac:dyDescent="0.15"/>
    <row r="1625" customFormat="1" ht="13" x14ac:dyDescent="0.15"/>
    <row r="1626" customFormat="1" ht="13" x14ac:dyDescent="0.15"/>
    <row r="1627" customFormat="1" ht="13" x14ac:dyDescent="0.15"/>
    <row r="1628" customFormat="1" ht="13" x14ac:dyDescent="0.15"/>
    <row r="1629" customFormat="1" ht="13" x14ac:dyDescent="0.15"/>
    <row r="1630" customFormat="1" ht="13" x14ac:dyDescent="0.15"/>
    <row r="1631" customFormat="1" ht="13" x14ac:dyDescent="0.15"/>
    <row r="1632" customFormat="1" ht="13" x14ac:dyDescent="0.15"/>
    <row r="1633" customFormat="1" ht="13" x14ac:dyDescent="0.15"/>
    <row r="1634" customFormat="1" ht="13" x14ac:dyDescent="0.15"/>
    <row r="1635" customFormat="1" ht="13" x14ac:dyDescent="0.15"/>
    <row r="1636" customFormat="1" ht="13" x14ac:dyDescent="0.15"/>
    <row r="1637" customFormat="1" ht="13" x14ac:dyDescent="0.15"/>
    <row r="1638" customFormat="1" ht="13" x14ac:dyDescent="0.15"/>
    <row r="1639" customFormat="1" ht="13" x14ac:dyDescent="0.15"/>
    <row r="1640" customFormat="1" ht="13" x14ac:dyDescent="0.15"/>
    <row r="1641" customFormat="1" ht="13" x14ac:dyDescent="0.15"/>
    <row r="1642" customFormat="1" ht="13" x14ac:dyDescent="0.15"/>
    <row r="1643" customFormat="1" ht="13" x14ac:dyDescent="0.15"/>
    <row r="1644" customFormat="1" ht="13" x14ac:dyDescent="0.15"/>
    <row r="1645" customFormat="1" ht="13" x14ac:dyDescent="0.15"/>
    <row r="1646" customFormat="1" ht="13" x14ac:dyDescent="0.15"/>
    <row r="1647" customFormat="1" ht="13" x14ac:dyDescent="0.15"/>
    <row r="1648" customFormat="1" ht="13" x14ac:dyDescent="0.15"/>
    <row r="1649" customFormat="1" ht="13" x14ac:dyDescent="0.15"/>
    <row r="1650" customFormat="1" ht="13" x14ac:dyDescent="0.15"/>
    <row r="1651" customFormat="1" ht="13" x14ac:dyDescent="0.15"/>
    <row r="1652" customFormat="1" ht="13" x14ac:dyDescent="0.15"/>
    <row r="1653" customFormat="1" ht="13" x14ac:dyDescent="0.15"/>
    <row r="1654" customFormat="1" ht="13" x14ac:dyDescent="0.15"/>
    <row r="1655" customFormat="1" ht="13" x14ac:dyDescent="0.15"/>
    <row r="1656" customFormat="1" ht="13" x14ac:dyDescent="0.15"/>
    <row r="1657" customFormat="1" ht="13" x14ac:dyDescent="0.15"/>
    <row r="1658" customFormat="1" ht="13" x14ac:dyDescent="0.15"/>
    <row r="1659" customFormat="1" ht="13" x14ac:dyDescent="0.15"/>
    <row r="1660" customFormat="1" ht="13" x14ac:dyDescent="0.15"/>
    <row r="1661" customFormat="1" ht="13" x14ac:dyDescent="0.15"/>
    <row r="1662" customFormat="1" ht="13" x14ac:dyDescent="0.15"/>
    <row r="1663" customFormat="1" ht="13" x14ac:dyDescent="0.15"/>
    <row r="1664" customFormat="1" ht="13" x14ac:dyDescent="0.15"/>
    <row r="1665" customFormat="1" ht="13" x14ac:dyDescent="0.15"/>
    <row r="1666" customFormat="1" ht="13" x14ac:dyDescent="0.15"/>
    <row r="1667" customFormat="1" ht="13" x14ac:dyDescent="0.15"/>
    <row r="1668" customFormat="1" ht="13" x14ac:dyDescent="0.15"/>
    <row r="1669" customFormat="1" ht="13" x14ac:dyDescent="0.15"/>
    <row r="1670" customFormat="1" ht="13" x14ac:dyDescent="0.15"/>
    <row r="1671" customFormat="1" ht="13" x14ac:dyDescent="0.15"/>
    <row r="1672" customFormat="1" ht="13" x14ac:dyDescent="0.15"/>
    <row r="1673" customFormat="1" ht="13" x14ac:dyDescent="0.15"/>
    <row r="1674" customFormat="1" ht="13" x14ac:dyDescent="0.15"/>
    <row r="1675" customFormat="1" ht="13" x14ac:dyDescent="0.15"/>
    <row r="1676" customFormat="1" ht="13" x14ac:dyDescent="0.15"/>
    <row r="1677" customFormat="1" ht="13" x14ac:dyDescent="0.15"/>
    <row r="1678" customFormat="1" ht="13" x14ac:dyDescent="0.15"/>
    <row r="1679" customFormat="1" ht="13" x14ac:dyDescent="0.15"/>
    <row r="1680" customFormat="1" ht="13" x14ac:dyDescent="0.15"/>
    <row r="1681" customFormat="1" ht="13" x14ac:dyDescent="0.15"/>
    <row r="1682" customFormat="1" ht="13" x14ac:dyDescent="0.15"/>
    <row r="1683" customFormat="1" ht="13" x14ac:dyDescent="0.15"/>
    <row r="1684" customFormat="1" ht="13" x14ac:dyDescent="0.15"/>
    <row r="1685" customFormat="1" ht="13" x14ac:dyDescent="0.15"/>
    <row r="1686" customFormat="1" ht="13" x14ac:dyDescent="0.15"/>
    <row r="1687" customFormat="1" ht="13" x14ac:dyDescent="0.15"/>
    <row r="1688" customFormat="1" ht="13" x14ac:dyDescent="0.15"/>
    <row r="1689" customFormat="1" ht="13" x14ac:dyDescent="0.15"/>
    <row r="1690" customFormat="1" ht="13" x14ac:dyDescent="0.15"/>
    <row r="1691" customFormat="1" ht="13" x14ac:dyDescent="0.15"/>
    <row r="1692" customFormat="1" ht="13" x14ac:dyDescent="0.15"/>
    <row r="1693" customFormat="1" ht="13" x14ac:dyDescent="0.15"/>
    <row r="1694" customFormat="1" ht="13" x14ac:dyDescent="0.15"/>
    <row r="1695" customFormat="1" ht="13" x14ac:dyDescent="0.15"/>
    <row r="1696" customFormat="1" ht="13" x14ac:dyDescent="0.15"/>
    <row r="1697" customFormat="1" ht="13" x14ac:dyDescent="0.15"/>
    <row r="1698" customFormat="1" ht="13" x14ac:dyDescent="0.15"/>
    <row r="1699" customFormat="1" ht="13" x14ac:dyDescent="0.15"/>
    <row r="1700" customFormat="1" ht="13" x14ac:dyDescent="0.15"/>
    <row r="1701" customFormat="1" ht="13" x14ac:dyDescent="0.15"/>
    <row r="1702" customFormat="1" ht="13" x14ac:dyDescent="0.15"/>
    <row r="1703" customFormat="1" ht="13" x14ac:dyDescent="0.15"/>
    <row r="1704" customFormat="1" ht="13" x14ac:dyDescent="0.15"/>
    <row r="1705" customFormat="1" ht="13" x14ac:dyDescent="0.15"/>
    <row r="1706" customFormat="1" ht="13" x14ac:dyDescent="0.15"/>
    <row r="1707" customFormat="1" ht="13" x14ac:dyDescent="0.15"/>
    <row r="1708" customFormat="1" ht="13" x14ac:dyDescent="0.15"/>
    <row r="1709" customFormat="1" ht="13" x14ac:dyDescent="0.15"/>
    <row r="1710" customFormat="1" ht="13" x14ac:dyDescent="0.15"/>
    <row r="1711" customFormat="1" ht="13" x14ac:dyDescent="0.15"/>
    <row r="1712" customFormat="1" ht="13" x14ac:dyDescent="0.15"/>
    <row r="1713" customFormat="1" ht="13" x14ac:dyDescent="0.15"/>
    <row r="1714" customFormat="1" ht="13" x14ac:dyDescent="0.15"/>
    <row r="1715" customFormat="1" ht="13" x14ac:dyDescent="0.15"/>
    <row r="1716" customFormat="1" ht="13" x14ac:dyDescent="0.15"/>
    <row r="1717" customFormat="1" ht="13" x14ac:dyDescent="0.15"/>
    <row r="1718" customFormat="1" ht="13" x14ac:dyDescent="0.15"/>
    <row r="1719" customFormat="1" ht="13" x14ac:dyDescent="0.15"/>
    <row r="1720" customFormat="1" ht="13" x14ac:dyDescent="0.15"/>
    <row r="1721" customFormat="1" ht="13" x14ac:dyDescent="0.15"/>
    <row r="1722" customFormat="1" ht="13" x14ac:dyDescent="0.15"/>
    <row r="1723" customFormat="1" ht="13" x14ac:dyDescent="0.15"/>
    <row r="1724" customFormat="1" ht="13" x14ac:dyDescent="0.15"/>
    <row r="1725" customFormat="1" ht="13" x14ac:dyDescent="0.15"/>
    <row r="1726" customFormat="1" ht="13" x14ac:dyDescent="0.15"/>
    <row r="1727" customFormat="1" ht="13" x14ac:dyDescent="0.15"/>
    <row r="1728" customFormat="1" ht="13" x14ac:dyDescent="0.15"/>
    <row r="1729" customFormat="1" ht="13" x14ac:dyDescent="0.15"/>
    <row r="1730" customFormat="1" ht="13" x14ac:dyDescent="0.15"/>
    <row r="1731" customFormat="1" ht="13" x14ac:dyDescent="0.15"/>
    <row r="1732" customFormat="1" ht="13" x14ac:dyDescent="0.15"/>
    <row r="1733" customFormat="1" ht="13" x14ac:dyDescent="0.15"/>
    <row r="1734" customFormat="1" ht="13" x14ac:dyDescent="0.15"/>
    <row r="1735" customFormat="1" ht="13" x14ac:dyDescent="0.15"/>
    <row r="1736" customFormat="1" ht="13" x14ac:dyDescent="0.15"/>
    <row r="1737" customFormat="1" ht="13" x14ac:dyDescent="0.15"/>
    <row r="1738" customFormat="1" ht="13" x14ac:dyDescent="0.15"/>
    <row r="1739" customFormat="1" ht="13" x14ac:dyDescent="0.15"/>
    <row r="1740" customFormat="1" ht="13" x14ac:dyDescent="0.15"/>
    <row r="1741" customFormat="1" ht="13" x14ac:dyDescent="0.15"/>
    <row r="1742" customFormat="1" ht="13" x14ac:dyDescent="0.15"/>
    <row r="1743" customFormat="1" ht="13" x14ac:dyDescent="0.15"/>
    <row r="1744" customFormat="1" ht="13" x14ac:dyDescent="0.15"/>
    <row r="1745" customFormat="1" ht="13" x14ac:dyDescent="0.15"/>
    <row r="1746" customFormat="1" ht="13" x14ac:dyDescent="0.15"/>
    <row r="1747" customFormat="1" ht="13" x14ac:dyDescent="0.15"/>
    <row r="1748" customFormat="1" ht="13" x14ac:dyDescent="0.15"/>
    <row r="1749" customFormat="1" ht="13" x14ac:dyDescent="0.15"/>
    <row r="1750" customFormat="1" ht="13" x14ac:dyDescent="0.15"/>
    <row r="1751" customFormat="1" ht="13" x14ac:dyDescent="0.15"/>
    <row r="1752" customFormat="1" ht="13" x14ac:dyDescent="0.15"/>
    <row r="1753" customFormat="1" ht="13" x14ac:dyDescent="0.15"/>
    <row r="1754" customFormat="1" ht="13" x14ac:dyDescent="0.15"/>
    <row r="1755" customFormat="1" ht="13" x14ac:dyDescent="0.15"/>
    <row r="1756" customFormat="1" ht="13" x14ac:dyDescent="0.15"/>
    <row r="1757" customFormat="1" ht="13" x14ac:dyDescent="0.15"/>
    <row r="1758" customFormat="1" ht="13" x14ac:dyDescent="0.15"/>
    <row r="1759" customFormat="1" ht="13" x14ac:dyDescent="0.15"/>
    <row r="1760" customFormat="1" ht="13" x14ac:dyDescent="0.15"/>
    <row r="1761" customFormat="1" ht="13" x14ac:dyDescent="0.15"/>
    <row r="1762" customFormat="1" ht="13" x14ac:dyDescent="0.15"/>
    <row r="1763" customFormat="1" ht="13" x14ac:dyDescent="0.15"/>
    <row r="1764" customFormat="1" ht="13" x14ac:dyDescent="0.15"/>
    <row r="1765" customFormat="1" ht="13" x14ac:dyDescent="0.15"/>
    <row r="1766" customFormat="1" ht="13" x14ac:dyDescent="0.15"/>
    <row r="1767" customFormat="1" ht="13" x14ac:dyDescent="0.15"/>
    <row r="1768" customFormat="1" ht="13" x14ac:dyDescent="0.15"/>
    <row r="1769" customFormat="1" ht="13" x14ac:dyDescent="0.15"/>
    <row r="1770" customFormat="1" ht="13" x14ac:dyDescent="0.15"/>
    <row r="1771" customFormat="1" ht="13" x14ac:dyDescent="0.15"/>
    <row r="1772" customFormat="1" ht="13" x14ac:dyDescent="0.15"/>
    <row r="1773" customFormat="1" ht="13" x14ac:dyDescent="0.15"/>
    <row r="1774" customFormat="1" ht="13" x14ac:dyDescent="0.15"/>
    <row r="1775" customFormat="1" ht="13" x14ac:dyDescent="0.15"/>
    <row r="1776" customFormat="1" ht="13" x14ac:dyDescent="0.15"/>
    <row r="1777" customFormat="1" ht="13" x14ac:dyDescent="0.15"/>
    <row r="1778" customFormat="1" ht="13" x14ac:dyDescent="0.15"/>
    <row r="1779" customFormat="1" ht="13" x14ac:dyDescent="0.15"/>
    <row r="1780" customFormat="1" ht="13" x14ac:dyDescent="0.15"/>
    <row r="1781" customFormat="1" ht="13" x14ac:dyDescent="0.15"/>
    <row r="1782" customFormat="1" ht="13" x14ac:dyDescent="0.15"/>
    <row r="1783" customFormat="1" ht="13" x14ac:dyDescent="0.15"/>
    <row r="1784" customFormat="1" ht="13" x14ac:dyDescent="0.15"/>
    <row r="1785" customFormat="1" ht="13" x14ac:dyDescent="0.15"/>
    <row r="1786" customFormat="1" ht="13" x14ac:dyDescent="0.15"/>
    <row r="1787" customFormat="1" ht="13" x14ac:dyDescent="0.15"/>
    <row r="1788" customFormat="1" ht="13" x14ac:dyDescent="0.15"/>
    <row r="1789" customFormat="1" ht="13" x14ac:dyDescent="0.15"/>
    <row r="1790" customFormat="1" ht="13" x14ac:dyDescent="0.15"/>
    <row r="1791" customFormat="1" ht="13" x14ac:dyDescent="0.15"/>
    <row r="1792" customFormat="1" ht="13" x14ac:dyDescent="0.15"/>
    <row r="1793" customFormat="1" ht="13" x14ac:dyDescent="0.15"/>
    <row r="1794" customFormat="1" ht="13" x14ac:dyDescent="0.15"/>
    <row r="1795" customFormat="1" ht="13" x14ac:dyDescent="0.15"/>
    <row r="1796" customFormat="1" ht="13" x14ac:dyDescent="0.15"/>
    <row r="1797" customFormat="1" ht="13" x14ac:dyDescent="0.15"/>
    <row r="1798" customFormat="1" ht="13" x14ac:dyDescent="0.15"/>
    <row r="1799" customFormat="1" ht="13" x14ac:dyDescent="0.15"/>
    <row r="1800" customFormat="1" ht="13" x14ac:dyDescent="0.15"/>
    <row r="1801" customFormat="1" ht="13" x14ac:dyDescent="0.15"/>
    <row r="1802" customFormat="1" ht="13" x14ac:dyDescent="0.15"/>
    <row r="1803" customFormat="1" ht="13" x14ac:dyDescent="0.15"/>
    <row r="1804" customFormat="1" ht="13" x14ac:dyDescent="0.15"/>
    <row r="1805" customFormat="1" ht="13" x14ac:dyDescent="0.15"/>
    <row r="1806" customFormat="1" ht="13" x14ac:dyDescent="0.15"/>
    <row r="1807" customFormat="1" ht="13" x14ac:dyDescent="0.15"/>
    <row r="1808" customFormat="1" ht="13" x14ac:dyDescent="0.15"/>
    <row r="1809" customFormat="1" ht="13" x14ac:dyDescent="0.15"/>
    <row r="1810" customFormat="1" ht="13" x14ac:dyDescent="0.15"/>
    <row r="1811" customFormat="1" ht="13" x14ac:dyDescent="0.15"/>
    <row r="1812" customFormat="1" ht="13" x14ac:dyDescent="0.15"/>
    <row r="1813" customFormat="1" ht="13" x14ac:dyDescent="0.15"/>
    <row r="1814" customFormat="1" ht="13" x14ac:dyDescent="0.15"/>
    <row r="1815" customFormat="1" ht="13" x14ac:dyDescent="0.15"/>
    <row r="1816" customFormat="1" ht="13" x14ac:dyDescent="0.15"/>
    <row r="1817" customFormat="1" ht="13" x14ac:dyDescent="0.15"/>
    <row r="1818" customFormat="1" ht="13" x14ac:dyDescent="0.15"/>
    <row r="1819" customFormat="1" ht="13" x14ac:dyDescent="0.15"/>
    <row r="1820" customFormat="1" ht="13" x14ac:dyDescent="0.15"/>
    <row r="1821" customFormat="1" ht="13" x14ac:dyDescent="0.15"/>
    <row r="1822" customFormat="1" ht="13" x14ac:dyDescent="0.15"/>
    <row r="1823" customFormat="1" ht="13" x14ac:dyDescent="0.15"/>
    <row r="1824" customFormat="1" ht="13" x14ac:dyDescent="0.15"/>
    <row r="1825" customFormat="1" ht="13" x14ac:dyDescent="0.15"/>
    <row r="1826" customFormat="1" ht="13" x14ac:dyDescent="0.15"/>
    <row r="1827" customFormat="1" ht="13" x14ac:dyDescent="0.15"/>
    <row r="1828" customFormat="1" ht="13" x14ac:dyDescent="0.15"/>
    <row r="1829" customFormat="1" ht="13" x14ac:dyDescent="0.15"/>
    <row r="1830" customFormat="1" ht="13" x14ac:dyDescent="0.15"/>
    <row r="1831" customFormat="1" ht="13" x14ac:dyDescent="0.15"/>
    <row r="1832" customFormat="1" ht="13" x14ac:dyDescent="0.15"/>
    <row r="1833" customFormat="1" ht="13" x14ac:dyDescent="0.15"/>
    <row r="1834" customFormat="1" ht="13" x14ac:dyDescent="0.15"/>
    <row r="1835" customFormat="1" ht="13" x14ac:dyDescent="0.15"/>
    <row r="1836" customFormat="1" ht="13" x14ac:dyDescent="0.15"/>
    <row r="1837" customFormat="1" ht="13" x14ac:dyDescent="0.15"/>
    <row r="1838" customFormat="1" ht="13" x14ac:dyDescent="0.15"/>
    <row r="1839" customFormat="1" ht="13" x14ac:dyDescent="0.15"/>
    <row r="1840" customFormat="1" ht="13" x14ac:dyDescent="0.15"/>
    <row r="1841" customFormat="1" ht="13" x14ac:dyDescent="0.15"/>
    <row r="1842" customFormat="1" ht="13" x14ac:dyDescent="0.15"/>
    <row r="1843" customFormat="1" ht="13" x14ac:dyDescent="0.15"/>
    <row r="1844" customFormat="1" ht="13" x14ac:dyDescent="0.15"/>
    <row r="1845" customFormat="1" ht="13" x14ac:dyDescent="0.15"/>
    <row r="1846" customFormat="1" ht="13" x14ac:dyDescent="0.15"/>
    <row r="1847" customFormat="1" ht="13" x14ac:dyDescent="0.15"/>
    <row r="1848" customFormat="1" ht="13" x14ac:dyDescent="0.15"/>
    <row r="1849" customFormat="1" ht="13" x14ac:dyDescent="0.15"/>
    <row r="1850" customFormat="1" ht="13" x14ac:dyDescent="0.15"/>
    <row r="1851" customFormat="1" ht="13" x14ac:dyDescent="0.15"/>
    <row r="1852" customFormat="1" ht="13" x14ac:dyDescent="0.15"/>
    <row r="1853" customFormat="1" ht="13" x14ac:dyDescent="0.15"/>
    <row r="1854" customFormat="1" ht="13" x14ac:dyDescent="0.15"/>
    <row r="1855" customFormat="1" ht="13" x14ac:dyDescent="0.15"/>
    <row r="1856" customFormat="1" ht="13" x14ac:dyDescent="0.15"/>
    <row r="1857" customFormat="1" ht="13" x14ac:dyDescent="0.15"/>
    <row r="1858" customFormat="1" ht="13" x14ac:dyDescent="0.15"/>
    <row r="1859" customFormat="1" ht="13" x14ac:dyDescent="0.15"/>
    <row r="1860" customFormat="1" ht="13" x14ac:dyDescent="0.15"/>
    <row r="1861" customFormat="1" ht="13" x14ac:dyDescent="0.15"/>
    <row r="1862" customFormat="1" ht="13" x14ac:dyDescent="0.15"/>
    <row r="1863" customFormat="1" ht="13" x14ac:dyDescent="0.15"/>
    <row r="1864" customFormat="1" ht="13" x14ac:dyDescent="0.15"/>
    <row r="1865" customFormat="1" ht="13" x14ac:dyDescent="0.15"/>
    <row r="1866" customFormat="1" ht="13" x14ac:dyDescent="0.15"/>
    <row r="1867" customFormat="1" ht="13" x14ac:dyDescent="0.15"/>
    <row r="1868" customFormat="1" ht="13" x14ac:dyDescent="0.15"/>
    <row r="1869" customFormat="1" ht="13" x14ac:dyDescent="0.15"/>
    <row r="1870" customFormat="1" ht="13" x14ac:dyDescent="0.15"/>
    <row r="1871" customFormat="1" ht="13" x14ac:dyDescent="0.15"/>
    <row r="1872" customFormat="1" ht="13" x14ac:dyDescent="0.15"/>
    <row r="1873" customFormat="1" ht="13" x14ac:dyDescent="0.15"/>
    <row r="1874" customFormat="1" ht="13" x14ac:dyDescent="0.15"/>
    <row r="1875" customFormat="1" ht="13" x14ac:dyDescent="0.15"/>
    <row r="1876" customFormat="1" ht="13" x14ac:dyDescent="0.15"/>
    <row r="1877" customFormat="1" ht="13" x14ac:dyDescent="0.15"/>
    <row r="1878" customFormat="1" ht="13" x14ac:dyDescent="0.15"/>
    <row r="1879" customFormat="1" ht="13" x14ac:dyDescent="0.15"/>
    <row r="1880" customFormat="1" ht="13" x14ac:dyDescent="0.15"/>
    <row r="1881" customFormat="1" ht="13" x14ac:dyDescent="0.15"/>
    <row r="1882" customFormat="1" ht="13" x14ac:dyDescent="0.15"/>
    <row r="1883" customFormat="1" ht="13" x14ac:dyDescent="0.15"/>
    <row r="1884" customFormat="1" ht="13" x14ac:dyDescent="0.15"/>
    <row r="1885" customFormat="1" ht="13" x14ac:dyDescent="0.15"/>
    <row r="1886" customFormat="1" ht="13" x14ac:dyDescent="0.15"/>
    <row r="1887" customFormat="1" ht="13" x14ac:dyDescent="0.15"/>
    <row r="1888" customFormat="1" ht="13" x14ac:dyDescent="0.15"/>
    <row r="1889" customFormat="1" ht="13" x14ac:dyDescent="0.15"/>
    <row r="1890" customFormat="1" ht="13" x14ac:dyDescent="0.15"/>
    <row r="1891" customFormat="1" ht="13" x14ac:dyDescent="0.15"/>
    <row r="1892" customFormat="1" ht="13" x14ac:dyDescent="0.15"/>
    <row r="1893" customFormat="1" ht="13" x14ac:dyDescent="0.15"/>
    <row r="1894" customFormat="1" ht="13" x14ac:dyDescent="0.15"/>
    <row r="1895" customFormat="1" ht="13" x14ac:dyDescent="0.15"/>
    <row r="1896" customFormat="1" ht="13" x14ac:dyDescent="0.15"/>
    <row r="1897" customFormat="1" ht="13" x14ac:dyDescent="0.15"/>
    <row r="1898" customFormat="1" ht="13" x14ac:dyDescent="0.15"/>
    <row r="1899" customFormat="1" ht="13" x14ac:dyDescent="0.15"/>
    <row r="1900" customFormat="1" ht="13" x14ac:dyDescent="0.15"/>
    <row r="1901" customFormat="1" ht="13" x14ac:dyDescent="0.15"/>
    <row r="1902" customFormat="1" ht="13" x14ac:dyDescent="0.15"/>
    <row r="1903" customFormat="1" ht="13" x14ac:dyDescent="0.15"/>
    <row r="1904" customFormat="1" ht="13" x14ac:dyDescent="0.15"/>
    <row r="1905" customFormat="1" ht="13" x14ac:dyDescent="0.15"/>
    <row r="1906" customFormat="1" ht="13" x14ac:dyDescent="0.15"/>
    <row r="1907" customFormat="1" ht="13" x14ac:dyDescent="0.15"/>
    <row r="1908" customFormat="1" ht="13" x14ac:dyDescent="0.15"/>
    <row r="1909" customFormat="1" ht="13" x14ac:dyDescent="0.15"/>
    <row r="1910" customFormat="1" ht="13" x14ac:dyDescent="0.15"/>
    <row r="1911" customFormat="1" ht="13" x14ac:dyDescent="0.15"/>
    <row r="1912" customFormat="1" ht="13" x14ac:dyDescent="0.15"/>
    <row r="1913" customFormat="1" ht="13" x14ac:dyDescent="0.15"/>
    <row r="1914" customFormat="1" ht="13" x14ac:dyDescent="0.15"/>
    <row r="1915" customFormat="1" ht="13" x14ac:dyDescent="0.15"/>
    <row r="1916" customFormat="1" ht="13" x14ac:dyDescent="0.15"/>
    <row r="1917" customFormat="1" ht="13" x14ac:dyDescent="0.15"/>
    <row r="1918" customFormat="1" ht="13" x14ac:dyDescent="0.15"/>
    <row r="1919" customFormat="1" ht="13" x14ac:dyDescent="0.15"/>
    <row r="1920" customFormat="1" ht="13" x14ac:dyDescent="0.15"/>
    <row r="1921" customFormat="1" ht="13" x14ac:dyDescent="0.15"/>
    <row r="1922" customFormat="1" ht="13" x14ac:dyDescent="0.15"/>
    <row r="1923" customFormat="1" ht="13" x14ac:dyDescent="0.15"/>
    <row r="1924" customFormat="1" ht="13" x14ac:dyDescent="0.15"/>
    <row r="1925" customFormat="1" ht="13" x14ac:dyDescent="0.15"/>
    <row r="1926" customFormat="1" ht="13" x14ac:dyDescent="0.15"/>
    <row r="1927" customFormat="1" ht="13" x14ac:dyDescent="0.15"/>
    <row r="1928" customFormat="1" ht="13" x14ac:dyDescent="0.15"/>
    <row r="1929" customFormat="1" ht="13" x14ac:dyDescent="0.15"/>
    <row r="1930" customFormat="1" ht="13" x14ac:dyDescent="0.15"/>
    <row r="1931" customFormat="1" ht="13" x14ac:dyDescent="0.15"/>
    <row r="1932" customFormat="1" ht="13" x14ac:dyDescent="0.15"/>
    <row r="1933" customFormat="1" ht="13" x14ac:dyDescent="0.15"/>
    <row r="1934" customFormat="1" ht="13" x14ac:dyDescent="0.15"/>
    <row r="1935" customFormat="1" ht="13" x14ac:dyDescent="0.15"/>
    <row r="1936" customFormat="1" ht="13" x14ac:dyDescent="0.15"/>
    <row r="1937" customFormat="1" ht="13" x14ac:dyDescent="0.15"/>
    <row r="1938" customFormat="1" ht="13" x14ac:dyDescent="0.15"/>
    <row r="1939" customFormat="1" ht="13" x14ac:dyDescent="0.15"/>
    <row r="1940" customFormat="1" ht="13" x14ac:dyDescent="0.15"/>
    <row r="1941" customFormat="1" ht="13" x14ac:dyDescent="0.15"/>
    <row r="1942" customFormat="1" ht="13" x14ac:dyDescent="0.15"/>
    <row r="1943" customFormat="1" ht="13" x14ac:dyDescent="0.15"/>
    <row r="1944" customFormat="1" ht="13" x14ac:dyDescent="0.15"/>
    <row r="1945" customFormat="1" ht="13" x14ac:dyDescent="0.15"/>
    <row r="1946" customFormat="1" ht="13" x14ac:dyDescent="0.15"/>
    <row r="1947" customFormat="1" ht="13" x14ac:dyDescent="0.15"/>
    <row r="1948" customFormat="1" ht="13" x14ac:dyDescent="0.15"/>
    <row r="1949" customFormat="1" ht="13" x14ac:dyDescent="0.15"/>
    <row r="1950" customFormat="1" ht="13" x14ac:dyDescent="0.15"/>
    <row r="1951" customFormat="1" ht="13" x14ac:dyDescent="0.15"/>
    <row r="1952" customFormat="1" ht="13" x14ac:dyDescent="0.15"/>
    <row r="1953" customFormat="1" ht="13" x14ac:dyDescent="0.15"/>
    <row r="1954" customFormat="1" ht="13" x14ac:dyDescent="0.15"/>
    <row r="1955" customFormat="1" ht="13" x14ac:dyDescent="0.15"/>
    <row r="1956" customFormat="1" ht="13" x14ac:dyDescent="0.15"/>
    <row r="1957" customFormat="1" ht="13" x14ac:dyDescent="0.15"/>
    <row r="1958" customFormat="1" ht="13" x14ac:dyDescent="0.15"/>
    <row r="1959" customFormat="1" ht="13" x14ac:dyDescent="0.15"/>
    <row r="1960" customFormat="1" ht="13" x14ac:dyDescent="0.15"/>
    <row r="1961" customFormat="1" ht="13" x14ac:dyDescent="0.15"/>
    <row r="1962" customFormat="1" ht="13" x14ac:dyDescent="0.15"/>
    <row r="1963" customFormat="1" ht="13" x14ac:dyDescent="0.15"/>
    <row r="1964" customFormat="1" ht="13" x14ac:dyDescent="0.15"/>
    <row r="1965" customFormat="1" ht="13" x14ac:dyDescent="0.15"/>
    <row r="1966" customFormat="1" ht="13" x14ac:dyDescent="0.15"/>
    <row r="1967" customFormat="1" ht="13" x14ac:dyDescent="0.15"/>
    <row r="1968" customFormat="1" ht="13" x14ac:dyDescent="0.15"/>
    <row r="1969" customFormat="1" ht="13" x14ac:dyDescent="0.15"/>
    <row r="1970" customFormat="1" ht="13" x14ac:dyDescent="0.15"/>
    <row r="1971" customFormat="1" ht="13" x14ac:dyDescent="0.15"/>
    <row r="1972" customFormat="1" ht="13" x14ac:dyDescent="0.15"/>
    <row r="1973" customFormat="1" ht="13" x14ac:dyDescent="0.15"/>
    <row r="1974" customFormat="1" ht="13" x14ac:dyDescent="0.15"/>
    <row r="1975" customFormat="1" ht="13" x14ac:dyDescent="0.15"/>
    <row r="1976" customFormat="1" ht="13" x14ac:dyDescent="0.15"/>
    <row r="1977" customFormat="1" ht="13" x14ac:dyDescent="0.15"/>
    <row r="1978" customFormat="1" ht="13" x14ac:dyDescent="0.15"/>
    <row r="1979" customFormat="1" ht="13" x14ac:dyDescent="0.15"/>
    <row r="1980" customFormat="1" ht="13" x14ac:dyDescent="0.15"/>
    <row r="1981" customFormat="1" ht="13" x14ac:dyDescent="0.15"/>
    <row r="1982" customFormat="1" ht="13" x14ac:dyDescent="0.15"/>
    <row r="1983" customFormat="1" ht="13" x14ac:dyDescent="0.15"/>
    <row r="1984" customFormat="1" ht="13" x14ac:dyDescent="0.15"/>
    <row r="1985" customFormat="1" ht="13" x14ac:dyDescent="0.15"/>
    <row r="1986" customFormat="1" ht="13" x14ac:dyDescent="0.15"/>
    <row r="1987" customFormat="1" ht="13" x14ac:dyDescent="0.15"/>
    <row r="1988" customFormat="1" ht="13" x14ac:dyDescent="0.15"/>
    <row r="1989" customFormat="1" ht="13" x14ac:dyDescent="0.15"/>
    <row r="1990" customFormat="1" ht="13" x14ac:dyDescent="0.15"/>
    <row r="1991" customFormat="1" ht="13" x14ac:dyDescent="0.15"/>
    <row r="1992" customFormat="1" ht="13" x14ac:dyDescent="0.15"/>
    <row r="1993" customFormat="1" ht="13" x14ac:dyDescent="0.15"/>
    <row r="1994" customFormat="1" ht="13" x14ac:dyDescent="0.15"/>
    <row r="1995" customFormat="1" ht="13" x14ac:dyDescent="0.15"/>
    <row r="1996" customFormat="1" ht="13" x14ac:dyDescent="0.15"/>
    <row r="1997" customFormat="1" ht="13" x14ac:dyDescent="0.15"/>
    <row r="1998" customFormat="1" ht="13" x14ac:dyDescent="0.15"/>
    <row r="1999" customFormat="1" ht="13" x14ac:dyDescent="0.15"/>
    <row r="2000" customFormat="1" ht="13" x14ac:dyDescent="0.15"/>
    <row r="2001" customFormat="1" ht="13" x14ac:dyDescent="0.15"/>
    <row r="2002" customFormat="1" ht="13" x14ac:dyDescent="0.15"/>
    <row r="2003" customFormat="1" ht="13" x14ac:dyDescent="0.15"/>
    <row r="2004" customFormat="1" ht="13" x14ac:dyDescent="0.15"/>
    <row r="2005" customFormat="1" ht="13" x14ac:dyDescent="0.15"/>
    <row r="2006" customFormat="1" ht="13" x14ac:dyDescent="0.15"/>
    <row r="2007" customFormat="1" ht="13" x14ac:dyDescent="0.15"/>
    <row r="2008" customFormat="1" ht="13" x14ac:dyDescent="0.15"/>
    <row r="2009" customFormat="1" ht="13" x14ac:dyDescent="0.15"/>
    <row r="2010" customFormat="1" ht="13" x14ac:dyDescent="0.15"/>
    <row r="2011" customFormat="1" ht="13" x14ac:dyDescent="0.15"/>
    <row r="2012" customFormat="1" ht="13" x14ac:dyDescent="0.15"/>
    <row r="2013" customFormat="1" ht="13" x14ac:dyDescent="0.15"/>
    <row r="2014" customFormat="1" ht="13" x14ac:dyDescent="0.15"/>
    <row r="2015" customFormat="1" ht="13" x14ac:dyDescent="0.15"/>
    <row r="2016" customFormat="1" ht="13" x14ac:dyDescent="0.15"/>
    <row r="2017" customFormat="1" ht="13" x14ac:dyDescent="0.15"/>
    <row r="2018" customFormat="1" ht="13" x14ac:dyDescent="0.15"/>
    <row r="2019" customFormat="1" ht="13" x14ac:dyDescent="0.15"/>
    <row r="2020" customFormat="1" ht="13" x14ac:dyDescent="0.15"/>
    <row r="2021" customFormat="1" ht="13" x14ac:dyDescent="0.15"/>
    <row r="2022" customFormat="1" ht="13" x14ac:dyDescent="0.15"/>
    <row r="2023" customFormat="1" ht="13" x14ac:dyDescent="0.15"/>
    <row r="2024" customFormat="1" ht="13" x14ac:dyDescent="0.15"/>
    <row r="2025" customFormat="1" ht="13" x14ac:dyDescent="0.15"/>
    <row r="2026" customFormat="1" ht="13" x14ac:dyDescent="0.15"/>
    <row r="2027" customFormat="1" ht="13" x14ac:dyDescent="0.15"/>
    <row r="2028" customFormat="1" ht="13" x14ac:dyDescent="0.15"/>
    <row r="2029" customFormat="1" ht="13" x14ac:dyDescent="0.15"/>
    <row r="2030" customFormat="1" ht="13" x14ac:dyDescent="0.15"/>
    <row r="2031" customFormat="1" ht="13" x14ac:dyDescent="0.15"/>
    <row r="2032" customFormat="1" ht="13" x14ac:dyDescent="0.15"/>
    <row r="2033" customFormat="1" ht="13" x14ac:dyDescent="0.15"/>
    <row r="2034" customFormat="1" ht="13" x14ac:dyDescent="0.15"/>
    <row r="2035" customFormat="1" ht="13" x14ac:dyDescent="0.15"/>
    <row r="2036" customFormat="1" ht="13" x14ac:dyDescent="0.15"/>
    <row r="2037" customFormat="1" ht="13" x14ac:dyDescent="0.15"/>
    <row r="2038" customFormat="1" ht="13" x14ac:dyDescent="0.15"/>
    <row r="2039" customFormat="1" ht="13" x14ac:dyDescent="0.15"/>
    <row r="2040" customFormat="1" ht="13" x14ac:dyDescent="0.15"/>
    <row r="2041" customFormat="1" ht="13" x14ac:dyDescent="0.15"/>
    <row r="2042" customFormat="1" ht="13" x14ac:dyDescent="0.15"/>
    <row r="2043" customFormat="1" ht="13" x14ac:dyDescent="0.15"/>
    <row r="2044" customFormat="1" ht="13" x14ac:dyDescent="0.15"/>
    <row r="2045" customFormat="1" ht="13" x14ac:dyDescent="0.15"/>
    <row r="2046" customFormat="1" ht="13" x14ac:dyDescent="0.15"/>
    <row r="2047" customFormat="1" ht="13" x14ac:dyDescent="0.15"/>
    <row r="2048" customFormat="1" ht="13" x14ac:dyDescent="0.15"/>
    <row r="2049" customFormat="1" ht="13" x14ac:dyDescent="0.15"/>
    <row r="2050" customFormat="1" ht="13" x14ac:dyDescent="0.15"/>
    <row r="2051" customFormat="1" ht="13" x14ac:dyDescent="0.15"/>
    <row r="2052" customFormat="1" ht="13" x14ac:dyDescent="0.15"/>
    <row r="2053" customFormat="1" ht="13" x14ac:dyDescent="0.15"/>
    <row r="2054" customFormat="1" ht="13" x14ac:dyDescent="0.15"/>
    <row r="2055" customFormat="1" ht="13" x14ac:dyDescent="0.15"/>
    <row r="2056" customFormat="1" ht="13" x14ac:dyDescent="0.15"/>
    <row r="2057" customFormat="1" ht="13" x14ac:dyDescent="0.15"/>
    <row r="2058" customFormat="1" ht="13" x14ac:dyDescent="0.15"/>
    <row r="2059" customFormat="1" ht="13" x14ac:dyDescent="0.15"/>
    <row r="2060" customFormat="1" ht="13" x14ac:dyDescent="0.15"/>
    <row r="2061" customFormat="1" ht="13" x14ac:dyDescent="0.15"/>
    <row r="2062" customFormat="1" ht="13" x14ac:dyDescent="0.15"/>
    <row r="2063" customFormat="1" ht="13" x14ac:dyDescent="0.15"/>
    <row r="2064" customFormat="1" ht="13" x14ac:dyDescent="0.15"/>
    <row r="2065" customFormat="1" ht="13" x14ac:dyDescent="0.15"/>
    <row r="2066" customFormat="1" ht="13" x14ac:dyDescent="0.15"/>
    <row r="2067" customFormat="1" ht="13" x14ac:dyDescent="0.15"/>
    <row r="2068" customFormat="1" ht="13" x14ac:dyDescent="0.15"/>
    <row r="2069" customFormat="1" ht="13" x14ac:dyDescent="0.15"/>
    <row r="2070" customFormat="1" ht="13" x14ac:dyDescent="0.15"/>
    <row r="2071" customFormat="1" ht="13" x14ac:dyDescent="0.15"/>
    <row r="2072" customFormat="1" ht="13" x14ac:dyDescent="0.15"/>
    <row r="2073" customFormat="1" ht="13" x14ac:dyDescent="0.15"/>
    <row r="2074" customFormat="1" ht="13" x14ac:dyDescent="0.15"/>
    <row r="2075" customFormat="1" ht="13" x14ac:dyDescent="0.15"/>
    <row r="2076" customFormat="1" ht="13" x14ac:dyDescent="0.15"/>
    <row r="2077" customFormat="1" ht="13" x14ac:dyDescent="0.15"/>
    <row r="2078" customFormat="1" ht="13" x14ac:dyDescent="0.15"/>
    <row r="2079" customFormat="1" ht="13" x14ac:dyDescent="0.15"/>
    <row r="2080" customFormat="1" ht="13" x14ac:dyDescent="0.15"/>
    <row r="2081" customFormat="1" ht="13" x14ac:dyDescent="0.15"/>
    <row r="2082" customFormat="1" ht="13" x14ac:dyDescent="0.15"/>
    <row r="2083" customFormat="1" ht="13" x14ac:dyDescent="0.15"/>
    <row r="2084" customFormat="1" ht="13" x14ac:dyDescent="0.15"/>
    <row r="2085" customFormat="1" ht="13" x14ac:dyDescent="0.15"/>
    <row r="2086" customFormat="1" ht="13" x14ac:dyDescent="0.15"/>
    <row r="2087" customFormat="1" ht="13" x14ac:dyDescent="0.15"/>
    <row r="2088" customFormat="1" ht="13" x14ac:dyDescent="0.15"/>
    <row r="2089" customFormat="1" ht="13" x14ac:dyDescent="0.15"/>
    <row r="2090" customFormat="1" ht="13" x14ac:dyDescent="0.15"/>
    <row r="2091" customFormat="1" ht="13" x14ac:dyDescent="0.15"/>
    <row r="2092" customFormat="1" ht="13" x14ac:dyDescent="0.15"/>
    <row r="2093" customFormat="1" ht="13" x14ac:dyDescent="0.15"/>
    <row r="2094" customFormat="1" ht="13" x14ac:dyDescent="0.15"/>
    <row r="2095" customFormat="1" ht="13" x14ac:dyDescent="0.15"/>
    <row r="2096" customFormat="1" ht="13" x14ac:dyDescent="0.15"/>
    <row r="2097" customFormat="1" ht="13" x14ac:dyDescent="0.15"/>
    <row r="2098" customFormat="1" ht="13" x14ac:dyDescent="0.15"/>
    <row r="2099" customFormat="1" ht="13" x14ac:dyDescent="0.15"/>
    <row r="2100" customFormat="1" ht="13" x14ac:dyDescent="0.15"/>
    <row r="2101" customFormat="1" ht="13" x14ac:dyDescent="0.15"/>
    <row r="2102" customFormat="1" ht="13" x14ac:dyDescent="0.15"/>
    <row r="2103" customFormat="1" ht="13" x14ac:dyDescent="0.15"/>
    <row r="2104" customFormat="1" ht="13" x14ac:dyDescent="0.15"/>
    <row r="2105" customFormat="1" ht="13" x14ac:dyDescent="0.15"/>
    <row r="2106" customFormat="1" ht="13" x14ac:dyDescent="0.15"/>
    <row r="2107" customFormat="1" ht="13" x14ac:dyDescent="0.15"/>
    <row r="2108" customFormat="1" ht="13" x14ac:dyDescent="0.15"/>
    <row r="2109" customFormat="1" ht="13" x14ac:dyDescent="0.15"/>
    <row r="2110" customFormat="1" ht="13" x14ac:dyDescent="0.15"/>
    <row r="2111" customFormat="1" ht="13" x14ac:dyDescent="0.15"/>
    <row r="2112" customFormat="1" ht="13" x14ac:dyDescent="0.15"/>
    <row r="2113" customFormat="1" ht="13" x14ac:dyDescent="0.15"/>
    <row r="2114" customFormat="1" ht="13" x14ac:dyDescent="0.15"/>
    <row r="2115" customFormat="1" ht="13" x14ac:dyDescent="0.15"/>
    <row r="2116" customFormat="1" ht="13" x14ac:dyDescent="0.15"/>
    <row r="2117" customFormat="1" ht="13" x14ac:dyDescent="0.15"/>
    <row r="2118" customFormat="1" ht="13" x14ac:dyDescent="0.15"/>
    <row r="2119" customFormat="1" ht="13" x14ac:dyDescent="0.15"/>
    <row r="2120" customFormat="1" ht="13" x14ac:dyDescent="0.15"/>
    <row r="2121" customFormat="1" ht="13" x14ac:dyDescent="0.15"/>
    <row r="2122" customFormat="1" ht="13" x14ac:dyDescent="0.15"/>
    <row r="2123" customFormat="1" ht="13" x14ac:dyDescent="0.15"/>
    <row r="2124" customFormat="1" ht="13" x14ac:dyDescent="0.15"/>
    <row r="2125" customFormat="1" ht="13" x14ac:dyDescent="0.15"/>
    <row r="2126" customFormat="1" ht="13" x14ac:dyDescent="0.15"/>
    <row r="2127" customFormat="1" ht="13" x14ac:dyDescent="0.15"/>
    <row r="2128" customFormat="1" ht="13" x14ac:dyDescent="0.15"/>
    <row r="2129" customFormat="1" ht="13" x14ac:dyDescent="0.15"/>
    <row r="2130" customFormat="1" ht="13" x14ac:dyDescent="0.15"/>
    <row r="2131" customFormat="1" ht="13" x14ac:dyDescent="0.15"/>
    <row r="2132" customFormat="1" ht="13" x14ac:dyDescent="0.15"/>
    <row r="2133" customFormat="1" ht="13" x14ac:dyDescent="0.15"/>
    <row r="2134" customFormat="1" ht="13" x14ac:dyDescent="0.15"/>
    <row r="2135" customFormat="1" ht="13" x14ac:dyDescent="0.15"/>
    <row r="2136" customFormat="1" ht="13" x14ac:dyDescent="0.15"/>
    <row r="2137" customFormat="1" ht="13" x14ac:dyDescent="0.15"/>
    <row r="2138" customFormat="1" ht="13" x14ac:dyDescent="0.15"/>
    <row r="2139" customFormat="1" ht="13" x14ac:dyDescent="0.15"/>
    <row r="2140" customFormat="1" ht="13" x14ac:dyDescent="0.15"/>
    <row r="2141" customFormat="1" ht="13" x14ac:dyDescent="0.15"/>
    <row r="2142" customFormat="1" ht="13" x14ac:dyDescent="0.15"/>
    <row r="2143" customFormat="1" ht="13" x14ac:dyDescent="0.15"/>
    <row r="2144" customFormat="1" ht="13" x14ac:dyDescent="0.15"/>
    <row r="2145" customFormat="1" ht="13" x14ac:dyDescent="0.15"/>
    <row r="2146" customFormat="1" ht="13" x14ac:dyDescent="0.15"/>
    <row r="2147" customFormat="1" ht="13" x14ac:dyDescent="0.15"/>
    <row r="2148" customFormat="1" ht="13" x14ac:dyDescent="0.15"/>
    <row r="2149" customFormat="1" ht="13" x14ac:dyDescent="0.15"/>
    <row r="2150" customFormat="1" ht="13" x14ac:dyDescent="0.15"/>
    <row r="2151" customFormat="1" ht="13" x14ac:dyDescent="0.15"/>
    <row r="2152" customFormat="1" ht="13" x14ac:dyDescent="0.15"/>
    <row r="2153" customFormat="1" ht="13" x14ac:dyDescent="0.15"/>
    <row r="2154" customFormat="1" ht="13" x14ac:dyDescent="0.15"/>
    <row r="2155" customFormat="1" ht="13" x14ac:dyDescent="0.15"/>
    <row r="2156" customFormat="1" ht="13" x14ac:dyDescent="0.15"/>
    <row r="2157" customFormat="1" ht="13" x14ac:dyDescent="0.15"/>
    <row r="2158" customFormat="1" ht="13" x14ac:dyDescent="0.15"/>
    <row r="2159" customFormat="1" ht="13" x14ac:dyDescent="0.15"/>
    <row r="2160" customFormat="1" ht="13" x14ac:dyDescent="0.15"/>
    <row r="2161" customFormat="1" ht="13" x14ac:dyDescent="0.15"/>
    <row r="2162" customFormat="1" ht="13" x14ac:dyDescent="0.15"/>
    <row r="2163" customFormat="1" ht="13" x14ac:dyDescent="0.15"/>
    <row r="2164" customFormat="1" ht="13" x14ac:dyDescent="0.15"/>
    <row r="2165" customFormat="1" ht="13" x14ac:dyDescent="0.15"/>
    <row r="2166" customFormat="1" ht="13" x14ac:dyDescent="0.15"/>
    <row r="2167" customFormat="1" ht="13" x14ac:dyDescent="0.15"/>
    <row r="2168" customFormat="1" ht="13" x14ac:dyDescent="0.15"/>
    <row r="2169" customFormat="1" ht="13" x14ac:dyDescent="0.15"/>
    <row r="2170" customFormat="1" ht="13" x14ac:dyDescent="0.15"/>
    <row r="2171" customFormat="1" ht="13" x14ac:dyDescent="0.15"/>
    <row r="2172" customFormat="1" ht="13" x14ac:dyDescent="0.15"/>
    <row r="2173" customFormat="1" ht="13" x14ac:dyDescent="0.15"/>
    <row r="2174" customFormat="1" ht="13" x14ac:dyDescent="0.15"/>
    <row r="2175" customFormat="1" ht="13" x14ac:dyDescent="0.15"/>
    <row r="2176" customFormat="1" ht="13" x14ac:dyDescent="0.15"/>
    <row r="2177" customFormat="1" ht="13" x14ac:dyDescent="0.15"/>
    <row r="2178" customFormat="1" ht="13" x14ac:dyDescent="0.15"/>
    <row r="2179" customFormat="1" ht="13" x14ac:dyDescent="0.15"/>
    <row r="2180" customFormat="1" ht="13" x14ac:dyDescent="0.15"/>
    <row r="2181" customFormat="1" ht="13" x14ac:dyDescent="0.15"/>
    <row r="2182" customFormat="1" ht="13" x14ac:dyDescent="0.15"/>
    <row r="2183" customFormat="1" ht="13" x14ac:dyDescent="0.15"/>
    <row r="2184" customFormat="1" ht="13" x14ac:dyDescent="0.15"/>
    <row r="2185" customFormat="1" ht="13" x14ac:dyDescent="0.15"/>
    <row r="2186" customFormat="1" ht="13" x14ac:dyDescent="0.15"/>
    <row r="2187" customFormat="1" ht="13" x14ac:dyDescent="0.15"/>
    <row r="2188" customFormat="1" ht="13" x14ac:dyDescent="0.15"/>
    <row r="2189" customFormat="1" ht="13" x14ac:dyDescent="0.15"/>
    <row r="2190" customFormat="1" ht="13" x14ac:dyDescent="0.15"/>
    <row r="2191" customFormat="1" ht="13" x14ac:dyDescent="0.15"/>
    <row r="2192" customFormat="1" ht="13" x14ac:dyDescent="0.15"/>
    <row r="2193" customFormat="1" ht="13" x14ac:dyDescent="0.15"/>
    <row r="2194" customFormat="1" ht="13" x14ac:dyDescent="0.15"/>
    <row r="2195" customFormat="1" ht="13" x14ac:dyDescent="0.15"/>
    <row r="2196" customFormat="1" ht="13" x14ac:dyDescent="0.15"/>
    <row r="2197" customFormat="1" ht="13" x14ac:dyDescent="0.15"/>
    <row r="2198" customFormat="1" ht="13" x14ac:dyDescent="0.15"/>
    <row r="2199" customFormat="1" ht="13" x14ac:dyDescent="0.15"/>
    <row r="2200" customFormat="1" ht="13" x14ac:dyDescent="0.15"/>
    <row r="2201" customFormat="1" ht="13" x14ac:dyDescent="0.15"/>
    <row r="2202" customFormat="1" ht="13" x14ac:dyDescent="0.15"/>
    <row r="2203" customFormat="1" ht="13" x14ac:dyDescent="0.15"/>
    <row r="2204" customFormat="1" ht="13" x14ac:dyDescent="0.15"/>
    <row r="2205" customFormat="1" ht="13" x14ac:dyDescent="0.15"/>
    <row r="2206" customFormat="1" ht="13" x14ac:dyDescent="0.15"/>
    <row r="2207" customFormat="1" ht="13" x14ac:dyDescent="0.15"/>
    <row r="2208" customFormat="1" ht="13" x14ac:dyDescent="0.15"/>
    <row r="2209" customFormat="1" ht="13" x14ac:dyDescent="0.15"/>
    <row r="2210" customFormat="1" ht="13" x14ac:dyDescent="0.15"/>
    <row r="2211" customFormat="1" ht="13" x14ac:dyDescent="0.15"/>
    <row r="2212" customFormat="1" ht="13" x14ac:dyDescent="0.15"/>
    <row r="2213" customFormat="1" ht="13" x14ac:dyDescent="0.15"/>
    <row r="2214" customFormat="1" ht="13" x14ac:dyDescent="0.15"/>
    <row r="2215" customFormat="1" ht="13" x14ac:dyDescent="0.15"/>
    <row r="2216" customFormat="1" ht="13" x14ac:dyDescent="0.15"/>
    <row r="2217" customFormat="1" ht="13" x14ac:dyDescent="0.15"/>
    <row r="2218" customFormat="1" ht="13" x14ac:dyDescent="0.15"/>
    <row r="2219" customFormat="1" ht="13" x14ac:dyDescent="0.15"/>
    <row r="2220" customFormat="1" ht="13" x14ac:dyDescent="0.15"/>
    <row r="2221" customFormat="1" ht="13" x14ac:dyDescent="0.15"/>
    <row r="2222" customFormat="1" ht="13" x14ac:dyDescent="0.15"/>
    <row r="2223" customFormat="1" ht="13" x14ac:dyDescent="0.15"/>
    <row r="2224" customFormat="1" ht="13" x14ac:dyDescent="0.15"/>
    <row r="2225" customFormat="1" ht="13" x14ac:dyDescent="0.15"/>
    <row r="2226" customFormat="1" ht="13" x14ac:dyDescent="0.15"/>
    <row r="2227" customFormat="1" ht="13" x14ac:dyDescent="0.15"/>
    <row r="2228" customFormat="1" ht="13" x14ac:dyDescent="0.15"/>
    <row r="2229" customFormat="1" ht="13" x14ac:dyDescent="0.15"/>
    <row r="2230" customFormat="1" ht="13" x14ac:dyDescent="0.15"/>
    <row r="2231" customFormat="1" ht="13" x14ac:dyDescent="0.15"/>
    <row r="2232" customFormat="1" ht="13" x14ac:dyDescent="0.15"/>
    <row r="2233" customFormat="1" ht="13" x14ac:dyDescent="0.15"/>
    <row r="2234" customFormat="1" ht="13" x14ac:dyDescent="0.15"/>
    <row r="2235" customFormat="1" ht="13" x14ac:dyDescent="0.15"/>
    <row r="2236" customFormat="1" ht="13" x14ac:dyDescent="0.15"/>
    <row r="2237" customFormat="1" ht="13" x14ac:dyDescent="0.15"/>
    <row r="2238" customFormat="1" ht="13" x14ac:dyDescent="0.15"/>
    <row r="2239" customFormat="1" ht="13" x14ac:dyDescent="0.15"/>
    <row r="2240" customFormat="1" ht="13" x14ac:dyDescent="0.15"/>
    <row r="2241" customFormat="1" ht="13" x14ac:dyDescent="0.15"/>
    <row r="2242" customFormat="1" ht="13" x14ac:dyDescent="0.15"/>
    <row r="2243" customFormat="1" ht="13" x14ac:dyDescent="0.15"/>
    <row r="2244" customFormat="1" ht="13" x14ac:dyDescent="0.15"/>
    <row r="2245" customFormat="1" ht="13" x14ac:dyDescent="0.15"/>
    <row r="2246" customFormat="1" ht="13" x14ac:dyDescent="0.15"/>
    <row r="2247" customFormat="1" ht="13" x14ac:dyDescent="0.15"/>
    <row r="2248" customFormat="1" ht="13" x14ac:dyDescent="0.15"/>
    <row r="2249" customFormat="1" ht="13" x14ac:dyDescent="0.15"/>
    <row r="2250" customFormat="1" ht="13" x14ac:dyDescent="0.15"/>
    <row r="2251" customFormat="1" ht="13" x14ac:dyDescent="0.15"/>
    <row r="2252" customFormat="1" ht="13" x14ac:dyDescent="0.15"/>
    <row r="2253" customFormat="1" ht="13" x14ac:dyDescent="0.15"/>
    <row r="2254" customFormat="1" ht="13" x14ac:dyDescent="0.15"/>
    <row r="2255" customFormat="1" ht="13" x14ac:dyDescent="0.15"/>
    <row r="2256" customFormat="1" ht="13" x14ac:dyDescent="0.15"/>
    <row r="2257" customFormat="1" ht="13" x14ac:dyDescent="0.15"/>
    <row r="2258" customFormat="1" ht="13" x14ac:dyDescent="0.15"/>
    <row r="2259" customFormat="1" ht="13" x14ac:dyDescent="0.15"/>
    <row r="2260" customFormat="1" ht="13" x14ac:dyDescent="0.15"/>
    <row r="2261" customFormat="1" ht="13" x14ac:dyDescent="0.15"/>
    <row r="2262" customFormat="1" ht="13" x14ac:dyDescent="0.15"/>
    <row r="2263" customFormat="1" ht="13" x14ac:dyDescent="0.15"/>
    <row r="2264" customFormat="1" ht="13" x14ac:dyDescent="0.15"/>
    <row r="2265" customFormat="1" ht="13" x14ac:dyDescent="0.15"/>
    <row r="2266" customFormat="1" ht="13" x14ac:dyDescent="0.15"/>
    <row r="2267" customFormat="1" ht="13" x14ac:dyDescent="0.15"/>
    <row r="2268" customFormat="1" ht="13" x14ac:dyDescent="0.15"/>
    <row r="2269" customFormat="1" ht="13" x14ac:dyDescent="0.15"/>
    <row r="2270" customFormat="1" ht="13" x14ac:dyDescent="0.15"/>
    <row r="2271" customFormat="1" ht="13" x14ac:dyDescent="0.15"/>
    <row r="2272" customFormat="1" ht="13" x14ac:dyDescent="0.15"/>
    <row r="2273" customFormat="1" ht="13" x14ac:dyDescent="0.15"/>
    <row r="2274" customFormat="1" ht="13" x14ac:dyDescent="0.15"/>
    <row r="2275" customFormat="1" ht="13" x14ac:dyDescent="0.15"/>
    <row r="2276" customFormat="1" ht="13" x14ac:dyDescent="0.15"/>
    <row r="2277" customFormat="1" ht="13" x14ac:dyDescent="0.15"/>
    <row r="2278" customFormat="1" ht="13" x14ac:dyDescent="0.15"/>
    <row r="2279" customFormat="1" ht="13" x14ac:dyDescent="0.15"/>
    <row r="2280" customFormat="1" ht="13" x14ac:dyDescent="0.15"/>
    <row r="2281" customFormat="1" ht="13" x14ac:dyDescent="0.15"/>
    <row r="2282" customFormat="1" ht="13" x14ac:dyDescent="0.15"/>
    <row r="2283" customFormat="1" ht="13" x14ac:dyDescent="0.15"/>
    <row r="2284" customFormat="1" ht="13" x14ac:dyDescent="0.15"/>
    <row r="2285" customFormat="1" ht="13" x14ac:dyDescent="0.15"/>
    <row r="2286" customFormat="1" ht="13" x14ac:dyDescent="0.15"/>
    <row r="2287" customFormat="1" ht="13" x14ac:dyDescent="0.15"/>
    <row r="2288" customFormat="1" ht="13" x14ac:dyDescent="0.15"/>
    <row r="2289" customFormat="1" ht="13" x14ac:dyDescent="0.15"/>
    <row r="2290" customFormat="1" ht="13" x14ac:dyDescent="0.15"/>
    <row r="2291" customFormat="1" ht="13" x14ac:dyDescent="0.15"/>
    <row r="2292" customFormat="1" ht="13" x14ac:dyDescent="0.15"/>
    <row r="2293" customFormat="1" ht="13" x14ac:dyDescent="0.15"/>
    <row r="2294" customFormat="1" ht="13" x14ac:dyDescent="0.15"/>
    <row r="2295" customFormat="1" ht="13" x14ac:dyDescent="0.15"/>
    <row r="2296" customFormat="1" ht="13" x14ac:dyDescent="0.15"/>
    <row r="2297" customFormat="1" ht="13" x14ac:dyDescent="0.15"/>
    <row r="2298" customFormat="1" ht="13" x14ac:dyDescent="0.15"/>
    <row r="2299" customFormat="1" ht="13" x14ac:dyDescent="0.15"/>
    <row r="2300" customFormat="1" ht="13" x14ac:dyDescent="0.15"/>
    <row r="2301" customFormat="1" ht="13" x14ac:dyDescent="0.15"/>
    <row r="2302" customFormat="1" ht="13" x14ac:dyDescent="0.15"/>
    <row r="2303" customFormat="1" ht="13" x14ac:dyDescent="0.15"/>
    <row r="2304" customFormat="1" ht="13" x14ac:dyDescent="0.15"/>
    <row r="2305" customFormat="1" ht="13" x14ac:dyDescent="0.15"/>
    <row r="2306" customFormat="1" ht="13" x14ac:dyDescent="0.15"/>
    <row r="2307" customFormat="1" ht="13" x14ac:dyDescent="0.15"/>
    <row r="2308" customFormat="1" ht="13" x14ac:dyDescent="0.15"/>
    <row r="2309" customFormat="1" ht="13" x14ac:dyDescent="0.15"/>
    <row r="2310" customFormat="1" ht="13" x14ac:dyDescent="0.15"/>
    <row r="2311" customFormat="1" ht="13" x14ac:dyDescent="0.15"/>
    <row r="2312" customFormat="1" ht="13" x14ac:dyDescent="0.15"/>
    <row r="2313" customFormat="1" ht="13" x14ac:dyDescent="0.15"/>
    <row r="2314" customFormat="1" ht="13" x14ac:dyDescent="0.15"/>
    <row r="2315" customFormat="1" ht="13" x14ac:dyDescent="0.15"/>
    <row r="2316" customFormat="1" ht="13" x14ac:dyDescent="0.15"/>
    <row r="2317" customFormat="1" ht="13" x14ac:dyDescent="0.15"/>
    <row r="2318" customFormat="1" ht="13" x14ac:dyDescent="0.15"/>
  </sheetData>
  <sheetProtection algorithmName="SHA-512" hashValue="LN2g89Vsk0sTyILsTs69CsEyNu+DPxCYY64hEw7FdvizpNuDzKWhnRTuJb/t31ejQclir2oTkFbGoeAWAzNd+g==" saltValue="5RGdgDrYXvCxS2atTK3jGw==" spinCount="100000" sheet="1" objects="1" scenarios="1"/>
  <dataValidations count="2">
    <dataValidation type="whole" showInputMessage="1" showErrorMessage="1" errorTitle="Incorrect number" error="Please enter quarterly consumption between 700-4000kWh" sqref="C5" xr:uid="{24AA4014-B0EA-6941-9B2F-7F68BDBC86DF}">
      <formula1>700</formula1>
      <formula2>4000</formula2>
    </dataValidation>
    <dataValidation type="decimal" showInputMessage="1" showErrorMessage="1" errorTitle="Incorrect entry" error="Enter 1.5 or 3.0 only" sqref="C4" xr:uid="{2E9099C9-75AA-BC40-A68F-ABA1A78F4801}">
      <formula1>1.5</formula1>
      <formula2>3</formula2>
    </dataValidation>
  </dataValidation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8F76-9F1B-C14A-B121-F3423D4A98BC}">
  <sheetPr codeName="Sheet2"/>
  <dimension ref="A1:Y17"/>
  <sheetViews>
    <sheetView workbookViewId="0">
      <selection activeCell="C5" sqref="C5"/>
    </sheetView>
  </sheetViews>
  <sheetFormatPr baseColWidth="10" defaultColWidth="11.1640625" defaultRowHeight="14" x14ac:dyDescent="0.15"/>
  <cols>
    <col min="1" max="1" width="20.83203125" style="182" customWidth="1"/>
    <col min="2" max="2" width="28" style="182" customWidth="1"/>
    <col min="3" max="7" width="13.83203125" style="182" customWidth="1"/>
    <col min="8" max="9" width="13.83203125" style="182" hidden="1" customWidth="1"/>
    <col min="10" max="12" width="13.83203125" style="182" customWidth="1"/>
    <col min="13" max="13" width="14.6640625" style="182" bestFit="1" customWidth="1"/>
    <col min="14" max="15" width="13.83203125" style="182" customWidth="1"/>
    <col min="16" max="21" width="13.83203125" style="182" hidden="1" customWidth="1"/>
    <col min="22" max="22" width="14.33203125" style="182" bestFit="1" customWidth="1"/>
    <col min="23" max="25" width="13.83203125" style="182" customWidth="1"/>
    <col min="26" max="35" width="7.5" style="182" customWidth="1"/>
    <col min="36" max="16384" width="11.1640625" style="182"/>
  </cols>
  <sheetData>
    <row r="1" spans="1:25" x14ac:dyDescent="0.15">
      <c r="A1" s="182" t="s">
        <v>238</v>
      </c>
      <c r="H1" s="182">
        <v>3</v>
      </c>
    </row>
    <row r="2" spans="1:25" x14ac:dyDescent="0.15">
      <c r="A2" s="183" t="s">
        <v>75</v>
      </c>
    </row>
    <row r="3" spans="1:25" x14ac:dyDescent="0.15">
      <c r="A3" s="183"/>
    </row>
    <row r="4" spans="1:25" x14ac:dyDescent="0.15">
      <c r="A4" s="157" t="s">
        <v>140</v>
      </c>
      <c r="B4" s="158"/>
      <c r="C4" s="159">
        <v>1.5</v>
      </c>
      <c r="E4" s="160" t="s">
        <v>141</v>
      </c>
      <c r="F4" s="161">
        <f>IF(C4&lt;H1,(444),(888))</f>
        <v>444</v>
      </c>
      <c r="J4" s="157"/>
      <c r="K4" s="162" t="s">
        <v>142</v>
      </c>
      <c r="L4" s="163" t="s">
        <v>143</v>
      </c>
      <c r="M4" s="164" t="s">
        <v>129</v>
      </c>
    </row>
    <row r="5" spans="1:25" x14ac:dyDescent="0.15">
      <c r="A5" s="165" t="s">
        <v>201</v>
      </c>
      <c r="B5" s="166"/>
      <c r="C5" s="167">
        <v>2265</v>
      </c>
      <c r="E5" s="160" t="s">
        <v>145</v>
      </c>
      <c r="F5" s="168">
        <f>C5-(F4-F6)</f>
        <v>1887.1559999999999</v>
      </c>
      <c r="J5" s="165" t="s">
        <v>199</v>
      </c>
      <c r="K5" s="169">
        <f>F5*60/100</f>
        <v>1132.2936</v>
      </c>
      <c r="L5" s="170">
        <f>F5*40/100</f>
        <v>754.86239999999987</v>
      </c>
      <c r="M5" s="171" t="s">
        <v>146</v>
      </c>
    </row>
    <row r="6" spans="1:25" x14ac:dyDescent="0.15">
      <c r="E6" s="160" t="s">
        <v>147</v>
      </c>
      <c r="F6" s="168">
        <f>IF(C4&lt;H1,(F4*14.9/100),(F4*47.4/100))</f>
        <v>66.156000000000006</v>
      </c>
    </row>
    <row r="7" spans="1:25" ht="15" thickBot="1" x14ac:dyDescent="0.2"/>
    <row r="8" spans="1:25" x14ac:dyDescent="0.15">
      <c r="A8" s="187" t="s">
        <v>130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9"/>
    </row>
    <row r="9" spans="1:25" ht="71" customHeight="1" x14ac:dyDescent="0.15">
      <c r="A9" s="190" t="s">
        <v>42</v>
      </c>
      <c r="B9" s="191" t="s">
        <v>78</v>
      </c>
      <c r="C9" s="192" t="s">
        <v>79</v>
      </c>
      <c r="D9" s="192" t="s">
        <v>148</v>
      </c>
      <c r="E9" s="192" t="s">
        <v>154</v>
      </c>
      <c r="F9" s="192" t="s">
        <v>80</v>
      </c>
      <c r="G9" s="192" t="s">
        <v>81</v>
      </c>
      <c r="H9" s="201" t="s">
        <v>155</v>
      </c>
      <c r="I9" s="201" t="s">
        <v>82</v>
      </c>
      <c r="J9" s="193" t="s">
        <v>231</v>
      </c>
      <c r="K9" s="194" t="s">
        <v>83</v>
      </c>
      <c r="L9" s="194" t="s">
        <v>84</v>
      </c>
      <c r="M9" s="194" t="s">
        <v>85</v>
      </c>
      <c r="N9" s="194" t="s">
        <v>86</v>
      </c>
      <c r="O9" s="195" t="s">
        <v>157</v>
      </c>
      <c r="P9" s="205" t="s">
        <v>232</v>
      </c>
      <c r="Q9" s="205" t="s">
        <v>233</v>
      </c>
      <c r="R9" s="206" t="s">
        <v>69</v>
      </c>
      <c r="S9" s="206" t="s">
        <v>70</v>
      </c>
      <c r="T9" s="206" t="s">
        <v>71</v>
      </c>
      <c r="U9" s="206" t="s">
        <v>72</v>
      </c>
      <c r="V9" s="195" t="s">
        <v>73</v>
      </c>
      <c r="W9" s="195" t="s">
        <v>133</v>
      </c>
      <c r="X9" s="194" t="s">
        <v>76</v>
      </c>
      <c r="Y9" s="196" t="s">
        <v>77</v>
      </c>
    </row>
    <row r="10" spans="1:25" x14ac:dyDescent="0.15">
      <c r="A10" s="172" t="str">
        <f>'Tariffs 2020'!K2</f>
        <v>Aurora Energy</v>
      </c>
      <c r="B10" s="197" t="str">
        <f>'Tariffs 2020'!L2</f>
        <v>Regulated</v>
      </c>
      <c r="C10" s="198">
        <f>IF('Tariffs 2020'!BP2=0,91*'Tariffs 2020'!M2/100,(91*'Tariffs 2020'!M2/100)+'Tariffs 2020'!BP2/4)</f>
        <v>78.751400000000004</v>
      </c>
      <c r="D10" s="198">
        <f>IF('Tariffs 2020'!O2="",$F$5*'Tariffs 2020'!N2/100,IF($F$5&gt;='Tariffs 2020'!P2,('Tariffs 2020'!P2*'Tariffs 2020'!N2/100),($F$5*'Tariffs 2020'!N2/100)))</f>
        <v>456.1256052</v>
      </c>
      <c r="E10" s="198">
        <f>IF(AND('Tariffs 2020'!P2&gt;0,'Tariffs 2020'!R2&gt;0),IF($F$5&lt;'Tariffs 2020'!P2,0,IF($F$5&lt;=('Tariffs 2020'!R2+'Tariffs 2020'!P2),(($F$5-'Tariffs 2020'!P2)*'Tariffs 2020'!Q2/100),(('Tariffs 2020'!R2)*'Tariffs 2020'!Q2/100))),0)</f>
        <v>0</v>
      </c>
      <c r="F10" s="198">
        <f>IF('Tariffs 2020'!T2&gt;0,IF(($F$5&lt;'Tariffs 2020'!T2),(0),($F$5-'Tariffs 2020'!T2)*'Tariffs 2020'!U2/100),IF(AND('Tariffs 2020'!R2&gt;0,'Tariffs 2020'!T2=""),IF(($F$5&lt;'Tariffs 2020'!R2),(0),($F$5-'Tariffs 2020'!R2)*'Tariffs 2020'!S2/100),IF(AND('Tariffs 2020'!P2&gt;0,'Tariffs 2020'!R2=""),IF(($F$5&lt;'Tariffs 2020'!P2),(0),($F$5-'Tariffs 2020'!P2)*'Tariffs 2020'!Q2/100),0)))</f>
        <v>0</v>
      </c>
      <c r="G10" s="198">
        <f>SUM(C10:F10)</f>
        <v>534.87700519999999</v>
      </c>
      <c r="H10" s="198">
        <f>D10*4</f>
        <v>1824.5024208</v>
      </c>
      <c r="I10" s="203">
        <f>G10*4</f>
        <v>2139.5080207999999</v>
      </c>
      <c r="J10" s="199">
        <f>I10*1.1</f>
        <v>2353.4588228800003</v>
      </c>
      <c r="K10" s="197">
        <f>'Tariffs 2020'!AZ2</f>
        <v>0</v>
      </c>
      <c r="L10" s="197">
        <f>'Tariffs 2020'!BA2</f>
        <v>0</v>
      </c>
      <c r="M10" s="197">
        <f>'Tariffs 2020'!BB2</f>
        <v>0</v>
      </c>
      <c r="N10" s="197">
        <f>'Tariffs 2020'!BC2</f>
        <v>0</v>
      </c>
      <c r="O10" s="199">
        <f>($F$6*'Tariffs 2020'!AT2/100)*4</f>
        <v>22.416299040000002</v>
      </c>
      <c r="P10" s="173" t="str">
        <f>IF(SUM(K10:N10)=0,"No discount",IF(K10&gt;0,"Guaranteed off bill",IF(L10&gt;0,"Guaranteed off usage",IF(M10&gt;0,"Pay-on-time off bill","Pay-on-time off usage"))))</f>
        <v>No discount</v>
      </c>
      <c r="Q10" s="173" t="str">
        <f>IF(OR(A10="Origin Energy",A10="Red Energy",A10="Powershop"),"Inclusive","Exclusive")</f>
        <v>Exclusive</v>
      </c>
      <c r="R10" s="223">
        <f>IF(AND(P10="Guaranteed off bill",Q10="Inclusive"),((I10*1.1)-((I10*1.1)*K10/100))/1.1,IF(AND(P10="Guaranteed off usage",Q10="Inclusive"),((I10*1.1)-((H10*1.1)*L10/100))/1.1,IF(AND(P10="Guaranteed off bill",Q10="Exclusive"),I10-(I10*K10/100),IF(AND(P10="Guaranteed off usage",Q10="Exclusive"),I10-(H10*L10/100),IF(Q10="Inclusive",((I10*1.1))/1.1,I10)))))</f>
        <v>2139.5080207999999</v>
      </c>
      <c r="S10" s="203">
        <f>IF(AND(P10="Pay-on-time off bill",Q10="Inclusive"),((R10*1.1)-((R10*1.1)*M10/100))/1.1,IF(AND(P10="Pay-on-time off usage",Q10="Inclusive"),((R10*1.1)-((H10*1.1)*N10/100))/1.1,IF(AND(P10="Pay-on-time off bill",Q10="Exclusive"),R10-(R10*M10/100),IF(AND(P10="Pay-on-time off usage",Q10="Exclusive"),R10-(H10*N10/100),IF(Q10="Inclusive",((R10*1.1))/1.1,R10)))))</f>
        <v>2139.5080207999999</v>
      </c>
      <c r="T10" s="203">
        <f t="shared" ref="T10:T11" si="0">R10-O10</f>
        <v>2117.0917217599999</v>
      </c>
      <c r="U10" s="203">
        <f t="shared" ref="U10:U11" si="1">S10-O10</f>
        <v>2117.0917217599999</v>
      </c>
      <c r="V10" s="219">
        <f t="shared" ref="V10:W11" si="2">T10*1.1</f>
        <v>2328.8008939360002</v>
      </c>
      <c r="W10" s="219">
        <f t="shared" si="2"/>
        <v>2328.8008939360002</v>
      </c>
      <c r="X10" s="200">
        <f>'Tariffs 2020'!BD2</f>
        <v>0</v>
      </c>
      <c r="Y10" s="174">
        <f>'Tariffs 2020'!BE2</f>
        <v>0</v>
      </c>
    </row>
    <row r="11" spans="1:25" ht="15" thickBot="1" x14ac:dyDescent="0.2">
      <c r="A11" s="175" t="str">
        <f>'Tariffs 2020'!K3</f>
        <v>1st Energy</v>
      </c>
      <c r="B11" s="176" t="str">
        <f>'Tariffs 2020'!L3</f>
        <v>Solar Bonus</v>
      </c>
      <c r="C11" s="177">
        <f>IF('Tariffs 2020'!BP3=0,91*'Tariffs 2020'!M3/100,(91*'Tariffs 2020'!M3/100)+'Tariffs 2020'!BP3/4)</f>
        <v>78.7423</v>
      </c>
      <c r="D11" s="177">
        <f>IF('Tariffs 2020'!O3="",$F$5*'Tariffs 2020'!N3/100,IF($F$5&gt;='Tariffs 2020'!P3,('Tariffs 2020'!P3*'Tariffs 2020'!N3/100),($F$5*'Tariffs 2020'!N3/100)))</f>
        <v>456.1256052</v>
      </c>
      <c r="E11" s="177">
        <f>IF(AND('Tariffs 2020'!P3&gt;0,'Tariffs 2020'!R3&gt;0),IF($F$5&lt;'Tariffs 2020'!P3,0,IF($F$5&lt;=('Tariffs 2020'!R3+'Tariffs 2020'!P3),(($F$5-'Tariffs 2020'!P3)*'Tariffs 2020'!Q3/100),(('Tariffs 2020'!R3)*'Tariffs 2020'!Q3/100))),0)</f>
        <v>0</v>
      </c>
      <c r="F11" s="177">
        <f>IF('Tariffs 2020'!T3&gt;0,IF(($F$5&lt;'Tariffs 2020'!T3),(0),($F$5-'Tariffs 2020'!T3)*'Tariffs 2020'!U3/100),IF(AND('Tariffs 2020'!R3&gt;0,'Tariffs 2020'!T3=""),IF(($F$5&lt;'Tariffs 2020'!R3),(0),($F$5-'Tariffs 2020'!R3)*'Tariffs 2020'!S3/100),IF(AND('Tariffs 2020'!P3&gt;0,'Tariffs 2020'!R3=""),IF(($F$5&lt;'Tariffs 2020'!P3),(0),($F$5-'Tariffs 2020'!P3)*'Tariffs 2020'!Q3/100),0)))</f>
        <v>0</v>
      </c>
      <c r="G11" s="177">
        <f>SUM(C11:F11)</f>
        <v>534.8679052</v>
      </c>
      <c r="H11" s="177">
        <f>D11*4</f>
        <v>1824.5024208</v>
      </c>
      <c r="I11" s="204">
        <f>G11*4</f>
        <v>2139.4716208</v>
      </c>
      <c r="J11" s="178">
        <f>I11*1.1</f>
        <v>2353.41878288</v>
      </c>
      <c r="K11" s="176">
        <f>'Tariffs 2020'!AZ3</f>
        <v>0</v>
      </c>
      <c r="L11" s="176">
        <f>'Tariffs 2020'!BA3</f>
        <v>0</v>
      </c>
      <c r="M11" s="176">
        <f>'Tariffs 2020'!BB3</f>
        <v>0</v>
      </c>
      <c r="N11" s="176">
        <f>'Tariffs 2020'!BC3</f>
        <v>0</v>
      </c>
      <c r="O11" s="178">
        <f>($F$6*'Tariffs 2020'!AT3/100)*4</f>
        <v>35.64749904</v>
      </c>
      <c r="P11" s="179" t="str">
        <f t="shared" ref="P11" si="3">IF(SUM(K11:N11)=0,"No discount",IF(K11&gt;0,"Guaranteed off bill",IF(L11&gt;0,"Guaranteed off usage",IF(M11&gt;0,"Pay-on-time off bill","Pay-on-time off usage"))))</f>
        <v>No discount</v>
      </c>
      <c r="Q11" s="179" t="str">
        <f>IF(OR(A11="Origin Energy",A11="Red Energy",A11="Powershop"),"Inclusive","Exclusive")</f>
        <v>Exclusive</v>
      </c>
      <c r="R11" s="224">
        <f>IF(AND(P11="Guaranteed off bill",Q11="Inclusive"),((I11*1.1)-((I11*1.1)*K11/100))/1.1,IF(AND(P11="Guaranteed off usage",Q11="Inclusive"),((I11*1.1)-((H11*1.1)*L11/100))/1.1,IF(AND(P11="Guaranteed off bill",Q11="Exclusive"),I11-(I11*K11/100),IF(AND(P11="Guaranteed off usage",Q11="Exclusive"),I11-(H11*L11/100),IF(Q11="Inclusive",((I11*1.1))/1.1,I11)))))</f>
        <v>2139.4716208</v>
      </c>
      <c r="S11" s="204">
        <f>IF(AND(P11="Pay-on-time off bill",Q11="Inclusive"),((R11*1.1)-((R11*1.1)*M11/100))/1.1,IF(AND(P11="Pay-on-time off usage",Q11="Inclusive"),((R11*1.1)-((H11*1.1)*N11/100))/1.1,IF(AND(P11="Pay-on-time off bill",Q11="Exclusive"),R11-(R11*M11/100),IF(AND(P11="Pay-on-time off usage",Q11="Exclusive"),R11-(H11*N11/100),IF(Q11="Inclusive",((R11*1.1))/1.1,R11)))))</f>
        <v>2139.4716208</v>
      </c>
      <c r="T11" s="204">
        <f t="shared" si="0"/>
        <v>2103.8241217599998</v>
      </c>
      <c r="U11" s="204">
        <f t="shared" si="1"/>
        <v>2103.8241217599998</v>
      </c>
      <c r="V11" s="220">
        <f t="shared" si="2"/>
        <v>2314.2065339360001</v>
      </c>
      <c r="W11" s="220">
        <f t="shared" si="2"/>
        <v>2314.2065339360001</v>
      </c>
      <c r="X11" s="180">
        <f>'Tariffs 2020'!BL3</f>
        <v>12</v>
      </c>
      <c r="Y11" s="181" t="str">
        <f>'Tariffs 2020'!BM3</f>
        <v>n</v>
      </c>
    </row>
    <row r="13" spans="1:25" ht="15" thickBot="1" x14ac:dyDescent="0.2"/>
    <row r="14" spans="1:25" x14ac:dyDescent="0.15">
      <c r="A14" s="187" t="s">
        <v>132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9"/>
    </row>
    <row r="15" spans="1:25" ht="71" customHeight="1" x14ac:dyDescent="0.15">
      <c r="A15" s="190" t="s">
        <v>42</v>
      </c>
      <c r="B15" s="191" t="s">
        <v>78</v>
      </c>
      <c r="C15" s="192" t="s">
        <v>79</v>
      </c>
      <c r="D15" s="192" t="s">
        <v>148</v>
      </c>
      <c r="E15" s="192" t="s">
        <v>80</v>
      </c>
      <c r="F15" s="192" t="s">
        <v>131</v>
      </c>
      <c r="G15" s="192" t="s">
        <v>81</v>
      </c>
      <c r="H15" s="202" t="s">
        <v>155</v>
      </c>
      <c r="I15" s="202" t="s">
        <v>82</v>
      </c>
      <c r="J15" s="193" t="s">
        <v>231</v>
      </c>
      <c r="K15" s="194" t="s">
        <v>83</v>
      </c>
      <c r="L15" s="194" t="s">
        <v>84</v>
      </c>
      <c r="M15" s="194" t="s">
        <v>85</v>
      </c>
      <c r="N15" s="194" t="s">
        <v>86</v>
      </c>
      <c r="O15" s="195" t="s">
        <v>157</v>
      </c>
      <c r="P15" s="205" t="s">
        <v>232</v>
      </c>
      <c r="Q15" s="205" t="s">
        <v>233</v>
      </c>
      <c r="R15" s="206" t="s">
        <v>69</v>
      </c>
      <c r="S15" s="206" t="s">
        <v>70</v>
      </c>
      <c r="T15" s="206" t="s">
        <v>71</v>
      </c>
      <c r="U15" s="206" t="s">
        <v>72</v>
      </c>
      <c r="V15" s="195" t="s">
        <v>73</v>
      </c>
      <c r="W15" s="195" t="s">
        <v>133</v>
      </c>
      <c r="X15" s="194" t="s">
        <v>76</v>
      </c>
      <c r="Y15" s="196" t="s">
        <v>77</v>
      </c>
    </row>
    <row r="16" spans="1:25" x14ac:dyDescent="0.15">
      <c r="A16" s="172" t="str">
        <f>'Tariffs 2020'!K4</f>
        <v>Aurora Energy</v>
      </c>
      <c r="B16" s="197" t="str">
        <f>'Tariffs 2020'!L4</f>
        <v>Regulated</v>
      </c>
      <c r="C16" s="198">
        <f>IF('Tariffs 2020'!BP4=0,91*'Tariffs 2020'!M4/100,(91*'Tariffs 2020'!M4/100)+'Tariffs 2020'!BP4/4)</f>
        <v>87.487399999999994</v>
      </c>
      <c r="D16" s="198">
        <f>IF('Tariffs 2020'!O4="",$K$5*'Tariffs 2020'!N4/100,IF($K$5&gt;='Tariffs 2020'!P4,('Tariffs 2020'!P4*'Tariffs 2020'!N4/100),($K$5*'Tariffs 2020'!N4/100)))</f>
        <v>330.85618991999996</v>
      </c>
      <c r="E16" s="198">
        <f>IF('Tariffs 2020'!T4&gt;0,IF(($K$5&lt;'Tariffs 2020'!T4),(0),($K$5-'Tariffs 2020'!T4)*'Tariffs 2020'!U4/100),IF(AND('Tariffs 2020'!R4&gt;0,'Tariffs 2020'!T4=""),IF(($K$5&lt;'Tariffs 2020'!R4),(0),($K$5-'Tariffs 2020'!R4)*'Tariffs 2020'!S4/100),IF(AND('Tariffs 2020'!P4&gt;0,'Tariffs 2020'!R4=""),IF(($K$5&lt;'Tariffs 2020'!P4),(0),($K$5-'Tariffs 2020'!P4)*'Tariffs 2020'!Q4/100),0)))</f>
        <v>0</v>
      </c>
      <c r="F16" s="198">
        <f>L5*'Tariffs 2020'!W4/100</f>
        <v>102.66128639999997</v>
      </c>
      <c r="G16" s="198">
        <f>SUM(C16:F16)</f>
        <v>521.00487631999988</v>
      </c>
      <c r="H16" s="198">
        <f>D16*4</f>
        <v>1323.4247596799999</v>
      </c>
      <c r="I16" s="203">
        <f>G16*4</f>
        <v>2084.0195052799995</v>
      </c>
      <c r="J16" s="199">
        <f>I16*1.1</f>
        <v>2292.4214558079998</v>
      </c>
      <c r="K16" s="197">
        <f>'Tariffs 2020'!AZ4</f>
        <v>0</v>
      </c>
      <c r="L16" s="197">
        <f>'Tariffs 2020'!BA4</f>
        <v>0</v>
      </c>
      <c r="M16" s="197">
        <f>'Tariffs 2020'!BB4</f>
        <v>0</v>
      </c>
      <c r="N16" s="197">
        <f>'Tariffs 2020'!BC4</f>
        <v>0</v>
      </c>
      <c r="O16" s="199">
        <f>($F$6*'Tariffs 2020'!AT4/100)*4</f>
        <v>22.416299040000002</v>
      </c>
      <c r="P16" s="173" t="str">
        <f>IF(SUM(K16:N16)=0,"No discount",IF(K16&gt;0,"Guaranteed off bill",IF(L16&gt;0,"Guaranteed off usage",IF(M16&gt;0,"Pay-on-time off bill","Pay-on-time off usage"))))</f>
        <v>No discount</v>
      </c>
      <c r="Q16" s="173" t="str">
        <f>IF(OR(A16="Origin Energy",A16="Red Energy",A16="Powershop"),"Inclusive","Exclusive")</f>
        <v>Exclusive</v>
      </c>
      <c r="R16" s="223">
        <f>IF(AND(P16="Guaranteed off bill",Q16="Inclusive"),((I16*1.1)-((I16*1.1)*K16/100))/1.1,IF(AND(P16="Guaranteed off usage",Q16="Inclusive"),((I16*1.1)-((H16*1.1)*L16/100))/1.1,IF(AND(P16="Guaranteed off bill",Q16="Exclusive"),I16-(I16*K16/100),IF(AND(P16="Guaranteed off usage",Q16="Exclusive"),I16-(H16*L16/100),IF(Q16="Inclusive",((I16*1.1))/1.1,I16)))))</f>
        <v>2084.0195052799995</v>
      </c>
      <c r="S16" s="203">
        <f>IF(AND(P16="Pay-on-time off bill",Q16="Inclusive"),((R16*1.1)-((R16*1.1)*M16/100))/1.1,IF(AND(P16="Pay-on-time off usage",Q16="Inclusive"),((R16*1.1)-((H16*1.1)*N16/100))/1.1,IF(AND(P16="Pay-on-time off bill",Q16="Exclusive"),R16-(R16*M16/100),IF(AND(P16="Pay-on-time off usage",Q16="Exclusive"),R16-(H16*N16/100),IF(Q16="Inclusive",((R16*1.1))/1.1,R16)))))</f>
        <v>2084.0195052799995</v>
      </c>
      <c r="T16" s="203">
        <f t="shared" ref="T16:T17" si="4">R16-O16</f>
        <v>2061.6032062399995</v>
      </c>
      <c r="U16" s="203">
        <f t="shared" ref="U16:U17" si="5">S16-O16</f>
        <v>2061.6032062399995</v>
      </c>
      <c r="V16" s="219">
        <f t="shared" ref="V16:W17" si="6">T16*1.1</f>
        <v>2267.7635268639997</v>
      </c>
      <c r="W16" s="219">
        <f t="shared" si="6"/>
        <v>2267.7635268639997</v>
      </c>
      <c r="X16" s="200">
        <f>'Tariffs 2020'!BL4</f>
        <v>0</v>
      </c>
      <c r="Y16" s="174" t="str">
        <f>'Tariffs 2020'!BM4</f>
        <v>n</v>
      </c>
    </row>
    <row r="17" spans="1:25" ht="15" thickBot="1" x14ac:dyDescent="0.2">
      <c r="A17" s="175" t="str">
        <f>'Tariffs 2020'!K5</f>
        <v>1st Energy</v>
      </c>
      <c r="B17" s="176" t="str">
        <f>'Tariffs 2020'!L5</f>
        <v>Solar Bonus</v>
      </c>
      <c r="C17" s="177">
        <f>IF('Tariffs 2020'!BP5=0,91*'Tariffs 2020'!M5/100,(91*'Tariffs 2020'!M5/100)+'Tariffs 2020'!BP5/4)</f>
        <v>87.478300000000004</v>
      </c>
      <c r="D17" s="177">
        <f>IF('Tariffs 2020'!O5="",$K$5*'Tariffs 2020'!N5/100,IF($K$5&gt;='Tariffs 2020'!P5,('Tariffs 2020'!P5*'Tariffs 2020'!N5/100),($K$5*'Tariffs 2020'!N5/100)))</f>
        <v>330.74296055999997</v>
      </c>
      <c r="E17" s="177">
        <f>IF('Tariffs 2020'!T5&gt;0,IF(($K$5&lt;'Tariffs 2020'!T5),(0),($K$5-'Tariffs 2020'!T5)*'Tariffs 2020'!U5/100),IF(AND('Tariffs 2020'!R5&gt;0,'Tariffs 2020'!T5=""),IF(($K$5&lt;'Tariffs 2020'!R5),(0),($K$5-'Tariffs 2020'!R5)*'Tariffs 2020'!S5/100),IF(AND('Tariffs 2020'!P5&gt;0,'Tariffs 2020'!R5=""),IF(($K$5&lt;'Tariffs 2020'!P5),(0),($K$5-'Tariffs 2020'!P5)*'Tariffs 2020'!Q5/100),0)))</f>
        <v>0</v>
      </c>
      <c r="F17" s="177">
        <f>L5*'Tariffs 2020'!W5/100</f>
        <v>102.66128639999997</v>
      </c>
      <c r="G17" s="177">
        <f>SUM(C17:F17)</f>
        <v>520.8825469599999</v>
      </c>
      <c r="H17" s="177">
        <f>D17*4</f>
        <v>1322.9718422399999</v>
      </c>
      <c r="I17" s="204">
        <f>G17*4</f>
        <v>2083.5301878399996</v>
      </c>
      <c r="J17" s="178">
        <f>I17*1.1</f>
        <v>2291.8832066239997</v>
      </c>
      <c r="K17" s="176">
        <f>'Tariffs 2020'!AZ5</f>
        <v>0</v>
      </c>
      <c r="L17" s="176">
        <f>'Tariffs 2020'!BA5</f>
        <v>0</v>
      </c>
      <c r="M17" s="176">
        <f>'Tariffs 2020'!BB5</f>
        <v>0</v>
      </c>
      <c r="N17" s="176">
        <f>'Tariffs 2020'!BC5</f>
        <v>0</v>
      </c>
      <c r="O17" s="178">
        <f>($F$6*'Tariffs 2020'!AT5/100)*4</f>
        <v>35.64749904</v>
      </c>
      <c r="P17" s="179" t="str">
        <f t="shared" ref="P17" si="7">IF(SUM(K17:N17)=0,"No discount",IF(K17&gt;0,"Guaranteed off bill",IF(L17&gt;0,"Guaranteed off usage",IF(M17&gt;0,"Pay-on-time off bill","Pay-on-time off usage"))))</f>
        <v>No discount</v>
      </c>
      <c r="Q17" s="179" t="str">
        <f>IF(OR(A17="Origin Energy",A17="Red Energy",A17="Powershop"),"Inclusive","Exclusive")</f>
        <v>Exclusive</v>
      </c>
      <c r="R17" s="224">
        <f>IF(AND(P17="Guaranteed off bill",Q17="Inclusive"),((I17*1.1)-((I17*1.1)*K17/100))/1.1,IF(AND(P17="Guaranteed off usage",Q17="Inclusive"),((I17*1.1)-((H17*1.1)*L17/100))/1.1,IF(AND(P17="Guaranteed off bill",Q17="Exclusive"),I17-(I17*K17/100),IF(AND(P17="Guaranteed off usage",Q17="Exclusive"),I17-(H17*L17/100),IF(Q17="Inclusive",((I17*1.1))/1.1,I17)))))</f>
        <v>2083.5301878399996</v>
      </c>
      <c r="S17" s="204">
        <f>IF(AND(P17="Pay-on-time off bill",Q17="Inclusive"),((R17*1.1)-((R17*1.1)*M17/100))/1.1,IF(AND(P17="Pay-on-time off usage",Q17="Inclusive"),((R17*1.1)-((H17*1.1)*N17/100))/1.1,IF(AND(P17="Pay-on-time off bill",Q17="Exclusive"),R17-(R17*M17/100),IF(AND(P17="Pay-on-time off usage",Q17="Exclusive"),R17-(H17*N17/100),IF(Q17="Inclusive",((R17*1.1))/1.1,R17)))))</f>
        <v>2083.5301878399996</v>
      </c>
      <c r="T17" s="204">
        <f t="shared" si="4"/>
        <v>2047.8826887999996</v>
      </c>
      <c r="U17" s="204">
        <f t="shared" si="5"/>
        <v>2047.8826887999996</v>
      </c>
      <c r="V17" s="220">
        <f t="shared" si="6"/>
        <v>2252.6709576799999</v>
      </c>
      <c r="W17" s="220">
        <f t="shared" si="6"/>
        <v>2252.6709576799999</v>
      </c>
      <c r="X17" s="180">
        <f>'Tariffs 2020'!BL5</f>
        <v>12</v>
      </c>
      <c r="Y17" s="181" t="str">
        <f>'Tariffs 2020'!BM5</f>
        <v>n</v>
      </c>
    </row>
  </sheetData>
  <sheetProtection algorithmName="SHA-512" hashValue="KMk2Eksab5qDwGCP+R/QVszpRHlQzn0+QFrwaZKvohyScUHkatpeJvz4QvS1Cpoq7Z+Tq3TVJekkQo+Nr6yXAQ==" saltValue="BN3KoCwKjjduDqU2mUU7HQ==" spinCount="100000" sheet="1" objects="1" scenarios="1"/>
  <dataValidations count="2">
    <dataValidation type="decimal" showInputMessage="1" showErrorMessage="1" errorTitle="Incorrect entry" error="Enter 1.5 or 3.0 only" sqref="C4" xr:uid="{653307F9-3C29-3B43-95F2-AC6B0FB5C572}">
      <formula1>1.5</formula1>
      <formula2>3</formula2>
    </dataValidation>
    <dataValidation type="whole" showInputMessage="1" showErrorMessage="1" errorTitle="Incorrect number" error="Please enter quarterly consumption between 700-4000kWh" sqref="C5" xr:uid="{F4B85C7D-374A-754A-9C22-1F6DC21551C5}">
      <formula1>700</formula1>
      <formula2>4000</formula2>
    </dataValidation>
  </dataValidation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F9263-B42F-2C48-A978-A67E643F878B}">
  <sheetPr codeName="Sheet3"/>
  <dimension ref="A1:AG18"/>
  <sheetViews>
    <sheetView workbookViewId="0">
      <selection activeCell="AH18" sqref="AH18"/>
    </sheetView>
  </sheetViews>
  <sheetFormatPr baseColWidth="10" defaultColWidth="11.1640625" defaultRowHeight="13" x14ac:dyDescent="0.15"/>
  <cols>
    <col min="1" max="1" width="20.83203125" style="105" customWidth="1"/>
    <col min="2" max="2" width="28" style="105" customWidth="1"/>
    <col min="3" max="7" width="13.83203125" style="105" customWidth="1"/>
    <col min="8" max="9" width="13.83203125" style="105" hidden="1" customWidth="1"/>
    <col min="10" max="11" width="13.83203125" style="105" customWidth="1"/>
    <col min="12" max="13" width="15.6640625" style="105" bestFit="1" customWidth="1"/>
    <col min="14" max="15" width="13.83203125" style="105" customWidth="1"/>
    <col min="16" max="19" width="13.83203125" style="105" hidden="1" customWidth="1"/>
    <col min="20" max="20" width="14.33203125" style="105" bestFit="1" customWidth="1"/>
    <col min="21" max="23" width="13.83203125" style="105" customWidth="1"/>
    <col min="24" max="33" width="7.5" style="105" customWidth="1"/>
    <col min="34" max="16384" width="11.1640625" style="105"/>
  </cols>
  <sheetData>
    <row r="1" spans="1:33" ht="14" x14ac:dyDescent="0.15">
      <c r="A1" s="104" t="s">
        <v>74</v>
      </c>
      <c r="B1" s="104"/>
      <c r="C1" s="104"/>
      <c r="D1" s="104"/>
      <c r="E1" s="104"/>
      <c r="F1" s="104"/>
      <c r="G1" s="104"/>
      <c r="H1" s="104">
        <v>3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</row>
    <row r="2" spans="1:33" ht="14" x14ac:dyDescent="0.15">
      <c r="A2" s="106" t="s">
        <v>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</row>
    <row r="3" spans="1:33" ht="14" x14ac:dyDescent="0.15">
      <c r="A3" s="106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</row>
    <row r="4" spans="1:33" ht="14" x14ac:dyDescent="0.15">
      <c r="A4" s="35" t="s">
        <v>140</v>
      </c>
      <c r="B4" s="36"/>
      <c r="C4" s="37">
        <v>3</v>
      </c>
      <c r="D4" s="104"/>
      <c r="E4" s="38" t="s">
        <v>141</v>
      </c>
      <c r="F4" s="39">
        <f>IF(C4&lt;H1,(444),(888))</f>
        <v>888</v>
      </c>
      <c r="G4" s="104"/>
      <c r="H4" s="104"/>
      <c r="J4" s="40"/>
      <c r="K4" s="41" t="s">
        <v>142</v>
      </c>
      <c r="L4" s="42" t="s">
        <v>143</v>
      </c>
      <c r="M4" s="101" t="s">
        <v>129</v>
      </c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</row>
    <row r="5" spans="1:33" ht="14" x14ac:dyDescent="0.15">
      <c r="A5" s="44" t="s">
        <v>201</v>
      </c>
      <c r="B5" s="45"/>
      <c r="C5" s="46">
        <v>2265</v>
      </c>
      <c r="D5" s="104"/>
      <c r="E5" s="47" t="s">
        <v>145</v>
      </c>
      <c r="F5" s="48">
        <f>C5-(F4-F6)</f>
        <v>1797.912</v>
      </c>
      <c r="G5" s="104"/>
      <c r="H5" s="104"/>
      <c r="J5" s="49" t="s">
        <v>199</v>
      </c>
      <c r="K5" s="50">
        <f>F5*60/100</f>
        <v>1078.7472</v>
      </c>
      <c r="L5" s="51">
        <f>F5*40/100</f>
        <v>719.16480000000001</v>
      </c>
      <c r="M5" s="102" t="s">
        <v>146</v>
      </c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</row>
    <row r="6" spans="1:33" ht="14" x14ac:dyDescent="0.15">
      <c r="D6" s="104"/>
      <c r="E6" s="47" t="s">
        <v>147</v>
      </c>
      <c r="F6" s="48">
        <f>IF(C4&lt;H1,(F4*14.9/100),(F4*47.4/100))</f>
        <v>420.91199999999998</v>
      </c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</row>
    <row r="7" spans="1:33" ht="15" thickBot="1" x14ac:dyDescent="0.2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</row>
    <row r="8" spans="1:33" ht="14" x14ac:dyDescent="0.15">
      <c r="A8" s="53" t="s">
        <v>130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5"/>
      <c r="X8" s="104"/>
      <c r="Y8" s="104"/>
      <c r="Z8" s="104"/>
      <c r="AA8" s="104"/>
      <c r="AB8" s="104"/>
      <c r="AC8" s="104"/>
      <c r="AD8" s="104"/>
      <c r="AE8" s="104"/>
      <c r="AF8" s="104"/>
      <c r="AG8" s="104"/>
    </row>
    <row r="9" spans="1:33" ht="71" customHeight="1" x14ac:dyDescent="0.15">
      <c r="A9" s="207" t="s">
        <v>42</v>
      </c>
      <c r="B9" s="208" t="s">
        <v>78</v>
      </c>
      <c r="C9" s="209" t="s">
        <v>79</v>
      </c>
      <c r="D9" s="209" t="s">
        <v>148</v>
      </c>
      <c r="E9" s="210" t="s">
        <v>154</v>
      </c>
      <c r="F9" s="210" t="s">
        <v>80</v>
      </c>
      <c r="G9" s="209" t="s">
        <v>81</v>
      </c>
      <c r="H9" s="211" t="s">
        <v>155</v>
      </c>
      <c r="I9" s="217" t="s">
        <v>82</v>
      </c>
      <c r="J9" s="212" t="s">
        <v>156</v>
      </c>
      <c r="K9" s="213" t="s">
        <v>83</v>
      </c>
      <c r="L9" s="213" t="s">
        <v>84</v>
      </c>
      <c r="M9" s="213" t="s">
        <v>85</v>
      </c>
      <c r="N9" s="213" t="s">
        <v>86</v>
      </c>
      <c r="O9" s="214" t="s">
        <v>157</v>
      </c>
      <c r="P9" s="215" t="s">
        <v>69</v>
      </c>
      <c r="Q9" s="215" t="s">
        <v>70</v>
      </c>
      <c r="R9" s="215" t="s">
        <v>71</v>
      </c>
      <c r="S9" s="215" t="s">
        <v>72</v>
      </c>
      <c r="T9" s="218" t="s">
        <v>73</v>
      </c>
      <c r="U9" s="214" t="s">
        <v>133</v>
      </c>
      <c r="V9" s="213" t="s">
        <v>76</v>
      </c>
      <c r="W9" s="216" t="s">
        <v>77</v>
      </c>
      <c r="X9" s="104"/>
      <c r="Y9" s="104"/>
      <c r="Z9" s="104"/>
      <c r="AA9" s="104"/>
      <c r="AB9" s="104"/>
      <c r="AC9" s="104"/>
      <c r="AD9" s="104"/>
      <c r="AE9" s="104"/>
      <c r="AF9" s="104"/>
      <c r="AG9" s="104"/>
    </row>
    <row r="10" spans="1:33" ht="14" x14ac:dyDescent="0.15">
      <c r="A10" s="114" t="str">
        <f>'Tariffs 2019'!K2</f>
        <v>Aurora Energy</v>
      </c>
      <c r="B10" s="33" t="str">
        <f>'Tariffs 2019'!L2</f>
        <v>Regulated</v>
      </c>
      <c r="C10" s="115">
        <f>91*'Tariffs 2019'!M2/100</f>
        <v>79.854981818181813</v>
      </c>
      <c r="D10" s="115">
        <f>$F$5*'Tariffs 2019'!N2/100</f>
        <v>440.65188654545454</v>
      </c>
      <c r="E10" s="115">
        <v>0</v>
      </c>
      <c r="F10" s="115">
        <v>0</v>
      </c>
      <c r="G10" s="115">
        <f>SUM(C10:F10)</f>
        <v>520.50686836363639</v>
      </c>
      <c r="H10" s="115">
        <f>D10*4</f>
        <v>1762.6075461818182</v>
      </c>
      <c r="I10" s="116">
        <f>G10*4</f>
        <v>2082.0274734545455</v>
      </c>
      <c r="J10" s="117">
        <f>I10*1.1</f>
        <v>2290.2302208000001</v>
      </c>
      <c r="K10" s="33">
        <v>0</v>
      </c>
      <c r="L10" s="33">
        <v>0</v>
      </c>
      <c r="M10" s="33">
        <v>0</v>
      </c>
      <c r="N10" s="33">
        <v>0</v>
      </c>
      <c r="O10" s="117">
        <f>($F$6*'Tariffs 2019'!AQ2/100)*4</f>
        <v>157.37057855999998</v>
      </c>
      <c r="P10" s="117">
        <f>I10</f>
        <v>2082.0274734545455</v>
      </c>
      <c r="Q10" s="117">
        <f>I10</f>
        <v>2082.0274734545455</v>
      </c>
      <c r="R10" s="117">
        <f>I10-O10</f>
        <v>1924.6568948945455</v>
      </c>
      <c r="S10" s="117">
        <f>I10-O10</f>
        <v>1924.6568948945455</v>
      </c>
      <c r="T10" s="221">
        <f>R10*1.1</f>
        <v>2117.1225843840002</v>
      </c>
      <c r="U10" s="221">
        <f>S10*1.1</f>
        <v>2117.1225843840002</v>
      </c>
      <c r="V10" s="118">
        <f>'Tariffs 2019'!AX2</f>
        <v>0</v>
      </c>
      <c r="W10" s="119">
        <f>'Tariffs 2019'!AY2</f>
        <v>0</v>
      </c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</row>
    <row r="11" spans="1:33" ht="15" thickBot="1" x14ac:dyDescent="0.2">
      <c r="A11" s="84" t="str">
        <f>'Tariffs 2019'!K3</f>
        <v>1st Energy</v>
      </c>
      <c r="B11" s="85" t="str">
        <f>'Tariffs 2019'!L3</f>
        <v>Solar Bonus</v>
      </c>
      <c r="C11" s="86">
        <f>91*'Tariffs 2019'!M3/100</f>
        <v>79.856636363636369</v>
      </c>
      <c r="D11" s="86">
        <f>$F$5*'Tariffs 2019'!N3/100</f>
        <v>440.48843999999997</v>
      </c>
      <c r="E11" s="86">
        <v>0</v>
      </c>
      <c r="F11" s="86">
        <v>0</v>
      </c>
      <c r="G11" s="86">
        <f>SUM(C11:F11)</f>
        <v>520.34507636363628</v>
      </c>
      <c r="H11" s="86">
        <f>D11*4</f>
        <v>1761.9537599999999</v>
      </c>
      <c r="I11" s="87">
        <f>G11*4</f>
        <v>2081.3803054545451</v>
      </c>
      <c r="J11" s="88">
        <f>I11*1.1</f>
        <v>2289.5183359999996</v>
      </c>
      <c r="K11" s="85">
        <v>0</v>
      </c>
      <c r="L11" s="85">
        <v>0</v>
      </c>
      <c r="M11" s="85">
        <v>0</v>
      </c>
      <c r="N11" s="85">
        <v>0</v>
      </c>
      <c r="O11" s="88">
        <f>($F$6*'Tariffs 2019'!AQ3/100)*4</f>
        <v>241.55297855999999</v>
      </c>
      <c r="P11" s="88">
        <f>I11</f>
        <v>2081.3803054545451</v>
      </c>
      <c r="Q11" s="88">
        <f>I11</f>
        <v>2081.3803054545451</v>
      </c>
      <c r="R11" s="88">
        <f>I11-O11</f>
        <v>1839.8273268945452</v>
      </c>
      <c r="S11" s="88">
        <f>I11-O11</f>
        <v>1839.8273268945452</v>
      </c>
      <c r="T11" s="222">
        <f>R11*1.1</f>
        <v>2023.8100595839999</v>
      </c>
      <c r="U11" s="222">
        <f>S11*1.1</f>
        <v>2023.8100595839999</v>
      </c>
      <c r="V11" s="89">
        <f>'Tariffs 2019'!BD3</f>
        <v>12</v>
      </c>
      <c r="W11" s="90" t="str">
        <f>'Tariffs 2019'!BE3</f>
        <v>n</v>
      </c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</row>
    <row r="12" spans="1:33" ht="14" x14ac:dyDescent="0.15"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</row>
    <row r="13" spans="1:33" ht="15" thickBot="1" x14ac:dyDescent="0.2"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</row>
    <row r="14" spans="1:33" ht="14" x14ac:dyDescent="0.15">
      <c r="A14" s="53" t="s">
        <v>132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5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</row>
    <row r="15" spans="1:33" ht="71" customHeight="1" x14ac:dyDescent="0.15">
      <c r="A15" s="207" t="s">
        <v>42</v>
      </c>
      <c r="B15" s="208" t="s">
        <v>78</v>
      </c>
      <c r="C15" s="209" t="s">
        <v>79</v>
      </c>
      <c r="D15" s="209" t="s">
        <v>148</v>
      </c>
      <c r="E15" s="210" t="s">
        <v>80</v>
      </c>
      <c r="F15" s="210" t="s">
        <v>131</v>
      </c>
      <c r="G15" s="209" t="s">
        <v>81</v>
      </c>
      <c r="H15" s="212" t="s">
        <v>155</v>
      </c>
      <c r="I15" s="217" t="s">
        <v>82</v>
      </c>
      <c r="J15" s="212" t="s">
        <v>156</v>
      </c>
      <c r="K15" s="213" t="s">
        <v>83</v>
      </c>
      <c r="L15" s="213" t="s">
        <v>84</v>
      </c>
      <c r="M15" s="213" t="s">
        <v>85</v>
      </c>
      <c r="N15" s="213" t="s">
        <v>86</v>
      </c>
      <c r="O15" s="214" t="s">
        <v>157</v>
      </c>
      <c r="P15" s="215" t="s">
        <v>69</v>
      </c>
      <c r="Q15" s="215" t="s">
        <v>70</v>
      </c>
      <c r="R15" s="215" t="s">
        <v>71</v>
      </c>
      <c r="S15" s="215" t="s">
        <v>72</v>
      </c>
      <c r="T15" s="218" t="s">
        <v>73</v>
      </c>
      <c r="U15" s="214" t="s">
        <v>133</v>
      </c>
      <c r="V15" s="213" t="s">
        <v>76</v>
      </c>
      <c r="W15" s="216" t="s">
        <v>77</v>
      </c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</row>
    <row r="16" spans="1:33" ht="14" x14ac:dyDescent="0.15">
      <c r="A16" s="114" t="str">
        <f>'Tariffs 2019'!K4</f>
        <v>Aurora Energy</v>
      </c>
      <c r="B16" s="33" t="str">
        <f>'Tariffs 2019'!L4</f>
        <v>Regulated</v>
      </c>
      <c r="C16" s="115">
        <f>91*'Tariffs 2019'!M4/100</f>
        <v>88.708454545454558</v>
      </c>
      <c r="D16" s="115">
        <f>K5*'Tariffs 2019'!N4/100</f>
        <v>319.57395460363637</v>
      </c>
      <c r="E16" s="115">
        <v>0</v>
      </c>
      <c r="F16" s="115">
        <f>L5*'Tariffs 2019'!W4/100</f>
        <v>99.179363781818168</v>
      </c>
      <c r="G16" s="115">
        <f>SUM(C16:F16)</f>
        <v>507.46177293090909</v>
      </c>
      <c r="H16" s="33"/>
      <c r="I16" s="116">
        <f>G16*4</f>
        <v>2029.8470917236364</v>
      </c>
      <c r="J16" s="117">
        <f>I16*1.1</f>
        <v>2232.831800896</v>
      </c>
      <c r="K16" s="33">
        <v>0</v>
      </c>
      <c r="L16" s="33">
        <v>0</v>
      </c>
      <c r="M16" s="33">
        <v>0</v>
      </c>
      <c r="N16" s="33">
        <v>0</v>
      </c>
      <c r="O16" s="117">
        <f>($F$6*'Tariffs 2019'!AQ4/100)*4</f>
        <v>157.37057855999998</v>
      </c>
      <c r="P16" s="117">
        <f>I16</f>
        <v>2029.8470917236364</v>
      </c>
      <c r="Q16" s="117">
        <f>I16</f>
        <v>2029.8470917236364</v>
      </c>
      <c r="R16" s="117">
        <f>I16-O16</f>
        <v>1872.4765131636364</v>
      </c>
      <c r="S16" s="117">
        <f>I16-O16</f>
        <v>1872.4765131636364</v>
      </c>
      <c r="T16" s="221">
        <f>R16*1.1</f>
        <v>2059.7241644800001</v>
      </c>
      <c r="U16" s="221">
        <f>S16*1.1</f>
        <v>2059.7241644800001</v>
      </c>
      <c r="V16" s="118">
        <f>'Tariffs 2019'!BD4</f>
        <v>0</v>
      </c>
      <c r="W16" s="119" t="str">
        <f>'Tariffs 2019'!BE4</f>
        <v>n</v>
      </c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</row>
    <row r="17" spans="1:33" ht="15" thickBot="1" x14ac:dyDescent="0.2">
      <c r="A17" s="84" t="str">
        <f>'Tariffs 2019'!K5</f>
        <v>1st Energy</v>
      </c>
      <c r="B17" s="85" t="str">
        <f>'Tariffs 2019'!L5</f>
        <v>Solar Bonus</v>
      </c>
      <c r="C17" s="86">
        <f>91*'Tariffs 2019'!M5/100</f>
        <v>88.708454545454558</v>
      </c>
      <c r="D17" s="86">
        <f>K5*'Tariffs 2019'!N5/100</f>
        <v>319.50530705454543</v>
      </c>
      <c r="E17" s="86">
        <v>0</v>
      </c>
      <c r="F17" s="86">
        <f>L5*'Tariffs 2019'!W5/100</f>
        <v>99.179363781818168</v>
      </c>
      <c r="G17" s="86">
        <f>SUM(C17:F17)</f>
        <v>507.39312538181815</v>
      </c>
      <c r="H17" s="85"/>
      <c r="I17" s="87">
        <f>G17*4</f>
        <v>2029.5725015272726</v>
      </c>
      <c r="J17" s="88">
        <f>I17*1.1</f>
        <v>2232.5297516800001</v>
      </c>
      <c r="K17" s="85">
        <v>0</v>
      </c>
      <c r="L17" s="85">
        <v>0</v>
      </c>
      <c r="M17" s="85">
        <v>0</v>
      </c>
      <c r="N17" s="85">
        <v>0</v>
      </c>
      <c r="O17" s="88">
        <f>($F$6*'Tariffs 2019'!AQ5/100)*4</f>
        <v>241.55297855999999</v>
      </c>
      <c r="P17" s="88">
        <f>I17</f>
        <v>2029.5725015272726</v>
      </c>
      <c r="Q17" s="88">
        <f>I17</f>
        <v>2029.5725015272726</v>
      </c>
      <c r="R17" s="88">
        <f>I17-O17</f>
        <v>1788.0195229672727</v>
      </c>
      <c r="S17" s="88">
        <f>I17-O17</f>
        <v>1788.0195229672727</v>
      </c>
      <c r="T17" s="222">
        <f>R17*1.1</f>
        <v>1966.8214752640001</v>
      </c>
      <c r="U17" s="222">
        <f>S17*1.1</f>
        <v>1966.8214752640001</v>
      </c>
      <c r="V17" s="89">
        <f>'Tariffs 2019'!BD5</f>
        <v>12</v>
      </c>
      <c r="W17" s="90" t="str">
        <f>'Tariffs 2019'!BE5</f>
        <v>n</v>
      </c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</row>
    <row r="18" spans="1:33" ht="14" x14ac:dyDescent="0.15"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</row>
  </sheetData>
  <sheetProtection algorithmName="SHA-512" hashValue="T6v+2aKXHlelcIDCit/PFdd1oVvywHlSySF9zZCbnKpqcK2Y65LvTh388d4nC3TP+4RtozPKoC1Wz62l8TAZLA==" saltValue="4K0tHve9BnNBtlhg7AWDpA==" spinCount="100000" sheet="1" objects="1" scenarios="1"/>
  <dataValidations count="2">
    <dataValidation type="whole" showInputMessage="1" showErrorMessage="1" errorTitle="Incorrect number" error="Please enter quarterly consumption between 700-4000kWh" sqref="C5" xr:uid="{F3EA949B-BD5B-E440-818C-7023A79C7F81}">
      <formula1>700</formula1>
      <formula2>4000</formula2>
    </dataValidation>
    <dataValidation type="decimal" showInputMessage="1" showErrorMessage="1" errorTitle="Incorrect entry" error="Enter 1.5 or 3.0 only" sqref="C4" xr:uid="{DABC3E3A-6DE1-EE49-9AB1-C4F2F0454CB7}">
      <formula1>1.5</formula1>
      <formula2>3</formula2>
    </dataValidation>
  </dataValidation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FF77-0417-AA4C-8BCD-DA36B4E14E23}">
  <sheetPr codeName="Sheet4"/>
  <dimension ref="A1:AH16"/>
  <sheetViews>
    <sheetView workbookViewId="0">
      <selection activeCell="AH16" sqref="AH16"/>
    </sheetView>
  </sheetViews>
  <sheetFormatPr baseColWidth="10" defaultColWidth="11.1640625" defaultRowHeight="13" x14ac:dyDescent="0.15"/>
  <cols>
    <col min="1" max="1" width="20.83203125" style="99" customWidth="1"/>
    <col min="2" max="2" width="28" style="99" customWidth="1"/>
    <col min="3" max="7" width="13.83203125" style="99" customWidth="1"/>
    <col min="8" max="9" width="13.83203125" style="99" hidden="1" customWidth="1"/>
    <col min="10" max="11" width="13.83203125" style="99" customWidth="1"/>
    <col min="12" max="13" width="15.6640625" style="99" bestFit="1" customWidth="1"/>
    <col min="14" max="15" width="13.83203125" style="99" customWidth="1"/>
    <col min="16" max="19" width="13.83203125" style="99" hidden="1" customWidth="1"/>
    <col min="20" max="20" width="14.33203125" style="99" bestFit="1" customWidth="1"/>
    <col min="21" max="23" width="13.83203125" style="99" customWidth="1"/>
    <col min="24" max="34" width="7.5" style="99" customWidth="1"/>
    <col min="35" max="16384" width="11.1640625" style="99"/>
  </cols>
  <sheetData>
    <row r="1" spans="1:34" ht="14" x14ac:dyDescent="0.15">
      <c r="A1" s="98" t="s">
        <v>74</v>
      </c>
      <c r="B1" s="98"/>
      <c r="C1" s="98"/>
      <c r="D1" s="98"/>
      <c r="E1" s="98"/>
      <c r="F1" s="98"/>
      <c r="G1" s="98"/>
      <c r="H1" s="98">
        <v>3</v>
      </c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</row>
    <row r="2" spans="1:34" ht="14" x14ac:dyDescent="0.15">
      <c r="A2" s="100" t="s">
        <v>75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</row>
    <row r="3" spans="1:34" ht="14" x14ac:dyDescent="0.15">
      <c r="A3" s="10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</row>
    <row r="4" spans="1:34" ht="14" x14ac:dyDescent="0.15">
      <c r="A4" s="35" t="s">
        <v>140</v>
      </c>
      <c r="B4" s="36"/>
      <c r="C4" s="37">
        <v>1.5</v>
      </c>
      <c r="D4" s="98"/>
      <c r="E4" s="38" t="s">
        <v>141</v>
      </c>
      <c r="F4" s="39">
        <f>IF(C4&lt;H1,(444),(888))</f>
        <v>444</v>
      </c>
      <c r="G4" s="98"/>
      <c r="I4" s="98"/>
      <c r="J4" s="40"/>
      <c r="K4" s="41" t="s">
        <v>142</v>
      </c>
      <c r="L4" s="42" t="s">
        <v>143</v>
      </c>
      <c r="M4" s="101" t="s">
        <v>129</v>
      </c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</row>
    <row r="5" spans="1:34" ht="14" x14ac:dyDescent="0.15">
      <c r="A5" s="44" t="s">
        <v>201</v>
      </c>
      <c r="B5" s="45"/>
      <c r="C5" s="46">
        <v>2265</v>
      </c>
      <c r="D5" s="98"/>
      <c r="E5" s="47" t="s">
        <v>145</v>
      </c>
      <c r="F5" s="48">
        <f>C5-(F4-F6)</f>
        <v>1887.1559999999999</v>
      </c>
      <c r="G5" s="98"/>
      <c r="I5" s="98"/>
      <c r="J5" s="49" t="s">
        <v>199</v>
      </c>
      <c r="K5" s="50">
        <f>F5*60/100</f>
        <v>1132.2936</v>
      </c>
      <c r="L5" s="51">
        <f>F5*40/100</f>
        <v>754.86239999999987</v>
      </c>
      <c r="M5" s="102" t="s">
        <v>146</v>
      </c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</row>
    <row r="6" spans="1:34" ht="14" x14ac:dyDescent="0.15">
      <c r="D6" s="98"/>
      <c r="E6" s="47" t="s">
        <v>147</v>
      </c>
      <c r="F6" s="48">
        <f>IF(C4&lt;H1,(F4*14.9/100),(F4*47.4/100))</f>
        <v>66.156000000000006</v>
      </c>
      <c r="G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</row>
    <row r="7" spans="1:34" ht="15" thickBot="1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</row>
    <row r="8" spans="1:34" ht="14" x14ac:dyDescent="0.15">
      <c r="A8" s="53" t="s">
        <v>130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5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</row>
    <row r="9" spans="1:34" ht="71" customHeight="1" x14ac:dyDescent="0.15">
      <c r="A9" s="207" t="s">
        <v>42</v>
      </c>
      <c r="B9" s="208" t="s">
        <v>78</v>
      </c>
      <c r="C9" s="209" t="s">
        <v>79</v>
      </c>
      <c r="D9" s="209" t="s">
        <v>148</v>
      </c>
      <c r="E9" s="210" t="s">
        <v>154</v>
      </c>
      <c r="F9" s="210" t="s">
        <v>80</v>
      </c>
      <c r="G9" s="209" t="s">
        <v>81</v>
      </c>
      <c r="H9" s="211" t="s">
        <v>155</v>
      </c>
      <c r="I9" s="217" t="s">
        <v>82</v>
      </c>
      <c r="J9" s="212" t="s">
        <v>156</v>
      </c>
      <c r="K9" s="213" t="s">
        <v>83</v>
      </c>
      <c r="L9" s="213" t="s">
        <v>84</v>
      </c>
      <c r="M9" s="213" t="s">
        <v>85</v>
      </c>
      <c r="N9" s="213" t="s">
        <v>86</v>
      </c>
      <c r="O9" s="214" t="s">
        <v>157</v>
      </c>
      <c r="P9" s="215" t="s">
        <v>69</v>
      </c>
      <c r="Q9" s="215" t="s">
        <v>70</v>
      </c>
      <c r="R9" s="215" t="s">
        <v>71</v>
      </c>
      <c r="S9" s="215" t="s">
        <v>72</v>
      </c>
      <c r="T9" s="214" t="s">
        <v>73</v>
      </c>
      <c r="U9" s="214" t="s">
        <v>133</v>
      </c>
      <c r="V9" s="213" t="s">
        <v>76</v>
      </c>
      <c r="W9" s="216" t="s">
        <v>77</v>
      </c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</row>
    <row r="10" spans="1:34" ht="15" thickBot="1" x14ac:dyDescent="0.2">
      <c r="A10" s="84" t="str">
        <f>'Tariffs 2017'!K2</f>
        <v>Aurora Energy</v>
      </c>
      <c r="B10" s="85" t="str">
        <f>'Tariffs 2017'!L2</f>
        <v>Regulated</v>
      </c>
      <c r="C10" s="86">
        <f>91*'Tariffs 2018'!M2/100</f>
        <v>78.289781818181822</v>
      </c>
      <c r="D10" s="86">
        <f>F5*'Tariffs 2018'!N2/100</f>
        <v>453.4492748727273</v>
      </c>
      <c r="E10" s="86">
        <v>0</v>
      </c>
      <c r="F10" s="86">
        <v>0</v>
      </c>
      <c r="G10" s="86">
        <f>SUM(C10:F10)</f>
        <v>531.73905669090914</v>
      </c>
      <c r="H10" s="86">
        <f>D10*4</f>
        <v>1813.7970994909092</v>
      </c>
      <c r="I10" s="87">
        <f>G10*4</f>
        <v>2126.9562267636366</v>
      </c>
      <c r="J10" s="88">
        <f>I10*1.1</f>
        <v>2339.6518494400002</v>
      </c>
      <c r="K10" s="85">
        <v>0</v>
      </c>
      <c r="L10" s="85">
        <v>0</v>
      </c>
      <c r="M10" s="85">
        <v>0</v>
      </c>
      <c r="N10" s="85">
        <v>0</v>
      </c>
      <c r="O10" s="88">
        <f>($F$6*'Tariffs 2018'!AQ2/100)*4</f>
        <v>22.60153584</v>
      </c>
      <c r="P10" s="88">
        <f>I10</f>
        <v>2126.9562267636366</v>
      </c>
      <c r="Q10" s="88">
        <f>I10</f>
        <v>2126.9562267636366</v>
      </c>
      <c r="R10" s="88">
        <f>I10-O10</f>
        <v>2104.3546909236366</v>
      </c>
      <c r="S10" s="88">
        <f>I10-O10</f>
        <v>2104.3546909236366</v>
      </c>
      <c r="T10" s="222">
        <f>R10*1.1</f>
        <v>2314.7901600160003</v>
      </c>
      <c r="U10" s="222">
        <f>S10*1.1</f>
        <v>2314.7901600160003</v>
      </c>
      <c r="V10" s="89">
        <f>'Tariffs 2018'!BD2</f>
        <v>0</v>
      </c>
      <c r="W10" s="90" t="str">
        <f>'Tariffs 2018'!BE2</f>
        <v>n</v>
      </c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</row>
    <row r="11" spans="1:34" ht="14" x14ac:dyDescent="0.15"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</row>
    <row r="12" spans="1:34" ht="15" thickBot="1" x14ac:dyDescent="0.2"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</row>
    <row r="13" spans="1:34" ht="14" x14ac:dyDescent="0.15">
      <c r="A13" s="53" t="s">
        <v>132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5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</row>
    <row r="14" spans="1:34" ht="71" customHeight="1" x14ac:dyDescent="0.15">
      <c r="A14" s="207" t="s">
        <v>42</v>
      </c>
      <c r="B14" s="208" t="s">
        <v>78</v>
      </c>
      <c r="C14" s="209" t="s">
        <v>79</v>
      </c>
      <c r="D14" s="209" t="s">
        <v>148</v>
      </c>
      <c r="E14" s="210" t="s">
        <v>80</v>
      </c>
      <c r="F14" s="210" t="s">
        <v>131</v>
      </c>
      <c r="G14" s="209" t="s">
        <v>81</v>
      </c>
      <c r="H14" s="211" t="s">
        <v>155</v>
      </c>
      <c r="I14" s="217" t="s">
        <v>82</v>
      </c>
      <c r="J14" s="212" t="s">
        <v>156</v>
      </c>
      <c r="K14" s="213" t="s">
        <v>83</v>
      </c>
      <c r="L14" s="213" t="s">
        <v>84</v>
      </c>
      <c r="M14" s="213" t="s">
        <v>85</v>
      </c>
      <c r="N14" s="213" t="s">
        <v>86</v>
      </c>
      <c r="O14" s="214" t="s">
        <v>157</v>
      </c>
      <c r="P14" s="215" t="s">
        <v>69</v>
      </c>
      <c r="Q14" s="215" t="s">
        <v>70</v>
      </c>
      <c r="R14" s="215" t="s">
        <v>71</v>
      </c>
      <c r="S14" s="215" t="s">
        <v>72</v>
      </c>
      <c r="T14" s="214" t="s">
        <v>73</v>
      </c>
      <c r="U14" s="214" t="s">
        <v>133</v>
      </c>
      <c r="V14" s="213" t="s">
        <v>76</v>
      </c>
      <c r="W14" s="216" t="s">
        <v>77</v>
      </c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</row>
    <row r="15" spans="1:34" ht="15" thickBot="1" x14ac:dyDescent="0.2">
      <c r="A15" s="84" t="str">
        <f>'Tariffs 2017'!K3</f>
        <v>Aurora Energy</v>
      </c>
      <c r="B15" s="85" t="str">
        <f>'Tariffs 2017'!L3</f>
        <v>Regulated</v>
      </c>
      <c r="C15" s="86">
        <f>91*'Tariffs 2018'!M3/100</f>
        <v>86.971429999999998</v>
      </c>
      <c r="D15" s="86">
        <f>K5*'Tariffs 2018'!N3/100</f>
        <v>328.85882400959997</v>
      </c>
      <c r="E15" s="86">
        <v>0</v>
      </c>
      <c r="F15" s="86">
        <f>L5*'Tariffs 2018'!W3/100</f>
        <v>102.05739647999997</v>
      </c>
      <c r="G15" s="86">
        <f>SUM(C15:F15)</f>
        <v>517.88765048959999</v>
      </c>
      <c r="H15" s="85"/>
      <c r="I15" s="87">
        <f>G15*4</f>
        <v>2071.5506019584</v>
      </c>
      <c r="J15" s="88">
        <f>I15*1.1</f>
        <v>2278.7056621542401</v>
      </c>
      <c r="K15" s="85">
        <v>0</v>
      </c>
      <c r="L15" s="85">
        <v>0</v>
      </c>
      <c r="M15" s="85">
        <v>0</v>
      </c>
      <c r="N15" s="85">
        <v>0</v>
      </c>
      <c r="O15" s="88">
        <f>($F$6*'Tariffs 2018'!AQ3/100)*4</f>
        <v>22.60153584</v>
      </c>
      <c r="P15" s="88">
        <f>I15</f>
        <v>2071.5506019584</v>
      </c>
      <c r="Q15" s="88">
        <f>I15</f>
        <v>2071.5506019584</v>
      </c>
      <c r="R15" s="88">
        <f>I15-O15</f>
        <v>2048.9490661184</v>
      </c>
      <c r="S15" s="88">
        <f>I15-O15</f>
        <v>2048.9490661184</v>
      </c>
      <c r="T15" s="222">
        <f>R15*1.1</f>
        <v>2253.8439727302402</v>
      </c>
      <c r="U15" s="222">
        <f>S15*1.1</f>
        <v>2253.8439727302402</v>
      </c>
      <c r="V15" s="89">
        <f>'Tariffs 2018'!BD3</f>
        <v>0</v>
      </c>
      <c r="W15" s="90" t="str">
        <f>'Tariffs 2018'!BE3</f>
        <v>n</v>
      </c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</row>
    <row r="16" spans="1:34" ht="14" x14ac:dyDescent="0.15"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</row>
  </sheetData>
  <sheetProtection algorithmName="SHA-512" hashValue="HGQrtnm16DYJnhiIQjq4o+fCM9KUlN1aecCPFdbUs+7AePneRl9KbAW7Bn7M4XUlvDrwYpr5yNQ5MNtkG6we0w==" saltValue="V7rr26aKmUa5OgeM1E2z8A==" spinCount="100000" sheet="1" objects="1" scenarios="1"/>
  <dataValidations count="2">
    <dataValidation type="decimal" showInputMessage="1" showErrorMessage="1" errorTitle="Incorrect entry" error="Enter 1.5 or 3.0 only" sqref="C4" xr:uid="{32E2B8D6-2C9B-E841-9C7C-A2CBB62CC9B1}">
      <formula1>1.5</formula1>
      <formula2>3</formula2>
    </dataValidation>
    <dataValidation type="whole" showInputMessage="1" showErrorMessage="1" errorTitle="Incorrect number" error="Please enter quarterly consumption between 700-4000kWh" sqref="C5" xr:uid="{D08350AB-0184-9541-9A19-E691AC1559FD}">
      <formula1>700</formula1>
      <formula2>4000</formula2>
    </dataValidation>
  </dataValidation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Z296"/>
  <sheetViews>
    <sheetView workbookViewId="0">
      <selection activeCell="Y5" sqref="Y5"/>
    </sheetView>
  </sheetViews>
  <sheetFormatPr baseColWidth="10" defaultColWidth="7.5" defaultRowHeight="14" x14ac:dyDescent="0.15"/>
  <cols>
    <col min="1" max="1" width="20.83203125" style="33" customWidth="1"/>
    <col min="2" max="2" width="28" style="33" customWidth="1"/>
    <col min="3" max="7" width="13.83203125" style="33" customWidth="1"/>
    <col min="8" max="9" width="13.83203125" style="33" hidden="1" customWidth="1"/>
    <col min="10" max="11" width="13.83203125" style="33" customWidth="1"/>
    <col min="12" max="12" width="14.5" style="33" bestFit="1" customWidth="1"/>
    <col min="13" max="13" width="15.6640625" style="33" bestFit="1" customWidth="1"/>
    <col min="14" max="15" width="13.83203125" style="33" customWidth="1"/>
    <col min="16" max="19" width="13.83203125" style="33" hidden="1" customWidth="1"/>
    <col min="20" max="20" width="14.33203125" style="33" bestFit="1" customWidth="1"/>
    <col min="21" max="23" width="13.83203125" style="33" customWidth="1"/>
    <col min="24" max="26" width="7.5" style="94" customWidth="1"/>
    <col min="27" max="16384" width="7.5" style="93"/>
  </cols>
  <sheetData>
    <row r="1" spans="1:26" s="94" customFormat="1" x14ac:dyDescent="0.15">
      <c r="A1" s="93" t="s">
        <v>74</v>
      </c>
      <c r="B1" s="93"/>
      <c r="C1" s="93"/>
      <c r="D1" s="93"/>
      <c r="E1" s="93"/>
      <c r="F1" s="93"/>
      <c r="G1" s="93"/>
      <c r="H1" s="93">
        <v>3</v>
      </c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</row>
    <row r="2" spans="1:26" s="94" customFormat="1" x14ac:dyDescent="0.15">
      <c r="A2" s="95" t="s">
        <v>75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s="94" customFormat="1" x14ac:dyDescent="0.15">
      <c r="A3" s="95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x14ac:dyDescent="0.15">
      <c r="A4" s="35" t="s">
        <v>140</v>
      </c>
      <c r="B4" s="36"/>
      <c r="C4" s="37">
        <v>3</v>
      </c>
      <c r="D4" s="93"/>
      <c r="E4" s="38" t="s">
        <v>141</v>
      </c>
      <c r="F4" s="39">
        <f>IF(C4&lt;H1,(444),(888))</f>
        <v>888</v>
      </c>
      <c r="G4" s="93"/>
      <c r="H4" s="93"/>
      <c r="I4" s="93"/>
      <c r="J4" s="40"/>
      <c r="K4" s="41" t="s">
        <v>142</v>
      </c>
      <c r="L4" s="42" t="s">
        <v>143</v>
      </c>
      <c r="M4" s="43" t="s">
        <v>129</v>
      </c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x14ac:dyDescent="0.15">
      <c r="A5" s="44" t="s">
        <v>144</v>
      </c>
      <c r="B5" s="45"/>
      <c r="C5" s="46">
        <v>1500</v>
      </c>
      <c r="D5" s="93"/>
      <c r="E5" s="47" t="s">
        <v>145</v>
      </c>
      <c r="F5" s="48">
        <f>C5-(F4-F6)</f>
        <v>1032.912</v>
      </c>
      <c r="G5" s="93"/>
      <c r="H5" s="93"/>
      <c r="I5" s="93"/>
      <c r="J5" s="49" t="s">
        <v>134</v>
      </c>
      <c r="K5" s="50">
        <f>F5*60/100</f>
        <v>619.74720000000002</v>
      </c>
      <c r="L5" s="51">
        <f>F5*40/100</f>
        <v>413.16480000000001</v>
      </c>
      <c r="M5" s="52" t="s">
        <v>146</v>
      </c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6" x14ac:dyDescent="0.15">
      <c r="A6" s="94"/>
      <c r="B6" s="94"/>
      <c r="C6" s="94"/>
      <c r="D6" s="93"/>
      <c r="E6" s="47" t="s">
        <v>147</v>
      </c>
      <c r="F6" s="48">
        <f>IF(C4&lt;H1,(F4*14.9/100),(F4*47.4/100))</f>
        <v>420.91199999999998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 s="94" customFormat="1" ht="15" thickBot="1" x14ac:dyDescent="0.2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 spans="1:26" x14ac:dyDescent="0.15">
      <c r="A8" s="53" t="s">
        <v>130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5"/>
      <c r="X8" s="93"/>
      <c r="Y8" s="93"/>
      <c r="Z8" s="93"/>
    </row>
    <row r="9" spans="1:26" ht="71" customHeight="1" x14ac:dyDescent="0.15">
      <c r="A9" s="207" t="s">
        <v>42</v>
      </c>
      <c r="B9" s="208" t="s">
        <v>78</v>
      </c>
      <c r="C9" s="209" t="s">
        <v>79</v>
      </c>
      <c r="D9" s="209" t="s">
        <v>148</v>
      </c>
      <c r="E9" s="210" t="s">
        <v>154</v>
      </c>
      <c r="F9" s="210" t="s">
        <v>80</v>
      </c>
      <c r="G9" s="209" t="s">
        <v>81</v>
      </c>
      <c r="H9" s="211" t="s">
        <v>155</v>
      </c>
      <c r="I9" s="217" t="s">
        <v>82</v>
      </c>
      <c r="J9" s="212" t="s">
        <v>156</v>
      </c>
      <c r="K9" s="213" t="s">
        <v>83</v>
      </c>
      <c r="L9" s="213" t="s">
        <v>84</v>
      </c>
      <c r="M9" s="213" t="s">
        <v>85</v>
      </c>
      <c r="N9" s="213" t="s">
        <v>86</v>
      </c>
      <c r="O9" s="214" t="s">
        <v>157</v>
      </c>
      <c r="P9" s="215" t="s">
        <v>69</v>
      </c>
      <c r="Q9" s="215" t="s">
        <v>70</v>
      </c>
      <c r="R9" s="215" t="s">
        <v>71</v>
      </c>
      <c r="S9" s="215" t="s">
        <v>72</v>
      </c>
      <c r="T9" s="214" t="s">
        <v>73</v>
      </c>
      <c r="U9" s="214" t="s">
        <v>133</v>
      </c>
      <c r="V9" s="213" t="s">
        <v>76</v>
      </c>
      <c r="W9" s="216" t="s">
        <v>77</v>
      </c>
      <c r="X9" s="93"/>
      <c r="Y9" s="93"/>
      <c r="Z9" s="93"/>
    </row>
    <row r="10" spans="1:26" ht="15" thickBot="1" x14ac:dyDescent="0.2">
      <c r="A10" s="84" t="str">
        <f>'Tariffs 2017'!K2</f>
        <v>Aurora Energy</v>
      </c>
      <c r="B10" s="85" t="str">
        <f>'Tariffs 2017'!L2</f>
        <v>Regulated</v>
      </c>
      <c r="C10" s="86">
        <f>91*'Tariffs 2017'!M2/100</f>
        <v>76.717550000000017</v>
      </c>
      <c r="D10" s="86">
        <f>F5*'Tariffs 2017'!N2/100</f>
        <v>243.20945952000002</v>
      </c>
      <c r="E10" s="86">
        <v>0</v>
      </c>
      <c r="F10" s="86">
        <v>0</v>
      </c>
      <c r="G10" s="86">
        <f>SUM(C10:F10)</f>
        <v>319.92700952000007</v>
      </c>
      <c r="H10" s="86">
        <f>D10*4</f>
        <v>972.8378380800001</v>
      </c>
      <c r="I10" s="87">
        <f>G10*4</f>
        <v>1279.7080380800003</v>
      </c>
      <c r="J10" s="88">
        <f>I10*1.1</f>
        <v>1407.6788418880003</v>
      </c>
      <c r="K10" s="85">
        <v>0</v>
      </c>
      <c r="L10" s="85">
        <v>0</v>
      </c>
      <c r="M10" s="85">
        <v>0</v>
      </c>
      <c r="N10" s="85">
        <v>0</v>
      </c>
      <c r="O10" s="88">
        <f>($F$6*'Tariffs 2017'!AQ2/100)*4</f>
        <v>150.33292992</v>
      </c>
      <c r="P10" s="88">
        <f>I10</f>
        <v>1279.7080380800003</v>
      </c>
      <c r="Q10" s="88">
        <f>I10</f>
        <v>1279.7080380800003</v>
      </c>
      <c r="R10" s="88">
        <f>I10-O10</f>
        <v>1129.3751081600003</v>
      </c>
      <c r="S10" s="88">
        <f>I10-O10</f>
        <v>1129.3751081600003</v>
      </c>
      <c r="T10" s="222">
        <f>R10*1.1</f>
        <v>1242.3126189760005</v>
      </c>
      <c r="U10" s="222">
        <f>S10*1.1</f>
        <v>1242.3126189760005</v>
      </c>
      <c r="V10" s="89">
        <f>'Tariffs 2017'!BD2</f>
        <v>0</v>
      </c>
      <c r="W10" s="90" t="str">
        <f>'Tariffs 2017'!BE2</f>
        <v>n</v>
      </c>
      <c r="X10" s="93"/>
      <c r="Y10" s="93"/>
      <c r="Z10" s="93"/>
    </row>
    <row r="11" spans="1:26" s="94" customFormat="1" x14ac:dyDescent="0.15">
      <c r="X11" s="93"/>
      <c r="Y11" s="93"/>
      <c r="Z11" s="93"/>
    </row>
    <row r="12" spans="1:26" s="94" customFormat="1" ht="15" thickBot="1" x14ac:dyDescent="0.2">
      <c r="X12" s="93"/>
      <c r="Y12" s="93"/>
      <c r="Z12" s="93"/>
    </row>
    <row r="13" spans="1:26" x14ac:dyDescent="0.15">
      <c r="A13" s="53" t="s">
        <v>132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5"/>
      <c r="X13" s="93"/>
      <c r="Y13" s="93"/>
      <c r="Z13" s="93"/>
    </row>
    <row r="14" spans="1:26" ht="71" customHeight="1" x14ac:dyDescent="0.15">
      <c r="A14" s="207" t="s">
        <v>42</v>
      </c>
      <c r="B14" s="208" t="s">
        <v>78</v>
      </c>
      <c r="C14" s="209" t="s">
        <v>79</v>
      </c>
      <c r="D14" s="209" t="s">
        <v>148</v>
      </c>
      <c r="E14" s="210" t="s">
        <v>80</v>
      </c>
      <c r="F14" s="210" t="s">
        <v>131</v>
      </c>
      <c r="G14" s="209" t="s">
        <v>81</v>
      </c>
      <c r="H14" s="211" t="s">
        <v>155</v>
      </c>
      <c r="I14" s="217" t="s">
        <v>82</v>
      </c>
      <c r="J14" s="212" t="s">
        <v>156</v>
      </c>
      <c r="K14" s="213" t="s">
        <v>83</v>
      </c>
      <c r="L14" s="213" t="s">
        <v>84</v>
      </c>
      <c r="M14" s="213" t="s">
        <v>85</v>
      </c>
      <c r="N14" s="213" t="s">
        <v>86</v>
      </c>
      <c r="O14" s="214" t="s">
        <v>157</v>
      </c>
      <c r="P14" s="215" t="s">
        <v>69</v>
      </c>
      <c r="Q14" s="215" t="s">
        <v>70</v>
      </c>
      <c r="R14" s="215" t="s">
        <v>71</v>
      </c>
      <c r="S14" s="215" t="s">
        <v>72</v>
      </c>
      <c r="T14" s="214" t="s">
        <v>73</v>
      </c>
      <c r="U14" s="214" t="s">
        <v>133</v>
      </c>
      <c r="V14" s="213" t="s">
        <v>76</v>
      </c>
      <c r="W14" s="216" t="s">
        <v>77</v>
      </c>
      <c r="X14" s="93"/>
      <c r="Y14" s="93"/>
      <c r="Z14" s="93"/>
    </row>
    <row r="15" spans="1:26" ht="15" thickBot="1" x14ac:dyDescent="0.2">
      <c r="A15" s="84" t="str">
        <f>'Tariffs 2017'!K3</f>
        <v>Aurora Energy</v>
      </c>
      <c r="B15" s="85" t="str">
        <f>'Tariffs 2017'!L3</f>
        <v>Regulated</v>
      </c>
      <c r="C15" s="86">
        <f>91*'Tariffs 2017'!M3/100</f>
        <v>85.226050000000001</v>
      </c>
      <c r="D15" s="86">
        <f>K5*'Tariffs 2017'!N3/100</f>
        <v>176.38625059200001</v>
      </c>
      <c r="E15" s="86">
        <v>0</v>
      </c>
      <c r="F15" s="86">
        <f>L5*'Tariffs 2017'!W3/100</f>
        <v>54.752599296000007</v>
      </c>
      <c r="G15" s="86">
        <f>SUM(C15:F15)</f>
        <v>316.36489988800002</v>
      </c>
      <c r="H15" s="85"/>
      <c r="I15" s="87">
        <f>G15*4</f>
        <v>1265.4595995520001</v>
      </c>
      <c r="J15" s="88">
        <f>I15*1.1</f>
        <v>1392.0055595072001</v>
      </c>
      <c r="K15" s="85">
        <v>0</v>
      </c>
      <c r="L15" s="85">
        <v>0</v>
      </c>
      <c r="M15" s="85">
        <v>0</v>
      </c>
      <c r="N15" s="85">
        <v>0</v>
      </c>
      <c r="O15" s="88">
        <f>($F$6*'Tariffs 2017'!AQ3/100)*4</f>
        <v>150.33292992</v>
      </c>
      <c r="P15" s="88">
        <f>I15</f>
        <v>1265.4595995520001</v>
      </c>
      <c r="Q15" s="88">
        <f>I15</f>
        <v>1265.4595995520001</v>
      </c>
      <c r="R15" s="88">
        <f>I15-O15</f>
        <v>1115.1266696320001</v>
      </c>
      <c r="S15" s="88">
        <f>I15-O15</f>
        <v>1115.1266696320001</v>
      </c>
      <c r="T15" s="222">
        <f>R15*1.1</f>
        <v>1226.6393365952003</v>
      </c>
      <c r="U15" s="222">
        <f>S15*1.1</f>
        <v>1226.6393365952003</v>
      </c>
      <c r="V15" s="89">
        <f>'Tariffs 2017'!BD3</f>
        <v>0</v>
      </c>
      <c r="W15" s="90" t="str">
        <f>'Tariffs 2017'!BE3</f>
        <v>n</v>
      </c>
      <c r="X15" s="93"/>
      <c r="Y15" s="93"/>
      <c r="Z15" s="93"/>
    </row>
    <row r="16" spans="1:26" s="94" customFormat="1" x14ac:dyDescent="0.15">
      <c r="X16" s="93"/>
      <c r="Y16" s="93"/>
      <c r="Z16" s="93"/>
    </row>
    <row r="17" s="94" customFormat="1" ht="13" x14ac:dyDescent="0.15"/>
    <row r="18" s="94" customFormat="1" ht="13" x14ac:dyDescent="0.15"/>
    <row r="19" s="94" customFormat="1" ht="13" x14ac:dyDescent="0.15"/>
    <row r="20" s="94" customFormat="1" ht="13" x14ac:dyDescent="0.15"/>
    <row r="21" s="94" customFormat="1" ht="13" x14ac:dyDescent="0.15"/>
    <row r="22" s="94" customFormat="1" ht="13" x14ac:dyDescent="0.15"/>
    <row r="23" s="94" customFormat="1" ht="13" x14ac:dyDescent="0.15"/>
    <row r="24" s="94" customFormat="1" ht="13" x14ac:dyDescent="0.15"/>
    <row r="25" s="94" customFormat="1" ht="13" x14ac:dyDescent="0.15"/>
    <row r="26" s="94" customFormat="1" ht="13" x14ac:dyDescent="0.15"/>
    <row r="27" s="94" customFormat="1" ht="13" x14ac:dyDescent="0.15"/>
    <row r="28" s="94" customFormat="1" ht="13" x14ac:dyDescent="0.15"/>
    <row r="29" s="94" customFormat="1" ht="13" x14ac:dyDescent="0.15"/>
    <row r="30" s="94" customFormat="1" ht="13" x14ac:dyDescent="0.15"/>
    <row r="31" s="94" customFormat="1" ht="13" x14ac:dyDescent="0.15"/>
    <row r="32" s="94" customFormat="1" ht="13" x14ac:dyDescent="0.15"/>
    <row r="33" s="94" customFormat="1" ht="13" x14ac:dyDescent="0.15"/>
    <row r="34" s="94" customFormat="1" ht="13" x14ac:dyDescent="0.15"/>
    <row r="35" s="94" customFormat="1" ht="13" x14ac:dyDescent="0.15"/>
    <row r="36" s="94" customFormat="1" ht="13" x14ac:dyDescent="0.15"/>
    <row r="37" s="94" customFormat="1" ht="13" x14ac:dyDescent="0.15"/>
    <row r="38" s="94" customFormat="1" ht="13" x14ac:dyDescent="0.15"/>
    <row r="39" s="94" customFormat="1" ht="13" x14ac:dyDescent="0.15"/>
    <row r="40" s="94" customFormat="1" ht="13" x14ac:dyDescent="0.15"/>
    <row r="41" s="94" customFormat="1" ht="13" x14ac:dyDescent="0.15"/>
    <row r="42" s="94" customFormat="1" ht="13" x14ac:dyDescent="0.15"/>
    <row r="43" s="94" customFormat="1" ht="13" x14ac:dyDescent="0.15"/>
    <row r="44" s="94" customFormat="1" ht="13" x14ac:dyDescent="0.15"/>
    <row r="45" s="94" customFormat="1" ht="13" x14ac:dyDescent="0.15"/>
    <row r="46" s="94" customFormat="1" ht="13" x14ac:dyDescent="0.15"/>
    <row r="47" s="94" customFormat="1" ht="13" x14ac:dyDescent="0.15"/>
    <row r="48" s="94" customFormat="1" ht="13" x14ac:dyDescent="0.15"/>
    <row r="49" s="94" customFormat="1" ht="13" x14ac:dyDescent="0.15"/>
    <row r="50" s="94" customFormat="1" ht="13" x14ac:dyDescent="0.15"/>
    <row r="51" s="94" customFormat="1" ht="13" x14ac:dyDescent="0.15"/>
    <row r="52" s="94" customFormat="1" ht="13" x14ac:dyDescent="0.15"/>
    <row r="53" s="94" customFormat="1" ht="13" x14ac:dyDescent="0.15"/>
    <row r="54" s="94" customFormat="1" ht="13" x14ac:dyDescent="0.15"/>
    <row r="55" s="94" customFormat="1" ht="13" x14ac:dyDescent="0.15"/>
    <row r="56" s="94" customFormat="1" ht="13" x14ac:dyDescent="0.15"/>
    <row r="57" s="94" customFormat="1" ht="13" x14ac:dyDescent="0.15"/>
    <row r="58" s="94" customFormat="1" ht="13" x14ac:dyDescent="0.15"/>
    <row r="59" s="94" customFormat="1" ht="13" x14ac:dyDescent="0.15"/>
    <row r="60" s="94" customFormat="1" ht="13" x14ac:dyDescent="0.15"/>
    <row r="61" s="94" customFormat="1" ht="13" x14ac:dyDescent="0.15"/>
    <row r="62" s="94" customFormat="1" ht="13" x14ac:dyDescent="0.15"/>
    <row r="63" s="94" customFormat="1" ht="13" x14ac:dyDescent="0.15"/>
    <row r="64" s="94" customFormat="1" ht="13" x14ac:dyDescent="0.15"/>
    <row r="65" s="94" customFormat="1" ht="13" x14ac:dyDescent="0.15"/>
    <row r="66" s="94" customFormat="1" ht="13" x14ac:dyDescent="0.15"/>
    <row r="67" s="94" customFormat="1" ht="13" x14ac:dyDescent="0.15"/>
    <row r="68" s="94" customFormat="1" ht="13" x14ac:dyDescent="0.15"/>
    <row r="69" s="94" customFormat="1" ht="13" x14ac:dyDescent="0.15"/>
    <row r="70" s="94" customFormat="1" ht="13" x14ac:dyDescent="0.15"/>
    <row r="71" s="94" customFormat="1" ht="13" x14ac:dyDescent="0.15"/>
    <row r="72" s="94" customFormat="1" ht="13" x14ac:dyDescent="0.15"/>
    <row r="73" s="94" customFormat="1" ht="13" x14ac:dyDescent="0.15"/>
    <row r="74" s="94" customFormat="1" ht="13" x14ac:dyDescent="0.15"/>
    <row r="75" s="94" customFormat="1" ht="13" x14ac:dyDescent="0.15"/>
    <row r="76" s="94" customFormat="1" ht="13" x14ac:dyDescent="0.15"/>
    <row r="77" s="94" customFormat="1" ht="13" x14ac:dyDescent="0.15"/>
    <row r="78" s="94" customFormat="1" ht="13" x14ac:dyDescent="0.15"/>
    <row r="79" s="94" customFormat="1" ht="13" x14ac:dyDescent="0.15"/>
    <row r="80" s="94" customFormat="1" ht="13" x14ac:dyDescent="0.15"/>
    <row r="81" s="94" customFormat="1" ht="13" x14ac:dyDescent="0.15"/>
    <row r="82" s="94" customFormat="1" ht="13" x14ac:dyDescent="0.15"/>
    <row r="83" s="94" customFormat="1" ht="13" x14ac:dyDescent="0.15"/>
    <row r="84" s="94" customFormat="1" ht="13" x14ac:dyDescent="0.15"/>
    <row r="85" s="94" customFormat="1" ht="13" x14ac:dyDescent="0.15"/>
    <row r="86" s="94" customFormat="1" ht="13" x14ac:dyDescent="0.15"/>
    <row r="87" s="94" customFormat="1" ht="13" x14ac:dyDescent="0.15"/>
    <row r="88" s="94" customFormat="1" ht="13" x14ac:dyDescent="0.15"/>
    <row r="89" s="94" customFormat="1" ht="13" x14ac:dyDescent="0.15"/>
    <row r="90" s="94" customFormat="1" ht="13" x14ac:dyDescent="0.15"/>
    <row r="91" s="94" customFormat="1" ht="13" x14ac:dyDescent="0.15"/>
    <row r="92" s="94" customFormat="1" ht="13" x14ac:dyDescent="0.15"/>
    <row r="93" s="94" customFormat="1" ht="13" x14ac:dyDescent="0.15"/>
    <row r="94" s="94" customFormat="1" ht="13" x14ac:dyDescent="0.15"/>
    <row r="95" s="94" customFormat="1" ht="13" x14ac:dyDescent="0.15"/>
    <row r="96" s="94" customFormat="1" ht="13" x14ac:dyDescent="0.15"/>
    <row r="97" s="94" customFormat="1" ht="13" x14ac:dyDescent="0.15"/>
    <row r="98" s="94" customFormat="1" ht="13" x14ac:dyDescent="0.15"/>
    <row r="99" s="94" customFormat="1" ht="13" x14ac:dyDescent="0.15"/>
    <row r="100" s="94" customFormat="1" ht="13" x14ac:dyDescent="0.15"/>
    <row r="101" s="94" customFormat="1" ht="13" x14ac:dyDescent="0.15"/>
    <row r="102" s="94" customFormat="1" ht="13" x14ac:dyDescent="0.15"/>
    <row r="103" s="94" customFormat="1" ht="13" x14ac:dyDescent="0.15"/>
    <row r="104" s="94" customFormat="1" ht="13" x14ac:dyDescent="0.15"/>
    <row r="105" s="94" customFormat="1" ht="13" x14ac:dyDescent="0.15"/>
    <row r="106" s="94" customFormat="1" ht="13" x14ac:dyDescent="0.15"/>
    <row r="107" s="94" customFormat="1" ht="13" x14ac:dyDescent="0.15"/>
    <row r="108" s="94" customFormat="1" ht="13" x14ac:dyDescent="0.15"/>
    <row r="109" s="94" customFormat="1" ht="13" x14ac:dyDescent="0.15"/>
    <row r="110" s="94" customFormat="1" ht="13" x14ac:dyDescent="0.15"/>
    <row r="111" s="94" customFormat="1" ht="13" x14ac:dyDescent="0.15"/>
    <row r="112" s="94" customFormat="1" ht="13" x14ac:dyDescent="0.15"/>
    <row r="113" s="94" customFormat="1" ht="13" x14ac:dyDescent="0.15"/>
    <row r="114" s="94" customFormat="1" ht="13" x14ac:dyDescent="0.15"/>
    <row r="115" s="94" customFormat="1" ht="13" x14ac:dyDescent="0.15"/>
    <row r="116" s="94" customFormat="1" ht="13" x14ac:dyDescent="0.15"/>
    <row r="117" s="94" customFormat="1" ht="13" x14ac:dyDescent="0.15"/>
    <row r="118" s="94" customFormat="1" ht="13" x14ac:dyDescent="0.15"/>
    <row r="119" s="94" customFormat="1" ht="13" x14ac:dyDescent="0.15"/>
    <row r="120" s="94" customFormat="1" ht="13" x14ac:dyDescent="0.15"/>
    <row r="121" s="94" customFormat="1" ht="13" x14ac:dyDescent="0.15"/>
    <row r="122" s="94" customFormat="1" ht="13" x14ac:dyDescent="0.15"/>
    <row r="123" s="94" customFormat="1" ht="13" x14ac:dyDescent="0.15"/>
    <row r="124" s="94" customFormat="1" ht="13" x14ac:dyDescent="0.15"/>
    <row r="125" s="94" customFormat="1" ht="13" x14ac:dyDescent="0.15"/>
    <row r="126" s="94" customFormat="1" ht="13" x14ac:dyDescent="0.15"/>
    <row r="127" s="94" customFormat="1" ht="13" x14ac:dyDescent="0.15"/>
    <row r="128" s="94" customFormat="1" ht="13" x14ac:dyDescent="0.15"/>
    <row r="129" s="94" customFormat="1" ht="13" x14ac:dyDescent="0.15"/>
    <row r="130" s="94" customFormat="1" ht="13" x14ac:dyDescent="0.15"/>
    <row r="131" s="94" customFormat="1" ht="13" x14ac:dyDescent="0.15"/>
    <row r="132" s="94" customFormat="1" ht="13" x14ac:dyDescent="0.15"/>
    <row r="133" s="94" customFormat="1" ht="13" x14ac:dyDescent="0.15"/>
    <row r="134" s="94" customFormat="1" ht="13" x14ac:dyDescent="0.15"/>
    <row r="135" s="94" customFormat="1" ht="13" x14ac:dyDescent="0.15"/>
    <row r="136" s="94" customFormat="1" ht="13" x14ac:dyDescent="0.15"/>
    <row r="137" s="94" customFormat="1" ht="13" x14ac:dyDescent="0.15"/>
    <row r="138" s="94" customFormat="1" ht="13" x14ac:dyDescent="0.15"/>
    <row r="139" s="94" customFormat="1" ht="13" x14ac:dyDescent="0.15"/>
    <row r="140" s="94" customFormat="1" ht="13" x14ac:dyDescent="0.15"/>
    <row r="141" s="94" customFormat="1" ht="13" x14ac:dyDescent="0.15"/>
    <row r="142" s="94" customFormat="1" ht="13" x14ac:dyDescent="0.15"/>
    <row r="143" s="94" customFormat="1" ht="13" x14ac:dyDescent="0.15"/>
    <row r="144" s="94" customFormat="1" ht="13" x14ac:dyDescent="0.15"/>
    <row r="145" s="94" customFormat="1" ht="13" x14ac:dyDescent="0.15"/>
    <row r="146" s="94" customFormat="1" ht="13" x14ac:dyDescent="0.15"/>
    <row r="147" s="94" customFormat="1" ht="13" x14ac:dyDescent="0.15"/>
    <row r="148" s="94" customFormat="1" ht="13" x14ac:dyDescent="0.15"/>
    <row r="149" s="94" customFormat="1" ht="13" x14ac:dyDescent="0.15"/>
    <row r="150" s="94" customFormat="1" ht="13" x14ac:dyDescent="0.15"/>
    <row r="151" s="94" customFormat="1" ht="13" x14ac:dyDescent="0.15"/>
    <row r="152" s="94" customFormat="1" ht="13" x14ac:dyDescent="0.15"/>
    <row r="153" s="94" customFormat="1" ht="13" x14ac:dyDescent="0.15"/>
    <row r="154" s="94" customFormat="1" ht="13" x14ac:dyDescent="0.15"/>
    <row r="155" s="94" customFormat="1" ht="13" x14ac:dyDescent="0.15"/>
    <row r="156" s="94" customFormat="1" ht="13" x14ac:dyDescent="0.15"/>
    <row r="157" s="94" customFormat="1" ht="13" x14ac:dyDescent="0.15"/>
    <row r="158" s="94" customFormat="1" ht="13" x14ac:dyDescent="0.15"/>
    <row r="159" s="94" customFormat="1" ht="13" x14ac:dyDescent="0.15"/>
    <row r="160" s="94" customFormat="1" ht="13" x14ac:dyDescent="0.15"/>
    <row r="161" s="94" customFormat="1" ht="13" x14ac:dyDescent="0.15"/>
    <row r="162" s="94" customFormat="1" ht="13" x14ac:dyDescent="0.15"/>
    <row r="163" s="94" customFormat="1" ht="13" x14ac:dyDescent="0.15"/>
    <row r="164" s="94" customFormat="1" ht="13" x14ac:dyDescent="0.15"/>
    <row r="165" s="94" customFormat="1" ht="13" x14ac:dyDescent="0.15"/>
    <row r="166" s="94" customFormat="1" ht="13" x14ac:dyDescent="0.15"/>
    <row r="167" s="94" customFormat="1" ht="13" x14ac:dyDescent="0.15"/>
    <row r="168" s="94" customFormat="1" ht="13" x14ac:dyDescent="0.15"/>
    <row r="169" s="94" customFormat="1" ht="13" x14ac:dyDescent="0.15"/>
    <row r="170" s="94" customFormat="1" ht="13" x14ac:dyDescent="0.15"/>
    <row r="171" s="94" customFormat="1" ht="13" x14ac:dyDescent="0.15"/>
    <row r="172" s="94" customFormat="1" ht="13" x14ac:dyDescent="0.15"/>
    <row r="173" s="94" customFormat="1" ht="13" x14ac:dyDescent="0.15"/>
    <row r="174" s="94" customFormat="1" ht="13" x14ac:dyDescent="0.15"/>
    <row r="175" s="94" customFormat="1" ht="13" x14ac:dyDescent="0.15"/>
    <row r="176" s="94" customFormat="1" ht="13" x14ac:dyDescent="0.15"/>
    <row r="177" s="94" customFormat="1" ht="13" x14ac:dyDescent="0.15"/>
    <row r="178" s="94" customFormat="1" ht="13" x14ac:dyDescent="0.15"/>
    <row r="179" s="94" customFormat="1" ht="13" x14ac:dyDescent="0.15"/>
    <row r="180" s="94" customFormat="1" ht="13" x14ac:dyDescent="0.15"/>
    <row r="181" s="94" customFormat="1" ht="13" x14ac:dyDescent="0.15"/>
    <row r="182" s="94" customFormat="1" ht="13" x14ac:dyDescent="0.15"/>
    <row r="183" s="94" customFormat="1" ht="13" x14ac:dyDescent="0.15"/>
    <row r="184" s="94" customFormat="1" ht="13" x14ac:dyDescent="0.15"/>
    <row r="185" s="94" customFormat="1" ht="13" x14ac:dyDescent="0.15"/>
    <row r="186" s="94" customFormat="1" ht="13" x14ac:dyDescent="0.15"/>
    <row r="187" s="94" customFormat="1" ht="13" x14ac:dyDescent="0.15"/>
    <row r="188" s="94" customFormat="1" ht="13" x14ac:dyDescent="0.15"/>
    <row r="189" s="94" customFormat="1" ht="13" x14ac:dyDescent="0.15"/>
    <row r="190" s="94" customFormat="1" ht="13" x14ac:dyDescent="0.15"/>
    <row r="191" s="94" customFormat="1" ht="13" x14ac:dyDescent="0.15"/>
    <row r="192" s="94" customFormat="1" ht="13" x14ac:dyDescent="0.15"/>
    <row r="193" s="94" customFormat="1" ht="13" x14ac:dyDescent="0.15"/>
    <row r="194" s="94" customFormat="1" ht="13" x14ac:dyDescent="0.15"/>
    <row r="195" s="94" customFormat="1" ht="13" x14ac:dyDescent="0.15"/>
    <row r="196" s="94" customFormat="1" ht="13" x14ac:dyDescent="0.15"/>
    <row r="197" s="94" customFormat="1" ht="13" x14ac:dyDescent="0.15"/>
    <row r="198" s="94" customFormat="1" ht="13" x14ac:dyDescent="0.15"/>
    <row r="199" s="94" customFormat="1" ht="13" x14ac:dyDescent="0.15"/>
    <row r="200" s="94" customFormat="1" ht="13" x14ac:dyDescent="0.15"/>
    <row r="201" s="94" customFormat="1" ht="13" x14ac:dyDescent="0.15"/>
    <row r="202" s="94" customFormat="1" ht="13" x14ac:dyDescent="0.15"/>
    <row r="203" s="94" customFormat="1" ht="13" x14ac:dyDescent="0.15"/>
    <row r="204" s="94" customFormat="1" ht="13" x14ac:dyDescent="0.15"/>
    <row r="205" s="94" customFormat="1" ht="13" x14ac:dyDescent="0.15"/>
    <row r="206" s="94" customFormat="1" ht="13" x14ac:dyDescent="0.15"/>
    <row r="207" s="94" customFormat="1" ht="13" x14ac:dyDescent="0.15"/>
    <row r="208" s="94" customFormat="1" ht="13" x14ac:dyDescent="0.15"/>
    <row r="209" s="94" customFormat="1" ht="13" x14ac:dyDescent="0.15"/>
    <row r="210" s="94" customFormat="1" ht="13" x14ac:dyDescent="0.15"/>
    <row r="211" s="94" customFormat="1" ht="13" x14ac:dyDescent="0.15"/>
    <row r="212" s="94" customFormat="1" ht="13" x14ac:dyDescent="0.15"/>
    <row r="213" s="94" customFormat="1" ht="13" x14ac:dyDescent="0.15"/>
    <row r="214" s="94" customFormat="1" ht="13" x14ac:dyDescent="0.15"/>
    <row r="215" s="94" customFormat="1" ht="13" x14ac:dyDescent="0.15"/>
    <row r="216" s="94" customFormat="1" ht="13" x14ac:dyDescent="0.15"/>
    <row r="217" s="94" customFormat="1" ht="13" x14ac:dyDescent="0.15"/>
    <row r="218" s="94" customFormat="1" ht="13" x14ac:dyDescent="0.15"/>
    <row r="219" s="94" customFormat="1" ht="13" x14ac:dyDescent="0.15"/>
    <row r="220" s="94" customFormat="1" ht="13" x14ac:dyDescent="0.15"/>
    <row r="221" s="94" customFormat="1" ht="13" x14ac:dyDescent="0.15"/>
    <row r="222" s="94" customFormat="1" ht="13" x14ac:dyDescent="0.15"/>
    <row r="223" s="94" customFormat="1" ht="13" x14ac:dyDescent="0.15"/>
    <row r="224" s="94" customFormat="1" ht="13" x14ac:dyDescent="0.15"/>
    <row r="225" s="94" customFormat="1" ht="13" x14ac:dyDescent="0.15"/>
    <row r="226" s="94" customFormat="1" ht="13" x14ac:dyDescent="0.15"/>
    <row r="227" s="94" customFormat="1" ht="13" x14ac:dyDescent="0.15"/>
    <row r="228" s="94" customFormat="1" ht="13" x14ac:dyDescent="0.15"/>
    <row r="229" s="94" customFormat="1" ht="13" x14ac:dyDescent="0.15"/>
    <row r="230" s="94" customFormat="1" ht="13" x14ac:dyDescent="0.15"/>
    <row r="231" s="94" customFormat="1" ht="13" x14ac:dyDescent="0.15"/>
    <row r="232" s="94" customFormat="1" ht="13" x14ac:dyDescent="0.15"/>
    <row r="233" s="94" customFormat="1" ht="13" x14ac:dyDescent="0.15"/>
    <row r="234" s="94" customFormat="1" ht="13" x14ac:dyDescent="0.15"/>
    <row r="235" s="94" customFormat="1" ht="13" x14ac:dyDescent="0.15"/>
    <row r="236" s="94" customFormat="1" ht="13" x14ac:dyDescent="0.15"/>
    <row r="237" s="94" customFormat="1" ht="13" x14ac:dyDescent="0.15"/>
    <row r="238" s="94" customFormat="1" ht="13" x14ac:dyDescent="0.15"/>
    <row r="239" s="94" customFormat="1" ht="13" x14ac:dyDescent="0.15"/>
    <row r="240" s="94" customFormat="1" ht="13" x14ac:dyDescent="0.15"/>
    <row r="241" s="94" customFormat="1" ht="13" x14ac:dyDescent="0.15"/>
    <row r="242" s="94" customFormat="1" ht="13" x14ac:dyDescent="0.15"/>
    <row r="243" s="94" customFormat="1" ht="13" x14ac:dyDescent="0.15"/>
    <row r="244" s="94" customFormat="1" ht="13" x14ac:dyDescent="0.15"/>
    <row r="245" s="94" customFormat="1" ht="13" x14ac:dyDescent="0.15"/>
    <row r="246" s="94" customFormat="1" ht="13" x14ac:dyDescent="0.15"/>
    <row r="247" s="94" customFormat="1" ht="13" x14ac:dyDescent="0.15"/>
    <row r="248" s="94" customFormat="1" ht="13" x14ac:dyDescent="0.15"/>
    <row r="249" s="94" customFormat="1" ht="13" x14ac:dyDescent="0.15"/>
    <row r="250" s="94" customFormat="1" ht="13" x14ac:dyDescent="0.15"/>
    <row r="251" s="94" customFormat="1" ht="13" x14ac:dyDescent="0.15"/>
    <row r="252" s="94" customFormat="1" ht="13" x14ac:dyDescent="0.15"/>
    <row r="253" s="94" customFormat="1" ht="13" x14ac:dyDescent="0.15"/>
    <row r="254" s="94" customFormat="1" ht="13" x14ac:dyDescent="0.15"/>
    <row r="255" s="94" customFormat="1" ht="13" x14ac:dyDescent="0.15"/>
    <row r="256" s="94" customFormat="1" ht="13" x14ac:dyDescent="0.15"/>
    <row r="257" s="94" customFormat="1" ht="13" x14ac:dyDescent="0.15"/>
    <row r="258" s="94" customFormat="1" ht="13" x14ac:dyDescent="0.15"/>
    <row r="259" s="94" customFormat="1" ht="13" x14ac:dyDescent="0.15"/>
    <row r="260" s="94" customFormat="1" ht="13" x14ac:dyDescent="0.15"/>
    <row r="261" s="94" customFormat="1" ht="13" x14ac:dyDescent="0.15"/>
    <row r="262" s="94" customFormat="1" ht="13" x14ac:dyDescent="0.15"/>
    <row r="263" s="94" customFormat="1" ht="13" x14ac:dyDescent="0.15"/>
    <row r="264" s="94" customFormat="1" ht="13" x14ac:dyDescent="0.15"/>
    <row r="265" s="94" customFormat="1" ht="13" x14ac:dyDescent="0.15"/>
    <row r="266" s="94" customFormat="1" ht="13" x14ac:dyDescent="0.15"/>
    <row r="267" s="94" customFormat="1" ht="13" x14ac:dyDescent="0.15"/>
    <row r="268" s="94" customFormat="1" ht="13" x14ac:dyDescent="0.15"/>
    <row r="269" s="94" customFormat="1" ht="13" x14ac:dyDescent="0.15"/>
    <row r="270" s="94" customFormat="1" ht="13" x14ac:dyDescent="0.15"/>
    <row r="271" s="94" customFormat="1" ht="13" x14ac:dyDescent="0.15"/>
    <row r="272" s="94" customFormat="1" ht="13" x14ac:dyDescent="0.15"/>
    <row r="273" s="94" customFormat="1" ht="13" x14ac:dyDescent="0.15"/>
    <row r="274" s="94" customFormat="1" ht="13" x14ac:dyDescent="0.15"/>
    <row r="275" s="94" customFormat="1" ht="13" x14ac:dyDescent="0.15"/>
    <row r="276" s="94" customFormat="1" ht="13" x14ac:dyDescent="0.15"/>
    <row r="277" s="94" customFormat="1" ht="13" x14ac:dyDescent="0.15"/>
    <row r="278" s="94" customFormat="1" ht="13" x14ac:dyDescent="0.15"/>
    <row r="279" s="94" customFormat="1" ht="13" x14ac:dyDescent="0.15"/>
    <row r="280" s="94" customFormat="1" ht="13" x14ac:dyDescent="0.15"/>
    <row r="281" s="94" customFormat="1" ht="13" x14ac:dyDescent="0.15"/>
    <row r="282" s="94" customFormat="1" ht="13" x14ac:dyDescent="0.15"/>
    <row r="283" s="94" customFormat="1" ht="13" x14ac:dyDescent="0.15"/>
    <row r="284" s="94" customFormat="1" ht="13" x14ac:dyDescent="0.15"/>
    <row r="285" s="94" customFormat="1" ht="13" x14ac:dyDescent="0.15"/>
    <row r="286" s="94" customFormat="1" ht="13" x14ac:dyDescent="0.15"/>
    <row r="287" s="94" customFormat="1" ht="13" x14ac:dyDescent="0.15"/>
    <row r="288" s="94" customFormat="1" ht="13" x14ac:dyDescent="0.15"/>
    <row r="289" s="94" customFormat="1" ht="13" x14ac:dyDescent="0.15"/>
    <row r="290" s="94" customFormat="1" ht="13" x14ac:dyDescent="0.15"/>
    <row r="291" s="94" customFormat="1" ht="13" x14ac:dyDescent="0.15"/>
    <row r="292" s="94" customFormat="1" ht="13" x14ac:dyDescent="0.15"/>
    <row r="293" s="94" customFormat="1" ht="13" x14ac:dyDescent="0.15"/>
    <row r="294" s="94" customFormat="1" ht="13" x14ac:dyDescent="0.15"/>
    <row r="295" s="94" customFormat="1" ht="13" x14ac:dyDescent="0.15"/>
    <row r="296" s="94" customFormat="1" ht="13" x14ac:dyDescent="0.15"/>
  </sheetData>
  <sheetProtection algorithmName="SHA-512" hashValue="J9FFMDtVlLxt3jeqVrli76LymP7RRAOk6aYxAVeHE94zArDYm7Mlpuojxfiz8Y1Vgom68ahb3EUZFKZdAhl9lQ==" saltValue="STDiCxa2gyBlCEQ1oJYKXg==" spinCount="100000" sheet="1" objects="1" scenarios="1"/>
  <phoneticPr fontId="3" type="noConversion"/>
  <dataValidations count="2">
    <dataValidation type="whole" showInputMessage="1" showErrorMessage="1" errorTitle="Incorrect number" error="Please enter quarterly consumption between 700-4000kWh" sqref="C5" xr:uid="{00000000-0002-0000-0100-000000000000}">
      <formula1>700</formula1>
      <formula2>4000</formula2>
    </dataValidation>
    <dataValidation type="decimal" showInputMessage="1" showErrorMessage="1" errorTitle="Incorrect entry" error="Enter 1.5 or 3.0 only" sqref="C4" xr:uid="{00000000-0002-0000-0100-000001000000}">
      <formula1>1.5</formula1>
      <formula2>3</formula2>
    </dataValidation>
  </dataValidation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BC176"/>
  <sheetViews>
    <sheetView workbookViewId="0">
      <selection activeCell="A126" sqref="A126"/>
    </sheetView>
  </sheetViews>
  <sheetFormatPr baseColWidth="10" defaultColWidth="11.1640625" defaultRowHeight="13" x14ac:dyDescent="0.15"/>
  <cols>
    <col min="1" max="1" width="15.83203125" style="33" customWidth="1"/>
    <col min="2" max="2" width="35.33203125" style="33" customWidth="1"/>
    <col min="3" max="7" width="13.83203125" style="33" customWidth="1"/>
    <col min="8" max="9" width="13.83203125" style="33" hidden="1" customWidth="1"/>
    <col min="10" max="11" width="13.83203125" style="33" customWidth="1"/>
    <col min="12" max="12" width="14.5" style="33" bestFit="1" customWidth="1"/>
    <col min="13" max="13" width="15.6640625" style="33" bestFit="1" customWidth="1"/>
    <col min="14" max="15" width="13.83203125" style="33" customWidth="1"/>
    <col min="16" max="19" width="13.83203125" style="33" hidden="1" customWidth="1"/>
    <col min="20" max="20" width="14.33203125" style="33" bestFit="1" customWidth="1"/>
    <col min="21" max="23" width="13.83203125" style="33" customWidth="1"/>
    <col min="24" max="34" width="7.5" style="33" customWidth="1"/>
    <col min="35" max="16384" width="11.1640625" style="33"/>
  </cols>
  <sheetData>
    <row r="1" spans="1:55" ht="14" x14ac:dyDescent="0.15">
      <c r="A1" s="31" t="s">
        <v>74</v>
      </c>
      <c r="B1" s="31"/>
      <c r="C1" s="31"/>
      <c r="D1" s="31"/>
      <c r="E1" s="31"/>
      <c r="F1" s="31"/>
      <c r="G1" s="31"/>
      <c r="H1" s="31">
        <v>3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4" x14ac:dyDescent="0.15">
      <c r="A2" s="34" t="s">
        <v>75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14" x14ac:dyDescent="0.15">
      <c r="A3" s="34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4" x14ac:dyDescent="0.15">
      <c r="A4" s="35" t="s">
        <v>140</v>
      </c>
      <c r="B4" s="36"/>
      <c r="C4" s="37">
        <v>3</v>
      </c>
      <c r="D4" s="31"/>
      <c r="E4" s="38" t="s">
        <v>141</v>
      </c>
      <c r="F4" s="39">
        <f>IF(C4&lt;H1,(444),(888))</f>
        <v>888</v>
      </c>
      <c r="G4" s="31"/>
      <c r="H4" s="31"/>
      <c r="I4" s="31"/>
      <c r="J4" s="40"/>
      <c r="K4" s="41" t="s">
        <v>142</v>
      </c>
      <c r="L4" s="42" t="s">
        <v>143</v>
      </c>
      <c r="M4" s="43" t="s">
        <v>129</v>
      </c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14" x14ac:dyDescent="0.15">
      <c r="A5" s="44" t="s">
        <v>144</v>
      </c>
      <c r="B5" s="45"/>
      <c r="C5" s="46">
        <v>2265</v>
      </c>
      <c r="D5" s="31"/>
      <c r="E5" s="47" t="s">
        <v>145</v>
      </c>
      <c r="F5" s="48">
        <f>C5-(F4-F6)</f>
        <v>1797.912</v>
      </c>
      <c r="G5" s="31"/>
      <c r="H5" s="31"/>
      <c r="I5" s="31"/>
      <c r="J5" s="49" t="s">
        <v>134</v>
      </c>
      <c r="K5" s="50">
        <f>F5*60/100</f>
        <v>1078.7472</v>
      </c>
      <c r="L5" s="51">
        <f>F5*40/100</f>
        <v>719.16480000000001</v>
      </c>
      <c r="M5" s="52" t="s">
        <v>146</v>
      </c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4" x14ac:dyDescent="0.15">
      <c r="A6" s="32"/>
      <c r="B6" s="32"/>
      <c r="C6" s="32"/>
      <c r="D6" s="31"/>
      <c r="E6" s="47" t="s">
        <v>147</v>
      </c>
      <c r="F6" s="48">
        <f>IF(C4&lt;H1,(F4*14.9/100),(F4*47.4/100))</f>
        <v>420.91199999999998</v>
      </c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15" thickBot="1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4" x14ac:dyDescent="0.15">
      <c r="A8" s="53" t="s">
        <v>130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5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71" customHeight="1" x14ac:dyDescent="0.15">
      <c r="A9" s="207" t="s">
        <v>42</v>
      </c>
      <c r="B9" s="208" t="s">
        <v>78</v>
      </c>
      <c r="C9" s="209" t="s">
        <v>79</v>
      </c>
      <c r="D9" s="209" t="s">
        <v>148</v>
      </c>
      <c r="E9" s="210" t="s">
        <v>154</v>
      </c>
      <c r="F9" s="210" t="s">
        <v>80</v>
      </c>
      <c r="G9" s="209" t="s">
        <v>81</v>
      </c>
      <c r="H9" s="211" t="s">
        <v>155</v>
      </c>
      <c r="I9" s="217" t="s">
        <v>82</v>
      </c>
      <c r="J9" s="212" t="s">
        <v>156</v>
      </c>
      <c r="K9" s="213" t="s">
        <v>83</v>
      </c>
      <c r="L9" s="213" t="s">
        <v>84</v>
      </c>
      <c r="M9" s="213" t="s">
        <v>85</v>
      </c>
      <c r="N9" s="213" t="s">
        <v>86</v>
      </c>
      <c r="O9" s="214" t="s">
        <v>157</v>
      </c>
      <c r="P9" s="215" t="s">
        <v>69</v>
      </c>
      <c r="Q9" s="215" t="s">
        <v>70</v>
      </c>
      <c r="R9" s="215" t="s">
        <v>71</v>
      </c>
      <c r="S9" s="215" t="s">
        <v>72</v>
      </c>
      <c r="T9" s="214" t="s">
        <v>73</v>
      </c>
      <c r="U9" s="214" t="s">
        <v>133</v>
      </c>
      <c r="V9" s="213" t="s">
        <v>76</v>
      </c>
      <c r="W9" s="216" t="s">
        <v>77</v>
      </c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5" thickBot="1" x14ac:dyDescent="0.2">
      <c r="A10" s="84" t="str">
        <f>'Tariffs 2016'!K2</f>
        <v>Aurora Energy</v>
      </c>
      <c r="B10" s="85" t="str">
        <f>'Tariffs 2016'!L2</f>
        <v>Regulated</v>
      </c>
      <c r="C10" s="86">
        <f>91*'Tariffs 2016'!M2/100</f>
        <v>76.485500000000002</v>
      </c>
      <c r="D10" s="86">
        <f>F5*'Tariffs 2016'!N2/100</f>
        <v>426.105144</v>
      </c>
      <c r="E10" s="86">
        <v>0</v>
      </c>
      <c r="F10" s="86">
        <v>0</v>
      </c>
      <c r="G10" s="86">
        <f>SUM(C10:F10)</f>
        <v>502.590644</v>
      </c>
      <c r="H10" s="86">
        <f>D10*4</f>
        <v>1704.420576</v>
      </c>
      <c r="I10" s="87">
        <f>G10*4</f>
        <v>2010.362576</v>
      </c>
      <c r="J10" s="88">
        <f>I10*1.1</f>
        <v>2211.3988336000002</v>
      </c>
      <c r="K10" s="85">
        <v>0</v>
      </c>
      <c r="L10" s="85">
        <v>0</v>
      </c>
      <c r="M10" s="85">
        <v>0</v>
      </c>
      <c r="N10" s="85">
        <v>0</v>
      </c>
      <c r="O10" s="88">
        <f>($F$6*'Tariffs 2016'!AQ2/100)*4</f>
        <v>112.31615808000001</v>
      </c>
      <c r="P10" s="88">
        <f>I10</f>
        <v>2010.362576</v>
      </c>
      <c r="Q10" s="88">
        <f>I10</f>
        <v>2010.362576</v>
      </c>
      <c r="R10" s="88">
        <f>I10-O10</f>
        <v>1898.0464179200001</v>
      </c>
      <c r="S10" s="88">
        <f>I10-O10</f>
        <v>1898.0464179200001</v>
      </c>
      <c r="T10" s="222">
        <f>R10*1.1</f>
        <v>2087.8510597120003</v>
      </c>
      <c r="U10" s="222">
        <f>S10*1.1</f>
        <v>2087.8510597120003</v>
      </c>
      <c r="V10" s="89">
        <f>'Tariffs 2016'!BD2</f>
        <v>0</v>
      </c>
      <c r="W10" s="90" t="str">
        <f>'Tariffs 2016'!BE2</f>
        <v>n</v>
      </c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s="32" customFormat="1" ht="14" x14ac:dyDescent="0.15"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</row>
    <row r="12" spans="1:55" s="32" customFormat="1" ht="15" thickBot="1" x14ac:dyDescent="0.2"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</row>
    <row r="13" spans="1:55" ht="14" x14ac:dyDescent="0.15">
      <c r="A13" s="53" t="s">
        <v>132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5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71" customHeight="1" x14ac:dyDescent="0.15">
      <c r="A14" s="207" t="s">
        <v>42</v>
      </c>
      <c r="B14" s="208" t="s">
        <v>78</v>
      </c>
      <c r="C14" s="209" t="s">
        <v>79</v>
      </c>
      <c r="D14" s="209" t="s">
        <v>148</v>
      </c>
      <c r="E14" s="210" t="s">
        <v>80</v>
      </c>
      <c r="F14" s="210" t="s">
        <v>131</v>
      </c>
      <c r="G14" s="209" t="s">
        <v>81</v>
      </c>
      <c r="H14" s="211" t="s">
        <v>155</v>
      </c>
      <c r="I14" s="217" t="s">
        <v>82</v>
      </c>
      <c r="J14" s="212" t="s">
        <v>156</v>
      </c>
      <c r="K14" s="213" t="s">
        <v>83</v>
      </c>
      <c r="L14" s="213" t="s">
        <v>84</v>
      </c>
      <c r="M14" s="213" t="s">
        <v>85</v>
      </c>
      <c r="N14" s="213" t="s">
        <v>86</v>
      </c>
      <c r="O14" s="214" t="s">
        <v>157</v>
      </c>
      <c r="P14" s="215" t="s">
        <v>69</v>
      </c>
      <c r="Q14" s="215" t="s">
        <v>70</v>
      </c>
      <c r="R14" s="215" t="s">
        <v>71</v>
      </c>
      <c r="S14" s="215" t="s">
        <v>72</v>
      </c>
      <c r="T14" s="214" t="s">
        <v>73</v>
      </c>
      <c r="U14" s="214" t="s">
        <v>133</v>
      </c>
      <c r="V14" s="213" t="s">
        <v>76</v>
      </c>
      <c r="W14" s="216" t="s">
        <v>77</v>
      </c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ht="15" thickBot="1" x14ac:dyDescent="0.2">
      <c r="A15" s="84" t="str">
        <f>'Tariffs 2016'!K3</f>
        <v>Aurora Energy</v>
      </c>
      <c r="B15" s="85" t="str">
        <f>'Tariffs 2016'!L3</f>
        <v>Regulated</v>
      </c>
      <c r="C15" s="86">
        <f>91*'Tariffs 2016'!M3/100</f>
        <v>85.230599999999995</v>
      </c>
      <c r="D15" s="86">
        <f>K5*'Tariffs 2016'!N3/100</f>
        <v>307.01145312</v>
      </c>
      <c r="E15" s="86">
        <v>0</v>
      </c>
      <c r="F15" s="86">
        <f>L5*'Tariffs 2016'!W3/100</f>
        <v>95.289336000000006</v>
      </c>
      <c r="G15" s="86">
        <f>SUM(C15:F15)</f>
        <v>487.53138911999997</v>
      </c>
      <c r="H15" s="85"/>
      <c r="I15" s="87">
        <f>G15*4</f>
        <v>1950.1255564799999</v>
      </c>
      <c r="J15" s="88">
        <f>I15*1.1</f>
        <v>2145.1381121280001</v>
      </c>
      <c r="K15" s="85">
        <v>0</v>
      </c>
      <c r="L15" s="85">
        <v>0</v>
      </c>
      <c r="M15" s="85">
        <v>0</v>
      </c>
      <c r="N15" s="85">
        <v>0</v>
      </c>
      <c r="O15" s="88">
        <f>($F$6*'Tariffs 2016'!AQ3/100)*4</f>
        <v>112.31615808000001</v>
      </c>
      <c r="P15" s="88">
        <f>I15</f>
        <v>1950.1255564799999</v>
      </c>
      <c r="Q15" s="88">
        <f>I15</f>
        <v>1950.1255564799999</v>
      </c>
      <c r="R15" s="88">
        <f>I15-O15</f>
        <v>1837.8093984</v>
      </c>
      <c r="S15" s="88">
        <f>I15-O15</f>
        <v>1837.8093984</v>
      </c>
      <c r="T15" s="222">
        <f>R15*1.1</f>
        <v>2021.5903382400002</v>
      </c>
      <c r="U15" s="222">
        <f>S15*1.1</f>
        <v>2021.5903382400002</v>
      </c>
      <c r="V15" s="89">
        <f>'Tariffs 2016'!BD3</f>
        <v>0</v>
      </c>
      <c r="W15" s="90" t="str">
        <f>'Tariffs 2016'!BE3</f>
        <v>n</v>
      </c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</row>
    <row r="16" spans="1:55" s="32" customFormat="1" ht="14" x14ac:dyDescent="0.15"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</row>
    <row r="17" s="32" customFormat="1" x14ac:dyDescent="0.15"/>
    <row r="18" s="32" customFormat="1" x14ac:dyDescent="0.15"/>
    <row r="19" s="32" customFormat="1" x14ac:dyDescent="0.15"/>
    <row r="20" s="32" customFormat="1" x14ac:dyDescent="0.15"/>
    <row r="21" s="32" customFormat="1" x14ac:dyDescent="0.15"/>
    <row r="22" s="32" customFormat="1" x14ac:dyDescent="0.15"/>
    <row r="23" s="32" customFormat="1" x14ac:dyDescent="0.15"/>
    <row r="24" s="32" customFormat="1" x14ac:dyDescent="0.15"/>
    <row r="25" s="32" customFormat="1" x14ac:dyDescent="0.15"/>
    <row r="26" s="32" customFormat="1" x14ac:dyDescent="0.15"/>
    <row r="27" s="32" customFormat="1" x14ac:dyDescent="0.15"/>
    <row r="28" s="32" customFormat="1" x14ac:dyDescent="0.15"/>
    <row r="29" s="32" customFormat="1" x14ac:dyDescent="0.15"/>
    <row r="30" s="32" customFormat="1" x14ac:dyDescent="0.15"/>
    <row r="31" s="32" customFormat="1" x14ac:dyDescent="0.15"/>
    <row r="32" s="32" customFormat="1" x14ac:dyDescent="0.15"/>
    <row r="33" s="32" customFormat="1" x14ac:dyDescent="0.15"/>
    <row r="34" s="32" customFormat="1" x14ac:dyDescent="0.15"/>
    <row r="35" s="32" customFormat="1" x14ac:dyDescent="0.15"/>
    <row r="36" s="32" customFormat="1" x14ac:dyDescent="0.15"/>
    <row r="37" s="32" customFormat="1" x14ac:dyDescent="0.15"/>
    <row r="38" s="32" customFormat="1" x14ac:dyDescent="0.15"/>
    <row r="39" s="32" customFormat="1" x14ac:dyDescent="0.15"/>
    <row r="40" s="32" customFormat="1" x14ac:dyDescent="0.15"/>
    <row r="41" s="32" customFormat="1" x14ac:dyDescent="0.15"/>
    <row r="42" s="32" customFormat="1" x14ac:dyDescent="0.15"/>
    <row r="43" s="32" customFormat="1" x14ac:dyDescent="0.15"/>
    <row r="44" s="32" customFormat="1" x14ac:dyDescent="0.15"/>
    <row r="45" s="32" customFormat="1" x14ac:dyDescent="0.15"/>
    <row r="46" s="32" customFormat="1" x14ac:dyDescent="0.15"/>
    <row r="47" s="32" customFormat="1" x14ac:dyDescent="0.15"/>
    <row r="48" s="32" customFormat="1" x14ac:dyDescent="0.15"/>
    <row r="49" s="32" customFormat="1" x14ac:dyDescent="0.15"/>
    <row r="50" s="32" customFormat="1" x14ac:dyDescent="0.15"/>
    <row r="51" s="32" customFormat="1" x14ac:dyDescent="0.15"/>
    <row r="52" s="32" customFormat="1" x14ac:dyDescent="0.15"/>
    <row r="53" s="32" customFormat="1" x14ac:dyDescent="0.15"/>
    <row r="54" s="32" customFormat="1" x14ac:dyDescent="0.15"/>
    <row r="55" s="32" customFormat="1" x14ac:dyDescent="0.15"/>
    <row r="56" s="32" customFormat="1" x14ac:dyDescent="0.15"/>
    <row r="57" s="32" customFormat="1" x14ac:dyDescent="0.15"/>
    <row r="58" s="32" customFormat="1" x14ac:dyDescent="0.15"/>
    <row r="59" s="32" customFormat="1" x14ac:dyDescent="0.15"/>
    <row r="60" s="32" customFormat="1" x14ac:dyDescent="0.15"/>
    <row r="61" s="32" customFormat="1" x14ac:dyDescent="0.15"/>
    <row r="62" s="32" customFormat="1" x14ac:dyDescent="0.15"/>
    <row r="63" s="32" customFormat="1" x14ac:dyDescent="0.15"/>
    <row r="64" s="32" customFormat="1" x14ac:dyDescent="0.15"/>
    <row r="65" s="32" customFormat="1" x14ac:dyDescent="0.15"/>
    <row r="66" s="32" customFormat="1" x14ac:dyDescent="0.15"/>
    <row r="67" s="32" customFormat="1" x14ac:dyDescent="0.15"/>
    <row r="68" s="32" customFormat="1" x14ac:dyDescent="0.15"/>
    <row r="69" s="32" customFormat="1" x14ac:dyDescent="0.15"/>
    <row r="70" s="32" customFormat="1" x14ac:dyDescent="0.15"/>
    <row r="71" s="32" customFormat="1" x14ac:dyDescent="0.15"/>
    <row r="72" s="32" customFormat="1" x14ac:dyDescent="0.15"/>
    <row r="73" s="32" customFormat="1" x14ac:dyDescent="0.15"/>
    <row r="74" s="32" customFormat="1" x14ac:dyDescent="0.15"/>
    <row r="75" s="32" customFormat="1" x14ac:dyDescent="0.15"/>
    <row r="76" s="32" customFormat="1" x14ac:dyDescent="0.15"/>
    <row r="77" s="32" customFormat="1" x14ac:dyDescent="0.15"/>
    <row r="78" s="32" customFormat="1" x14ac:dyDescent="0.15"/>
    <row r="79" s="32" customFormat="1" x14ac:dyDescent="0.15"/>
    <row r="80" s="32" customFormat="1" x14ac:dyDescent="0.15"/>
    <row r="81" s="32" customFormat="1" x14ac:dyDescent="0.15"/>
    <row r="82" s="32" customFormat="1" x14ac:dyDescent="0.15"/>
    <row r="83" s="32" customFormat="1" x14ac:dyDescent="0.15"/>
    <row r="84" s="32" customFormat="1" x14ac:dyDescent="0.15"/>
    <row r="85" s="32" customFormat="1" x14ac:dyDescent="0.15"/>
    <row r="86" s="32" customFormat="1" x14ac:dyDescent="0.15"/>
    <row r="87" s="32" customFormat="1" x14ac:dyDescent="0.15"/>
    <row r="88" s="32" customFormat="1" x14ac:dyDescent="0.15"/>
    <row r="89" s="32" customFormat="1" x14ac:dyDescent="0.15"/>
    <row r="90" s="32" customFormat="1" x14ac:dyDescent="0.15"/>
    <row r="91" s="32" customFormat="1" x14ac:dyDescent="0.15"/>
    <row r="92" s="32" customFormat="1" x14ac:dyDescent="0.15"/>
    <row r="93" s="32" customFormat="1" x14ac:dyDescent="0.15"/>
    <row r="94" s="32" customFormat="1" x14ac:dyDescent="0.15"/>
    <row r="95" s="32" customFormat="1" x14ac:dyDescent="0.15"/>
    <row r="96" s="32" customFormat="1" x14ac:dyDescent="0.15"/>
    <row r="97" s="32" customFormat="1" x14ac:dyDescent="0.15"/>
    <row r="98" s="32" customFormat="1" x14ac:dyDescent="0.15"/>
    <row r="99" s="32" customFormat="1" x14ac:dyDescent="0.15"/>
    <row r="100" s="32" customFormat="1" x14ac:dyDescent="0.15"/>
    <row r="101" s="32" customFormat="1" x14ac:dyDescent="0.15"/>
    <row r="102" s="32" customFormat="1" x14ac:dyDescent="0.15"/>
    <row r="103" s="32" customFormat="1" x14ac:dyDescent="0.15"/>
    <row r="104" s="32" customFormat="1" x14ac:dyDescent="0.15"/>
    <row r="105" s="32" customFormat="1" x14ac:dyDescent="0.15"/>
    <row r="106" s="32" customFormat="1" x14ac:dyDescent="0.15"/>
    <row r="107" s="32" customFormat="1" x14ac:dyDescent="0.15"/>
    <row r="108" s="32" customFormat="1" x14ac:dyDescent="0.15"/>
    <row r="109" s="32" customFormat="1" x14ac:dyDescent="0.15"/>
    <row r="110" s="32" customFormat="1" x14ac:dyDescent="0.15"/>
    <row r="111" s="32" customFormat="1" x14ac:dyDescent="0.15"/>
    <row r="112" s="32" customFormat="1" x14ac:dyDescent="0.15"/>
    <row r="113" s="32" customFormat="1" x14ac:dyDescent="0.15"/>
    <row r="114" s="32" customFormat="1" x14ac:dyDescent="0.15"/>
    <row r="115" s="32" customFormat="1" x14ac:dyDescent="0.15"/>
    <row r="116" s="32" customFormat="1" x14ac:dyDescent="0.15"/>
    <row r="117" s="32" customFormat="1" x14ac:dyDescent="0.15"/>
    <row r="118" s="32" customFormat="1" x14ac:dyDescent="0.15"/>
    <row r="119" s="32" customFormat="1" x14ac:dyDescent="0.15"/>
    <row r="120" s="32" customFormat="1" x14ac:dyDescent="0.15"/>
    <row r="121" s="32" customFormat="1" x14ac:dyDescent="0.15"/>
    <row r="122" s="32" customFormat="1" x14ac:dyDescent="0.15"/>
    <row r="123" s="32" customFormat="1" x14ac:dyDescent="0.15"/>
    <row r="124" s="32" customFormat="1" x14ac:dyDescent="0.15"/>
    <row r="125" s="32" customFormat="1" x14ac:dyDescent="0.15"/>
    <row r="126" s="32" customFormat="1" x14ac:dyDescent="0.15"/>
    <row r="127" s="32" customFormat="1" x14ac:dyDescent="0.15"/>
    <row r="128" s="32" customFormat="1" x14ac:dyDescent="0.15"/>
    <row r="129" s="32" customFormat="1" x14ac:dyDescent="0.15"/>
    <row r="130" s="32" customFormat="1" x14ac:dyDescent="0.15"/>
    <row r="131" s="32" customFormat="1" x14ac:dyDescent="0.15"/>
    <row r="132" s="32" customFormat="1" x14ac:dyDescent="0.15"/>
    <row r="133" s="32" customFormat="1" x14ac:dyDescent="0.15"/>
    <row r="134" s="32" customFormat="1" x14ac:dyDescent="0.15"/>
    <row r="135" s="32" customFormat="1" x14ac:dyDescent="0.15"/>
    <row r="136" s="32" customFormat="1" x14ac:dyDescent="0.15"/>
    <row r="137" s="32" customFormat="1" x14ac:dyDescent="0.15"/>
    <row r="138" s="32" customFormat="1" x14ac:dyDescent="0.15"/>
    <row r="139" s="32" customFormat="1" x14ac:dyDescent="0.15"/>
    <row r="140" s="32" customFormat="1" x14ac:dyDescent="0.15"/>
    <row r="141" s="32" customFormat="1" x14ac:dyDescent="0.15"/>
    <row r="142" s="32" customFormat="1" x14ac:dyDescent="0.15"/>
    <row r="143" s="32" customFormat="1" x14ac:dyDescent="0.15"/>
    <row r="144" s="32" customFormat="1" x14ac:dyDescent="0.15"/>
    <row r="145" s="32" customFormat="1" x14ac:dyDescent="0.15"/>
    <row r="146" s="32" customFormat="1" x14ac:dyDescent="0.15"/>
    <row r="147" s="32" customFormat="1" x14ac:dyDescent="0.15"/>
    <row r="148" s="32" customFormat="1" x14ac:dyDescent="0.15"/>
    <row r="149" s="32" customFormat="1" x14ac:dyDescent="0.15"/>
    <row r="150" s="32" customFormat="1" x14ac:dyDescent="0.15"/>
    <row r="151" s="32" customFormat="1" x14ac:dyDescent="0.15"/>
    <row r="152" s="32" customFormat="1" x14ac:dyDescent="0.15"/>
    <row r="153" s="32" customFormat="1" x14ac:dyDescent="0.15"/>
    <row r="154" s="32" customFormat="1" x14ac:dyDescent="0.15"/>
    <row r="155" s="32" customFormat="1" x14ac:dyDescent="0.15"/>
    <row r="156" s="32" customFormat="1" x14ac:dyDescent="0.15"/>
    <row r="157" s="32" customFormat="1" x14ac:dyDescent="0.15"/>
    <row r="158" s="32" customFormat="1" x14ac:dyDescent="0.15"/>
    <row r="159" s="32" customFormat="1" x14ac:dyDescent="0.15"/>
    <row r="160" s="32" customFormat="1" x14ac:dyDescent="0.15"/>
    <row r="161" s="32" customFormat="1" x14ac:dyDescent="0.15"/>
    <row r="162" s="32" customFormat="1" x14ac:dyDescent="0.15"/>
    <row r="163" s="32" customFormat="1" x14ac:dyDescent="0.15"/>
    <row r="164" s="32" customFormat="1" x14ac:dyDescent="0.15"/>
    <row r="165" s="32" customFormat="1" x14ac:dyDescent="0.15"/>
    <row r="166" s="32" customFormat="1" x14ac:dyDescent="0.15"/>
    <row r="167" s="32" customFormat="1" x14ac:dyDescent="0.15"/>
    <row r="168" s="32" customFormat="1" x14ac:dyDescent="0.15"/>
    <row r="169" s="32" customFormat="1" x14ac:dyDescent="0.15"/>
    <row r="170" s="32" customFormat="1" x14ac:dyDescent="0.15"/>
    <row r="171" s="32" customFormat="1" x14ac:dyDescent="0.15"/>
    <row r="172" s="32" customFormat="1" x14ac:dyDescent="0.15"/>
    <row r="173" s="32" customFormat="1" x14ac:dyDescent="0.15"/>
    <row r="174" s="32" customFormat="1" x14ac:dyDescent="0.15"/>
    <row r="175" s="32" customFormat="1" x14ac:dyDescent="0.15"/>
    <row r="176" s="32" customFormat="1" x14ac:dyDescent="0.15"/>
  </sheetData>
  <sheetProtection algorithmName="SHA-512" hashValue="0zKyDM3OngiZdfEpGyRnlwfIFGE+534qz5B/yzOSamf02y4aHvgfB4/VPxG+LH5mVasY92v0mfws6IlsfTV2cg==" saltValue="Axy75/yD1uNbRr3F0rZZmw==" spinCount="100000" sheet="1" objects="1" scenarios="1"/>
  <phoneticPr fontId="3" type="noConversion"/>
  <dataValidations count="2">
    <dataValidation type="decimal" showInputMessage="1" showErrorMessage="1" errorTitle="Incorrect entry" error="Enter 1.5 or 3.0 only" sqref="C4" xr:uid="{00000000-0002-0000-0200-000000000000}">
      <formula1>1.5</formula1>
      <formula2>3</formula2>
    </dataValidation>
    <dataValidation type="whole" showInputMessage="1" showErrorMessage="1" errorTitle="Incorrect number" error="Please enter quarterly consumption between 700-4000kWh" sqref="C5" xr:uid="{00000000-0002-0000-0200-000001000000}">
      <formula1>700</formula1>
      <formula2>4000</formula2>
    </dataValidation>
  </dataValidations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FB2761-E1DF-44F7-8CAC-3886FBF7F2BC}"/>
</file>

<file path=customXml/itemProps2.xml><?xml version="1.0" encoding="utf-8"?>
<ds:datastoreItem xmlns:ds="http://schemas.openxmlformats.org/officeDocument/2006/customXml" ds:itemID="{684D0557-0ADF-407E-91B4-7ACF35B658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</vt:lpstr>
      <vt:lpstr>Bills 2023</vt:lpstr>
      <vt:lpstr>Bills 2022</vt:lpstr>
      <vt:lpstr>Bills 2021</vt:lpstr>
      <vt:lpstr>Bills 2020</vt:lpstr>
      <vt:lpstr>Bills 2019</vt:lpstr>
      <vt:lpstr>Bills 2018</vt:lpstr>
      <vt:lpstr>Bills 2017</vt:lpstr>
      <vt:lpstr>Bills 2016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2016-08-22T05:52:54Z</dcterms:created>
  <dcterms:modified xsi:type="dcterms:W3CDTF">2023-11-27T03:16:43Z</dcterms:modified>
</cp:coreProperties>
</file>