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5.xml" ContentType="application/vnd.openxmlformats-officedocument.spreadsheetml.comments+xml"/>
  <Override PartName="/xl/comments24.xml" ContentType="application/vnd.openxmlformats-officedocument.spreadsheetml.comments+xml"/>
  <Override PartName="/xl/comments23.xml" ContentType="application/vnd.openxmlformats-officedocument.spreadsheetml.comments+xml"/>
  <Override PartName="/xl/comments22.xml" ContentType="application/vnd.openxmlformats-officedocument.spreadsheetml.comments+xml"/>
  <Override PartName="/xl/comments21.xml" ContentType="application/vnd.openxmlformats-officedocument.spreadsheetml.comments+xml"/>
  <Override PartName="/xl/comments20.xml" ContentType="application/vnd.openxmlformats-officedocument.spreadsheetml.comments+xml"/>
  <Override PartName="/xl/comments19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xl/comments16.xml" ContentType="application/vnd.openxmlformats-officedocument.spreadsheetml.comments+xml"/>
  <Override PartName="/xl/comments15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comments9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719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Tariff-Tracking July 2023/QLD/QLD Workbooks/Locked WB/"/>
    </mc:Choice>
  </mc:AlternateContent>
  <xr:revisionPtr revIDLastSave="0" documentId="13_ncr:1_{9BD2CC15-C04A-B945-B341-377D53141ECE}" xr6:coauthVersionLast="47" xr6:coauthVersionMax="47" xr10:uidLastSave="{00000000-0000-0000-0000-000000000000}"/>
  <workbookProtection workbookAlgorithmName="SHA-512" workbookHashValue="nuXVPUut2WTvlg+BQMbCu7AXdnxCpwa/e1/wk0lgwE7dKGcv6DwBfGTpz0H5M5sFa6O463qDX/zGsF0z94CAXQ==" workbookSaltValue="bW0/kkJQGmLs3nhKJW1TMA==" workbookSpinCount="100000" lockStructure="1"/>
  <bookViews>
    <workbookView xWindow="0" yWindow="500" windowWidth="38400" windowHeight="19580" tabRatio="500" activeTab="1" xr2:uid="{00000000-000D-0000-FFFF-FFFF00000000}"/>
  </bookViews>
  <sheets>
    <sheet name="Summary" sheetId="1" r:id="rId1"/>
    <sheet name="Bills July'23" sheetId="30" r:id="rId2"/>
    <sheet name="Bills July'22" sheetId="28" r:id="rId3"/>
    <sheet name="Bills July'21" sheetId="26" r:id="rId4"/>
    <sheet name="Bills July'20" sheetId="23" r:id="rId5"/>
    <sheet name="Bills July'19" sheetId="21" r:id="rId6"/>
    <sheet name="Bills July'18" sheetId="19" r:id="rId7"/>
    <sheet name="Bills July'17" sheetId="16" r:id="rId8"/>
    <sheet name="Bills July'16" sheetId="14" r:id="rId9"/>
    <sheet name="Bills July'15" sheetId="11" r:id="rId10"/>
    <sheet name="Bills July'14" sheetId="8" r:id="rId11"/>
    <sheet name="Bills July'13" sheetId="5" r:id="rId12"/>
    <sheet name="Bills July'12" sheetId="2" r:id="rId13"/>
    <sheet name="Tariffs 2023" sheetId="29" state="hidden" r:id="rId14"/>
    <sheet name="Tariffs 2022" sheetId="27" state="hidden" r:id="rId15"/>
    <sheet name="Tariffs 2021" sheetId="24" state="hidden" r:id="rId16"/>
    <sheet name="Tariffs 2020" sheetId="22" state="hidden" r:id="rId17"/>
    <sheet name="Tariffs 2019" sheetId="20" state="hidden" r:id="rId18"/>
    <sheet name="Tariffs 2018" sheetId="18" state="hidden" r:id="rId19"/>
    <sheet name="Tariffs 2017" sheetId="17" state="hidden" r:id="rId20"/>
    <sheet name="Tariffs 2016" sheetId="15" state="hidden" r:id="rId21"/>
    <sheet name="APT Jul'15" sheetId="12" state="hidden" r:id="rId22"/>
    <sheet name="Envestra Jul'15" sheetId="13" state="hidden" r:id="rId23"/>
    <sheet name="APT Jul'14" sheetId="9" state="hidden" r:id="rId24"/>
    <sheet name="Envestra Jul'14" sheetId="10" state="hidden" r:id="rId25"/>
    <sheet name="APT Jul'13" sheetId="6" state="hidden" r:id="rId26"/>
    <sheet name="Envestra Jul'13" sheetId="7" state="hidden" r:id="rId27"/>
    <sheet name="APT Jul'12" sheetId="3" state="hidden" r:id="rId28"/>
    <sheet name="Envestra Jul'12" sheetId="4" state="hidden" r:id="rId29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24" i="30" l="1"/>
  <c r="B24" i="30"/>
  <c r="C24" i="30"/>
  <c r="D24" i="30"/>
  <c r="E24" i="30"/>
  <c r="F24" i="30"/>
  <c r="K24" i="30"/>
  <c r="L24" i="30"/>
  <c r="M24" i="30"/>
  <c r="N24" i="30"/>
  <c r="P24" i="30"/>
  <c r="A14" i="30"/>
  <c r="B14" i="30"/>
  <c r="C14" i="30"/>
  <c r="D14" i="30"/>
  <c r="E14" i="30"/>
  <c r="F14" i="30"/>
  <c r="K14" i="30"/>
  <c r="L14" i="30"/>
  <c r="M14" i="30"/>
  <c r="N14" i="30"/>
  <c r="O14" i="30"/>
  <c r="P14" i="30"/>
  <c r="O24" i="30" l="1"/>
  <c r="G24" i="30"/>
  <c r="I24" i="30" s="1"/>
  <c r="G14" i="30"/>
  <c r="I14" i="30" s="1"/>
  <c r="H24" i="30"/>
  <c r="N34" i="30"/>
  <c r="M34" i="30"/>
  <c r="L34" i="30"/>
  <c r="K34" i="30"/>
  <c r="F34" i="30"/>
  <c r="E34" i="30"/>
  <c r="D34" i="30"/>
  <c r="C34" i="30"/>
  <c r="B34" i="30"/>
  <c r="A34" i="30"/>
  <c r="P34" i="30" s="1"/>
  <c r="N29" i="30"/>
  <c r="M29" i="30"/>
  <c r="L29" i="30"/>
  <c r="K29" i="30"/>
  <c r="F29" i="30"/>
  <c r="E29" i="30"/>
  <c r="D29" i="30"/>
  <c r="C29" i="30"/>
  <c r="B29" i="30"/>
  <c r="A29" i="30"/>
  <c r="P29" i="30" s="1"/>
  <c r="N23" i="30"/>
  <c r="M23" i="30"/>
  <c r="L23" i="30"/>
  <c r="K23" i="30"/>
  <c r="F23" i="30"/>
  <c r="E23" i="30"/>
  <c r="D23" i="30"/>
  <c r="C23" i="30"/>
  <c r="B23" i="30"/>
  <c r="A23" i="30"/>
  <c r="P23" i="30" s="1"/>
  <c r="N22" i="30"/>
  <c r="M22" i="30"/>
  <c r="L22" i="30"/>
  <c r="K22" i="30"/>
  <c r="F22" i="30"/>
  <c r="E22" i="30"/>
  <c r="D22" i="30"/>
  <c r="C22" i="30"/>
  <c r="B22" i="30"/>
  <c r="A22" i="30"/>
  <c r="P22" i="30" s="1"/>
  <c r="N21" i="30"/>
  <c r="M21" i="30"/>
  <c r="L21" i="30"/>
  <c r="K21" i="30"/>
  <c r="F21" i="30"/>
  <c r="E21" i="30"/>
  <c r="D21" i="30"/>
  <c r="C21" i="30"/>
  <c r="B21" i="30"/>
  <c r="A21" i="30"/>
  <c r="P21" i="30" s="1"/>
  <c r="N20" i="30"/>
  <c r="M20" i="30"/>
  <c r="L20" i="30"/>
  <c r="K20" i="30"/>
  <c r="F20" i="30"/>
  <c r="E20" i="30"/>
  <c r="D20" i="30"/>
  <c r="C20" i="30"/>
  <c r="B20" i="30"/>
  <c r="A20" i="30"/>
  <c r="P20" i="30" s="1"/>
  <c r="N19" i="30"/>
  <c r="M19" i="30"/>
  <c r="L19" i="30"/>
  <c r="K19" i="30"/>
  <c r="F19" i="30"/>
  <c r="E19" i="30"/>
  <c r="D19" i="30"/>
  <c r="C19" i="30"/>
  <c r="B19" i="30"/>
  <c r="A19" i="30"/>
  <c r="P19" i="30" s="1"/>
  <c r="N13" i="30"/>
  <c r="M13" i="30"/>
  <c r="L13" i="30"/>
  <c r="K13" i="30"/>
  <c r="F13" i="30"/>
  <c r="E13" i="30"/>
  <c r="D13" i="30"/>
  <c r="C13" i="30"/>
  <c r="B13" i="30"/>
  <c r="A13" i="30"/>
  <c r="P13" i="30" s="1"/>
  <c r="N12" i="30"/>
  <c r="M12" i="30"/>
  <c r="L12" i="30"/>
  <c r="K12" i="30"/>
  <c r="F12" i="30"/>
  <c r="E12" i="30"/>
  <c r="D12" i="30"/>
  <c r="C12" i="30"/>
  <c r="B12" i="30"/>
  <c r="A12" i="30"/>
  <c r="P12" i="30" s="1"/>
  <c r="N11" i="30"/>
  <c r="M11" i="30"/>
  <c r="L11" i="30"/>
  <c r="K11" i="30"/>
  <c r="F11" i="30"/>
  <c r="E11" i="30"/>
  <c r="D11" i="30"/>
  <c r="C11" i="30"/>
  <c r="B11" i="30"/>
  <c r="A11" i="30"/>
  <c r="P11" i="30" s="1"/>
  <c r="N10" i="30"/>
  <c r="M10" i="30"/>
  <c r="L10" i="30"/>
  <c r="K10" i="30"/>
  <c r="F10" i="30"/>
  <c r="E10" i="30"/>
  <c r="D10" i="30"/>
  <c r="C10" i="30"/>
  <c r="B10" i="30"/>
  <c r="A10" i="30"/>
  <c r="P10" i="30" s="1"/>
  <c r="N9" i="30"/>
  <c r="M9" i="30"/>
  <c r="L9" i="30"/>
  <c r="K9" i="30"/>
  <c r="F9" i="30"/>
  <c r="E9" i="30"/>
  <c r="D9" i="30"/>
  <c r="C9" i="30"/>
  <c r="B9" i="30"/>
  <c r="A9" i="30"/>
  <c r="P9" i="30" s="1"/>
  <c r="C19" i="28"/>
  <c r="D19" i="28"/>
  <c r="G19" i="28" s="1"/>
  <c r="H19" i="28" s="1"/>
  <c r="E19" i="28"/>
  <c r="F19" i="28"/>
  <c r="K19" i="28"/>
  <c r="L19" i="28"/>
  <c r="M19" i="28"/>
  <c r="N19" i="28"/>
  <c r="O19" i="28"/>
  <c r="P19" i="28"/>
  <c r="U19" i="28"/>
  <c r="V19" i="28"/>
  <c r="C10" i="28"/>
  <c r="D10" i="28"/>
  <c r="E10" i="28"/>
  <c r="F10" i="28"/>
  <c r="G10" i="28" s="1"/>
  <c r="H10" i="28" s="1"/>
  <c r="K10" i="28"/>
  <c r="L10" i="28"/>
  <c r="M10" i="28"/>
  <c r="N10" i="28"/>
  <c r="O10" i="28"/>
  <c r="P10" i="28"/>
  <c r="U10" i="28"/>
  <c r="V10" i="28"/>
  <c r="A19" i="28"/>
  <c r="B19" i="28"/>
  <c r="A10" i="28"/>
  <c r="B10" i="28"/>
  <c r="D18" i="28"/>
  <c r="A9" i="28"/>
  <c r="B9" i="28"/>
  <c r="C9" i="28"/>
  <c r="D9" i="28"/>
  <c r="E9" i="28"/>
  <c r="F9" i="28"/>
  <c r="K9" i="28"/>
  <c r="L9" i="28"/>
  <c r="M9" i="28"/>
  <c r="N9" i="28"/>
  <c r="P9" i="28"/>
  <c r="U9" i="28"/>
  <c r="V9" i="28"/>
  <c r="V32" i="28"/>
  <c r="U32" i="28"/>
  <c r="N32" i="28"/>
  <c r="M32" i="28"/>
  <c r="L32" i="28"/>
  <c r="K32" i="28"/>
  <c r="F32" i="28"/>
  <c r="E32" i="28"/>
  <c r="D32" i="28"/>
  <c r="C32" i="28"/>
  <c r="B32" i="28"/>
  <c r="A32" i="28"/>
  <c r="P32" i="28" s="1"/>
  <c r="V27" i="28"/>
  <c r="U27" i="28"/>
  <c r="N27" i="28"/>
  <c r="M27" i="28"/>
  <c r="L27" i="28"/>
  <c r="K27" i="28"/>
  <c r="F27" i="28"/>
  <c r="E27" i="28"/>
  <c r="D27" i="28"/>
  <c r="C27" i="28"/>
  <c r="B27" i="28"/>
  <c r="A27" i="28"/>
  <c r="P27" i="28" s="1"/>
  <c r="V22" i="28"/>
  <c r="U22" i="28"/>
  <c r="N22" i="28"/>
  <c r="M22" i="28"/>
  <c r="L22" i="28"/>
  <c r="K22" i="28"/>
  <c r="F22" i="28"/>
  <c r="E22" i="28"/>
  <c r="D22" i="28"/>
  <c r="C22" i="28"/>
  <c r="B22" i="28"/>
  <c r="A22" i="28"/>
  <c r="P22" i="28" s="1"/>
  <c r="V21" i="28"/>
  <c r="U21" i="28"/>
  <c r="N21" i="28"/>
  <c r="M21" i="28"/>
  <c r="L21" i="28"/>
  <c r="K21" i="28"/>
  <c r="F21" i="28"/>
  <c r="E21" i="28"/>
  <c r="D21" i="28"/>
  <c r="C21" i="28"/>
  <c r="B21" i="28"/>
  <c r="A21" i="28"/>
  <c r="P21" i="28" s="1"/>
  <c r="V20" i="28"/>
  <c r="U20" i="28"/>
  <c r="N20" i="28"/>
  <c r="M20" i="28"/>
  <c r="L20" i="28"/>
  <c r="K20" i="28"/>
  <c r="F20" i="28"/>
  <c r="E20" i="28"/>
  <c r="D20" i="28"/>
  <c r="C20" i="28"/>
  <c r="B20" i="28"/>
  <c r="A20" i="28"/>
  <c r="P20" i="28" s="1"/>
  <c r="V18" i="28"/>
  <c r="U18" i="28"/>
  <c r="N18" i="28"/>
  <c r="M18" i="28"/>
  <c r="L18" i="28"/>
  <c r="K18" i="28"/>
  <c r="F18" i="28"/>
  <c r="E18" i="28"/>
  <c r="C18" i="28"/>
  <c r="B18" i="28"/>
  <c r="A18" i="28"/>
  <c r="P18" i="28" s="1"/>
  <c r="V13" i="28"/>
  <c r="U13" i="28"/>
  <c r="N13" i="28"/>
  <c r="M13" i="28"/>
  <c r="L13" i="28"/>
  <c r="K13" i="28"/>
  <c r="F13" i="28"/>
  <c r="E13" i="28"/>
  <c r="D13" i="28"/>
  <c r="C13" i="28"/>
  <c r="B13" i="28"/>
  <c r="A13" i="28"/>
  <c r="P13" i="28" s="1"/>
  <c r="V12" i="28"/>
  <c r="U12" i="28"/>
  <c r="N12" i="28"/>
  <c r="M12" i="28"/>
  <c r="L12" i="28"/>
  <c r="K12" i="28"/>
  <c r="F12" i="28"/>
  <c r="E12" i="28"/>
  <c r="D12" i="28"/>
  <c r="C12" i="28"/>
  <c r="B12" i="28"/>
  <c r="A12" i="28"/>
  <c r="P12" i="28" s="1"/>
  <c r="V11" i="28"/>
  <c r="U11" i="28"/>
  <c r="N11" i="28"/>
  <c r="M11" i="28"/>
  <c r="L11" i="28"/>
  <c r="K11" i="28"/>
  <c r="F11" i="28"/>
  <c r="E11" i="28"/>
  <c r="D11" i="28"/>
  <c r="C11" i="28"/>
  <c r="B11" i="28"/>
  <c r="A11" i="28"/>
  <c r="P11" i="28" s="1"/>
  <c r="A24" i="26"/>
  <c r="B24" i="26"/>
  <c r="C24" i="26"/>
  <c r="D24" i="26"/>
  <c r="E24" i="26"/>
  <c r="F24" i="26"/>
  <c r="K24" i="26"/>
  <c r="O24" i="26" s="1"/>
  <c r="L24" i="26"/>
  <c r="M24" i="26"/>
  <c r="N24" i="26"/>
  <c r="P24" i="26"/>
  <c r="U24" i="26"/>
  <c r="V24" i="26"/>
  <c r="A14" i="26"/>
  <c r="P14" i="26" s="1"/>
  <c r="B14" i="26"/>
  <c r="C14" i="26"/>
  <c r="D14" i="26"/>
  <c r="E14" i="26"/>
  <c r="F14" i="26"/>
  <c r="K14" i="26"/>
  <c r="O14" i="26" s="1"/>
  <c r="L14" i="26"/>
  <c r="M14" i="26"/>
  <c r="N14" i="26"/>
  <c r="U14" i="26"/>
  <c r="V14" i="26"/>
  <c r="V34" i="26"/>
  <c r="U34" i="26"/>
  <c r="N34" i="26"/>
  <c r="M34" i="26"/>
  <c r="L34" i="26"/>
  <c r="K34" i="26"/>
  <c r="F34" i="26"/>
  <c r="E34" i="26"/>
  <c r="D34" i="26"/>
  <c r="C34" i="26"/>
  <c r="B34" i="26"/>
  <c r="A34" i="26"/>
  <c r="P34" i="26" s="1"/>
  <c r="V29" i="26"/>
  <c r="U29" i="26"/>
  <c r="N29" i="26"/>
  <c r="M29" i="26"/>
  <c r="L29" i="26"/>
  <c r="K29" i="26"/>
  <c r="F29" i="26"/>
  <c r="E29" i="26"/>
  <c r="D29" i="26"/>
  <c r="C29" i="26"/>
  <c r="B29" i="26"/>
  <c r="A29" i="26"/>
  <c r="P29" i="26" s="1"/>
  <c r="V23" i="26"/>
  <c r="U23" i="26"/>
  <c r="N23" i="26"/>
  <c r="M23" i="26"/>
  <c r="L23" i="26"/>
  <c r="K23" i="26"/>
  <c r="F23" i="26"/>
  <c r="E23" i="26"/>
  <c r="D23" i="26"/>
  <c r="C23" i="26"/>
  <c r="B23" i="26"/>
  <c r="A23" i="26"/>
  <c r="P23" i="26" s="1"/>
  <c r="V22" i="26"/>
  <c r="U22" i="26"/>
  <c r="N22" i="26"/>
  <c r="M22" i="26"/>
  <c r="L22" i="26"/>
  <c r="K22" i="26"/>
  <c r="F22" i="26"/>
  <c r="E22" i="26"/>
  <c r="D22" i="26"/>
  <c r="C22" i="26"/>
  <c r="B22" i="26"/>
  <c r="A22" i="26"/>
  <c r="P22" i="26" s="1"/>
  <c r="V21" i="26"/>
  <c r="U21" i="26"/>
  <c r="N21" i="26"/>
  <c r="M21" i="26"/>
  <c r="L21" i="26"/>
  <c r="K21" i="26"/>
  <c r="F21" i="26"/>
  <c r="E21" i="26"/>
  <c r="D21" i="26"/>
  <c r="C21" i="26"/>
  <c r="B21" i="26"/>
  <c r="A21" i="26"/>
  <c r="P21" i="26" s="1"/>
  <c r="V20" i="26"/>
  <c r="U20" i="26"/>
  <c r="N20" i="26"/>
  <c r="M20" i="26"/>
  <c r="L20" i="26"/>
  <c r="K20" i="26"/>
  <c r="F20" i="26"/>
  <c r="E20" i="26"/>
  <c r="D20" i="26"/>
  <c r="C20" i="26"/>
  <c r="B20" i="26"/>
  <c r="A20" i="26"/>
  <c r="P20" i="26" s="1"/>
  <c r="V19" i="26"/>
  <c r="U19" i="26"/>
  <c r="N19" i="26"/>
  <c r="M19" i="26"/>
  <c r="L19" i="26"/>
  <c r="K19" i="26"/>
  <c r="F19" i="26"/>
  <c r="E19" i="26"/>
  <c r="D19" i="26"/>
  <c r="C19" i="26"/>
  <c r="B19" i="26"/>
  <c r="A19" i="26"/>
  <c r="P19" i="26" s="1"/>
  <c r="V13" i="26"/>
  <c r="U13" i="26"/>
  <c r="N13" i="26"/>
  <c r="M13" i="26"/>
  <c r="L13" i="26"/>
  <c r="K13" i="26"/>
  <c r="F13" i="26"/>
  <c r="E13" i="26"/>
  <c r="D13" i="26"/>
  <c r="C13" i="26"/>
  <c r="B13" i="26"/>
  <c r="A13" i="26"/>
  <c r="P13" i="26" s="1"/>
  <c r="V12" i="26"/>
  <c r="U12" i="26"/>
  <c r="N12" i="26"/>
  <c r="M12" i="26"/>
  <c r="L12" i="26"/>
  <c r="K12" i="26"/>
  <c r="F12" i="26"/>
  <c r="E12" i="26"/>
  <c r="D12" i="26"/>
  <c r="C12" i="26"/>
  <c r="B12" i="26"/>
  <c r="A12" i="26"/>
  <c r="P12" i="26" s="1"/>
  <c r="V11" i="26"/>
  <c r="U11" i="26"/>
  <c r="N11" i="26"/>
  <c r="M11" i="26"/>
  <c r="L11" i="26"/>
  <c r="K11" i="26"/>
  <c r="F11" i="26"/>
  <c r="E11" i="26"/>
  <c r="D11" i="26"/>
  <c r="C11" i="26"/>
  <c r="B11" i="26"/>
  <c r="A11" i="26"/>
  <c r="P11" i="26" s="1"/>
  <c r="V10" i="26"/>
  <c r="U10" i="26"/>
  <c r="N10" i="26"/>
  <c r="M10" i="26"/>
  <c r="L10" i="26"/>
  <c r="K10" i="26"/>
  <c r="F10" i="26"/>
  <c r="E10" i="26"/>
  <c r="D10" i="26"/>
  <c r="C10" i="26"/>
  <c r="B10" i="26"/>
  <c r="A10" i="26"/>
  <c r="P10" i="26" s="1"/>
  <c r="V9" i="26"/>
  <c r="U9" i="26"/>
  <c r="N9" i="26"/>
  <c r="M9" i="26"/>
  <c r="L9" i="26"/>
  <c r="K9" i="26"/>
  <c r="F9" i="26"/>
  <c r="E9" i="26"/>
  <c r="D9" i="26"/>
  <c r="C9" i="26"/>
  <c r="B9" i="26"/>
  <c r="A9" i="26"/>
  <c r="P9" i="26" s="1"/>
  <c r="U22" i="23"/>
  <c r="V22" i="23"/>
  <c r="C22" i="23"/>
  <c r="D22" i="23"/>
  <c r="G22" i="23" s="1"/>
  <c r="E22" i="23"/>
  <c r="F22" i="23"/>
  <c r="K22" i="23"/>
  <c r="L22" i="23"/>
  <c r="M22" i="23"/>
  <c r="N22" i="23"/>
  <c r="U13" i="23"/>
  <c r="V13" i="23"/>
  <c r="C13" i="23"/>
  <c r="D13" i="23"/>
  <c r="E13" i="23"/>
  <c r="F13" i="23"/>
  <c r="K13" i="23"/>
  <c r="L13" i="23"/>
  <c r="M13" i="23"/>
  <c r="N13" i="23"/>
  <c r="A22" i="23"/>
  <c r="P22" i="23" s="1"/>
  <c r="B22" i="23"/>
  <c r="A13" i="23"/>
  <c r="P13" i="23" s="1"/>
  <c r="B13" i="23"/>
  <c r="J24" i="30" l="1"/>
  <c r="Q24" i="30"/>
  <c r="J14" i="30"/>
  <c r="Q14" i="30"/>
  <c r="H14" i="30"/>
  <c r="O10" i="30"/>
  <c r="O12" i="30"/>
  <c r="G13" i="30"/>
  <c r="I13" i="30" s="1"/>
  <c r="J13" i="30" s="1"/>
  <c r="G20" i="30"/>
  <c r="I20" i="30" s="1"/>
  <c r="J20" i="30" s="1"/>
  <c r="O23" i="30"/>
  <c r="O34" i="30"/>
  <c r="G10" i="30"/>
  <c r="H10" i="30" s="1"/>
  <c r="O11" i="30"/>
  <c r="G19" i="30"/>
  <c r="I19" i="30" s="1"/>
  <c r="J19" i="30" s="1"/>
  <c r="O20" i="30"/>
  <c r="G21" i="30"/>
  <c r="I21" i="30" s="1"/>
  <c r="J21" i="30" s="1"/>
  <c r="O22" i="30"/>
  <c r="G23" i="30"/>
  <c r="H23" i="30" s="1"/>
  <c r="O19" i="30"/>
  <c r="G12" i="30"/>
  <c r="I12" i="30" s="1"/>
  <c r="J12" i="30" s="1"/>
  <c r="O13" i="30"/>
  <c r="O29" i="30"/>
  <c r="G34" i="30"/>
  <c r="I34" i="30" s="1"/>
  <c r="J34" i="30" s="1"/>
  <c r="G22" i="30"/>
  <c r="H22" i="30" s="1"/>
  <c r="G29" i="30"/>
  <c r="H29" i="30" s="1"/>
  <c r="G9" i="30"/>
  <c r="I9" i="30" s="1"/>
  <c r="J9" i="30" s="1"/>
  <c r="G11" i="30"/>
  <c r="H11" i="30" s="1"/>
  <c r="O21" i="30"/>
  <c r="O9" i="30"/>
  <c r="H19" i="30"/>
  <c r="I19" i="28"/>
  <c r="J19" i="28" s="1"/>
  <c r="I10" i="28"/>
  <c r="J10" i="28" s="1"/>
  <c r="O32" i="28"/>
  <c r="O9" i="28"/>
  <c r="G9" i="28"/>
  <c r="I9" i="28" s="1"/>
  <c r="J9" i="28" s="1"/>
  <c r="G18" i="28"/>
  <c r="I18" i="28" s="1"/>
  <c r="J18" i="28" s="1"/>
  <c r="G20" i="28"/>
  <c r="H20" i="28" s="1"/>
  <c r="O21" i="28"/>
  <c r="G27" i="28"/>
  <c r="I27" i="28" s="1"/>
  <c r="J27" i="28" s="1"/>
  <c r="G22" i="28"/>
  <c r="I22" i="28" s="1"/>
  <c r="J22" i="28" s="1"/>
  <c r="O18" i="28"/>
  <c r="G21" i="28"/>
  <c r="H21" i="28" s="1"/>
  <c r="O22" i="28"/>
  <c r="O27" i="28"/>
  <c r="G32" i="28"/>
  <c r="H32" i="28" s="1"/>
  <c r="G11" i="28"/>
  <c r="H11" i="28" s="1"/>
  <c r="O12" i="28"/>
  <c r="G13" i="28"/>
  <c r="I13" i="28" s="1"/>
  <c r="J13" i="28" s="1"/>
  <c r="O11" i="28"/>
  <c r="G12" i="28"/>
  <c r="H12" i="28" s="1"/>
  <c r="O13" i="28"/>
  <c r="O20" i="28"/>
  <c r="G24" i="26"/>
  <c r="I24" i="26" s="1"/>
  <c r="J24" i="26" s="1"/>
  <c r="G14" i="26"/>
  <c r="I14" i="26" s="1"/>
  <c r="J14" i="26" s="1"/>
  <c r="O29" i="26"/>
  <c r="G9" i="26"/>
  <c r="H9" i="26" s="1"/>
  <c r="O10" i="26"/>
  <c r="O12" i="26"/>
  <c r="G13" i="26"/>
  <c r="I13" i="26" s="1"/>
  <c r="J13" i="26" s="1"/>
  <c r="O19" i="26"/>
  <c r="G20" i="26"/>
  <c r="H20" i="26" s="1"/>
  <c r="O21" i="26"/>
  <c r="G22" i="26"/>
  <c r="I22" i="26" s="1"/>
  <c r="J22" i="26" s="1"/>
  <c r="O23" i="26"/>
  <c r="G29" i="26"/>
  <c r="H29" i="26" s="1"/>
  <c r="O34" i="26"/>
  <c r="O13" i="26"/>
  <c r="Q13" i="26" s="1"/>
  <c r="S13" i="26" s="1"/>
  <c r="G11" i="26"/>
  <c r="I11" i="26" s="1"/>
  <c r="J11" i="26" s="1"/>
  <c r="G10" i="26"/>
  <c r="H10" i="26" s="1"/>
  <c r="O11" i="26"/>
  <c r="G12" i="26"/>
  <c r="I12" i="26" s="1"/>
  <c r="J12" i="26" s="1"/>
  <c r="G19" i="26"/>
  <c r="H19" i="26" s="1"/>
  <c r="O20" i="26"/>
  <c r="G21" i="26"/>
  <c r="I21" i="26" s="1"/>
  <c r="J21" i="26" s="1"/>
  <c r="O22" i="26"/>
  <c r="G23" i="26"/>
  <c r="I23" i="26" s="1"/>
  <c r="J23" i="26" s="1"/>
  <c r="G34" i="26"/>
  <c r="I34" i="26" s="1"/>
  <c r="J34" i="26" s="1"/>
  <c r="O9" i="26"/>
  <c r="O22" i="23"/>
  <c r="O13" i="23"/>
  <c r="G13" i="23"/>
  <c r="H13" i="23" s="1"/>
  <c r="H22" i="23"/>
  <c r="I22" i="23"/>
  <c r="J22" i="23" s="1"/>
  <c r="V21" i="23"/>
  <c r="U21" i="23"/>
  <c r="N21" i="23"/>
  <c r="M21" i="23"/>
  <c r="L21" i="23"/>
  <c r="K21" i="23"/>
  <c r="F21" i="23"/>
  <c r="E21" i="23"/>
  <c r="D21" i="23"/>
  <c r="C21" i="23"/>
  <c r="B21" i="23"/>
  <c r="A21" i="23"/>
  <c r="P21" i="23" s="1"/>
  <c r="V20" i="23"/>
  <c r="U20" i="23"/>
  <c r="N20" i="23"/>
  <c r="M20" i="23"/>
  <c r="L20" i="23"/>
  <c r="K20" i="23"/>
  <c r="F20" i="23"/>
  <c r="E20" i="23"/>
  <c r="D20" i="23"/>
  <c r="C20" i="23"/>
  <c r="B20" i="23"/>
  <c r="A20" i="23"/>
  <c r="P20" i="23" s="1"/>
  <c r="V19" i="23"/>
  <c r="U19" i="23"/>
  <c r="N19" i="23"/>
  <c r="M19" i="23"/>
  <c r="L19" i="23"/>
  <c r="K19" i="23"/>
  <c r="F19" i="23"/>
  <c r="E19" i="23"/>
  <c r="D19" i="23"/>
  <c r="C19" i="23"/>
  <c r="B19" i="23"/>
  <c r="A19" i="23"/>
  <c r="P19" i="23" s="1"/>
  <c r="V12" i="23"/>
  <c r="U12" i="23"/>
  <c r="N12" i="23"/>
  <c r="M12" i="23"/>
  <c r="L12" i="23"/>
  <c r="K12" i="23"/>
  <c r="F12" i="23"/>
  <c r="E12" i="23"/>
  <c r="D12" i="23"/>
  <c r="C12" i="23"/>
  <c r="B12" i="23"/>
  <c r="A12" i="23"/>
  <c r="P12" i="23" s="1"/>
  <c r="V11" i="23"/>
  <c r="U11" i="23"/>
  <c r="N11" i="23"/>
  <c r="M11" i="23"/>
  <c r="L11" i="23"/>
  <c r="K11" i="23"/>
  <c r="F11" i="23"/>
  <c r="E11" i="23"/>
  <c r="D11" i="23"/>
  <c r="C11" i="23"/>
  <c r="B11" i="23"/>
  <c r="A11" i="23"/>
  <c r="P11" i="23" s="1"/>
  <c r="V10" i="23"/>
  <c r="U10" i="23"/>
  <c r="N10" i="23"/>
  <c r="M10" i="23"/>
  <c r="L10" i="23"/>
  <c r="K10" i="23"/>
  <c r="F10" i="23"/>
  <c r="E10" i="23"/>
  <c r="D10" i="23"/>
  <c r="C10" i="23"/>
  <c r="B10" i="23"/>
  <c r="A10" i="23"/>
  <c r="P10" i="23" s="1"/>
  <c r="H13" i="30" l="1"/>
  <c r="S24" i="30"/>
  <c r="R24" i="30"/>
  <c r="T24" i="30" s="1"/>
  <c r="S14" i="30"/>
  <c r="R14" i="30"/>
  <c r="T14" i="30" s="1"/>
  <c r="I10" i="30"/>
  <c r="H12" i="30"/>
  <c r="H20" i="30"/>
  <c r="H21" i="30"/>
  <c r="I22" i="30"/>
  <c r="J22" i="30" s="1"/>
  <c r="I23" i="30"/>
  <c r="J23" i="30" s="1"/>
  <c r="Q20" i="30"/>
  <c r="S20" i="30" s="1"/>
  <c r="H34" i="30"/>
  <c r="H9" i="30"/>
  <c r="I11" i="30"/>
  <c r="J11" i="30" s="1"/>
  <c r="I29" i="30"/>
  <c r="Q19" i="30"/>
  <c r="S19" i="30" s="1"/>
  <c r="Q34" i="30"/>
  <c r="S34" i="30" s="1"/>
  <c r="Q23" i="30"/>
  <c r="Q9" i="30"/>
  <c r="Q13" i="30"/>
  <c r="Q21" i="30"/>
  <c r="Q12" i="30"/>
  <c r="I9" i="26"/>
  <c r="J9" i="26" s="1"/>
  <c r="H14" i="26"/>
  <c r="Q14" i="26" s="1"/>
  <c r="R14" i="26" s="1"/>
  <c r="T14" i="26" s="1"/>
  <c r="Q19" i="28"/>
  <c r="Q10" i="28"/>
  <c r="H22" i="28"/>
  <c r="I20" i="28"/>
  <c r="J20" i="28" s="1"/>
  <c r="H9" i="28"/>
  <c r="H18" i="28"/>
  <c r="H27" i="28"/>
  <c r="Q27" i="28"/>
  <c r="S27" i="28" s="1"/>
  <c r="Q9" i="28"/>
  <c r="I12" i="28"/>
  <c r="J12" i="28" s="1"/>
  <c r="Q13" i="28"/>
  <c r="S13" i="28" s="1"/>
  <c r="I21" i="28"/>
  <c r="J21" i="28" s="1"/>
  <c r="H13" i="28"/>
  <c r="I11" i="28"/>
  <c r="J11" i="28" s="1"/>
  <c r="I32" i="28"/>
  <c r="Q18" i="28"/>
  <c r="S18" i="28" s="1"/>
  <c r="Q22" i="28"/>
  <c r="S22" i="28" s="1"/>
  <c r="H24" i="26"/>
  <c r="Q24" i="26" s="1"/>
  <c r="S24" i="26" s="1"/>
  <c r="Q9" i="26"/>
  <c r="S9" i="26" s="1"/>
  <c r="I13" i="23"/>
  <c r="J13" i="23" s="1"/>
  <c r="Q21" i="26"/>
  <c r="S21" i="26" s="1"/>
  <c r="S14" i="26"/>
  <c r="H22" i="26"/>
  <c r="I29" i="26"/>
  <c r="J29" i="26" s="1"/>
  <c r="I20" i="26"/>
  <c r="J20" i="26" s="1"/>
  <c r="H13" i="26"/>
  <c r="H34" i="26"/>
  <c r="I10" i="26"/>
  <c r="J10" i="26" s="1"/>
  <c r="H11" i="26"/>
  <c r="Q34" i="26"/>
  <c r="S34" i="26" s="1"/>
  <c r="I19" i="26"/>
  <c r="J19" i="26" s="1"/>
  <c r="Q12" i="26"/>
  <c r="S12" i="26" s="1"/>
  <c r="H12" i="26"/>
  <c r="H23" i="26"/>
  <c r="H21" i="26"/>
  <c r="Q11" i="26"/>
  <c r="S11" i="26" s="1"/>
  <c r="Q29" i="26"/>
  <c r="Q23" i="26"/>
  <c r="R13" i="26"/>
  <c r="T13" i="26" s="1"/>
  <c r="Q22" i="26"/>
  <c r="Q22" i="23"/>
  <c r="Q13" i="23"/>
  <c r="G20" i="23"/>
  <c r="I20" i="23" s="1"/>
  <c r="J20" i="23" s="1"/>
  <c r="O20" i="23"/>
  <c r="G21" i="23"/>
  <c r="I21" i="23" s="1"/>
  <c r="J21" i="23" s="1"/>
  <c r="O21" i="23"/>
  <c r="G19" i="23"/>
  <c r="H19" i="23" s="1"/>
  <c r="O19" i="23"/>
  <c r="O12" i="23"/>
  <c r="O11" i="23"/>
  <c r="O10" i="23"/>
  <c r="G12" i="23"/>
  <c r="I12" i="23" s="1"/>
  <c r="G10" i="23"/>
  <c r="I10" i="23" s="1"/>
  <c r="J10" i="23" s="1"/>
  <c r="G11" i="23"/>
  <c r="H11" i="23" s="1"/>
  <c r="V32" i="23"/>
  <c r="U32" i="23"/>
  <c r="N32" i="23"/>
  <c r="M32" i="23"/>
  <c r="L32" i="23"/>
  <c r="K32" i="23"/>
  <c r="F32" i="23"/>
  <c r="E32" i="23"/>
  <c r="D32" i="23"/>
  <c r="C32" i="23"/>
  <c r="B32" i="23"/>
  <c r="A32" i="23"/>
  <c r="P32" i="23" s="1"/>
  <c r="V27" i="23"/>
  <c r="U27" i="23"/>
  <c r="N27" i="23"/>
  <c r="M27" i="23"/>
  <c r="L27" i="23"/>
  <c r="K27" i="23"/>
  <c r="F27" i="23"/>
  <c r="E27" i="23"/>
  <c r="D27" i="23"/>
  <c r="C27" i="23"/>
  <c r="B27" i="23"/>
  <c r="A27" i="23"/>
  <c r="P27" i="23" s="1"/>
  <c r="V18" i="23"/>
  <c r="U18" i="23"/>
  <c r="N18" i="23"/>
  <c r="M18" i="23"/>
  <c r="L18" i="23"/>
  <c r="K18" i="23"/>
  <c r="F18" i="23"/>
  <c r="E18" i="23"/>
  <c r="D18" i="23"/>
  <c r="C18" i="23"/>
  <c r="B18" i="23"/>
  <c r="A18" i="23"/>
  <c r="P18" i="23" s="1"/>
  <c r="V9" i="23"/>
  <c r="U9" i="23"/>
  <c r="N9" i="23"/>
  <c r="M9" i="23"/>
  <c r="L9" i="23"/>
  <c r="K9" i="23"/>
  <c r="F9" i="23"/>
  <c r="E9" i="23"/>
  <c r="D9" i="23"/>
  <c r="C9" i="23"/>
  <c r="B9" i="23"/>
  <c r="A9" i="23"/>
  <c r="P9" i="23" s="1"/>
  <c r="T26" i="21"/>
  <c r="S26" i="21"/>
  <c r="N26" i="21"/>
  <c r="M26" i="21"/>
  <c r="L26" i="21"/>
  <c r="K26" i="21"/>
  <c r="F26" i="21"/>
  <c r="G26" i="21" s="1"/>
  <c r="D26" i="21"/>
  <c r="C26" i="21"/>
  <c r="B26" i="21"/>
  <c r="A26" i="21"/>
  <c r="T21" i="21"/>
  <c r="S21" i="21"/>
  <c r="N21" i="21"/>
  <c r="M21" i="21"/>
  <c r="L21" i="21"/>
  <c r="K21" i="21"/>
  <c r="F21" i="21"/>
  <c r="E21" i="21"/>
  <c r="D21" i="21"/>
  <c r="C21" i="21"/>
  <c r="B21" i="21"/>
  <c r="A21" i="21"/>
  <c r="T16" i="21"/>
  <c r="S16" i="21"/>
  <c r="N16" i="21"/>
  <c r="M16" i="21"/>
  <c r="L16" i="21"/>
  <c r="K16" i="21"/>
  <c r="F16" i="21"/>
  <c r="E16" i="21"/>
  <c r="D16" i="21"/>
  <c r="C16" i="21"/>
  <c r="B16" i="21"/>
  <c r="A16" i="21"/>
  <c r="T15" i="21"/>
  <c r="S15" i="21"/>
  <c r="N15" i="21"/>
  <c r="M15" i="21"/>
  <c r="L15" i="21"/>
  <c r="K15" i="21"/>
  <c r="D15" i="21"/>
  <c r="C15" i="21"/>
  <c r="B15" i="21"/>
  <c r="A15" i="21"/>
  <c r="T10" i="21"/>
  <c r="S10" i="21"/>
  <c r="N10" i="21"/>
  <c r="M10" i="21"/>
  <c r="L10" i="21"/>
  <c r="K10" i="21"/>
  <c r="F10" i="21"/>
  <c r="D10" i="21"/>
  <c r="C10" i="21"/>
  <c r="B10" i="21"/>
  <c r="A10" i="21"/>
  <c r="T9" i="21"/>
  <c r="S9" i="21"/>
  <c r="N9" i="21"/>
  <c r="M9" i="21"/>
  <c r="L9" i="21"/>
  <c r="K9" i="21"/>
  <c r="D9" i="21"/>
  <c r="C9" i="21"/>
  <c r="G9" i="21" s="1"/>
  <c r="B9" i="21"/>
  <c r="A9" i="21"/>
  <c r="T26" i="19"/>
  <c r="S26" i="19"/>
  <c r="N26" i="19"/>
  <c r="M26" i="19"/>
  <c r="L26" i="19"/>
  <c r="K26" i="19"/>
  <c r="F26" i="19"/>
  <c r="D26" i="19"/>
  <c r="C26" i="19"/>
  <c r="B26" i="19"/>
  <c r="A26" i="19"/>
  <c r="T21" i="19"/>
  <c r="S21" i="19"/>
  <c r="N21" i="19"/>
  <c r="M21" i="19"/>
  <c r="L21" i="19"/>
  <c r="K21" i="19"/>
  <c r="F21" i="19"/>
  <c r="C21" i="19"/>
  <c r="G21" i="19" s="1"/>
  <c r="D21" i="19"/>
  <c r="E21" i="19"/>
  <c r="B21" i="19"/>
  <c r="A21" i="19"/>
  <c r="T16" i="19"/>
  <c r="S16" i="19"/>
  <c r="N16" i="19"/>
  <c r="M16" i="19"/>
  <c r="L16" i="19"/>
  <c r="K16" i="19"/>
  <c r="F16" i="19"/>
  <c r="C16" i="19"/>
  <c r="D16" i="19"/>
  <c r="E16" i="19"/>
  <c r="G16" i="19"/>
  <c r="I16" i="19" s="1"/>
  <c r="B16" i="19"/>
  <c r="A16" i="19"/>
  <c r="T15" i="19"/>
  <c r="S15" i="19"/>
  <c r="N15" i="19"/>
  <c r="M15" i="19"/>
  <c r="L15" i="19"/>
  <c r="K15" i="19"/>
  <c r="D15" i="19"/>
  <c r="C15" i="19"/>
  <c r="G15" i="19" s="1"/>
  <c r="B15" i="19"/>
  <c r="A15" i="19"/>
  <c r="T10" i="19"/>
  <c r="S10" i="19"/>
  <c r="N10" i="19"/>
  <c r="M10" i="19"/>
  <c r="L10" i="19"/>
  <c r="K10" i="19"/>
  <c r="F10" i="19"/>
  <c r="D10" i="19"/>
  <c r="C10" i="19"/>
  <c r="G10" i="19" s="1"/>
  <c r="B10" i="19"/>
  <c r="A10" i="19"/>
  <c r="T9" i="19"/>
  <c r="S9" i="19"/>
  <c r="N9" i="19"/>
  <c r="M9" i="19"/>
  <c r="L9" i="19"/>
  <c r="K9" i="19"/>
  <c r="D9" i="19"/>
  <c r="C9" i="19"/>
  <c r="G9" i="19" s="1"/>
  <c r="B9" i="19"/>
  <c r="A9" i="19"/>
  <c r="G26" i="19"/>
  <c r="I26" i="19" s="1"/>
  <c r="D10" i="16"/>
  <c r="F10" i="16"/>
  <c r="D9" i="16"/>
  <c r="D15" i="16"/>
  <c r="T26" i="16"/>
  <c r="S26" i="16"/>
  <c r="N26" i="16"/>
  <c r="M26" i="16"/>
  <c r="L26" i="16"/>
  <c r="K26" i="16"/>
  <c r="F26" i="16"/>
  <c r="D26" i="16"/>
  <c r="C26" i="16"/>
  <c r="G26" i="16" s="1"/>
  <c r="B26" i="16"/>
  <c r="A26" i="16"/>
  <c r="T21" i="16"/>
  <c r="S21" i="16"/>
  <c r="N21" i="16"/>
  <c r="M21" i="16"/>
  <c r="L21" i="16"/>
  <c r="K21" i="16"/>
  <c r="F21" i="16"/>
  <c r="E21" i="16"/>
  <c r="D21" i="16"/>
  <c r="C21" i="16"/>
  <c r="B21" i="16"/>
  <c r="A21" i="16"/>
  <c r="T16" i="16"/>
  <c r="S16" i="16"/>
  <c r="N16" i="16"/>
  <c r="M16" i="16"/>
  <c r="L16" i="16"/>
  <c r="K16" i="16"/>
  <c r="F16" i="16"/>
  <c r="E16" i="16"/>
  <c r="D16" i="16"/>
  <c r="C16" i="16"/>
  <c r="B16" i="16"/>
  <c r="A16" i="16"/>
  <c r="T15" i="16"/>
  <c r="S15" i="16"/>
  <c r="N15" i="16"/>
  <c r="M15" i="16"/>
  <c r="L15" i="16"/>
  <c r="K15" i="16"/>
  <c r="C15" i="16"/>
  <c r="B15" i="16"/>
  <c r="A15" i="16"/>
  <c r="T10" i="16"/>
  <c r="S10" i="16"/>
  <c r="N10" i="16"/>
  <c r="M10" i="16"/>
  <c r="L10" i="16"/>
  <c r="K10" i="16"/>
  <c r="C10" i="16"/>
  <c r="G10" i="16" s="1"/>
  <c r="B10" i="16"/>
  <c r="A10" i="16"/>
  <c r="T9" i="16"/>
  <c r="S9" i="16"/>
  <c r="N9" i="16"/>
  <c r="M9" i="16"/>
  <c r="L9" i="16"/>
  <c r="K9" i="16"/>
  <c r="C9" i="16"/>
  <c r="G9" i="16" s="1"/>
  <c r="B9" i="16"/>
  <c r="A9" i="16"/>
  <c r="C20" i="2"/>
  <c r="C21" i="2"/>
  <c r="C22" i="2"/>
  <c r="C23" i="2"/>
  <c r="D20" i="2"/>
  <c r="D24" i="2" s="1"/>
  <c r="D25" i="2" s="1"/>
  <c r="F25" i="2" s="1"/>
  <c r="D21" i="2"/>
  <c r="D22" i="2"/>
  <c r="D23" i="2"/>
  <c r="E20" i="2"/>
  <c r="E21" i="2"/>
  <c r="E22" i="2"/>
  <c r="E23" i="2"/>
  <c r="C10" i="2"/>
  <c r="C14" i="2" s="1"/>
  <c r="C11" i="2"/>
  <c r="C12" i="2"/>
  <c r="C13" i="2"/>
  <c r="D10" i="2"/>
  <c r="D11" i="2"/>
  <c r="D12" i="2"/>
  <c r="D13" i="2"/>
  <c r="F13" i="2" s="1"/>
  <c r="E10" i="2"/>
  <c r="E14" i="2" s="1"/>
  <c r="E15" i="2" s="1"/>
  <c r="E11" i="2"/>
  <c r="E12" i="2"/>
  <c r="E13" i="2"/>
  <c r="E36" i="2"/>
  <c r="E37" i="2"/>
  <c r="E38" i="2"/>
  <c r="E28" i="2"/>
  <c r="E32" i="2" s="1"/>
  <c r="E33" i="2" s="1"/>
  <c r="E29" i="2"/>
  <c r="E30" i="2"/>
  <c r="E31" i="2"/>
  <c r="E38" i="5"/>
  <c r="E31" i="5"/>
  <c r="E23" i="5"/>
  <c r="D23" i="5"/>
  <c r="C23" i="5"/>
  <c r="E13" i="5"/>
  <c r="F13" i="5" s="1"/>
  <c r="D13" i="5"/>
  <c r="C13" i="5"/>
  <c r="E37" i="5"/>
  <c r="E36" i="5"/>
  <c r="E30" i="5"/>
  <c r="E29" i="5"/>
  <c r="E28" i="5"/>
  <c r="E22" i="5"/>
  <c r="D22" i="5"/>
  <c r="C22" i="5"/>
  <c r="E21" i="5"/>
  <c r="D21" i="5"/>
  <c r="C21" i="5"/>
  <c r="C24" i="5" s="1"/>
  <c r="E20" i="5"/>
  <c r="E24" i="5" s="1"/>
  <c r="E25" i="5" s="1"/>
  <c r="D20" i="5"/>
  <c r="D24" i="5" s="1"/>
  <c r="D25" i="5" s="1"/>
  <c r="C20" i="5"/>
  <c r="E12" i="5"/>
  <c r="E10" i="5"/>
  <c r="E11" i="5"/>
  <c r="E14" i="5" s="1"/>
  <c r="E15" i="5" s="1"/>
  <c r="D12" i="5"/>
  <c r="C12" i="5"/>
  <c r="D11" i="5"/>
  <c r="C11" i="5"/>
  <c r="D10" i="5"/>
  <c r="D14" i="5" s="1"/>
  <c r="D15" i="5" s="1"/>
  <c r="C10" i="5"/>
  <c r="C14" i="5" s="1"/>
  <c r="C10" i="8"/>
  <c r="C14" i="8" s="1"/>
  <c r="C11" i="8"/>
  <c r="C12" i="8"/>
  <c r="C13" i="8"/>
  <c r="D10" i="8"/>
  <c r="D11" i="8"/>
  <c r="D12" i="8"/>
  <c r="D13" i="8"/>
  <c r="E13" i="8" s="1"/>
  <c r="D38" i="8"/>
  <c r="D37" i="8"/>
  <c r="D39" i="8" s="1"/>
  <c r="D40" i="8" s="1"/>
  <c r="D36" i="8"/>
  <c r="D31" i="8"/>
  <c r="D30" i="8"/>
  <c r="D29" i="8"/>
  <c r="D28" i="8"/>
  <c r="D23" i="8"/>
  <c r="C23" i="8"/>
  <c r="E23" i="8" s="1"/>
  <c r="D22" i="8"/>
  <c r="C22" i="8"/>
  <c r="D21" i="8"/>
  <c r="C21" i="8"/>
  <c r="D20" i="8"/>
  <c r="C20" i="8"/>
  <c r="C10" i="11"/>
  <c r="C14" i="11" s="1"/>
  <c r="C11" i="11"/>
  <c r="C12" i="11"/>
  <c r="C13" i="11"/>
  <c r="D38" i="11"/>
  <c r="D37" i="11"/>
  <c r="D36" i="11"/>
  <c r="D31" i="11"/>
  <c r="D30" i="11"/>
  <c r="D32" i="11" s="1"/>
  <c r="D33" i="11" s="1"/>
  <c r="D29" i="11"/>
  <c r="D28" i="11"/>
  <c r="D23" i="11"/>
  <c r="C23" i="11"/>
  <c r="E23" i="11"/>
  <c r="D22" i="11"/>
  <c r="C22" i="11"/>
  <c r="D21" i="11"/>
  <c r="D24" i="11" s="1"/>
  <c r="D25" i="11" s="1"/>
  <c r="C21" i="11"/>
  <c r="D20" i="11"/>
  <c r="C20" i="11"/>
  <c r="C24" i="11" s="1"/>
  <c r="D13" i="11"/>
  <c r="E13" i="11" s="1"/>
  <c r="D12" i="11"/>
  <c r="D11" i="11"/>
  <c r="D10" i="11"/>
  <c r="D14" i="11" s="1"/>
  <c r="D15" i="11" s="1"/>
  <c r="C26" i="14"/>
  <c r="G26" i="14" s="1"/>
  <c r="D26" i="14"/>
  <c r="F26" i="14"/>
  <c r="N26" i="14"/>
  <c r="C21" i="14"/>
  <c r="D21" i="14"/>
  <c r="E21" i="14"/>
  <c r="F21" i="14"/>
  <c r="G21" i="14" s="1"/>
  <c r="N21" i="14"/>
  <c r="C16" i="14"/>
  <c r="D16" i="14"/>
  <c r="E16" i="14"/>
  <c r="F16" i="14"/>
  <c r="N16" i="14"/>
  <c r="C15" i="14"/>
  <c r="D15" i="14"/>
  <c r="G15" i="14" s="1"/>
  <c r="E15" i="14"/>
  <c r="F15" i="14"/>
  <c r="N15" i="14"/>
  <c r="C10" i="14"/>
  <c r="D10" i="14"/>
  <c r="G10" i="14" s="1"/>
  <c r="F10" i="14"/>
  <c r="N10" i="14"/>
  <c r="C9" i="14"/>
  <c r="G9" i="14" s="1"/>
  <c r="D9" i="14"/>
  <c r="E9" i="14"/>
  <c r="F9" i="14"/>
  <c r="N9" i="14"/>
  <c r="T26" i="14"/>
  <c r="T21" i="14"/>
  <c r="S16" i="14"/>
  <c r="T16" i="14"/>
  <c r="T15" i="14"/>
  <c r="S26" i="14"/>
  <c r="S21" i="14"/>
  <c r="S15" i="14"/>
  <c r="S10" i="14"/>
  <c r="T10" i="14"/>
  <c r="T9" i="14"/>
  <c r="S9" i="14"/>
  <c r="L26" i="14"/>
  <c r="M26" i="14"/>
  <c r="L21" i="14"/>
  <c r="M21" i="14"/>
  <c r="K16" i="14"/>
  <c r="L16" i="14"/>
  <c r="M16" i="14"/>
  <c r="L15" i="14"/>
  <c r="M15" i="14"/>
  <c r="K26" i="14"/>
  <c r="K21" i="14"/>
  <c r="K15" i="14"/>
  <c r="K10" i="14"/>
  <c r="L10" i="14"/>
  <c r="M10" i="14"/>
  <c r="L9" i="14"/>
  <c r="M9" i="14"/>
  <c r="K9" i="14"/>
  <c r="B26" i="14"/>
  <c r="A26" i="14"/>
  <c r="B21" i="14"/>
  <c r="A21" i="14"/>
  <c r="A16" i="14"/>
  <c r="B16" i="14"/>
  <c r="B15" i="14"/>
  <c r="A15" i="14"/>
  <c r="A10" i="14"/>
  <c r="B10" i="14"/>
  <c r="B9" i="14"/>
  <c r="A9" i="14"/>
  <c r="D39" i="11"/>
  <c r="D40" i="11"/>
  <c r="E39" i="5"/>
  <c r="E40" i="5" s="1"/>
  <c r="G15" i="16"/>
  <c r="H15" i="16"/>
  <c r="D32" i="8"/>
  <c r="D33" i="8" s="1"/>
  <c r="E39" i="2"/>
  <c r="E40" i="2"/>
  <c r="D24" i="8"/>
  <c r="D25" i="8"/>
  <c r="E24" i="2"/>
  <c r="E25" i="2"/>
  <c r="G16" i="16"/>
  <c r="H16" i="16" s="1"/>
  <c r="G21" i="16"/>
  <c r="H21" i="16" s="1"/>
  <c r="I21" i="16"/>
  <c r="J21" i="16" s="1"/>
  <c r="E32" i="5"/>
  <c r="E33" i="5" s="1"/>
  <c r="G16" i="14"/>
  <c r="I16" i="14" s="1"/>
  <c r="D14" i="8"/>
  <c r="D15" i="8"/>
  <c r="F23" i="2"/>
  <c r="C24" i="2"/>
  <c r="F24" i="2" s="1"/>
  <c r="C25" i="2"/>
  <c r="F23" i="5"/>
  <c r="I15" i="16"/>
  <c r="O15" i="16" s="1"/>
  <c r="O21" i="16"/>
  <c r="P21" i="16" s="1"/>
  <c r="R21" i="16" s="1"/>
  <c r="Q22" i="30" l="1"/>
  <c r="J10" i="30"/>
  <c r="Q10" i="30"/>
  <c r="R20" i="30"/>
  <c r="T20" i="30" s="1"/>
  <c r="Q11" i="30"/>
  <c r="S11" i="30" s="1"/>
  <c r="R34" i="30"/>
  <c r="T34" i="30" s="1"/>
  <c r="J29" i="30"/>
  <c r="Q29" i="30"/>
  <c r="R19" i="30"/>
  <c r="T19" i="30" s="1"/>
  <c r="S12" i="30"/>
  <c r="R12" i="30"/>
  <c r="T12" i="30" s="1"/>
  <c r="S21" i="30"/>
  <c r="R21" i="30"/>
  <c r="T21" i="30" s="1"/>
  <c r="S13" i="30"/>
  <c r="R13" i="30"/>
  <c r="T13" i="30" s="1"/>
  <c r="S23" i="30"/>
  <c r="R23" i="30"/>
  <c r="T23" i="30" s="1"/>
  <c r="S22" i="30"/>
  <c r="R22" i="30"/>
  <c r="T22" i="30" s="1"/>
  <c r="S9" i="30"/>
  <c r="R9" i="30"/>
  <c r="T9" i="30" s="1"/>
  <c r="R21" i="26"/>
  <c r="T21" i="26" s="1"/>
  <c r="R9" i="26"/>
  <c r="T9" i="26" s="1"/>
  <c r="Q20" i="28"/>
  <c r="S20" i="28" s="1"/>
  <c r="S19" i="28"/>
  <c r="R19" i="28"/>
  <c r="T19" i="28" s="1"/>
  <c r="S10" i="28"/>
  <c r="R10" i="28"/>
  <c r="T10" i="28" s="1"/>
  <c r="R27" i="28"/>
  <c r="T27" i="28" s="1"/>
  <c r="Q12" i="28"/>
  <c r="S12" i="28" s="1"/>
  <c r="Q21" i="28"/>
  <c r="S21" i="28" s="1"/>
  <c r="S9" i="28"/>
  <c r="R9" i="28"/>
  <c r="T9" i="28" s="1"/>
  <c r="R13" i="28"/>
  <c r="T13" i="28" s="1"/>
  <c r="Q11" i="28"/>
  <c r="R11" i="28" s="1"/>
  <c r="T11" i="28" s="1"/>
  <c r="R18" i="28"/>
  <c r="T18" i="28" s="1"/>
  <c r="J32" i="28"/>
  <c r="Q32" i="28"/>
  <c r="R22" i="28"/>
  <c r="T22" i="28" s="1"/>
  <c r="R24" i="26"/>
  <c r="T24" i="26" s="1"/>
  <c r="C15" i="8"/>
  <c r="E15" i="8" s="1"/>
  <c r="E14" i="8"/>
  <c r="H15" i="19"/>
  <c r="I15" i="19"/>
  <c r="H26" i="14"/>
  <c r="I26" i="14"/>
  <c r="I9" i="16"/>
  <c r="H9" i="16"/>
  <c r="H15" i="14"/>
  <c r="I15" i="14"/>
  <c r="H21" i="14"/>
  <c r="I21" i="14"/>
  <c r="I10" i="16"/>
  <c r="H10" i="16"/>
  <c r="J16" i="19"/>
  <c r="O16" i="19"/>
  <c r="Q15" i="16"/>
  <c r="P15" i="16"/>
  <c r="R15" i="16" s="1"/>
  <c r="H26" i="16"/>
  <c r="I26" i="16"/>
  <c r="I9" i="19"/>
  <c r="H9" i="19"/>
  <c r="I10" i="14"/>
  <c r="H10" i="14"/>
  <c r="C25" i="5"/>
  <c r="F25" i="5" s="1"/>
  <c r="F24" i="5"/>
  <c r="H9" i="21"/>
  <c r="I9" i="21"/>
  <c r="C15" i="11"/>
  <c r="E15" i="11" s="1"/>
  <c r="E14" i="11"/>
  <c r="C15" i="5"/>
  <c r="F15" i="5" s="1"/>
  <c r="F14" i="5"/>
  <c r="O26" i="19"/>
  <c r="J26" i="19"/>
  <c r="H9" i="14"/>
  <c r="I9" i="14"/>
  <c r="C15" i="2"/>
  <c r="H21" i="19"/>
  <c r="I21" i="19"/>
  <c r="J16" i="14"/>
  <c r="O16" i="14"/>
  <c r="C25" i="11"/>
  <c r="E25" i="11" s="1"/>
  <c r="E24" i="11"/>
  <c r="I10" i="19"/>
  <c r="H10" i="19"/>
  <c r="G16" i="21"/>
  <c r="I16" i="21" s="1"/>
  <c r="J16" i="21" s="1"/>
  <c r="O16" i="21" s="1"/>
  <c r="Q21" i="16"/>
  <c r="H16" i="14"/>
  <c r="C24" i="8"/>
  <c r="I16" i="16"/>
  <c r="H26" i="19"/>
  <c r="G10" i="21"/>
  <c r="D14" i="2"/>
  <c r="D15" i="2" s="1"/>
  <c r="G15" i="21"/>
  <c r="H15" i="21" s="1"/>
  <c r="G21" i="21"/>
  <c r="I21" i="21" s="1"/>
  <c r="J21" i="21" s="1"/>
  <c r="O21" i="21" s="1"/>
  <c r="H16" i="19"/>
  <c r="J15" i="16"/>
  <c r="Q19" i="26"/>
  <c r="S19" i="26" s="1"/>
  <c r="Q20" i="26"/>
  <c r="S20" i="26" s="1"/>
  <c r="R12" i="26"/>
  <c r="T12" i="26" s="1"/>
  <c r="R34" i="26"/>
  <c r="T34" i="26" s="1"/>
  <c r="Q10" i="26"/>
  <c r="S10" i="26" s="1"/>
  <c r="R11" i="26"/>
  <c r="T11" i="26" s="1"/>
  <c r="S22" i="26"/>
  <c r="R22" i="26"/>
  <c r="T22" i="26" s="1"/>
  <c r="S23" i="26"/>
  <c r="R23" i="26"/>
  <c r="T23" i="26" s="1"/>
  <c r="S29" i="26"/>
  <c r="R29" i="26"/>
  <c r="T29" i="26" s="1"/>
  <c r="I19" i="23"/>
  <c r="J19" i="23" s="1"/>
  <c r="H20" i="23"/>
  <c r="R13" i="23"/>
  <c r="T13" i="23" s="1"/>
  <c r="S13" i="23"/>
  <c r="S22" i="23"/>
  <c r="R22" i="23"/>
  <c r="T22" i="23" s="1"/>
  <c r="Q21" i="23"/>
  <c r="S21" i="23" s="1"/>
  <c r="Q20" i="23"/>
  <c r="S20" i="23" s="1"/>
  <c r="I26" i="21"/>
  <c r="J26" i="21" s="1"/>
  <c r="O26" i="21" s="1"/>
  <c r="H26" i="21"/>
  <c r="H16" i="21"/>
  <c r="H21" i="21"/>
  <c r="I10" i="21"/>
  <c r="J10" i="21" s="1"/>
  <c r="O10" i="21" s="1"/>
  <c r="H10" i="21"/>
  <c r="H21" i="23"/>
  <c r="H12" i="23"/>
  <c r="J12" i="23"/>
  <c r="Q12" i="23"/>
  <c r="S12" i="23" s="1"/>
  <c r="H10" i="23"/>
  <c r="I11" i="23"/>
  <c r="J11" i="23" s="1"/>
  <c r="O9" i="23"/>
  <c r="G18" i="23"/>
  <c r="I18" i="23" s="1"/>
  <c r="J18" i="23" s="1"/>
  <c r="O18" i="23"/>
  <c r="G27" i="23"/>
  <c r="I27" i="23" s="1"/>
  <c r="J27" i="23" s="1"/>
  <c r="O27" i="23"/>
  <c r="G32" i="23"/>
  <c r="H32" i="23" s="1"/>
  <c r="O32" i="23"/>
  <c r="Q10" i="23"/>
  <c r="S10" i="23" s="1"/>
  <c r="G9" i="23"/>
  <c r="H9" i="23" s="1"/>
  <c r="R11" i="30" l="1"/>
  <c r="T11" i="30" s="1"/>
  <c r="S10" i="30"/>
  <c r="R10" i="30"/>
  <c r="T10" i="30" s="1"/>
  <c r="S29" i="30"/>
  <c r="R29" i="30"/>
  <c r="T29" i="30" s="1"/>
  <c r="R20" i="28"/>
  <c r="T20" i="28" s="1"/>
  <c r="R20" i="26"/>
  <c r="T20" i="26" s="1"/>
  <c r="R12" i="28"/>
  <c r="T12" i="28" s="1"/>
  <c r="R21" i="28"/>
  <c r="T21" i="28" s="1"/>
  <c r="S11" i="28"/>
  <c r="S32" i="28"/>
  <c r="R32" i="28"/>
  <c r="T32" i="28" s="1"/>
  <c r="F14" i="2"/>
  <c r="J26" i="14"/>
  <c r="O26" i="14"/>
  <c r="Q16" i="19"/>
  <c r="P16" i="19"/>
  <c r="R16" i="19" s="1"/>
  <c r="O9" i="16"/>
  <c r="J9" i="16"/>
  <c r="R19" i="26"/>
  <c r="T19" i="26" s="1"/>
  <c r="O10" i="19"/>
  <c r="J10" i="19"/>
  <c r="F15" i="2"/>
  <c r="J9" i="19"/>
  <c r="O9" i="19"/>
  <c r="O10" i="16"/>
  <c r="J10" i="16"/>
  <c r="J21" i="19"/>
  <c r="O21" i="19"/>
  <c r="J10" i="14"/>
  <c r="O10" i="14"/>
  <c r="I15" i="21"/>
  <c r="J9" i="14"/>
  <c r="O9" i="14"/>
  <c r="O9" i="21"/>
  <c r="J9" i="21"/>
  <c r="O26" i="16"/>
  <c r="J26" i="16"/>
  <c r="O21" i="14"/>
  <c r="J21" i="14"/>
  <c r="J15" i="19"/>
  <c r="O15" i="19"/>
  <c r="O16" i="16"/>
  <c r="J16" i="16"/>
  <c r="E24" i="8"/>
  <c r="C25" i="8"/>
  <c r="E25" i="8" s="1"/>
  <c r="Q16" i="14"/>
  <c r="P16" i="14"/>
  <c r="R16" i="14" s="1"/>
  <c r="O15" i="14"/>
  <c r="J15" i="14"/>
  <c r="Q26" i="19"/>
  <c r="P26" i="19"/>
  <c r="R26" i="19" s="1"/>
  <c r="R10" i="26"/>
  <c r="T10" i="26" s="1"/>
  <c r="Q19" i="23"/>
  <c r="S19" i="23" s="1"/>
  <c r="R21" i="23"/>
  <c r="T21" i="23" s="1"/>
  <c r="R20" i="23"/>
  <c r="T20" i="23" s="1"/>
  <c r="Q21" i="21"/>
  <c r="P21" i="21"/>
  <c r="R21" i="21" s="1"/>
  <c r="O15" i="21"/>
  <c r="J15" i="21"/>
  <c r="P10" i="21"/>
  <c r="R10" i="21" s="1"/>
  <c r="Q10" i="21"/>
  <c r="P16" i="21"/>
  <c r="R16" i="21" s="1"/>
  <c r="Q16" i="21"/>
  <c r="Q26" i="21"/>
  <c r="P26" i="21"/>
  <c r="R26" i="21" s="1"/>
  <c r="H18" i="23"/>
  <c r="H27" i="23"/>
  <c r="Q11" i="23"/>
  <c r="S11" i="23" s="1"/>
  <c r="I32" i="23"/>
  <c r="J32" i="23" s="1"/>
  <c r="R12" i="23"/>
  <c r="T12" i="23" s="1"/>
  <c r="R10" i="23"/>
  <c r="T10" i="23" s="1"/>
  <c r="Q18" i="23"/>
  <c r="Q27" i="23"/>
  <c r="I9" i="23"/>
  <c r="P16" i="16" l="1"/>
  <c r="R16" i="16" s="1"/>
  <c r="Q16" i="16"/>
  <c r="P9" i="21"/>
  <c r="R9" i="21" s="1"/>
  <c r="Q9" i="21"/>
  <c r="Q9" i="19"/>
  <c r="P9" i="19"/>
  <c r="R9" i="19" s="1"/>
  <c r="P26" i="14"/>
  <c r="R26" i="14" s="1"/>
  <c r="Q26" i="14"/>
  <c r="Q9" i="14"/>
  <c r="P9" i="14"/>
  <c r="R9" i="14" s="1"/>
  <c r="Q10" i="16"/>
  <c r="P10" i="16"/>
  <c r="R10" i="16" s="1"/>
  <c r="Q15" i="14"/>
  <c r="P15" i="14"/>
  <c r="R15" i="14" s="1"/>
  <c r="Q15" i="19"/>
  <c r="P15" i="19"/>
  <c r="R15" i="19" s="1"/>
  <c r="P9" i="16"/>
  <c r="R9" i="16" s="1"/>
  <c r="Q9" i="16"/>
  <c r="Q21" i="14"/>
  <c r="P21" i="14"/>
  <c r="R21" i="14" s="1"/>
  <c r="P10" i="14"/>
  <c r="R10" i="14" s="1"/>
  <c r="Q10" i="14"/>
  <c r="P26" i="16"/>
  <c r="R26" i="16" s="1"/>
  <c r="Q26" i="16"/>
  <c r="Q21" i="19"/>
  <c r="P21" i="19"/>
  <c r="R21" i="19" s="1"/>
  <c r="Q10" i="19"/>
  <c r="P10" i="19"/>
  <c r="R10" i="19" s="1"/>
  <c r="R19" i="23"/>
  <c r="T19" i="23" s="1"/>
  <c r="P15" i="21"/>
  <c r="R15" i="21" s="1"/>
  <c r="Q15" i="21"/>
  <c r="R11" i="23"/>
  <c r="T11" i="23" s="1"/>
  <c r="Q32" i="23"/>
  <c r="S18" i="23"/>
  <c r="R18" i="23"/>
  <c r="T18" i="23" s="1"/>
  <c r="S27" i="23"/>
  <c r="R27" i="23"/>
  <c r="T27" i="23" s="1"/>
  <c r="J9" i="23"/>
  <c r="Q9" i="23"/>
  <c r="S32" i="23" l="1"/>
  <c r="R32" i="23"/>
  <c r="T32" i="23" s="1"/>
  <c r="S9" i="23"/>
  <c r="R9" i="23"/>
  <c r="T9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P8" authorId="0" shapeId="0" xr:uid="{16BA358B-60D2-9145-B44E-0AF2C72DFCF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F13" authorId="1" shapeId="0" xr:uid="{89569E78-E592-8B4B-B9AE-30278BF0A91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Red Energy's offer has 2 more blocks but as it requires daily consumption of more than 1,700 MJ, these have not been inluded</t>
        </r>
      </text>
    </comment>
    <comment ref="P18" authorId="0" shapeId="0" xr:uid="{F8D0DF98-B995-544F-90F5-D7334A546D7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8" authorId="0" shapeId="0" xr:uid="{86DF8136-9D7B-C842-9244-B211AD4FAE5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33" authorId="0" shapeId="0" xr:uid="{80D2A8D2-1E58-664E-B404-9ECEB990135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K1" authorId="0" shapeId="0" xr:uid="{25A3884A-4E8D-FD4C-B04E-A5EFA06B79E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1st step and 2nd step have been multipled by 1.5 in the 1st block and 2nd block formulas </t>
        </r>
        <r>
          <rPr>
            <sz val="10"/>
            <color rgb="FF000000"/>
            <rFont val="Verdana"/>
            <family val="2"/>
          </rPr>
          <t xml:space="preserve">(as well as balance) </t>
        </r>
        <r>
          <rPr>
            <sz val="10"/>
            <color rgb="FF000000"/>
            <rFont val="Tahoma"/>
            <family val="2"/>
          </rPr>
          <t>in order to convert from bi-monthly to quarterly consumption</t>
        </r>
      </text>
    </comment>
    <comment ref="M7" authorId="1" shapeId="0" xr:uid="{8B169BB6-7FFE-B347-A738-ECFDD48AC11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Red has two more step increases that have not been included due to high consumption levels</t>
        </r>
      </text>
    </comment>
    <comment ref="M8" authorId="1" shapeId="0" xr:uid="{AC52DFBC-0BD5-C946-B295-D7C039A109E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Two more step increases that have not been included due to high consumption levels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K1" authorId="0" shapeId="0" xr:uid="{9F784AAA-BD65-4B44-B44E-5A6E030B6C9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1st step and 2nd step have been multipled by 1.5 in the 1st block and 2nd block formulas </t>
        </r>
        <r>
          <rPr>
            <sz val="10"/>
            <color rgb="FF000000"/>
            <rFont val="Verdana"/>
            <family val="2"/>
          </rPr>
          <t xml:space="preserve">(as well as balance) </t>
        </r>
        <r>
          <rPr>
            <sz val="10"/>
            <color rgb="FF000000"/>
            <rFont val="Tahoma"/>
            <family val="2"/>
          </rPr>
          <t>in order to convert from bi-monthly to quarterly consumption</t>
        </r>
      </text>
    </comment>
    <comment ref="M7" authorId="1" shapeId="0" xr:uid="{73A55EA7-CD39-554E-AD60-CC4EF49767B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Red has two more step increases that have not been included due to high consumption levels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K1" authorId="0" shapeId="0" xr:uid="{2E308663-7DA7-F247-8F58-90D05B0F4F7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1st step and 2nd step have been multipled by 1.5 in the 1st block and 2nd block formulas </t>
        </r>
        <r>
          <rPr>
            <sz val="10"/>
            <color rgb="FF000000"/>
            <rFont val="Verdana"/>
            <family val="2"/>
          </rPr>
          <t xml:space="preserve">(as well as balance) </t>
        </r>
        <r>
          <rPr>
            <sz val="10"/>
            <color rgb="FF000000"/>
            <rFont val="Tahoma"/>
            <family val="2"/>
          </rPr>
          <t>in order to convert from bi-monthly to quarterly consumption</t>
        </r>
      </text>
    </comment>
    <comment ref="M7" authorId="1" shapeId="0" xr:uid="{3101441A-1D18-BD49-8388-A8C78F98B94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Red has two more step increases that have not been included due to high consumption levels</t>
        </r>
      </text>
    </comment>
    <comment ref="M8" authorId="1" shapeId="0" xr:uid="{4C5C6F87-EE71-0F47-9AB6-C313FE059D2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Covau has two more step increases that have not been included due to high consumption levels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K1" authorId="0" shapeId="0" xr:uid="{3D2EA832-488E-ED4C-9EBE-29B86EFA90A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1st step and 2nd step have been multipled by 1.5 in the 1st block and 2nd block formulas </t>
        </r>
        <r>
          <rPr>
            <sz val="10"/>
            <color rgb="FF000000"/>
            <rFont val="Verdana"/>
            <family val="2"/>
          </rPr>
          <t xml:space="preserve">(as well as balance) </t>
        </r>
        <r>
          <rPr>
            <sz val="10"/>
            <color rgb="FF000000"/>
            <rFont val="Tahoma"/>
            <family val="2"/>
          </rPr>
          <t>in order to convert from bi-monthly to quarterly consumption</t>
        </r>
      </text>
    </comment>
    <comment ref="M7" authorId="1" shapeId="0" xr:uid="{477FA115-27DD-8840-BB50-99676E8BE82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Red has two more step increases that have not been included due to high consumption levels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I3" authorId="0" shapeId="0" xr:uid="{8DB13DAA-619C-C148-833F-50F99AF1AC9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Ensure that block type is quarterly not bi-monthly (as can be in the source spreadsheet)</t>
        </r>
      </text>
    </comment>
    <comment ref="J3" authorId="0" shapeId="0" xr:uid="{85B3D142-E764-CE4B-BD19-C7F8E7D6249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25.5123 MJ: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25.5123*91=2,322</t>
        </r>
      </text>
    </comment>
    <comment ref="J5" authorId="0" shapeId="0" xr:uid="{A932025E-F521-694C-9B73-6B96BDA6B30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8.1973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8.1973*91=746</t>
        </r>
      </text>
    </comment>
    <comment ref="K5" authorId="0" shapeId="0" xr:uid="{754D0DC1-1521-114C-9EF9-4854D6D1724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stiputales next 19.2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19.2*91=1,747
</t>
        </r>
        <r>
          <rPr>
            <sz val="10"/>
            <color rgb="FF000000"/>
            <rFont val="Tahoma"/>
            <family val="2"/>
          </rPr>
          <t xml:space="preserve">1,747+746=2,494
</t>
        </r>
      </text>
    </comment>
    <comment ref="J6" authorId="0" shapeId="0" xr:uid="{F8C81FF2-E520-6A49-93AF-B83CCA9D138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8.1973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8.1973*91=746</t>
        </r>
      </text>
    </comment>
    <comment ref="K6" authorId="0" shapeId="0" xr:uid="{3C8A482A-9FE8-3247-9387-92ABC6887F1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stiputales next 19.2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19.2*91=1,747
</t>
        </r>
        <r>
          <rPr>
            <sz val="10"/>
            <color rgb="FF000000"/>
            <rFont val="Tahoma"/>
            <family val="2"/>
          </rPr>
          <t xml:space="preserve">1,747+746=2,494
</t>
        </r>
      </text>
    </comment>
    <comment ref="J7" authorId="0" shapeId="0" xr:uid="{6CE52BBF-1E39-F24A-AD82-72350429614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Tariff stipulates 200 MJ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200*91=18,200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J5" authorId="0" shapeId="0" xr:uid="{E851D4C1-06E8-3F40-AF49-A63DD3FDFFF1}">
      <text>
        <r>
          <rPr>
            <b/>
            <sz val="9"/>
            <color rgb="FF000000"/>
            <rFont val="Verdana"/>
            <family val="2"/>
          </rPr>
          <t>May Johnston: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 xml:space="preserve">Tariff stipulates first 8.2 Mj/day
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b/>
            <sz val="9"/>
            <color rgb="FF000000"/>
            <rFont val="Verdana"/>
            <family val="2"/>
          </rPr>
          <t xml:space="preserve">Rectified August 2019
</t>
        </r>
        <r>
          <rPr>
            <sz val="9"/>
            <color rgb="FF000000"/>
            <rFont val="Verdana"/>
            <family val="2"/>
          </rPr>
          <t xml:space="preserve">1st step should be 746 instead of 748
</t>
        </r>
        <r>
          <rPr>
            <sz val="9"/>
            <color rgb="FF000000"/>
            <rFont val="Verdana"/>
            <family val="2"/>
          </rPr>
          <t xml:space="preserve">8.1973*91=746
</t>
        </r>
        <r>
          <rPr>
            <sz val="9"/>
            <color rgb="FF000000"/>
            <rFont val="Verdana"/>
            <family val="2"/>
          </rPr>
          <t xml:space="preserve">
</t>
        </r>
      </text>
    </comment>
    <comment ref="K5" authorId="0" shapeId="0" xr:uid="{FA55D075-491A-C94C-BC76-B5B5EE8E1994}">
      <text>
        <r>
          <rPr>
            <b/>
            <sz val="9"/>
            <color rgb="FF000000"/>
            <rFont val="Verdana"/>
            <family val="2"/>
          </rPr>
          <t xml:space="preserve">May Johnston:
</t>
        </r>
        <r>
          <rPr>
            <b/>
            <sz val="9"/>
            <color rgb="FF000000"/>
            <rFont val="Verdana"/>
            <family val="2"/>
          </rPr>
          <t>748+2500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 xml:space="preserve">Tariff stipulates next 19.2Mj/day
</t>
        </r>
        <r>
          <rPr>
            <b/>
            <sz val="9"/>
            <color rgb="FF000000"/>
            <rFont val="Verdana"/>
            <family val="2"/>
          </rPr>
          <t xml:space="preserve">
</t>
        </r>
        <r>
          <rPr>
            <b/>
            <sz val="9"/>
            <color rgb="FF000000"/>
            <rFont val="Verdana"/>
            <family val="2"/>
          </rPr>
          <t xml:space="preserve">Rectified August 2019
</t>
        </r>
        <r>
          <rPr>
            <sz val="9"/>
            <color rgb="FF000000"/>
            <rFont val="Verdana"/>
            <family val="2"/>
          </rPr>
          <t xml:space="preserve">Incorrect calculation.
</t>
        </r>
        <r>
          <rPr>
            <sz val="9"/>
            <color rgb="FF000000"/>
            <rFont val="Verdana"/>
            <family val="2"/>
          </rPr>
          <t xml:space="preserve">19.2*91=1,747
</t>
        </r>
        <r>
          <rPr>
            <sz val="9"/>
            <color rgb="FF000000"/>
            <rFont val="Verdana"/>
            <family val="2"/>
          </rPr>
          <t xml:space="preserve">1,747+749=2,493
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>2,493 instead of 3,248 (as previously listed)</t>
        </r>
      </text>
    </comment>
    <comment ref="J6" authorId="0" shapeId="0" xr:uid="{E5BC2285-5B7D-EE4A-8888-3C13D0352A4D}">
      <text>
        <r>
          <rPr>
            <b/>
            <sz val="9"/>
            <color rgb="FF000000"/>
            <rFont val="Verdana"/>
            <family val="2"/>
          </rPr>
          <t>May Johnston: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 xml:space="preserve">Tariff stipulates first 8.2 Mj/day
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b/>
            <sz val="9"/>
            <color rgb="FF000000"/>
            <rFont val="Verdana"/>
            <family val="2"/>
          </rPr>
          <t xml:space="preserve">Rectified August 2019
</t>
        </r>
        <r>
          <rPr>
            <sz val="9"/>
            <color rgb="FF000000"/>
            <rFont val="Verdana"/>
            <family val="2"/>
          </rPr>
          <t xml:space="preserve">1st step should be 746 instead of 748
</t>
        </r>
        <r>
          <rPr>
            <sz val="9"/>
            <color rgb="FF000000"/>
            <rFont val="Verdana"/>
            <family val="2"/>
          </rPr>
          <t xml:space="preserve">8.1973*91=746
</t>
        </r>
        <r>
          <rPr>
            <sz val="9"/>
            <color rgb="FF000000"/>
            <rFont val="Verdana"/>
            <family val="2"/>
          </rPr>
          <t xml:space="preserve">
</t>
        </r>
      </text>
    </comment>
    <comment ref="K6" authorId="0" shapeId="0" xr:uid="{14AC274C-06CE-4449-B733-6F7F4AF24D40}">
      <text>
        <r>
          <rPr>
            <b/>
            <sz val="9"/>
            <color rgb="FF000000"/>
            <rFont val="Verdana"/>
            <family val="2"/>
          </rPr>
          <t xml:space="preserve">May Johnston:
</t>
        </r>
        <r>
          <rPr>
            <b/>
            <sz val="9"/>
            <color rgb="FF000000"/>
            <rFont val="Verdana"/>
            <family val="2"/>
          </rPr>
          <t>748+2500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 xml:space="preserve">Tariff stipulates next 19.2Mj/day
</t>
        </r>
        <r>
          <rPr>
            <b/>
            <sz val="9"/>
            <color rgb="FF000000"/>
            <rFont val="Verdana"/>
            <family val="2"/>
          </rPr>
          <t xml:space="preserve">
</t>
        </r>
        <r>
          <rPr>
            <b/>
            <sz val="9"/>
            <color rgb="FF000000"/>
            <rFont val="Verdana"/>
            <family val="2"/>
          </rPr>
          <t xml:space="preserve">Rectified August 2019
</t>
        </r>
        <r>
          <rPr>
            <sz val="9"/>
            <color rgb="FF000000"/>
            <rFont val="Verdana"/>
            <family val="2"/>
          </rPr>
          <t xml:space="preserve">Incorrect calculation.
</t>
        </r>
        <r>
          <rPr>
            <sz val="9"/>
            <color rgb="FF000000"/>
            <rFont val="Verdana"/>
            <family val="2"/>
          </rPr>
          <t xml:space="preserve">19.2*91=1,747
</t>
        </r>
        <r>
          <rPr>
            <sz val="9"/>
            <color rgb="FF000000"/>
            <rFont val="Verdana"/>
            <family val="2"/>
          </rPr>
          <t xml:space="preserve">1,747+749=2,493
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>2,493 instead of 3,248 (as previously listed)</t>
        </r>
      </text>
    </comment>
    <comment ref="J7" authorId="1" shapeId="0" xr:uid="{E3D5C963-A72E-9847-8405-9F3FB67A88BA}">
      <text>
        <r>
          <rPr>
            <b/>
            <sz val="9"/>
            <color rgb="FF000000"/>
            <rFont val="Verdana"/>
            <family val="2"/>
          </rPr>
          <t>May Mauseth:</t>
        </r>
        <r>
          <rPr>
            <sz val="9"/>
            <color rgb="FF000000"/>
            <rFont val="Verdana"/>
            <family val="2"/>
          </rPr>
          <t xml:space="preserve">
</t>
        </r>
        <r>
          <rPr>
            <sz val="9"/>
            <color rgb="FF000000"/>
            <rFont val="Verdana"/>
            <family val="2"/>
          </rPr>
          <t>200Mj/day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J5" authorId="0" shapeId="0" xr:uid="{00000000-0006-0000-07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8.2 Mj/day</t>
        </r>
      </text>
    </comment>
    <comment ref="K5" authorId="0" shapeId="0" xr:uid="{00000000-0006-0000-0700-000002000000}">
      <text>
        <r>
          <rPr>
            <b/>
            <sz val="9"/>
            <color indexed="81"/>
            <rFont val="Verdana"/>
            <family val="2"/>
          </rPr>
          <t>May Johnston:
748+2500</t>
        </r>
        <r>
          <rPr>
            <sz val="9"/>
            <color indexed="81"/>
            <rFont val="Verdana"/>
            <family val="2"/>
          </rPr>
          <t xml:space="preserve">
Tariff stipulates next 19.2Mj/day</t>
        </r>
      </text>
    </comment>
    <comment ref="J6" authorId="0" shapeId="0" xr:uid="{00000000-0006-0000-07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8.2 Mj/day</t>
        </r>
      </text>
    </comment>
    <comment ref="K6" authorId="0" shapeId="0" xr:uid="{00000000-0006-0000-0700-000004000000}">
      <text>
        <r>
          <rPr>
            <b/>
            <sz val="9"/>
            <color indexed="81"/>
            <rFont val="Verdana"/>
            <family val="2"/>
          </rPr>
          <t>May Johnston:
748+2500</t>
        </r>
        <r>
          <rPr>
            <sz val="9"/>
            <color indexed="81"/>
            <rFont val="Verdana"/>
            <family val="2"/>
          </rPr>
          <t xml:space="preserve">
Tariff stipulates next 19.2Mj/day</t>
        </r>
      </text>
    </comment>
    <comment ref="J7" authorId="1" shapeId="0" xr:uid="{00000000-0006-0000-07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200Mj/day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J2" authorId="0" shapeId="0" xr:uid="{00000000-0006-0000-08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775+2325
Tariff stipulates first 8.5 Mj/day</t>
        </r>
      </text>
    </comment>
    <comment ref="K2" authorId="0" shapeId="0" xr:uid="{00000000-0006-0000-0800-000002000000}">
      <text>
        <r>
          <rPr>
            <b/>
            <sz val="9"/>
            <color indexed="81"/>
            <rFont val="Verdana"/>
            <family val="2"/>
          </rPr>
          <t xml:space="preserve">May Johnston:
775+2325
</t>
        </r>
        <r>
          <rPr>
            <sz val="9"/>
            <color indexed="81"/>
            <rFont val="Verdana"/>
            <family val="2"/>
          </rPr>
          <t xml:space="preserve">
Tariff stipulates next 17 MJ/day</t>
        </r>
      </text>
    </comment>
    <comment ref="J4" authorId="0" shapeId="0" xr:uid="{00000000-0006-0000-08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8.2 Mj/day</t>
        </r>
      </text>
    </comment>
    <comment ref="K4" authorId="0" shapeId="0" xr:uid="{00000000-0006-0000-0800-000004000000}">
      <text>
        <r>
          <rPr>
            <b/>
            <sz val="9"/>
            <color indexed="81"/>
            <rFont val="Verdana"/>
            <family val="2"/>
          </rPr>
          <t>May Johnston:
748+2500</t>
        </r>
        <r>
          <rPr>
            <sz val="9"/>
            <color indexed="81"/>
            <rFont val="Verdana"/>
            <family val="2"/>
          </rPr>
          <t xml:space="preserve">
Tariff stipulates next 19.2Mj/day</t>
        </r>
      </text>
    </comment>
    <comment ref="J5" authorId="0" shapeId="0" xr:uid="{00000000-0006-0000-08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8.2 Mj/day</t>
        </r>
      </text>
    </comment>
    <comment ref="K5" authorId="0" shapeId="0" xr:uid="{00000000-0006-0000-0800-000006000000}">
      <text>
        <r>
          <rPr>
            <b/>
            <sz val="9"/>
            <color indexed="81"/>
            <rFont val="Verdana"/>
            <family val="2"/>
          </rPr>
          <t>May Johnston:
748+2500</t>
        </r>
        <r>
          <rPr>
            <sz val="9"/>
            <color indexed="81"/>
            <rFont val="Verdana"/>
            <family val="2"/>
          </rPr>
          <t xml:space="preserve">
Tariff stipulates next 19.2Mj/day</t>
        </r>
      </text>
    </comment>
    <comment ref="J6" authorId="0" shapeId="0" xr:uid="{00000000-0006-0000-08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8.2 Mj/day</t>
        </r>
      </text>
    </comment>
    <comment ref="K6" authorId="0" shapeId="0" xr:uid="{00000000-0006-0000-0800-000008000000}">
      <text>
        <r>
          <rPr>
            <b/>
            <sz val="9"/>
            <color indexed="81"/>
            <rFont val="Verdana"/>
            <family val="2"/>
          </rPr>
          <t>May Johnston:
748+2500</t>
        </r>
        <r>
          <rPr>
            <sz val="9"/>
            <color indexed="81"/>
            <rFont val="Verdana"/>
            <family val="2"/>
          </rPr>
          <t xml:space="preserve">
Tariff stipulates next 19.2Mj/day</t>
        </r>
      </text>
    </comment>
    <comment ref="J7" authorId="1" shapeId="0" xr:uid="{00000000-0006-0000-08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200Mj/day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E7" authorId="0" shapeId="0" xr:uid="{00000000-0006-0000-09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8.5 Mj/day</t>
        </r>
      </text>
    </comment>
    <comment ref="E8" authorId="0" shapeId="0" xr:uid="{00000000-0006-0000-09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next 17 MJ/day</t>
        </r>
      </text>
    </comment>
    <comment ref="F8" authorId="1" shapeId="0" xr:uid="{00000000-0006-0000-09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Only one block</t>
        </r>
      </text>
    </comment>
    <comment ref="E15" authorId="1" shapeId="0" xr:uid="{00000000-0006-0000-09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Savers</t>
        </r>
      </text>
    </comment>
    <comment ref="F15" authorId="1" shapeId="0" xr:uid="{00000000-0006-0000-09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  <author>May Johnston</author>
  </authors>
  <commentList>
    <comment ref="E6" authorId="0" shapeId="0" xr:uid="{00000000-0006-0000-0A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Savers</t>
        </r>
      </text>
    </comment>
    <comment ref="F6" authorId="0" shapeId="0" xr:uid="{00000000-0006-0000-0A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E7" authorId="1" shapeId="0" xr:uid="{00000000-0006-0000-0A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8.2 Mj/day</t>
        </r>
      </text>
    </comment>
    <comment ref="E8" authorId="1" shapeId="0" xr:uid="{00000000-0006-0000-0A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next 19.2Mj/day</t>
        </r>
      </text>
    </comment>
    <comment ref="F25" authorId="0" shapeId="0" xr:uid="{00000000-0006-0000-0A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200Mj/day</t>
        </r>
      </text>
    </comment>
    <comment ref="E31" authorId="0" shapeId="0" xr:uid="{00000000-0006-0000-0A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Savers</t>
        </r>
      </text>
    </comment>
    <comment ref="F31" authorId="0" shapeId="0" xr:uid="{00000000-0006-0000-0A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P8" authorId="0" shapeId="0" xr:uid="{0C74884F-884C-7A4B-B675-41746D91BBF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F13" authorId="1" shapeId="0" xr:uid="{D4DBD5E6-97C2-2744-948D-1671DB094B6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Red Energy's offer has 2 more blocks but as it requires daily consumption of more than 1,700 MJ, these have not been inluded</t>
        </r>
      </text>
    </comment>
    <comment ref="P17" authorId="0" shapeId="0" xr:uid="{2F4CDE65-FEC8-874A-87EA-F1AFD8CBED5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6" authorId="0" shapeId="0" xr:uid="{D6A8CC9F-A34E-3549-B88C-574D469774E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31" authorId="0" shapeId="0" xr:uid="{9111D572-6FD8-7946-8234-EC77F08A2F0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B6" authorId="0" shapeId="0" xr:uid="{00000000-0006-0000-0B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South Brisbane, Gold Coast, Toowomba and Okley</t>
        </r>
      </text>
    </comment>
    <comment ref="E6" authorId="0" shapeId="0" xr:uid="{00000000-0006-0000-0B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Select </t>
        </r>
      </text>
    </comment>
    <comment ref="F6" authorId="0" shapeId="0" xr:uid="{00000000-0006-0000-0B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E7" authorId="0" shapeId="0" xr:uid="{00000000-0006-0000-0B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8.5 Mj/day</t>
        </r>
      </text>
    </comment>
    <comment ref="E8" authorId="0" shapeId="0" xr:uid="{00000000-0006-0000-0B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next 17 MJ/day</t>
        </r>
      </text>
    </comment>
    <comment ref="F8" authorId="1" shapeId="0" xr:uid="{00000000-0006-0000-0B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Only one block</t>
        </r>
      </text>
    </comment>
    <comment ref="E15" authorId="0" shapeId="0" xr:uid="{00000000-0006-0000-0B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Select </t>
        </r>
      </text>
    </comment>
    <comment ref="F15" authorId="0" shapeId="0" xr:uid="{00000000-0006-0000-0B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E21" authorId="0" shapeId="0" xr:uid="{00000000-0006-0000-0B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Additional 2% off usage if bills are paid by direct debit and AGL shop voucher</t>
        </r>
      </text>
    </comment>
    <comment ref="F21" authorId="0" shapeId="0" xr:uid="{00000000-0006-0000-0B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for direct debit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E6" authorId="0" shapeId="0" xr:uid="{00000000-0006-0000-0C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Select 5</t>
        </r>
      </text>
    </comment>
    <comment ref="F6" authorId="0" shapeId="0" xr:uid="{00000000-0006-0000-0C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E7" authorId="0" shapeId="0" xr:uid="{00000000-0006-0000-0C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8.2 Mj/day</t>
        </r>
      </text>
    </comment>
    <comment ref="E8" authorId="0" shapeId="0" xr:uid="{00000000-0006-0000-0C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next 19.2Mj/day</t>
        </r>
      </text>
    </comment>
    <comment ref="F8" authorId="1" shapeId="0" xr:uid="{00000000-0006-0000-0C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stipulates next 1752Mj/qtr</t>
        </r>
      </text>
    </comment>
    <comment ref="A15" authorId="0" shapeId="0" xr:uid="{00000000-0006-0000-0C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Rockhampton and Gladstone</t>
        </r>
      </text>
    </comment>
    <comment ref="F17" authorId="1" shapeId="0" xr:uid="{00000000-0006-0000-0C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stipulates next 1752Mj/qtr</t>
        </r>
      </text>
    </comment>
    <comment ref="A24" authorId="0" shapeId="0" xr:uid="{00000000-0006-0000-0C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Bundaberg, Maryborough and Hervey Bay</t>
        </r>
      </text>
    </comment>
    <comment ref="E31" authorId="0" shapeId="0" xr:uid="{00000000-0006-0000-0C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Select </t>
        </r>
      </text>
    </comment>
    <comment ref="F31" authorId="0" shapeId="0" xr:uid="{00000000-0006-0000-0C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E37" authorId="0" shapeId="0" xr:uid="{00000000-0006-0000-0C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Additional 2% off usage if bills are paid by direct debit and AGL shop voucher</t>
        </r>
      </text>
    </comment>
    <comment ref="F37" authorId="0" shapeId="0" xr:uid="{00000000-0006-0000-0C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for direct debit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6" authorId="0" shapeId="0" xr:uid="{00000000-0006-0000-0D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South Brisbane, Gold Coast, Toowomba and Okley</t>
        </r>
      </text>
    </comment>
    <comment ref="E6" authorId="0" shapeId="0" xr:uid="{00000000-0006-0000-0D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Select 5</t>
        </r>
      </text>
    </comment>
    <comment ref="F6" authorId="0" shapeId="0" xr:uid="{00000000-0006-0000-0D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G6" authorId="0" shapeId="0" xr:uid="{00000000-0006-0000-0D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</t>
        </r>
      </text>
    </comment>
    <comment ref="E7" authorId="0" shapeId="0" xr:uid="{00000000-0006-0000-0D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8.5 Mj/day</t>
        </r>
      </text>
    </comment>
    <comment ref="F7" authorId="0" shapeId="0" xr:uid="{00000000-0006-0000-0D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8.5 Mj/day</t>
        </r>
      </text>
    </comment>
    <comment ref="E8" authorId="0" shapeId="0" xr:uid="{00000000-0006-0000-0D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next 17 MJ/day</t>
        </r>
      </text>
    </comment>
    <comment ref="F8" authorId="0" shapeId="0" xr:uid="{00000000-0006-0000-0D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next 17 MJ/day</t>
        </r>
      </text>
    </comment>
    <comment ref="G8" authorId="0" shapeId="0" xr:uid="{00000000-0006-0000-0D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One block only</t>
        </r>
      </text>
    </comment>
    <comment ref="E15" authorId="0" shapeId="0" xr:uid="{00000000-0006-0000-0D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Select 5</t>
        </r>
      </text>
    </comment>
    <comment ref="F15" authorId="0" shapeId="0" xr:uid="{00000000-0006-0000-0D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G15" authorId="0" shapeId="0" xr:uid="{00000000-0006-0000-0D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</t>
        </r>
      </text>
    </comment>
    <comment ref="B16" authorId="0" shapeId="0" xr:uid="{00000000-0006-0000-0D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17" authorId="0" shapeId="0" xr:uid="{00000000-0006-0000-0D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18" authorId="0" shapeId="0" xr:uid="{00000000-0006-0000-0D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19" authorId="0" shapeId="0" xr:uid="{00000000-0006-0000-0D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20" authorId="0" shapeId="0" xr:uid="{00000000-0006-0000-0D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21" authorId="0" shapeId="0" xr:uid="{00000000-0006-0000-0D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
</t>
        </r>
        <r>
          <rPr>
            <b/>
            <sz val="9"/>
            <color indexed="81"/>
            <rFont val="Verdana"/>
            <family val="2"/>
          </rPr>
          <t xml:space="preserve">Note </t>
        </r>
        <r>
          <rPr>
            <sz val="9"/>
            <color indexed="81"/>
            <rFont val="Verdana"/>
            <family val="2"/>
          </rPr>
          <t>Threre are currently no account establishment fee on electricity market offers</t>
        </r>
      </text>
    </comment>
    <comment ref="E21" authorId="0" shapeId="0" xr:uid="{00000000-0006-0000-0D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Additional 2% off usage if bills are paid by direct debit and AGL shop voucher</t>
        </r>
      </text>
    </comment>
    <comment ref="G21" authorId="0" shapeId="0" xr:uid="{00000000-0006-0000-0D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for direct debit
1% off usage for dual fuel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E6" authorId="0" shapeId="0" xr:uid="{00000000-0006-0000-0E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Select 5</t>
        </r>
      </text>
    </comment>
    <comment ref="F6" authorId="0" shapeId="0" xr:uid="{00000000-0006-0000-0E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G6" authorId="0" shapeId="0" xr:uid="{00000000-0006-0000-0E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</t>
        </r>
      </text>
    </comment>
    <comment ref="E7" authorId="0" shapeId="0" xr:uid="{00000000-0006-0000-0E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8.2 Mj/day</t>
        </r>
      </text>
    </comment>
    <comment ref="E8" authorId="0" shapeId="0" xr:uid="{00000000-0006-0000-0E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next 19.2Mj/day</t>
        </r>
      </text>
    </comment>
    <comment ref="G8" authorId="1" shapeId="0" xr:uid="{00000000-0006-0000-0E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stipulates next 1752Mj/qtr</t>
        </r>
      </text>
    </comment>
    <comment ref="A15" authorId="0" shapeId="0" xr:uid="{00000000-0006-0000-0E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Rockhampton and Gladstone</t>
        </r>
      </text>
    </comment>
    <comment ref="G17" authorId="1" shapeId="0" xr:uid="{00000000-0006-0000-0E00-00000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stipulates next 1752Mj/qtr</t>
        </r>
      </text>
    </comment>
    <comment ref="A24" authorId="0" shapeId="0" xr:uid="{00000000-0006-0000-0E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Bundaberg, Maryborough and Hervey Bay</t>
        </r>
      </text>
    </comment>
    <comment ref="E31" authorId="0" shapeId="0" xr:uid="{00000000-0006-0000-0E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Select 5</t>
        </r>
      </text>
    </comment>
    <comment ref="F31" authorId="0" shapeId="0" xr:uid="{00000000-0006-0000-0E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G31" authorId="0" shapeId="0" xr:uid="{00000000-0006-0000-0E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</t>
        </r>
      </text>
    </comment>
    <comment ref="B32" authorId="0" shapeId="0" xr:uid="{00000000-0006-0000-0E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33" authorId="0" shapeId="0" xr:uid="{00000000-0006-0000-0E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34" authorId="0" shapeId="0" xr:uid="{00000000-0006-0000-0E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35" authorId="0" shapeId="0" xr:uid="{00000000-0006-0000-0E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36" authorId="0" shapeId="0" xr:uid="{00000000-0006-0000-0E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37" authorId="0" shapeId="0" xr:uid="{00000000-0006-0000-0E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
</t>
        </r>
        <r>
          <rPr>
            <b/>
            <sz val="9"/>
            <color indexed="81"/>
            <rFont val="Verdana"/>
            <family val="2"/>
          </rPr>
          <t xml:space="preserve">Note </t>
        </r>
        <r>
          <rPr>
            <sz val="9"/>
            <color indexed="81"/>
            <rFont val="Verdana"/>
            <family val="2"/>
          </rPr>
          <t>Threre are currently no account establishment fee on electricity market offers</t>
        </r>
      </text>
    </comment>
    <comment ref="E37" authorId="0" shapeId="0" xr:uid="{00000000-0006-0000-0E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Additional 2% off usage if bills are paid by direct debit and AGL shop voucher</t>
        </r>
      </text>
    </comment>
    <comment ref="G37" authorId="0" shapeId="0" xr:uid="{00000000-0006-0000-0E00-00001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for direct debit
1% off usage for dual fuel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B6" authorId="0" shapeId="0" xr:uid="{00000000-0006-0000-0F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South Brisbane, Gold Coast, Toowomba and Okley</t>
        </r>
      </text>
    </comment>
    <comment ref="G6" authorId="0" shapeId="0" xr:uid="{00000000-0006-0000-0F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Saver, Takes effect on 13 August 2012</t>
        </r>
      </text>
    </comment>
    <comment ref="E7" authorId="0" shapeId="0" xr:uid="{00000000-0006-0000-0F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8.5 Mj/day</t>
        </r>
      </text>
    </comment>
    <comment ref="F7" authorId="0" shapeId="0" xr:uid="{00000000-0006-0000-0F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8.5 Mj/day</t>
        </r>
      </text>
    </comment>
    <comment ref="E8" authorId="0" shapeId="0" xr:uid="{00000000-0006-0000-0F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next 17 MJ/day</t>
        </r>
      </text>
    </comment>
    <comment ref="F8" authorId="0" shapeId="0" xr:uid="{00000000-0006-0000-0F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next 17 MJ/day</t>
        </r>
      </text>
    </comment>
    <comment ref="G8" authorId="0" shapeId="0" xr:uid="{00000000-0006-0000-0F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One block only</t>
        </r>
      </text>
    </comment>
    <comment ref="E15" authorId="0" shapeId="0" xr:uid="{00000000-0006-0000-0F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10</t>
        </r>
      </text>
    </comment>
    <comment ref="F15" authorId="0" shapeId="0" xr:uid="{00000000-0006-0000-0F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12</t>
        </r>
      </text>
    </comment>
    <comment ref="G15" authorId="0" shapeId="0" xr:uid="{00000000-0006-0000-0F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Saver, Takes effect on 13 August 2012</t>
        </r>
      </text>
    </comment>
    <comment ref="B16" authorId="0" shapeId="0" xr:uid="{00000000-0006-0000-0F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17" authorId="0" shapeId="0" xr:uid="{00000000-0006-0000-0F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18" authorId="0" shapeId="0" xr:uid="{00000000-0006-0000-0F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19" authorId="0" shapeId="0" xr:uid="{00000000-0006-0000-0F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20" authorId="0" shapeId="0" xr:uid="{00000000-0006-0000-0F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21" authorId="0" shapeId="0" xr:uid="{00000000-0006-0000-0F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
</t>
        </r>
        <r>
          <rPr>
            <b/>
            <sz val="9"/>
            <color indexed="81"/>
            <rFont val="Verdana"/>
            <family val="2"/>
          </rPr>
          <t xml:space="preserve">Note </t>
        </r>
        <r>
          <rPr>
            <sz val="9"/>
            <color indexed="81"/>
            <rFont val="Verdana"/>
            <family val="2"/>
          </rPr>
          <t>Threre are currently no account establishment fee on electricity market offers</t>
        </r>
      </text>
    </comment>
    <comment ref="E21" authorId="0" shapeId="0" xr:uid="{00000000-0006-0000-0F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shop voucher</t>
        </r>
      </text>
    </comment>
    <comment ref="G21" authorId="0" shapeId="0" xr:uid="{00000000-0006-0000-0F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for direct debit
1% off usage for dual fuel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E6" authorId="0" shapeId="0" xr:uid="{00000000-0006-0000-10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10</t>
        </r>
      </text>
    </comment>
    <comment ref="G6" authorId="0" shapeId="0" xr:uid="{00000000-0006-0000-10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Saver, Takes effect on 13 August 2012</t>
        </r>
      </text>
    </comment>
    <comment ref="E7" authorId="0" shapeId="0" xr:uid="{00000000-0006-0000-10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first 8.2 Mj/day</t>
        </r>
      </text>
    </comment>
    <comment ref="E8" authorId="0" shapeId="0" xr:uid="{00000000-0006-0000-10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stipulates next 19.2Mj/day</t>
        </r>
      </text>
    </comment>
    <comment ref="G8" authorId="1" shapeId="0" xr:uid="{00000000-0006-0000-10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stipulates next 1752Mj/qtr</t>
        </r>
      </text>
    </comment>
    <comment ref="A15" authorId="0" shapeId="0" xr:uid="{00000000-0006-0000-10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Rockhampton and Gladstone</t>
        </r>
      </text>
    </comment>
    <comment ref="G17" authorId="1" shapeId="0" xr:uid="{00000000-0006-0000-10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Tariff stipulates next 1752Mj/qtr</t>
        </r>
      </text>
    </comment>
    <comment ref="A24" authorId="0" shapeId="0" xr:uid="{00000000-0006-0000-10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Bundaberg, Maryborough and Hervey Bay</t>
        </r>
      </text>
    </comment>
    <comment ref="E31" authorId="0" shapeId="0" xr:uid="{00000000-0006-0000-10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10</t>
        </r>
      </text>
    </comment>
    <comment ref="F31" authorId="0" shapeId="0" xr:uid="{00000000-0006-0000-10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12</t>
        </r>
      </text>
    </comment>
    <comment ref="G31" authorId="0" shapeId="0" xr:uid="{00000000-0006-0000-10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Saver, Takes effect on 13 August 2012</t>
        </r>
      </text>
    </comment>
    <comment ref="B32" authorId="0" shapeId="0" xr:uid="{00000000-0006-0000-10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33" authorId="0" shapeId="0" xr:uid="{00000000-0006-0000-10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34" authorId="0" shapeId="0" xr:uid="{00000000-0006-0000-10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35" authorId="0" shapeId="0" xr:uid="{00000000-0006-0000-10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36" authorId="0" shapeId="0" xr:uid="{00000000-0006-0000-10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37" authorId="0" shapeId="0" xr:uid="{00000000-0006-0000-10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
</t>
        </r>
        <r>
          <rPr>
            <b/>
            <sz val="9"/>
            <color indexed="81"/>
            <rFont val="Verdana"/>
            <family val="2"/>
          </rPr>
          <t xml:space="preserve">Note </t>
        </r>
        <r>
          <rPr>
            <sz val="9"/>
            <color indexed="81"/>
            <rFont val="Verdana"/>
            <family val="2"/>
          </rPr>
          <t>Threre are currently no account establishment fee on electricity market offers</t>
        </r>
      </text>
    </comment>
    <comment ref="E37" authorId="0" shapeId="0" xr:uid="{00000000-0006-0000-1000-00001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shop voucher</t>
        </r>
      </text>
    </comment>
    <comment ref="G37" authorId="0" shapeId="0" xr:uid="{00000000-0006-0000-1000-00001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for direct debit
1% off usage for dual fuel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P8" authorId="0" shapeId="0" xr:uid="{AC86591F-2165-184C-8D2A-4093EACFA17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F13" authorId="1" shapeId="0" xr:uid="{1A51335B-E826-894B-9C19-7C35E59A1CFD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Red Energy's offer has 2 more blocks but as it requires daily consumption of more than 1,700 MJ, these have not been inluded</t>
        </r>
      </text>
    </comment>
    <comment ref="P18" authorId="0" shapeId="0" xr:uid="{B23C029B-B477-9D48-8E7B-4562BC72E06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8" authorId="0" shapeId="0" xr:uid="{5C32F5F2-889A-514A-9517-5B53BA2C1BD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33" authorId="0" shapeId="0" xr:uid="{FB99CEF5-AC40-2C4D-A164-74D0951D4DC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P8" authorId="0" shapeId="0" xr:uid="{16EE0700-0648-CA4E-9AB4-B002829C655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F13" authorId="1" shapeId="0" xr:uid="{317F7651-570B-2D43-BE1A-BCB9FFDC451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Red Energy's offer has 2 more blocks but as it requires daily consumption of more than 1,700 MJ, these have not been inluded</t>
        </r>
      </text>
    </comment>
    <comment ref="P17" authorId="0" shapeId="0" xr:uid="{BB798532-0DAD-244E-AA51-EFEBCC56CF6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6" authorId="0" shapeId="0" xr:uid="{20A8D2C1-D4D3-D743-80D7-A0156DD1231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31" authorId="0" shapeId="0" xr:uid="{E3E668B1-10D2-3D4F-BA3D-68FCB75B048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O10" authorId="0" shapeId="0" xr:uid="{1B6614F0-8EE4-5C4F-AA6B-0622283FB690}">
      <text>
        <r>
          <rPr>
            <sz val="10"/>
            <color rgb="FF000000"/>
            <rFont val="Tahoma"/>
            <family val="2"/>
          </rPr>
          <t xml:space="preserve">Discount applied after GST
</t>
        </r>
      </text>
    </comment>
    <comment ref="P10" authorId="0" shapeId="0" xr:uid="{DC6918E6-D100-4440-AB27-53E8D51FE717}">
      <text>
        <r>
          <rPr>
            <sz val="10"/>
            <color rgb="FF000000"/>
            <rFont val="Verdana"/>
            <family val="2"/>
          </rPr>
          <t xml:space="preserve">Discount applied after GST
</t>
        </r>
      </text>
    </comment>
    <comment ref="Q10" authorId="0" shapeId="0" xr:uid="{E689273D-8D33-B04C-9679-A0F154B22401}">
      <text>
        <r>
          <rPr>
            <sz val="12"/>
            <color rgb="FF000000"/>
            <rFont val="Verdana"/>
            <family val="2"/>
          </rPr>
          <t>Discount applied after GST</t>
        </r>
        <r>
          <rPr>
            <sz val="7"/>
            <color rgb="FF000000"/>
            <rFont val="Verdana"/>
            <family val="2"/>
          </rPr>
          <t xml:space="preserve">
</t>
        </r>
      </text>
    </comment>
    <comment ref="R10" authorId="0" shapeId="0" xr:uid="{DE4BD5D5-C7CE-9D46-A746-D02525664118}">
      <text>
        <r>
          <rPr>
            <sz val="10"/>
            <color rgb="FF000000"/>
            <rFont val="Verdana"/>
            <family val="2"/>
          </rPr>
          <t xml:space="preserve">Discount applied after GST
</t>
        </r>
      </text>
    </comment>
    <comment ref="O16" authorId="0" shapeId="0" xr:uid="{2975B620-AB00-4541-9913-5580B06851C7}">
      <text>
        <r>
          <rPr>
            <sz val="10"/>
            <color rgb="FF000000"/>
            <rFont val="Tahoma"/>
            <family val="2"/>
          </rPr>
          <t xml:space="preserve">Discount applied after GST
</t>
        </r>
      </text>
    </comment>
    <comment ref="P16" authorId="0" shapeId="0" xr:uid="{B71A512A-00CF-6A47-B2BF-E425078DA494}">
      <text>
        <r>
          <rPr>
            <sz val="10"/>
            <color rgb="FF000000"/>
            <rFont val="Verdana"/>
            <family val="2"/>
          </rPr>
          <t xml:space="preserve">Discount applied after GST
</t>
        </r>
      </text>
    </comment>
    <comment ref="Q16" authorId="0" shapeId="0" xr:uid="{144A0E63-BD37-AE48-9920-6460E98BB80E}">
      <text>
        <r>
          <rPr>
            <sz val="12"/>
            <color rgb="FF000000"/>
            <rFont val="Verdana"/>
            <family val="2"/>
          </rPr>
          <t>Discount applied after GST</t>
        </r>
        <r>
          <rPr>
            <sz val="7"/>
            <color rgb="FF000000"/>
            <rFont val="Verdana"/>
            <family val="2"/>
          </rPr>
          <t xml:space="preserve">
</t>
        </r>
      </text>
    </comment>
    <comment ref="R16" authorId="0" shapeId="0" xr:uid="{16FB6188-5E1F-AA43-80D1-45E9849CAD21}">
      <text>
        <r>
          <rPr>
            <sz val="10"/>
            <color rgb="FF000000"/>
            <rFont val="Verdana"/>
            <family val="2"/>
          </rPr>
          <t xml:space="preserve">Discount applied after GST
</t>
        </r>
      </text>
    </comment>
    <comment ref="O21" authorId="0" shapeId="0" xr:uid="{E11B280A-6C8F-5C4C-8D3C-D104A9682A91}">
      <text>
        <r>
          <rPr>
            <sz val="10"/>
            <color rgb="FF000000"/>
            <rFont val="Tahoma"/>
            <family val="2"/>
          </rPr>
          <t xml:space="preserve">Discount applied after GST
</t>
        </r>
      </text>
    </comment>
    <comment ref="P21" authorId="0" shapeId="0" xr:uid="{9D69FB61-21C1-1545-94C7-ADED52EAD5CD}">
      <text>
        <r>
          <rPr>
            <sz val="10"/>
            <color rgb="FF000000"/>
            <rFont val="Verdana"/>
            <family val="2"/>
          </rPr>
          <t>Discount applied after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Q21" authorId="0" shapeId="0" xr:uid="{CB3F5F44-858F-344A-A2A4-6A28EAEC9788}">
      <text>
        <r>
          <rPr>
            <sz val="12"/>
            <color rgb="FF000000"/>
            <rFont val="Verdana"/>
            <family val="2"/>
          </rPr>
          <t>Discount applied after GST</t>
        </r>
        <r>
          <rPr>
            <sz val="7"/>
            <color rgb="FF000000"/>
            <rFont val="Verdana"/>
            <family val="2"/>
          </rPr>
          <t xml:space="preserve">
</t>
        </r>
      </text>
    </comment>
    <comment ref="R21" authorId="0" shapeId="0" xr:uid="{9EC4CC2D-ECBC-1548-8C0F-3C7EBE291487}">
      <text>
        <r>
          <rPr>
            <sz val="10"/>
            <color rgb="FF000000"/>
            <rFont val="Verdana"/>
            <family val="2"/>
          </rPr>
          <t>Discount applied after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O26" authorId="0" shapeId="0" xr:uid="{A1B45757-A179-384C-91E4-4C16078894FC}">
      <text>
        <r>
          <rPr>
            <sz val="10"/>
            <color rgb="FF000000"/>
            <rFont val="Tahoma"/>
            <family val="2"/>
          </rPr>
          <t xml:space="preserve">Discount applied after GST
</t>
        </r>
      </text>
    </comment>
    <comment ref="P26" authorId="0" shapeId="0" xr:uid="{76C7C5D6-6C7D-204F-A62F-464945537DDA}">
      <text>
        <r>
          <rPr>
            <sz val="10"/>
            <color rgb="FF000000"/>
            <rFont val="Verdana"/>
            <family val="2"/>
          </rPr>
          <t>Discount applied after GST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Q26" authorId="0" shapeId="0" xr:uid="{8D76C35C-9996-2E4B-8D99-D0753E798419}">
      <text>
        <r>
          <rPr>
            <sz val="12"/>
            <color rgb="FF000000"/>
            <rFont val="Verdana"/>
            <family val="2"/>
          </rPr>
          <t>Discount applied after GST</t>
        </r>
        <r>
          <rPr>
            <sz val="7"/>
            <color rgb="FF000000"/>
            <rFont val="Verdana"/>
            <family val="2"/>
          </rPr>
          <t xml:space="preserve">
</t>
        </r>
      </text>
    </comment>
    <comment ref="R26" authorId="0" shapeId="0" xr:uid="{B50C469E-C423-1B42-AA0E-0F9636716F21}">
      <text>
        <r>
          <rPr>
            <sz val="10"/>
            <color rgb="FF000000"/>
            <rFont val="Verdana"/>
            <family val="2"/>
          </rPr>
          <t>Discount applied after GST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A9" authorId="0" shapeId="0" xr:uid="{00000000-0006-0000-03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South Brisbane, Gold Coast, Toowoomba and Oakey</t>
        </r>
      </text>
    </comment>
    <comment ref="C9" authorId="0" shapeId="0" xr:uid="{00000000-0006-0000-03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Select </t>
        </r>
      </text>
    </comment>
    <comment ref="D9" authorId="0" shapeId="0" xr:uid="{00000000-0006-0000-03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A27" authorId="0" shapeId="0" xr:uid="{00000000-0006-0000-03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Rockhampton and Gladstone</t>
        </r>
      </text>
    </comment>
    <comment ref="A35" authorId="0" shapeId="0" xr:uid="{00000000-0006-0000-03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Bundaberg, Maryborough and Hervey Bay</t>
        </r>
      </text>
    </comment>
    <comment ref="C43" authorId="1" shapeId="0" xr:uid="{00000000-0006-0000-03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Savers</t>
        </r>
      </text>
    </comment>
    <comment ref="D43" authorId="1" shapeId="0" xr:uid="{00000000-0006-0000-03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B44" authorId="0" shapeId="0" xr:uid="{00000000-0006-0000-03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45" authorId="0" shapeId="0" xr:uid="{00000000-0006-0000-03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46" authorId="0" shapeId="0" xr:uid="{00000000-0006-0000-03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47" authorId="0" shapeId="0" xr:uid="{00000000-0006-0000-03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48" authorId="0" shapeId="0" xr:uid="{00000000-0006-0000-03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49" authorId="0" shapeId="0" xr:uid="{00000000-0006-0000-03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
</t>
        </r>
        <r>
          <rPr>
            <b/>
            <sz val="9"/>
            <color indexed="81"/>
            <rFont val="Verdana"/>
            <family val="2"/>
          </rPr>
          <t xml:space="preserve">Note </t>
        </r>
        <r>
          <rPr>
            <sz val="9"/>
            <color indexed="81"/>
            <rFont val="Verdana"/>
            <family val="2"/>
          </rPr>
          <t>Threre are currently no account establishment fee on electricity market offers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9" authorId="0" shapeId="0" xr:uid="{00000000-0006-0000-04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South Brisbane, Gold Coast, Toowoomba and Oakey</t>
        </r>
      </text>
    </comment>
    <comment ref="C9" authorId="0" shapeId="0" xr:uid="{00000000-0006-0000-04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Select </t>
        </r>
      </text>
    </comment>
    <comment ref="D9" authorId="0" shapeId="0" xr:uid="{00000000-0006-0000-04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A27" authorId="0" shapeId="0" xr:uid="{00000000-0006-0000-04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Rockhampton and Gladstone</t>
        </r>
      </text>
    </comment>
    <comment ref="A35" authorId="0" shapeId="0" xr:uid="{00000000-0006-0000-04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Bundaberg, Maryborough and Hervey Bay</t>
        </r>
      </text>
    </comment>
    <comment ref="C43" authorId="0" shapeId="0" xr:uid="{00000000-0006-0000-04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Select </t>
        </r>
      </text>
    </comment>
    <comment ref="D43" authorId="0" shapeId="0" xr:uid="{00000000-0006-0000-04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 Plus</t>
        </r>
      </text>
    </comment>
    <comment ref="B44" authorId="0" shapeId="0" xr:uid="{00000000-0006-0000-04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45" authorId="0" shapeId="0" xr:uid="{00000000-0006-0000-04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46" authorId="0" shapeId="0" xr:uid="{00000000-0006-0000-04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47" authorId="0" shapeId="0" xr:uid="{00000000-0006-0000-04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48" authorId="0" shapeId="0" xr:uid="{00000000-0006-0000-04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49" authorId="0" shapeId="0" xr:uid="{00000000-0006-0000-04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
</t>
        </r>
        <r>
          <rPr>
            <b/>
            <sz val="9"/>
            <color indexed="81"/>
            <rFont val="Verdana"/>
            <family val="2"/>
          </rPr>
          <t xml:space="preserve">Note </t>
        </r>
        <r>
          <rPr>
            <sz val="9"/>
            <color indexed="81"/>
            <rFont val="Verdana"/>
            <family val="2"/>
          </rPr>
          <t>Threre are currently no account establishment fee on electricity market offers</t>
        </r>
      </text>
    </comment>
    <comment ref="C49" authorId="0" shapeId="0" xr:uid="{00000000-0006-0000-04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Additional 2% off usage if bills are paid by direct debit and AGL shop voucher</t>
        </r>
      </text>
    </comment>
    <comment ref="D49" authorId="0" shapeId="0" xr:uid="{00000000-0006-0000-04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for direct debit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9" authorId="0" shapeId="0" xr:uid="{00000000-0006-0000-05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South Brisbane, Gold Coast, Toowoomba and Oakey</t>
        </r>
      </text>
    </comment>
    <comment ref="C9" authorId="0" shapeId="0" xr:uid="{00000000-0006-0000-05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10</t>
        </r>
      </text>
    </comment>
    <comment ref="D9" authorId="0" shapeId="0" xr:uid="{00000000-0006-0000-05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12</t>
        </r>
      </text>
    </comment>
    <comment ref="E9" authorId="0" shapeId="0" xr:uid="{00000000-0006-0000-05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Saver, Takes effect on 13 August 2012</t>
        </r>
      </text>
    </comment>
    <comment ref="A27" authorId="0" shapeId="0" xr:uid="{00000000-0006-0000-05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Rockhampton and Gladstone</t>
        </r>
      </text>
    </comment>
    <comment ref="A35" authorId="0" shapeId="0" xr:uid="{00000000-0006-0000-05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Bundaberg, Maryborough and Hervey Bay</t>
        </r>
      </text>
    </comment>
    <comment ref="C43" authorId="0" shapeId="0" xr:uid="{00000000-0006-0000-05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Select 5</t>
        </r>
      </text>
    </comment>
    <comment ref="D43" authorId="0" shapeId="0" xr:uid="{00000000-0006-0000-05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10</t>
        </r>
      </text>
    </comment>
    <comment ref="E43" authorId="0" shapeId="0" xr:uid="{00000000-0006-0000-05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</t>
        </r>
      </text>
    </comment>
    <comment ref="B44" authorId="0" shapeId="0" xr:uid="{00000000-0006-0000-05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45" authorId="0" shapeId="0" xr:uid="{00000000-0006-0000-05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46" authorId="0" shapeId="0" xr:uid="{00000000-0006-0000-05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47" authorId="0" shapeId="0" xr:uid="{00000000-0006-0000-05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48" authorId="0" shapeId="0" xr:uid="{00000000-0006-0000-05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49" authorId="0" shapeId="0" xr:uid="{00000000-0006-0000-05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
</t>
        </r>
        <r>
          <rPr>
            <b/>
            <sz val="9"/>
            <color indexed="81"/>
            <rFont val="Verdana"/>
            <family val="2"/>
          </rPr>
          <t xml:space="preserve">Note </t>
        </r>
        <r>
          <rPr>
            <sz val="9"/>
            <color indexed="81"/>
            <rFont val="Verdana"/>
            <family val="2"/>
          </rPr>
          <t>Threre are currently no account establishment fee on electricity market offers</t>
        </r>
      </text>
    </comment>
    <comment ref="C49" authorId="0" shapeId="0" xr:uid="{00000000-0006-0000-05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Additional 2% off usage if bills are paid by direct debit and AGL shop voucher</t>
        </r>
      </text>
    </comment>
    <comment ref="E49" authorId="0" shapeId="0" xr:uid="{00000000-0006-0000-05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for direct debit
1% off usage for dual fuel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9" authorId="0" shapeId="0" xr:uid="{00000000-0006-0000-06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South Brisbane, Gold Coast, Toowoomba and Oakey</t>
        </r>
      </text>
    </comment>
    <comment ref="C9" authorId="0" shapeId="0" xr:uid="{00000000-0006-0000-06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10</t>
        </r>
      </text>
    </comment>
    <comment ref="D9" authorId="0" shapeId="0" xr:uid="{00000000-0006-0000-06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12</t>
        </r>
      </text>
    </comment>
    <comment ref="E9" authorId="0" shapeId="0" xr:uid="{00000000-0006-0000-06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Saver, Takes effect on 13 August 2012</t>
        </r>
      </text>
    </comment>
    <comment ref="A27" authorId="0" shapeId="0" xr:uid="{00000000-0006-0000-06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Rockhampton and Gladstone</t>
        </r>
      </text>
    </comment>
    <comment ref="A35" authorId="0" shapeId="0" xr:uid="{00000000-0006-0000-06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Bundaberg, Maryborough and Hervey Bay</t>
        </r>
      </text>
    </comment>
    <comment ref="C43" authorId="0" shapeId="0" xr:uid="{00000000-0006-0000-06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Advantage 10</t>
        </r>
      </text>
    </comment>
    <comment ref="D43" authorId="0" shapeId="0" xr:uid="{00000000-0006-0000-06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Smart Saver 12</t>
        </r>
      </text>
    </comment>
    <comment ref="E43" authorId="0" shapeId="0" xr:uid="{00000000-0006-0000-06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Daily Saver, Takes effect on 13 August 2012</t>
        </r>
      </text>
    </comment>
    <comment ref="B44" authorId="0" shapeId="0" xr:uid="{00000000-0006-0000-06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discounts are applied to the energy consumption only and do not reduce the supply charge.</t>
        </r>
      </text>
    </comment>
    <comment ref="B45" authorId="0" shapeId="0" xr:uid="{00000000-0006-0000-06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Length of contract</t>
        </r>
      </text>
    </comment>
    <comment ref="B46" authorId="0" shapeId="0" xr:uid="{00000000-0006-0000-0600-00000C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These are max fees. The amount usually decreases for every year into the contract term. </t>
        </r>
      </text>
    </comment>
    <comment ref="B47" authorId="0" shapeId="0" xr:uid="{00000000-0006-0000-0600-00000D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Most retailers, but not all, apply these discounts to the whole bill (including supply charge).</t>
        </r>
      </text>
    </comment>
    <comment ref="B48" authorId="0" shapeId="0" xr:uid="{00000000-0006-0000-0600-00000E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Fee charged if bills have not been payed in full by due date.</t>
        </r>
      </text>
    </comment>
    <comment ref="B49" authorId="0" shapeId="0" xr:uid="{00000000-0006-0000-0600-00000F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Examples of other features are: 1 month free electricity after 12 months, loyalty bonus every 6 months, credits to the account upon commencing a contract and vouchers.
</t>
        </r>
        <r>
          <rPr>
            <b/>
            <sz val="9"/>
            <color indexed="81"/>
            <rFont val="Verdana"/>
            <family val="2"/>
          </rPr>
          <t xml:space="preserve">Note </t>
        </r>
        <r>
          <rPr>
            <sz val="9"/>
            <color indexed="81"/>
            <rFont val="Verdana"/>
            <family val="2"/>
          </rPr>
          <t>Threre are currently no account establishment fee on electricity market offers</t>
        </r>
      </text>
    </comment>
    <comment ref="C49" authorId="0" shapeId="0" xr:uid="{00000000-0006-0000-0600-000010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AGL shop voucher</t>
        </r>
      </text>
    </comment>
    <comment ref="E49" authorId="0" shapeId="0" xr:uid="{00000000-0006-0000-0600-00001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1% off usage for direct debit
1% off usage for dual fuel</t>
        </r>
      </text>
    </comment>
  </commentList>
</comments>
</file>

<file path=xl/sharedStrings.xml><?xml version="1.0" encoding="utf-8"?>
<sst xmlns="http://schemas.openxmlformats.org/spreadsheetml/2006/main" count="2981" uniqueCount="390">
  <si>
    <t>Annual consumption only</t>
    <phoneticPr fontId="7" type="noConversion"/>
  </si>
  <si>
    <t>Annual bill (incl GST)</t>
    <phoneticPr fontId="7" type="noConversion"/>
  </si>
  <si>
    <t>St Vincent de Paul Society, Queensland Tariff-Tracking Project, Workbook 4: Gas Market Offers</t>
    <phoneticPr fontId="7" type="noConversion"/>
  </si>
  <si>
    <t>Summer or winter peak (s/w)</t>
    <phoneticPr fontId="7" type="noConversion"/>
  </si>
  <si>
    <t>Number of peak months</t>
    <phoneticPr fontId="7" type="noConversion"/>
  </si>
  <si>
    <t>Number of off-peak months</t>
    <phoneticPr fontId="7" type="noConversion"/>
  </si>
  <si>
    <t>Guaranteed discount off bill (%)</t>
    <phoneticPr fontId="7" type="noConversion"/>
  </si>
  <si>
    <t>Guaranteed discount off usage (%)</t>
    <phoneticPr fontId="7" type="noConversion"/>
  </si>
  <si>
    <t>POT discount off bill (%)</t>
    <phoneticPr fontId="7" type="noConversion"/>
  </si>
  <si>
    <t>POT discount off usage (%)</t>
    <phoneticPr fontId="7" type="noConversion"/>
  </si>
  <si>
    <t>DD discount off bill (%)</t>
    <phoneticPr fontId="7" type="noConversion"/>
  </si>
  <si>
    <t>DD discount off usage (%)</t>
    <phoneticPr fontId="7" type="noConversion"/>
  </si>
  <si>
    <t>E-bill discount off bill (%)</t>
    <phoneticPr fontId="7" type="noConversion"/>
  </si>
  <si>
    <t>E-bill discount off usage (%)</t>
    <phoneticPr fontId="7" type="noConversion"/>
  </si>
  <si>
    <t>Dual Fuel discount off bill (%)</t>
    <phoneticPr fontId="7" type="noConversion"/>
  </si>
  <si>
    <t>Dual Fuel discount off usage (%)</t>
    <phoneticPr fontId="7" type="noConversion"/>
  </si>
  <si>
    <t>Contract length (months)</t>
    <phoneticPr fontId="7" type="noConversion"/>
  </si>
  <si>
    <t>ETF (Y/N)</t>
    <phoneticPr fontId="7" type="noConversion"/>
  </si>
  <si>
    <t>Limited benefit period? (months)</t>
    <phoneticPr fontId="7" type="noConversion"/>
  </si>
  <si>
    <t>Other Direct Debit Incentive (y/n)</t>
    <phoneticPr fontId="7" type="noConversion"/>
  </si>
  <si>
    <t>Other incentives</t>
    <phoneticPr fontId="7" type="noConversion"/>
  </si>
  <si>
    <t>Incentive type</t>
    <phoneticPr fontId="7" type="noConversion"/>
  </si>
  <si>
    <t>Approx. incentive value ($)</t>
    <phoneticPr fontId="7" type="noConversion"/>
  </si>
  <si>
    <t>Dual fuel condition? (Y/N)</t>
    <phoneticPr fontId="7" type="noConversion"/>
  </si>
  <si>
    <t>Comments</t>
    <phoneticPr fontId="7" type="noConversion"/>
  </si>
  <si>
    <t>Source</t>
    <phoneticPr fontId="7" type="noConversion"/>
  </si>
  <si>
    <t>2nd off-peak rate (c/MJ)</t>
    <phoneticPr fontId="7" type="noConversion"/>
  </si>
  <si>
    <t>3rd off-peak rate (c/MJ)</t>
    <phoneticPr fontId="7" type="noConversion"/>
  </si>
  <si>
    <t>https://www.originenergy.com.au/content/dam/origin/residential/docs/energy-price-fact-sheets/qld/QLD_Natural%20Gas_Residential_Australian%20Gas%20Networks%20Brisbane_OriginSaver4.PDF</t>
  </si>
  <si>
    <t>https://www.originenergy.com.au/content/dam/origin/residential/docs/energy-price-fact-sheets/qld/QLD_Natural%20Gas_Residential_Australian%20Gas%20Networks%20Northern_OriginSaver4.PDF</t>
  </si>
  <si>
    <t>N</t>
    <phoneticPr fontId="7" type="noConversion"/>
  </si>
  <si>
    <t>https://www.originenergy.com.au/content/dam/origin/residential/docs/energy-price-fact-sheets/qld/QLD_Natural%20Gas_Residential_Australian%20Gas%20Networks%20Wide%20Bay_OriginSaver4.PDF</t>
  </si>
  <si>
    <t>https://www.agl.com.au/~/media/AGLData/DistributorData/PDFs/PriceFactSheet_AGL138192MR.pdf</t>
    <phoneticPr fontId="7" type="noConversion"/>
  </si>
  <si>
    <t>n</t>
    <phoneticPr fontId="7" type="noConversion"/>
  </si>
  <si>
    <t>N</t>
    <phoneticPr fontId="7" type="noConversion"/>
  </si>
  <si>
    <t>ID</t>
  </si>
  <si>
    <t>Envestra Wide bay</t>
    <phoneticPr fontId="7" type="noConversion"/>
  </si>
  <si>
    <t>APT Brisbane South</t>
    <phoneticPr fontId="7" type="noConversion"/>
  </si>
  <si>
    <t>quarterly</t>
    <phoneticPr fontId="7" type="noConversion"/>
  </si>
  <si>
    <t>Envestra, Brisbane North &amp; Ipswich</t>
    <phoneticPr fontId="7" type="noConversion"/>
  </si>
  <si>
    <t>Envestra, Northern retail area</t>
    <phoneticPr fontId="7" type="noConversion"/>
  </si>
  <si>
    <t>Envestra, Wide Bay area</t>
    <phoneticPr fontId="7" type="noConversion"/>
  </si>
  <si>
    <t xml:space="preserve">QUEENSLAND, ENVESTRA and APT ALLGAS </t>
    <phoneticPr fontId="7" type="noConversion"/>
  </si>
  <si>
    <t xml:space="preserve">APT Allgas, South East Queensland </t>
    <phoneticPr fontId="7" type="noConversion"/>
  </si>
  <si>
    <t>Offer</t>
  </si>
  <si>
    <t>Supply charge</t>
  </si>
  <si>
    <t>Annual bill (excl GST)</t>
  </si>
  <si>
    <t>Guaranteed discount off bill (%)</t>
  </si>
  <si>
    <t>Guaranteed discount off usage (%)</t>
  </si>
  <si>
    <t>POT discount off bill (%)</t>
  </si>
  <si>
    <t>POT discount off usage (%)</t>
  </si>
  <si>
    <t>Annual bill incl guaranteed discounts (excl GST)</t>
    <phoneticPr fontId="7" type="noConversion"/>
  </si>
  <si>
    <t>Annual bill incl conditional discounts (excl GST)</t>
    <phoneticPr fontId="7" type="noConversion"/>
  </si>
  <si>
    <t>Annual bill incl guaranteed discounts (incl GST)</t>
    <phoneticPr fontId="7" type="noConversion"/>
  </si>
  <si>
    <t>Annual bill incl conditional discounts (incl GST)</t>
    <phoneticPr fontId="7" type="noConversion"/>
  </si>
  <si>
    <t>Contract length (months)</t>
  </si>
  <si>
    <t>Exit fee (yes/no)</t>
  </si>
  <si>
    <t>1st block</t>
    <phoneticPr fontId="7" type="noConversion"/>
  </si>
  <si>
    <t>2nd block</t>
    <phoneticPr fontId="7" type="noConversion"/>
  </si>
  <si>
    <t>Balance</t>
    <phoneticPr fontId="7" type="noConversion"/>
  </si>
  <si>
    <t>no</t>
    <phoneticPr fontId="7" type="noConversion"/>
  </si>
  <si>
    <t xml:space="preserve">no parts may be adapted, reproduced, copied, stored, distributed, published or put to commercial use </t>
    <phoneticPr fontId="20" type="noConversion"/>
  </si>
  <si>
    <t xml:space="preserve">without prior written permission from the St Vincent de Paul Society. </t>
  </si>
  <si>
    <t>n</t>
    <phoneticPr fontId="7" type="noConversion"/>
  </si>
  <si>
    <t>Unchanged</t>
    <phoneticPr fontId="7" type="noConversion"/>
  </si>
  <si>
    <t>QLD</t>
    <phoneticPr fontId="7" type="noConversion"/>
  </si>
  <si>
    <t>Envestra Northern</t>
    <phoneticPr fontId="7" type="noConversion"/>
  </si>
  <si>
    <t>Origin Energy</t>
    <phoneticPr fontId="7" type="noConversion"/>
  </si>
  <si>
    <t>Qtr bill 1st block or all usage</t>
    <phoneticPr fontId="7" type="noConversion"/>
  </si>
  <si>
    <t>Qtr bill 2nd block</t>
    <phoneticPr fontId="7" type="noConversion"/>
  </si>
  <si>
    <t>Qtr bill balance</t>
    <phoneticPr fontId="7" type="noConversion"/>
  </si>
  <si>
    <t>Fixed charges/Qtr</t>
    <phoneticPr fontId="7" type="noConversion"/>
  </si>
  <si>
    <t>Qtr bill</t>
    <phoneticPr fontId="7" type="noConversion"/>
  </si>
  <si>
    <t>Norhern retail area</t>
    <phoneticPr fontId="7" type="noConversion"/>
  </si>
  <si>
    <t>1st block (MJ/91 days)</t>
    <phoneticPr fontId="7" type="noConversion"/>
  </si>
  <si>
    <t>2nd block (MJ/91 days)</t>
    <phoneticPr fontId="7" type="noConversion"/>
  </si>
  <si>
    <t xml:space="preserve">this workbook or for any loss, economic or otherwise, suffered as a result of reliance on the information presented in this workbook. If you </t>
    <phoneticPr fontId="0" type="noConversion"/>
  </si>
  <si>
    <t>South East Queensland</t>
    <phoneticPr fontId="7" type="noConversion"/>
  </si>
  <si>
    <t>c/MJ 2nd block</t>
    <phoneticPr fontId="7" type="noConversion"/>
  </si>
  <si>
    <t>Update status</t>
    <phoneticPr fontId="7" type="noConversion"/>
  </si>
  <si>
    <t>Timestamp</t>
    <phoneticPr fontId="7" type="noConversion"/>
  </si>
  <si>
    <t>State</t>
    <phoneticPr fontId="7" type="noConversion"/>
  </si>
  <si>
    <t>Pricing zone</t>
    <phoneticPr fontId="7" type="noConversion"/>
  </si>
  <si>
    <t>Effective from</t>
    <phoneticPr fontId="7" type="noConversion"/>
  </si>
  <si>
    <t>Retailer</t>
  </si>
  <si>
    <t>Name</t>
    <phoneticPr fontId="7" type="noConversion"/>
  </si>
  <si>
    <t>Supply (c/day)</t>
  </si>
  <si>
    <t>block type</t>
    <phoneticPr fontId="7" type="noConversion"/>
  </si>
  <si>
    <t>1st step (MJ)</t>
    <phoneticPr fontId="7" type="noConversion"/>
  </si>
  <si>
    <t>2nd step (MJ)</t>
    <phoneticPr fontId="7" type="noConversion"/>
  </si>
  <si>
    <t>3rd step (MJ)</t>
    <phoneticPr fontId="7" type="noConversion"/>
  </si>
  <si>
    <t>4th step (MJ)</t>
    <phoneticPr fontId="7" type="noConversion"/>
  </si>
  <si>
    <t>5th step (MJ)</t>
    <phoneticPr fontId="7" type="noConversion"/>
  </si>
  <si>
    <t>1st peak rate (c/MJ)</t>
    <phoneticPr fontId="7" type="noConversion"/>
  </si>
  <si>
    <t>2nd peak rate (c/MJ)</t>
    <phoneticPr fontId="7" type="noConversion"/>
  </si>
  <si>
    <t>3rd peak rate (c/MJ)</t>
    <phoneticPr fontId="7" type="noConversion"/>
  </si>
  <si>
    <t>4th peak rate (c/MJ)</t>
    <phoneticPr fontId="7" type="noConversion"/>
  </si>
  <si>
    <t>5th peak rate (c/MJ)</t>
    <phoneticPr fontId="7" type="noConversion"/>
  </si>
  <si>
    <t>6th peak rate (c/MJ)</t>
    <phoneticPr fontId="7" type="noConversion"/>
  </si>
  <si>
    <t>1st off-peak rate (c/MJ)</t>
    <phoneticPr fontId="7" type="noConversion"/>
  </si>
  <si>
    <t>10% off usage</t>
    <phoneticPr fontId="7" type="noConversion"/>
  </si>
  <si>
    <t>4th off-peak rate (c/MJ)</t>
    <phoneticPr fontId="7" type="noConversion"/>
  </si>
  <si>
    <t>5th off-peak rate (c/MJ)</t>
    <phoneticPr fontId="7" type="noConversion"/>
  </si>
  <si>
    <t>6th off-peak rate (c/MJ)</t>
    <phoneticPr fontId="7" type="noConversion"/>
  </si>
  <si>
    <t>1st shoulder rate (c/MJ)</t>
    <phoneticPr fontId="7" type="noConversion"/>
  </si>
  <si>
    <t>2nd shoulder rate (c/MJ)</t>
    <phoneticPr fontId="7" type="noConversion"/>
  </si>
  <si>
    <t>3rd shoulder rate (c/MJ)</t>
    <phoneticPr fontId="7" type="noConversion"/>
  </si>
  <si>
    <t>4th shoulder rate (c/MJ)</t>
    <phoneticPr fontId="7" type="noConversion"/>
  </si>
  <si>
    <t>5th shoulder rate (c/MJ)</t>
    <phoneticPr fontId="7" type="noConversion"/>
  </si>
  <si>
    <t>6th shoulder rate (c/MJ)</t>
    <phoneticPr fontId="7" type="noConversion"/>
  </si>
  <si>
    <t>Seasonal? (y/n)</t>
    <phoneticPr fontId="7" type="noConversion"/>
  </si>
  <si>
    <t>Saver</t>
    <phoneticPr fontId="7" type="noConversion"/>
  </si>
  <si>
    <t>https://www.originenergy.com.au/content/dam/origin/residential/docs/energy-price-fact-sheets/qld/QLD_Natural%20Gas_Residential_APT%20QLD_OriginSaver4.PDF</t>
  </si>
  <si>
    <t>Norhern retail area</t>
    <phoneticPr fontId="7" type="noConversion"/>
  </si>
  <si>
    <t>n/a</t>
    <phoneticPr fontId="7" type="noConversion"/>
  </si>
  <si>
    <t>AGL</t>
    <phoneticPr fontId="7" type="noConversion"/>
  </si>
  <si>
    <t>Origin</t>
    <phoneticPr fontId="7" type="noConversion"/>
  </si>
  <si>
    <t>c/MJ peak balance</t>
  </si>
  <si>
    <t>c/per day fixed charges</t>
  </si>
  <si>
    <t>c/MJ 1st block peak/consumption</t>
    <phoneticPr fontId="7" type="noConversion"/>
  </si>
  <si>
    <t>Bill impacts July 2014</t>
    <phoneticPr fontId="7" type="noConversion"/>
  </si>
  <si>
    <t>Gas Market Offers July 2014 (inc GST)</t>
    <phoneticPr fontId="7" type="noConversion"/>
  </si>
  <si>
    <t>Brisbane North &amp; Ipswich</t>
    <phoneticPr fontId="7" type="noConversion"/>
  </si>
  <si>
    <t>1st block (MJ/91 days)</t>
    <phoneticPr fontId="7" type="noConversion"/>
  </si>
  <si>
    <t>na</t>
    <phoneticPr fontId="7" type="noConversion"/>
  </si>
  <si>
    <t>Annual average</t>
  </si>
  <si>
    <t>2% off usage</t>
    <phoneticPr fontId="7" type="noConversion"/>
  </si>
  <si>
    <t>July 2015</t>
    <phoneticPr fontId="7" type="noConversion"/>
  </si>
  <si>
    <t>July 2014</t>
    <phoneticPr fontId="20" type="noConversion"/>
  </si>
  <si>
    <t>July 2013</t>
    <phoneticPr fontId="20" type="noConversion"/>
  </si>
  <si>
    <t>This project has been funded by the Energy Consumers Australia (ECA) and its predecessor, the Consumer Advocacy Panel.</t>
    <phoneticPr fontId="7" type="noConversion"/>
  </si>
  <si>
    <t>n/a</t>
    <phoneticPr fontId="7" type="noConversion"/>
  </si>
  <si>
    <t>Wide Bay area</t>
    <phoneticPr fontId="7" type="noConversion"/>
  </si>
  <si>
    <t>AGL</t>
    <phoneticPr fontId="7" type="noConversion"/>
  </si>
  <si>
    <t>Origin</t>
    <phoneticPr fontId="7" type="noConversion"/>
  </si>
  <si>
    <t>AGL</t>
  </si>
  <si>
    <t>Origin</t>
  </si>
  <si>
    <t>AGL</t>
    <phoneticPr fontId="7" type="noConversion"/>
  </si>
  <si>
    <t>$25 credit if signing up online</t>
  </si>
  <si>
    <t>Account credit</t>
    <phoneticPr fontId="7" type="noConversion"/>
  </si>
  <si>
    <t>https://www.agl.com.au/~/media/AGLData/DistributorData/PDFs/PriceFactSheet_AGL138190MR.pdf</t>
  </si>
  <si>
    <t>Envestra Brisbane North</t>
    <phoneticPr fontId="7" type="noConversion"/>
  </si>
  <si>
    <t>Savers</t>
    <phoneticPr fontId="7" type="noConversion"/>
  </si>
  <si>
    <t>July 2012</t>
    <phoneticPr fontId="20" type="noConversion"/>
  </si>
  <si>
    <t>would like to obtain information about energy offers available to you as a customer, go to the Australian Energy Regulator’s 'Energy Made Easy"</t>
    <phoneticPr fontId="7" type="noConversion"/>
  </si>
  <si>
    <t>website or contact the energy retailers directly.</t>
    <phoneticPr fontId="7" type="noConversion"/>
  </si>
  <si>
    <t xml:space="preserve">in the workbook is not provided as financial advice. While we have taken great care to ensure accuracy of the information provided in this </t>
  </si>
  <si>
    <t>Acknowledgement:</t>
    <phoneticPr fontId="10" type="noConversion"/>
  </si>
  <si>
    <t>St Vincent de Paul Society, Queensland Tariff-Tracking Project, Workbook 4: Gas Market Offers</t>
    <phoneticPr fontId="7" type="noConversion"/>
  </si>
  <si>
    <t xml:space="preserve">APT's area </t>
    <phoneticPr fontId="7" type="noConversion"/>
  </si>
  <si>
    <t xml:space="preserve">1) Inform the community about changes to energy retail prices and increase consumer awareness </t>
  </si>
  <si>
    <t>Source: www.maketheconnection.com.au</t>
    <phoneticPr fontId="7" type="noConversion"/>
  </si>
  <si>
    <t>© St Vincent de Paul Society and Alviss Consulting Pty Ltd</t>
  </si>
  <si>
    <t>c/MJ 1st block peak/consumption</t>
    <phoneticPr fontId="7" type="noConversion"/>
  </si>
  <si>
    <t>Gas Market Offers July 2012 (inc GST)</t>
    <phoneticPr fontId="7" type="noConversion"/>
  </si>
  <si>
    <t>South East Queensland</t>
    <phoneticPr fontId="7" type="noConversion"/>
  </si>
  <si>
    <t>AGL</t>
    <phoneticPr fontId="7" type="noConversion"/>
  </si>
  <si>
    <t>no</t>
    <phoneticPr fontId="7" type="noConversion"/>
  </si>
  <si>
    <t>Additional discounts</t>
    <phoneticPr fontId="7" type="noConversion"/>
  </si>
  <si>
    <t>6% off usage</t>
    <phoneticPr fontId="7" type="noConversion"/>
  </si>
  <si>
    <t>Brisbane North &amp; Ipswitch</t>
    <phoneticPr fontId="7" type="noConversion"/>
  </si>
  <si>
    <t>1% off usage</t>
    <phoneticPr fontId="7" type="noConversion"/>
  </si>
  <si>
    <t>yes</t>
    <phoneticPr fontId="7" type="noConversion"/>
  </si>
  <si>
    <t>can be ajusted All red cells contain variables for the user to insert</t>
    <phoneticPr fontId="7" type="noConversion"/>
  </si>
  <si>
    <t xml:space="preserve">  </t>
  </si>
  <si>
    <t>3% off usage</t>
    <phoneticPr fontId="7" type="noConversion"/>
  </si>
  <si>
    <t>2% off usage</t>
    <phoneticPr fontId="7" type="noConversion"/>
  </si>
  <si>
    <t>intellectual property and subject to copyright. Apart from any use permitted under the Copyright Act 1968 (Ctw),</t>
    <phoneticPr fontId="20" type="noConversion"/>
  </si>
  <si>
    <t>10% off usage</t>
    <phoneticPr fontId="7" type="noConversion"/>
  </si>
  <si>
    <t>2 years</t>
    <phoneticPr fontId="7" type="noConversion"/>
  </si>
  <si>
    <t>APT</t>
    <phoneticPr fontId="7" type="noConversion"/>
  </si>
  <si>
    <t>Late payment fee</t>
    <phoneticPr fontId="7" type="noConversion"/>
  </si>
  <si>
    <t xml:space="preserve">The St Vincent de Paul Society and Alviss Consulting Pty Ltd do not accept liability for any action taken based on the information provided in  </t>
    <phoneticPr fontId="0" type="noConversion"/>
  </si>
  <si>
    <t>*All spreadsheets except the "Bills" spreadsheet are locked so that tariff rates cannot accidentally be changed.</t>
    <phoneticPr fontId="10" type="noConversion"/>
  </si>
  <si>
    <t>Project outputs</t>
  </si>
  <si>
    <t>Aus P&amp;G</t>
    <phoneticPr fontId="7" type="noConversion"/>
  </si>
  <si>
    <t>Aus P&amp;G</t>
    <phoneticPr fontId="7" type="noConversion"/>
  </si>
  <si>
    <t>Aus P&amp;G</t>
    <phoneticPr fontId="7" type="noConversion"/>
  </si>
  <si>
    <t>no</t>
    <phoneticPr fontId="7" type="noConversion"/>
  </si>
  <si>
    <t>3 years</t>
    <phoneticPr fontId="7" type="noConversion"/>
  </si>
  <si>
    <t>Up to $88</t>
    <phoneticPr fontId="7" type="noConversion"/>
  </si>
  <si>
    <t>12% off usage</t>
    <phoneticPr fontId="7" type="noConversion"/>
  </si>
  <si>
    <t>$10</t>
    <phoneticPr fontId="7" type="noConversion"/>
  </si>
  <si>
    <t>yes</t>
    <phoneticPr fontId="7" type="noConversion"/>
  </si>
  <si>
    <t>Bill impacts July 2015</t>
    <phoneticPr fontId="7" type="noConversion"/>
  </si>
  <si>
    <t>no</t>
    <phoneticPr fontId="7" type="noConversion"/>
  </si>
  <si>
    <t xml:space="preserve">relied upon. The workbook is not an appropriate substitute for obtaining an offer from an energy retailer.  The information presented </t>
  </si>
  <si>
    <t>Annual bill</t>
  </si>
  <si>
    <t>Envestra</t>
  </si>
  <si>
    <t>changes to domestic energy offers in Victoria.  If regularly updated, this tariff-tracking tool can be used to:</t>
  </si>
  <si>
    <t>DISCLAIMER:</t>
  </si>
  <si>
    <t>1st block (MJ/91 days)</t>
    <phoneticPr fontId="7" type="noConversion"/>
  </si>
  <si>
    <t>2nd block (MJ/91 days)</t>
    <phoneticPr fontId="7" type="noConversion"/>
  </si>
  <si>
    <t>c/MJ 2nd block</t>
    <phoneticPr fontId="7" type="noConversion"/>
  </si>
  <si>
    <t>ETF</t>
  </si>
  <si>
    <t>Pay on time discount</t>
  </si>
  <si>
    <t>Gas Market Offers July 2015 (exc GST)</t>
    <phoneticPr fontId="7" type="noConversion"/>
  </si>
  <si>
    <t>Tab colours:</t>
  </si>
  <si>
    <t>The main purpose of this workbook is to provide consumer advocates with a tool to track and analyse</t>
  </si>
  <si>
    <t>Purpose of project</t>
  </si>
  <si>
    <t xml:space="preserve">The energy offers, tariffs and bill calculations presented in this workbook should be used as a general guide only and should not be </t>
  </si>
  <si>
    <t xml:space="preserve">Envestra's area </t>
    <phoneticPr fontId="7" type="noConversion"/>
  </si>
  <si>
    <t>4% off usage</t>
    <phoneticPr fontId="7" type="noConversion"/>
  </si>
  <si>
    <t>no</t>
    <phoneticPr fontId="7" type="noConversion"/>
  </si>
  <si>
    <t>no</t>
    <phoneticPr fontId="7" type="noConversion"/>
  </si>
  <si>
    <t>Origin</t>
    <phoneticPr fontId="7" type="noConversion"/>
  </si>
  <si>
    <t>Bill impacts July 2013</t>
    <phoneticPr fontId="7" type="noConversion"/>
  </si>
  <si>
    <t>Gas Market Offers July 2013 (inc GST)</t>
    <phoneticPr fontId="7" type="noConversion"/>
  </si>
  <si>
    <t>This workbook contains:</t>
  </si>
  <si>
    <t>Queensland Tariff-Tracking Project, St Vincent de Paul Society</t>
    <phoneticPr fontId="0" type="noConversion"/>
  </si>
  <si>
    <t>*All supply charges published as quarterly charges have been divided by 91 days.</t>
  </si>
  <si>
    <t>Other features</t>
  </si>
  <si>
    <t>Additional discounts</t>
    <phoneticPr fontId="7" type="noConversion"/>
  </si>
  <si>
    <t>Fixed term</t>
  </si>
  <si>
    <t>July 2016</t>
    <phoneticPr fontId="7" type="noConversion"/>
  </si>
  <si>
    <t xml:space="preserve">This workbook is copyright. All works contained in it are St Vincent de Paul Society and Alviss Consulting’s  </t>
    <phoneticPr fontId="20" type="noConversion"/>
  </si>
  <si>
    <t>1 year</t>
    <phoneticPr fontId="7" type="noConversion"/>
  </si>
  <si>
    <t>2% off usage</t>
    <phoneticPr fontId="7" type="noConversion"/>
  </si>
  <si>
    <t>Discounts</t>
    <phoneticPr fontId="7" type="noConversion"/>
  </si>
  <si>
    <t>Up to $75</t>
    <phoneticPr fontId="7" type="noConversion"/>
  </si>
  <si>
    <t>no</t>
    <phoneticPr fontId="7" type="noConversion"/>
  </si>
  <si>
    <t>2% off usage</t>
    <phoneticPr fontId="7" type="noConversion"/>
  </si>
  <si>
    <t>Gas Market Offers July 2012 (inc GST)</t>
    <phoneticPr fontId="7" type="noConversion"/>
  </si>
  <si>
    <t>Late payment fee</t>
    <phoneticPr fontId="7" type="noConversion"/>
  </si>
  <si>
    <t xml:space="preserve">Other </t>
  </si>
  <si>
    <t>2) Monitor the impact tariff changes have on household bills and energy affordability</t>
  </si>
  <si>
    <t xml:space="preserve">workbook, it is suitable for use only as a research and advocacy tool. We do not accept any legal responsibility for errors or inaccuracies. </t>
  </si>
  <si>
    <t>Wide Bay area</t>
    <phoneticPr fontId="7" type="noConversion"/>
  </si>
  <si>
    <t>Gas Market Offers</t>
    <phoneticPr fontId="7" type="noConversion"/>
  </si>
  <si>
    <t>c/MJ 1st block peak/consumption</t>
    <phoneticPr fontId="7" type="noConversion"/>
  </si>
  <si>
    <t>c/MJ 2nd block</t>
    <phoneticPr fontId="7" type="noConversion"/>
  </si>
  <si>
    <t xml:space="preserve">*Analysis of bills (consumption level variable) across networks and retailers (inc GST) </t>
    <phoneticPr fontId="7" type="noConversion"/>
  </si>
  <si>
    <t>Bill impacts July 2012</t>
    <phoneticPr fontId="7" type="noConversion"/>
  </si>
  <si>
    <t>By May Mauseth Johnston, Alviss Consulting Pty Ltd</t>
    <phoneticPr fontId="0" type="noConversion"/>
  </si>
  <si>
    <t>QLD</t>
    <phoneticPr fontId="4" type="noConversion"/>
  </si>
  <si>
    <t>APT Brisbane South</t>
    <phoneticPr fontId="4" type="noConversion"/>
  </si>
  <si>
    <t>AGL</t>
    <phoneticPr fontId="4" type="noConversion"/>
  </si>
  <si>
    <t>Savers</t>
    <phoneticPr fontId="4" type="noConversion"/>
  </si>
  <si>
    <t>n</t>
    <phoneticPr fontId="4" type="noConversion"/>
  </si>
  <si>
    <t>n</t>
    <phoneticPr fontId="4" type="noConversion"/>
  </si>
  <si>
    <t>Account credit</t>
    <phoneticPr fontId="4" type="noConversion"/>
  </si>
  <si>
    <t>N</t>
    <phoneticPr fontId="4" type="noConversion"/>
  </si>
  <si>
    <t>https://www.agl.com.au/-/media/AGLData/DistributorData/PDFs/PriceFactSheet_AGL366981MR.pdf</t>
  </si>
  <si>
    <t>Changed</t>
  </si>
  <si>
    <t>Envestra Brisbane North</t>
    <phoneticPr fontId="4" type="noConversion"/>
  </si>
  <si>
    <t>N</t>
    <phoneticPr fontId="4" type="noConversion"/>
  </si>
  <si>
    <t>https://www.agl.com.au/-/media/AGLData/DistributorData/PDFs/PriceFactSheet_AGL366980MR.pdf</t>
  </si>
  <si>
    <t>July 2017</t>
  </si>
  <si>
    <r>
      <t>Report 1: Queensland</t>
    </r>
    <r>
      <rPr>
        <sz val="10"/>
        <rFont val="Arial"/>
        <family val="2"/>
      </rPr>
      <t xml:space="preserve"> Energy Prices 2009 - 2012</t>
    </r>
    <r>
      <rPr>
        <sz val="10"/>
        <rFont val="Verdana"/>
        <family val="2"/>
      </rPr>
      <t xml:space="preserve"> (August 2012)   </t>
    </r>
  </si>
  <si>
    <r>
      <t>Report 2: Queensland</t>
    </r>
    <r>
      <rPr>
        <sz val="10"/>
        <rFont val="Arial"/>
        <family val="2"/>
      </rPr>
      <t xml:space="preserve"> Energy Prices July 2012 - July 2013, An update report</t>
    </r>
    <r>
      <rPr>
        <sz val="10"/>
        <rFont val="Verdana"/>
        <family val="2"/>
      </rPr>
      <t xml:space="preserve"> (August 2013)   </t>
    </r>
  </si>
  <si>
    <r>
      <t>Report 3: Queensland</t>
    </r>
    <r>
      <rPr>
        <sz val="10"/>
        <rFont val="Arial"/>
        <family val="2"/>
      </rPr>
      <t xml:space="preserve"> Energy Prices July 2013 - July 2014, An update report</t>
    </r>
    <r>
      <rPr>
        <sz val="10"/>
        <rFont val="Verdana"/>
        <family val="2"/>
      </rPr>
      <t xml:space="preserve"> (July 2014)   </t>
    </r>
  </si>
  <si>
    <r>
      <t>Report 4: Queensland</t>
    </r>
    <r>
      <rPr>
        <sz val="10"/>
        <rFont val="Arial"/>
        <family val="2"/>
      </rPr>
      <t xml:space="preserve"> Energy Prices July 2014 - July 2015, An update report</t>
    </r>
    <r>
      <rPr>
        <sz val="10"/>
        <rFont val="Verdana"/>
        <family val="2"/>
      </rPr>
      <t xml:space="preserve"> (July 2015)   </t>
    </r>
  </si>
  <si>
    <r>
      <t>Report 5: Queensland</t>
    </r>
    <r>
      <rPr>
        <sz val="10"/>
        <rFont val="Arial"/>
        <family val="2"/>
      </rPr>
      <t xml:space="preserve"> Energy Prices July 2015 - July 2016, An update report</t>
    </r>
    <r>
      <rPr>
        <sz val="10"/>
        <rFont val="Verdana"/>
        <family val="2"/>
      </rPr>
      <t xml:space="preserve"> (July 2016)   </t>
    </r>
  </si>
  <si>
    <r>
      <t>Report 6: Queensland</t>
    </r>
    <r>
      <rPr>
        <sz val="10"/>
        <rFont val="Arial"/>
        <family val="2"/>
      </rPr>
      <t xml:space="preserve"> Energy Prices July 2017, An update report</t>
    </r>
    <r>
      <rPr>
        <sz val="10"/>
        <rFont val="Verdana"/>
        <family val="2"/>
      </rPr>
      <t xml:space="preserve"> (August 2017)   </t>
    </r>
  </si>
  <si>
    <r>
      <t xml:space="preserve">The reports and workbooks are available at </t>
    </r>
    <r>
      <rPr>
        <b/>
        <sz val="11"/>
        <rFont val="Arial"/>
        <family val="2"/>
      </rPr>
      <t>www.vinnies.org.au/energy</t>
    </r>
  </si>
  <si>
    <t>Time structure code</t>
  </si>
  <si>
    <t>Online sign up discount off bill (%)</t>
  </si>
  <si>
    <t>Online sign up discount off usage (%)</t>
  </si>
  <si>
    <t>Home office product? (y/blank)</t>
  </si>
  <si>
    <t>Price fix (months)</t>
  </si>
  <si>
    <t>Price fix (date)</t>
  </si>
  <si>
    <t>Savers</t>
  </si>
  <si>
    <r>
      <t>Report 7: Queensland</t>
    </r>
    <r>
      <rPr>
        <sz val="10"/>
        <rFont val="Arial"/>
        <family val="2"/>
      </rPr>
      <t xml:space="preserve"> Energy Prices July 2018, An update report</t>
    </r>
    <r>
      <rPr>
        <sz val="10"/>
        <rFont val="Verdana"/>
        <family val="2"/>
      </rPr>
      <t xml:space="preserve"> (August 2018)   </t>
    </r>
  </si>
  <si>
    <t>July 2018</t>
  </si>
  <si>
    <r>
      <t>Report 8: Queensland</t>
    </r>
    <r>
      <rPr>
        <sz val="10"/>
        <rFont val="Arial"/>
        <family val="2"/>
      </rPr>
      <t xml:space="preserve"> Energy Prices July 2019, An update report</t>
    </r>
    <r>
      <rPr>
        <sz val="10"/>
        <rFont val="Verdana"/>
        <family val="2"/>
      </rPr>
      <t xml:space="preserve"> (August 2019)   </t>
    </r>
  </si>
  <si>
    <t>QLD</t>
    <phoneticPr fontId="0" type="noConversion"/>
  </si>
  <si>
    <t>Allgas Energy Qld</t>
  </si>
  <si>
    <t>AGL</t>
    <phoneticPr fontId="0" type="noConversion"/>
  </si>
  <si>
    <t>Smart Saver</t>
  </si>
  <si>
    <t/>
  </si>
  <si>
    <t>n</t>
    <phoneticPr fontId="0" type="noConversion"/>
  </si>
  <si>
    <t>N</t>
    <phoneticPr fontId="0" type="noConversion"/>
  </si>
  <si>
    <t>Not available</t>
  </si>
  <si>
    <t>Unchanged</t>
  </si>
  <si>
    <t>Origin Energy</t>
    <phoneticPr fontId="0" type="noConversion"/>
  </si>
  <si>
    <t>Flexi</t>
  </si>
  <si>
    <t>N</t>
  </si>
  <si>
    <t>https://www.energymadeeasy.gov.au/offer/991758?postcode=4217&amp;fuelType=G&amp;customerType=M&amp;gasHeater=N&amp;distributor-G=8&amp;provider-G=notSure&amp;gasUsage=N</t>
  </si>
  <si>
    <t>AGN Brisbane</t>
  </si>
  <si>
    <t>https://www.energymadeeasy.gov.au/offer/991761?postcode=4000&amp;fuelType=G&amp;customerType=M&amp;gasHeater=N&amp;distributor-G=16&amp;provider-G=notSure&amp;gasUsage=N</t>
  </si>
  <si>
    <t>AGN Northern</t>
  </si>
  <si>
    <t>https://www.energymadeeasy.gov.au/offer/991760?postcode=4680&amp;fuelType=G&amp;customerType=M&amp;gasHeater=N&amp;distributor-G=16&amp;provider-G=notSure&amp;gasUsage=N</t>
  </si>
  <si>
    <t>AGN Wide Bay</t>
  </si>
  <si>
    <t>https://www.energymadeeasy.gov.au/offer/991759?postcode=4670&amp;fuelType=G&amp;customerType=M&amp;gasHeater=N&amp;distributor-G=16&amp;provider-G=notSure&amp;gasUsage=N</t>
  </si>
  <si>
    <t xml:space="preserve">APT Allgas, South East Queensland </t>
  </si>
  <si>
    <t>AGN, Brisbane North &amp; Ipswich</t>
  </si>
  <si>
    <t>AGN, Northern retail area</t>
  </si>
  <si>
    <t xml:space="preserve">QUEENSLAND, AGN and APT ALLGAS </t>
  </si>
  <si>
    <t>AGN, Wide Bay area</t>
  </si>
  <si>
    <t>quarterly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</si>
  <si>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</si>
  <si>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</si>
  <si>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</si>
  <si>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</si>
  <si>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</si>
  <si>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</si>
  <si>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</si>
  <si>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</si>
  <si>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Mandatory shortened billing cycle (months)</t>
  </si>
  <si>
    <t>Note about consumption</t>
  </si>
  <si>
    <t>Type of discount</t>
  </si>
  <si>
    <t>Discount is inclusive or exclusive of GST</t>
  </si>
  <si>
    <t>*The spreadsheets (bills) are interactive spreadsheets where quarterly consumption (MJ)</t>
  </si>
  <si>
    <t>Insert quartely consumption (MJ):</t>
  </si>
  <si>
    <t>Insert quarterly consumption (MJ):</t>
  </si>
  <si>
    <t>July 2020</t>
  </si>
  <si>
    <t>July 2019</t>
  </si>
  <si>
    <r>
      <t>Report 9: Queensland</t>
    </r>
    <r>
      <rPr>
        <sz val="10"/>
        <rFont val="Arial"/>
        <family val="2"/>
      </rPr>
      <t xml:space="preserve"> Energy Prices July 2020, An update report</t>
    </r>
    <r>
      <rPr>
        <sz val="10"/>
        <rFont val="Verdana"/>
        <family val="2"/>
      </rPr>
      <t xml:space="preserve"> (August 2020)   </t>
    </r>
  </si>
  <si>
    <t>Essentials</t>
  </si>
  <si>
    <t>https://www.energymadeeasy.gov.au/plan?id=AGL15196MRG&amp;postcode=4217</t>
  </si>
  <si>
    <t>bi-monthly</t>
    <phoneticPr fontId="0" type="noConversion"/>
  </si>
  <si>
    <t>Alinta Energy</t>
  </si>
  <si>
    <t>Home Deal</t>
  </si>
  <si>
    <t>https://www.energymadeeasy.gov.au/plan?id=ALI45813MRG&amp;postcode=4217</t>
  </si>
  <si>
    <t>GloBird Energy</t>
  </si>
  <si>
    <t>GloSave</t>
  </si>
  <si>
    <t>https://www.energymadeeasy.gov.au/plan?id=GLO48764MRG&amp;postcode=4217</t>
  </si>
  <si>
    <t>https://www.energymadeeasy.gov.au/plan?utm_source=AGL&amp;utm_campaign=bpi-retailer&amp;utm_medium=retailer&amp;id=AGL15195MRG2&amp;postcode=4000</t>
  </si>
  <si>
    <t>https://www.energymadeeasy.gov.au/plan?id=GLO48762MRG3&amp;utm_source=Globird%20Energy&amp;utm_campaign=bpi-retailer&amp;utm_medium=retailer&amp;postcode=4000</t>
  </si>
  <si>
    <t>https://www.energymadeeasy.gov.au/plan?utm_source=Alinta%20Energy&amp;utm_campaign=bpi-retailer&amp;utm_medium=retailer&amp;id=ALI45816MRG2&amp;postcode=4000</t>
  </si>
  <si>
    <t>QLD</t>
  </si>
  <si>
    <t>Red Energy</t>
  </si>
  <si>
    <t>Living Energy Saver</t>
  </si>
  <si>
    <t>https://www.energymadeeasy.gov.au/plan?id=RED21460MRG&amp;postcode=4217</t>
  </si>
  <si>
    <t>New</t>
  </si>
  <si>
    <t>https://www.energymadeeasy.gov.au/plan?id=RED21463MRG&amp;postcode=4000</t>
  </si>
  <si>
    <t>Origin Energy</t>
  </si>
  <si>
    <t>Retailers:</t>
  </si>
  <si>
    <t>Quarterly bill</t>
  </si>
  <si>
    <r>
      <t>Report 10: Queensland</t>
    </r>
    <r>
      <rPr>
        <sz val="10"/>
        <rFont val="Arial"/>
        <family val="2"/>
      </rPr>
      <t xml:space="preserve"> Energy Prices July 2021, An update report</t>
    </r>
    <r>
      <rPr>
        <sz val="10"/>
        <rFont val="Verdana"/>
        <family val="2"/>
      </rPr>
      <t xml:space="preserve"> (September 2021)   </t>
    </r>
  </si>
  <si>
    <t>July 2021</t>
  </si>
  <si>
    <t>Flexible Saver</t>
  </si>
  <si>
    <t>Go Variable</t>
  </si>
  <si>
    <t>Covau</t>
  </si>
  <si>
    <t>Freedom</t>
  </si>
  <si>
    <t>n</t>
  </si>
  <si>
    <t>https://www.energymadeeasy.gov.au/plan?id=AGL15220MRG&amp;postcode=4217</t>
  </si>
  <si>
    <t>https://www.energymadeeasy.gov.au/plan?id=ALI125266MRG&amp;postcode=4217</t>
  </si>
  <si>
    <t>https://www.energymadeeasy.gov.au/plan?id=ORI208101MRG&amp;postcode=4217</t>
  </si>
  <si>
    <t xml:space="preserve">Online sign-up credit </t>
  </si>
  <si>
    <t>Account credit</t>
  </si>
  <si>
    <t>https://www.energymadeeasy.gov.au/plan?id=COV12981MRG&amp;postcode=4217</t>
  </si>
  <si>
    <t>https://www.energymadeeasy.gov.au/plan?id=AGL15219MRG7&amp;utm_source=AGL&amp;utm_campaign=bpi-retailer&amp;utm_medium=retailer&amp;postcode=4000</t>
  </si>
  <si>
    <t>https://www.energymadeeasy.gov.au/plan?id=ALI125265MRG8&amp;utm_source=Alinta%20Energy&amp;utm_campaign=bpi-retailer&amp;utm_medium=retailer&amp;postcode=4000</t>
  </si>
  <si>
    <t>https://www.energymadeeasy.gov.au/plan?id=ORI208095MRG3&amp;utm_source=Origin%20Energy&amp;utm_campaign=bpi-retailer&amp;utm_medium=retailer&amp;postcode=4000</t>
  </si>
  <si>
    <t>https://www.energymadeeasy.gov.au/plan?id=GLO250913MRG2&amp;utm_source=Globird%20Energy&amp;utm_campaign=bpi-retailer&amp;utm_medium=retailer&amp;postcode=4000</t>
  </si>
  <si>
    <t>https://www.energymadeeasy.gov.au/plan?id=COV12983MRG3&amp;utm_source=CovaU&amp;utm_campaign=bpi-retailer&amp;utm_medium=retailer&amp;postcode=4000</t>
  </si>
  <si>
    <t>https://www.energymadeeasy.gov.au/plan?id=ORI208092MRG&amp;postcode=4680</t>
  </si>
  <si>
    <t>https://www.energymadeeasy.gov.au/plan?id=ORI208096MRG3&amp;utm_source=Origin%20Energy&amp;utm_campaign=bpi-retailer&amp;utm_medium=retailer&amp;postcode=4650</t>
  </si>
  <si>
    <t>July 2022</t>
  </si>
  <si>
    <t xml:space="preserve">Workbook 4: Gas Market Offers </t>
  </si>
  <si>
    <r>
      <t>Report 11: Queensland</t>
    </r>
    <r>
      <rPr>
        <sz val="10"/>
        <rFont val="Arial"/>
        <family val="2"/>
      </rPr>
      <t xml:space="preserve"> Energy Prices July 2022, An update report</t>
    </r>
    <r>
      <rPr>
        <sz val="10"/>
        <rFont val="Verdana"/>
        <family val="2"/>
      </rPr>
      <t xml:space="preserve"> (August 2022)   </t>
    </r>
  </si>
  <si>
    <t>Value Saver</t>
  </si>
  <si>
    <t>$75 sign up credit for new AGL customers</t>
  </si>
  <si>
    <t>E-billing only.</t>
  </si>
  <si>
    <t>https://www.energymadeeasy.gov.au/plan?id=ORI431046MRG1&amp;postcode=4217</t>
  </si>
  <si>
    <t>https://www.energymadeeasy.gov.au/plan?id=GLO403862MRG1&amp;postcode=4217</t>
  </si>
  <si>
    <t>https://www.energymadeeasy.gov.au/plan?id=RED21460MRG6&amp;postcode=4217</t>
  </si>
  <si>
    <t>https://www.energymadeeasy.gov.au/plan?id=ORI431045MRG1&amp;postcode=4000</t>
  </si>
  <si>
    <t>https://www.energymadeeasy.gov.au/plan?id=GLO403860MRG1&amp;postcode=4000</t>
  </si>
  <si>
    <t>https://www.energymadeeasy.gov.au/plan?id=RED21463MRG5&amp;postcode=4000</t>
  </si>
  <si>
    <t>https://www.energymadeeasy.gov.au/plan?id=ORI431058MRG1&amp;postcode=4700</t>
  </si>
  <si>
    <t>https://www.energymadeeasy.gov.au/plan?id=ORI431047MRG1&amp;postcode=4655</t>
  </si>
  <si>
    <t>https://www.energymadeeasy.gov.au/plan?id=ALI463780MRG1&amp;postcode=4000</t>
  </si>
  <si>
    <t>https://www.energymadeeasy.gov.au/plan?id=ALI463779MRG1&amp;postcode=4217</t>
  </si>
  <si>
    <t>July 2023</t>
  </si>
  <si>
    <t>*Gas market offers as of July 2012 - July 2023 (inc GST)</t>
  </si>
  <si>
    <t xml:space="preserve">The Queensland Tariff-Tracking project has produced 5 workbooks and 12 reports: </t>
  </si>
  <si>
    <t>Workbook 1: Regulated/standard electricity offers 2009 - 2023</t>
  </si>
  <si>
    <t>Workbook 2: Standard retail gas offers 2009 - 2023</t>
  </si>
  <si>
    <t>Workbook 3: Published electricity market offers as of July 2012 - July 2023</t>
  </si>
  <si>
    <t>Workbook 4: Published gas market offers as of July 2012 - July 2023</t>
  </si>
  <si>
    <t>Workbook 5: Solar market offers as of July 2016 - July 2023</t>
  </si>
  <si>
    <r>
      <t>Report 12: Queensland</t>
    </r>
    <r>
      <rPr>
        <sz val="10"/>
        <rFont val="Arial"/>
        <family val="2"/>
      </rPr>
      <t xml:space="preserve"> Energy Prices July 2023, An update report</t>
    </r>
    <r>
      <rPr>
        <sz val="10"/>
        <rFont val="Verdana"/>
        <family val="2"/>
      </rPr>
      <t xml:space="preserve"> (September 2023)   </t>
    </r>
  </si>
  <si>
    <t>https://www.energymadeeasy.gov.au/plan?id=AGL542806MRG5&amp;postcode=4000</t>
  </si>
  <si>
    <t>https://www.energymadeeasy.gov.au/plan?id=ALI463780MRG4&amp;postcode=4000</t>
  </si>
  <si>
    <t>https://www.energymadeeasy.gov.au/plan?id=ORI431045MRG5&amp;postcode=4000</t>
  </si>
  <si>
    <t>https://www.energymadeeasy.gov.au/plan?id=GLO630386MRG3&amp;postcode=4000</t>
  </si>
  <si>
    <t>https://www.energymadeeasy.gov.au/plan?id=RED552158MRG2&amp;postcode=4000</t>
  </si>
  <si>
    <t>NEW</t>
  </si>
  <si>
    <t>CovaU</t>
  </si>
  <si>
    <t>https://www.energymadeeasy.gov.au/plan?id=COV521866MRG1&amp;postcode=4000</t>
  </si>
  <si>
    <t>https://www.energymadeeasy.gov.au/plan?id=AGL542807MRG5&amp;postcode=4217</t>
  </si>
  <si>
    <t>https://www.energymadeeasy.gov.au/plan?id=ALI463779MRG4&amp;postcode=4217</t>
  </si>
  <si>
    <t>https://www.energymadeeasy.gov.au/plan?id=ORI431046MRG5&amp;postcode=4217</t>
  </si>
  <si>
    <t>https://www.energymadeeasy.gov.au/plan?id=GLO630388MRG3&amp;postcode=4217</t>
  </si>
  <si>
    <t>https://www.energymadeeasy.gov.au/plan?id=RED552155MRG2&amp;postcode=4217</t>
  </si>
  <si>
    <t>https://www.energymadeeasy.gov.au/plan?id=COV521865MRG1&amp;postcode=4217</t>
  </si>
  <si>
    <t>https://www.energymadeeasy.gov.au/plan?id=ORI431058MRG5&amp;postcode=4700</t>
  </si>
  <si>
    <t>https://www.energymadeeasy.gov.au/plan?id=ORI431047MRG4&amp;postcode=4655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</si>
</sst>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_);[Red]\(&quot;$&quot;#,##0\)"/>
    <numFmt numFmtId="164" formatCode="0.0000"/>
  </numFmts>
  <fonts count="37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b/>
      <sz val="11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57"/>
      <name val="Arial"/>
      <family val="2"/>
    </font>
    <font>
      <sz val="10"/>
      <color indexed="9"/>
      <name val="Verdana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color indexed="18"/>
      <name val="Arial"/>
      <family val="2"/>
    </font>
    <font>
      <b/>
      <sz val="10"/>
      <color indexed="18"/>
      <name val="Arial"/>
      <family val="2"/>
    </font>
    <font>
      <b/>
      <sz val="9"/>
      <color indexed="81"/>
      <name val="Verdana"/>
      <family val="2"/>
    </font>
    <font>
      <sz val="9"/>
      <color indexed="81"/>
      <name val="Verdana"/>
      <family val="2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b/>
      <sz val="9"/>
      <color rgb="FF000000"/>
      <name val="Verdana"/>
      <family val="2"/>
    </font>
    <font>
      <sz val="9"/>
      <color rgb="FF000000"/>
      <name val="Verdana"/>
      <family val="2"/>
    </font>
    <font>
      <sz val="10"/>
      <color rgb="FF000000"/>
      <name val="Tahoma"/>
      <family val="2"/>
    </font>
    <font>
      <sz val="10"/>
      <color rgb="FF000000"/>
      <name val="Verdana"/>
      <family val="2"/>
    </font>
    <font>
      <sz val="12"/>
      <color rgb="FF000000"/>
      <name val="Verdana"/>
      <family val="2"/>
    </font>
    <font>
      <sz val="7"/>
      <color rgb="FF000000"/>
      <name val="Verdana"/>
      <family val="2"/>
    </font>
    <font>
      <b/>
      <sz val="10"/>
      <color rgb="FF000000"/>
      <name val="Tahom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u/>
      <sz val="12"/>
      <color theme="10"/>
      <name val="Calibri"/>
      <family val="2"/>
      <scheme val="minor"/>
    </font>
    <font>
      <sz val="10"/>
      <color indexed="8"/>
      <name val="Verdana"/>
      <family val="2"/>
    </font>
    <font>
      <sz val="10"/>
      <color theme="0"/>
      <name val="Verdana"/>
      <family val="2"/>
    </font>
    <font>
      <b/>
      <sz val="10"/>
      <color theme="0"/>
      <name val="Verdana"/>
      <family val="2"/>
    </font>
  </fonts>
  <fills count="31">
    <fill>
      <patternFill patternType="none"/>
    </fill>
    <fill>
      <patternFill patternType="gray125"/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39997558519241921"/>
        <bgColor indexed="64"/>
      </patternFill>
    </fill>
  </fills>
  <borders count="22">
    <border>
      <left/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33" fillId="0" borderId="0" applyNumberFormat="0" applyFill="0" applyBorder="0" applyAlignment="0" applyProtection="0"/>
  </cellStyleXfs>
  <cellXfs count="286">
    <xf numFmtId="0" fontId="0" fillId="0" borderId="0" xfId="0"/>
    <xf numFmtId="0" fontId="6" fillId="0" borderId="0" xfId="0" applyFont="1"/>
    <xf numFmtId="0" fontId="14" fillId="0" borderId="0" xfId="0" applyFont="1"/>
    <xf numFmtId="0" fontId="0" fillId="2" borderId="11" xfId="0" applyFill="1" applyBorder="1"/>
    <xf numFmtId="0" fontId="13" fillId="0" borderId="0" xfId="0" applyFont="1"/>
    <xf numFmtId="0" fontId="15" fillId="0" borderId="0" xfId="0" applyFont="1"/>
    <xf numFmtId="0" fontId="0" fillId="0" borderId="0" xfId="0" applyProtection="1">
      <protection hidden="1"/>
    </xf>
    <xf numFmtId="2" fontId="0" fillId="0" borderId="0" xfId="0" applyNumberFormat="1"/>
    <xf numFmtId="0" fontId="12" fillId="4" borderId="0" xfId="0" applyFont="1" applyFill="1" applyProtection="1">
      <protection hidden="1"/>
    </xf>
    <xf numFmtId="0" fontId="0" fillId="4" borderId="0" xfId="0" applyFill="1"/>
    <xf numFmtId="0" fontId="13" fillId="0" borderId="10" xfId="0" applyFont="1" applyBorder="1"/>
    <xf numFmtId="0" fontId="0" fillId="0" borderId="10" xfId="0" applyBorder="1"/>
    <xf numFmtId="0" fontId="0" fillId="4" borderId="10" xfId="0" applyFill="1" applyBorder="1"/>
    <xf numFmtId="0" fontId="16" fillId="0" borderId="0" xfId="0" applyFont="1"/>
    <xf numFmtId="0" fontId="0" fillId="0" borderId="11" xfId="0" applyBorder="1"/>
    <xf numFmtId="0" fontId="0" fillId="4" borderId="11" xfId="0" applyFill="1" applyBorder="1"/>
    <xf numFmtId="0" fontId="0" fillId="2" borderId="0" xfId="0" applyFill="1"/>
    <xf numFmtId="0" fontId="6" fillId="0" borderId="0" xfId="0" applyFont="1" applyAlignment="1">
      <alignment horizontal="right"/>
    </xf>
    <xf numFmtId="0" fontId="0" fillId="4" borderId="0" xfId="0" applyFill="1" applyProtection="1">
      <protection hidden="1"/>
    </xf>
    <xf numFmtId="0" fontId="15" fillId="0" borderId="0" xfId="0" applyFont="1" applyProtection="1">
      <protection hidden="1"/>
    </xf>
    <xf numFmtId="0" fontId="6" fillId="0" borderId="11" xfId="0" applyFont="1" applyBorder="1" applyAlignment="1">
      <alignment horizontal="right"/>
    </xf>
    <xf numFmtId="49" fontId="0" fillId="0" borderId="0" xfId="0" applyNumberFormat="1"/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6" fontId="0" fillId="0" borderId="0" xfId="0" applyNumberFormat="1" applyAlignment="1">
      <alignment horizontal="left"/>
    </xf>
    <xf numFmtId="0" fontId="0" fillId="6" borderId="11" xfId="0" applyFill="1" applyBorder="1"/>
    <xf numFmtId="0" fontId="0" fillId="6" borderId="0" xfId="0" applyFill="1"/>
    <xf numFmtId="164" fontId="0" fillId="0" borderId="0" xfId="0" applyNumberFormat="1"/>
    <xf numFmtId="0" fontId="14" fillId="0" borderId="0" xfId="0" applyFont="1" applyProtection="1">
      <protection hidden="1"/>
    </xf>
    <xf numFmtId="0" fontId="0" fillId="2" borderId="11" xfId="0" applyFill="1" applyBorder="1" applyProtection="1">
      <protection hidden="1"/>
    </xf>
    <xf numFmtId="0" fontId="13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7" fillId="0" borderId="0" xfId="0" applyFont="1" applyProtection="1">
      <protection hidden="1"/>
    </xf>
    <xf numFmtId="2" fontId="0" fillId="0" borderId="0" xfId="0" applyNumberFormat="1" applyProtection="1">
      <protection hidden="1"/>
    </xf>
    <xf numFmtId="2" fontId="0" fillId="4" borderId="0" xfId="0" applyNumberFormat="1" applyFill="1" applyProtection="1">
      <protection hidden="1"/>
    </xf>
    <xf numFmtId="1" fontId="0" fillId="4" borderId="0" xfId="0" applyNumberFormat="1" applyFill="1" applyProtection="1">
      <protection hidden="1"/>
    </xf>
    <xf numFmtId="3" fontId="5" fillId="4" borderId="0" xfId="0" applyNumberFormat="1" applyFont="1" applyFill="1" applyProtection="1">
      <protection hidden="1"/>
    </xf>
    <xf numFmtId="1" fontId="0" fillId="4" borderId="9" xfId="0" applyNumberFormat="1" applyFill="1" applyBorder="1" applyProtection="1">
      <protection hidden="1"/>
    </xf>
    <xf numFmtId="2" fontId="16" fillId="0" borderId="0" xfId="0" applyNumberFormat="1" applyFont="1" applyProtection="1">
      <protection hidden="1"/>
    </xf>
    <xf numFmtId="2" fontId="17" fillId="0" borderId="0" xfId="0" applyNumberFormat="1" applyFont="1" applyProtection="1">
      <protection hidden="1"/>
    </xf>
    <xf numFmtId="2" fontId="0" fillId="0" borderId="0" xfId="0" applyNumberFormat="1" applyAlignment="1" applyProtection="1">
      <alignment horizontal="right"/>
      <protection hidden="1"/>
    </xf>
    <xf numFmtId="3" fontId="5" fillId="4" borderId="9" xfId="0" applyNumberFormat="1" applyFont="1" applyFill="1" applyBorder="1" applyProtection="1">
      <protection hidden="1"/>
    </xf>
    <xf numFmtId="3" fontId="12" fillId="4" borderId="0" xfId="0" applyNumberFormat="1" applyFont="1" applyFill="1" applyProtection="1">
      <protection hidden="1"/>
    </xf>
    <xf numFmtId="49" fontId="0" fillId="0" borderId="0" xfId="0" applyNumberFormat="1" applyProtection="1">
      <protection hidden="1"/>
    </xf>
    <xf numFmtId="0" fontId="0" fillId="0" borderId="0" xfId="0" applyAlignment="1" applyProtection="1">
      <alignment horizontal="left"/>
      <protection hidden="1"/>
    </xf>
    <xf numFmtId="6" fontId="0" fillId="0" borderId="0" xfId="0" applyNumberFormat="1" applyAlignment="1" applyProtection="1">
      <alignment horizontal="left"/>
      <protection hidden="1"/>
    </xf>
    <xf numFmtId="49" fontId="0" fillId="0" borderId="0" xfId="0" applyNumberFormat="1" applyAlignment="1" applyProtection="1">
      <alignment horizontal="left"/>
      <protection hidden="1"/>
    </xf>
    <xf numFmtId="0" fontId="0" fillId="2" borderId="0" xfId="0" applyFill="1" applyProtection="1">
      <protection hidden="1"/>
    </xf>
    <xf numFmtId="0" fontId="12" fillId="3" borderId="0" xfId="0" applyFont="1" applyFill="1" applyAlignment="1" applyProtection="1">
      <alignment horizontal="left"/>
      <protection locked="0"/>
    </xf>
    <xf numFmtId="0" fontId="0" fillId="6" borderId="11" xfId="0" applyFill="1" applyBorder="1" applyProtection="1">
      <protection hidden="1"/>
    </xf>
    <xf numFmtId="0" fontId="0" fillId="6" borderId="0" xfId="0" applyFill="1" applyProtection="1">
      <protection hidden="1"/>
    </xf>
    <xf numFmtId="0" fontId="8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0" fontId="9" fillId="5" borderId="0" xfId="0" applyFont="1" applyFill="1" applyProtection="1">
      <protection hidden="1"/>
    </xf>
    <xf numFmtId="0" fontId="13" fillId="5" borderId="6" xfId="0" applyFont="1" applyFill="1" applyBorder="1" applyProtection="1">
      <protection hidden="1"/>
    </xf>
    <xf numFmtId="0" fontId="14" fillId="5" borderId="7" xfId="0" applyFont="1" applyFill="1" applyBorder="1" applyProtection="1">
      <protection hidden="1"/>
    </xf>
    <xf numFmtId="0" fontId="14" fillId="5" borderId="8" xfId="0" applyFont="1" applyFill="1" applyBorder="1" applyProtection="1">
      <protection hidden="1"/>
    </xf>
    <xf numFmtId="0" fontId="10" fillId="5" borderId="0" xfId="0" applyFont="1" applyFill="1" applyProtection="1">
      <protection hidden="1"/>
    </xf>
    <xf numFmtId="49" fontId="11" fillId="5" borderId="0" xfId="0" applyNumberFormat="1" applyFont="1" applyFill="1" applyProtection="1">
      <protection hidden="1"/>
    </xf>
    <xf numFmtId="0" fontId="14" fillId="5" borderId="4" xfId="0" applyFont="1" applyFill="1" applyBorder="1" applyProtection="1">
      <protection hidden="1"/>
    </xf>
    <xf numFmtId="0" fontId="14" fillId="5" borderId="0" xfId="0" applyFont="1" applyFill="1" applyProtection="1">
      <protection hidden="1"/>
    </xf>
    <xf numFmtId="0" fontId="14" fillId="5" borderId="5" xfId="0" applyFont="1" applyFill="1" applyBorder="1" applyProtection="1">
      <protection hidden="1"/>
    </xf>
    <xf numFmtId="0" fontId="12" fillId="5" borderId="0" xfId="0" applyFont="1" applyFill="1" applyProtection="1">
      <protection hidden="1"/>
    </xf>
    <xf numFmtId="0" fontId="14" fillId="5" borderId="1" xfId="0" applyFont="1" applyFill="1" applyBorder="1" applyProtection="1">
      <protection hidden="1"/>
    </xf>
    <xf numFmtId="0" fontId="14" fillId="5" borderId="2" xfId="0" applyFont="1" applyFill="1" applyBorder="1" applyProtection="1">
      <protection hidden="1"/>
    </xf>
    <xf numFmtId="0" fontId="14" fillId="5" borderId="3" xfId="0" applyFont="1" applyFill="1" applyBorder="1" applyProtection="1">
      <protection hidden="1"/>
    </xf>
    <xf numFmtId="0" fontId="0" fillId="3" borderId="0" xfId="0" applyFill="1" applyProtection="1">
      <protection hidden="1"/>
    </xf>
    <xf numFmtId="0" fontId="21" fillId="5" borderId="0" xfId="0" applyFont="1" applyFill="1" applyProtection="1">
      <protection hidden="1"/>
    </xf>
    <xf numFmtId="0" fontId="0" fillId="7" borderId="11" xfId="0" applyFill="1" applyBorder="1" applyProtection="1">
      <protection hidden="1"/>
    </xf>
    <xf numFmtId="0" fontId="0" fillId="7" borderId="0" xfId="0" applyFill="1" applyProtection="1">
      <protection hidden="1"/>
    </xf>
    <xf numFmtId="0" fontId="13" fillId="0" borderId="10" xfId="0" applyFont="1" applyBorder="1" applyProtection="1">
      <protection hidden="1"/>
    </xf>
    <xf numFmtId="0" fontId="0" fillId="0" borderId="10" xfId="0" applyBorder="1" applyProtection="1">
      <protection hidden="1"/>
    </xf>
    <xf numFmtId="0" fontId="0" fillId="4" borderId="10" xfId="0" applyFill="1" applyBorder="1" applyProtection="1">
      <protection hidden="1"/>
    </xf>
    <xf numFmtId="0" fontId="6" fillId="0" borderId="0" xfId="0" applyFont="1" applyProtection="1">
      <protection hidden="1"/>
    </xf>
    <xf numFmtId="0" fontId="0" fillId="0" borderId="11" xfId="0" applyBorder="1" applyProtection="1">
      <protection hidden="1"/>
    </xf>
    <xf numFmtId="0" fontId="0" fillId="4" borderId="11" xfId="0" applyFill="1" applyBorder="1" applyProtection="1">
      <protection hidden="1"/>
    </xf>
    <xf numFmtId="164" fontId="0" fillId="0" borderId="0" xfId="0" applyNumberFormat="1" applyProtection="1">
      <protection hidden="1"/>
    </xf>
    <xf numFmtId="0" fontId="6" fillId="0" borderId="0" xfId="0" applyFont="1" applyAlignment="1" applyProtection="1">
      <alignment horizontal="right"/>
      <protection hidden="1"/>
    </xf>
    <xf numFmtId="0" fontId="6" fillId="0" borderId="11" xfId="0" applyFont="1" applyBorder="1" applyAlignment="1" applyProtection="1">
      <alignment horizontal="right"/>
      <protection hidden="1"/>
    </xf>
    <xf numFmtId="0" fontId="0" fillId="8" borderId="11" xfId="0" applyFill="1" applyBorder="1" applyProtection="1">
      <protection hidden="1"/>
    </xf>
    <xf numFmtId="0" fontId="0" fillId="8" borderId="0" xfId="0" applyFill="1" applyProtection="1">
      <protection hidden="1"/>
    </xf>
    <xf numFmtId="0" fontId="3" fillId="0" borderId="0" xfId="0" applyFont="1"/>
    <xf numFmtId="0" fontId="14" fillId="5" borderId="4" xfId="0" applyFont="1" applyFill="1" applyBorder="1"/>
    <xf numFmtId="0" fontId="14" fillId="5" borderId="1" xfId="0" applyFont="1" applyFill="1" applyBorder="1"/>
    <xf numFmtId="0" fontId="2" fillId="5" borderId="0" xfId="0" applyFont="1" applyFill="1" applyProtection="1">
      <protection hidden="1"/>
    </xf>
    <xf numFmtId="0" fontId="0" fillId="9" borderId="15" xfId="0" applyFill="1" applyBorder="1"/>
    <xf numFmtId="0" fontId="0" fillId="0" borderId="15" xfId="0" applyBorder="1" applyAlignment="1">
      <alignment horizontal="left"/>
    </xf>
    <xf numFmtId="0" fontId="0" fillId="0" borderId="15" xfId="0" applyBorder="1"/>
    <xf numFmtId="14" fontId="0" fillId="0" borderId="15" xfId="0" applyNumberFormat="1" applyBorder="1"/>
    <xf numFmtId="0" fontId="0" fillId="0" borderId="15" xfId="0" applyBorder="1" applyAlignment="1">
      <alignment horizontal="right"/>
    </xf>
    <xf numFmtId="0" fontId="0" fillId="0" borderId="15" xfId="0" applyBorder="1" applyAlignment="1">
      <alignment horizontal="center"/>
    </xf>
    <xf numFmtId="0" fontId="0" fillId="9" borderId="0" xfId="0" applyFill="1" applyAlignment="1">
      <alignment horizontal="right" wrapText="1"/>
    </xf>
    <xf numFmtId="0" fontId="0" fillId="9" borderId="0" xfId="0" applyFill="1" applyAlignment="1">
      <alignment horizontal="left" wrapText="1"/>
    </xf>
    <xf numFmtId="0" fontId="0" fillId="9" borderId="0" xfId="0" applyFill="1" applyAlignment="1">
      <alignment wrapText="1"/>
    </xf>
    <xf numFmtId="0" fontId="0" fillId="4" borderId="12" xfId="0" applyFill="1" applyBorder="1" applyAlignment="1">
      <alignment horizontal="right" wrapText="1"/>
    </xf>
    <xf numFmtId="0" fontId="0" fillId="10" borderId="0" xfId="0" applyFill="1" applyAlignment="1">
      <alignment horizontal="right" wrapText="1"/>
    </xf>
    <xf numFmtId="0" fontId="0" fillId="10" borderId="13" xfId="0" applyFill="1" applyBorder="1" applyAlignment="1">
      <alignment horizontal="right" wrapText="1"/>
    </xf>
    <xf numFmtId="0" fontId="0" fillId="11" borderId="0" xfId="0" applyFill="1" applyAlignment="1">
      <alignment horizontal="right" wrapText="1"/>
    </xf>
    <xf numFmtId="0" fontId="0" fillId="11" borderId="13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13" xfId="0" applyFill="1" applyBorder="1" applyAlignment="1">
      <alignment horizontal="right" wrapText="1"/>
    </xf>
    <xf numFmtId="0" fontId="0" fillId="12" borderId="0" xfId="0" applyFill="1" applyAlignment="1">
      <alignment horizontal="right" wrapText="1"/>
    </xf>
    <xf numFmtId="0" fontId="0" fillId="12" borderId="13" xfId="0" applyFill="1" applyBorder="1" applyAlignment="1">
      <alignment horizontal="right" wrapText="1"/>
    </xf>
    <xf numFmtId="0" fontId="0" fillId="13" borderId="0" xfId="0" applyFill="1" applyAlignment="1">
      <alignment horizontal="center" wrapText="1"/>
    </xf>
    <xf numFmtId="0" fontId="0" fillId="13" borderId="14" xfId="0" applyFill="1" applyBorder="1" applyAlignment="1">
      <alignment horizontal="center" wrapText="1"/>
    </xf>
    <xf numFmtId="0" fontId="0" fillId="14" borderId="0" xfId="0" applyFill="1" applyAlignment="1">
      <alignment horizontal="center" wrapText="1"/>
    </xf>
    <xf numFmtId="0" fontId="0" fillId="11" borderId="0" xfId="0" applyFill="1" applyAlignment="1">
      <alignment horizontal="center" wrapText="1"/>
    </xf>
    <xf numFmtId="0" fontId="0" fillId="14" borderId="0" xfId="0" applyFill="1" applyAlignment="1">
      <alignment horizontal="right" wrapText="1"/>
    </xf>
    <xf numFmtId="0" fontId="0" fillId="9" borderId="0" xfId="0" applyFill="1" applyAlignment="1">
      <alignment horizontal="center" wrapText="1"/>
    </xf>
    <xf numFmtId="0" fontId="0" fillId="9" borderId="13" xfId="0" applyFill="1" applyBorder="1" applyAlignment="1">
      <alignment horizontal="right" wrapText="1"/>
    </xf>
    <xf numFmtId="14" fontId="0" fillId="15" borderId="15" xfId="0" applyNumberFormat="1" applyFill="1" applyBorder="1"/>
    <xf numFmtId="1" fontId="0" fillId="0" borderId="15" xfId="0" applyNumberFormat="1" applyBorder="1"/>
    <xf numFmtId="0" fontId="0" fillId="16" borderId="0" xfId="0" applyFill="1" applyProtection="1">
      <protection hidden="1"/>
    </xf>
    <xf numFmtId="0" fontId="21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22" fillId="17" borderId="0" xfId="0" applyFont="1" applyFill="1" applyProtection="1">
      <protection hidden="1"/>
    </xf>
    <xf numFmtId="0" fontId="23" fillId="5" borderId="6" xfId="0" applyFont="1" applyFill="1" applyBorder="1" applyProtection="1">
      <protection hidden="1"/>
    </xf>
    <xf numFmtId="0" fontId="21" fillId="5" borderId="7" xfId="0" applyFont="1" applyFill="1" applyBorder="1" applyProtection="1">
      <protection hidden="1"/>
    </xf>
    <xf numFmtId="0" fontId="21" fillId="5" borderId="8" xfId="0" applyFont="1" applyFill="1" applyBorder="1" applyProtection="1">
      <protection hidden="1"/>
    </xf>
    <xf numFmtId="0" fontId="21" fillId="5" borderId="4" xfId="0" applyFont="1" applyFill="1" applyBorder="1" applyProtection="1">
      <protection hidden="1"/>
    </xf>
    <xf numFmtId="0" fontId="21" fillId="5" borderId="5" xfId="0" applyFont="1" applyFill="1" applyBorder="1" applyProtection="1">
      <protection hidden="1"/>
    </xf>
    <xf numFmtId="0" fontId="21" fillId="5" borderId="1" xfId="0" applyFont="1" applyFill="1" applyBorder="1" applyProtection="1">
      <protection hidden="1"/>
    </xf>
    <xf numFmtId="0" fontId="21" fillId="5" borderId="2" xfId="0" applyFont="1" applyFill="1" applyBorder="1" applyProtection="1">
      <protection hidden="1"/>
    </xf>
    <xf numFmtId="0" fontId="21" fillId="5" borderId="3" xfId="0" applyFont="1" applyFill="1" applyBorder="1" applyProtection="1">
      <protection hidden="1"/>
    </xf>
    <xf numFmtId="0" fontId="0" fillId="0" borderId="4" xfId="0" applyBorder="1" applyProtection="1">
      <protection hidden="1"/>
    </xf>
    <xf numFmtId="4" fontId="0" fillId="0" borderId="0" xfId="0" applyNumberFormat="1" applyProtection="1">
      <protection hidden="1"/>
    </xf>
    <xf numFmtId="3" fontId="1" fillId="0" borderId="0" xfId="0" applyNumberFormat="1" applyFont="1" applyProtection="1">
      <protection hidden="1"/>
    </xf>
    <xf numFmtId="3" fontId="1" fillId="4" borderId="0" xfId="0" applyNumberFormat="1" applyFont="1" applyFill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1" xfId="0" applyBorder="1" applyProtection="1">
      <protection hidden="1"/>
    </xf>
    <xf numFmtId="0" fontId="0" fillId="0" borderId="2" xfId="0" applyBorder="1" applyProtection="1">
      <protection hidden="1"/>
    </xf>
    <xf numFmtId="4" fontId="0" fillId="0" borderId="2" xfId="0" applyNumberFormat="1" applyBorder="1" applyProtection="1">
      <protection hidden="1"/>
    </xf>
    <xf numFmtId="3" fontId="1" fillId="0" borderId="2" xfId="0" applyNumberFormat="1" applyFont="1" applyBorder="1" applyProtection="1">
      <protection hidden="1"/>
    </xf>
    <xf numFmtId="3" fontId="1" fillId="4" borderId="2" xfId="0" applyNumberFormat="1" applyFont="1" applyFill="1" applyBorder="1" applyProtection="1"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/>
      <protection hidden="1"/>
    </xf>
    <xf numFmtId="2" fontId="0" fillId="0" borderId="2" xfId="0" applyNumberFormat="1" applyBorder="1" applyProtection="1">
      <protection hidden="1"/>
    </xf>
    <xf numFmtId="0" fontId="0" fillId="12" borderId="0" xfId="0" applyFill="1" applyProtection="1">
      <protection hidden="1"/>
    </xf>
    <xf numFmtId="3" fontId="22" fillId="3" borderId="0" xfId="0" applyNumberFormat="1" applyFont="1" applyFill="1" applyProtection="1">
      <protection locked="0"/>
    </xf>
    <xf numFmtId="0" fontId="21" fillId="12" borderId="0" xfId="0" applyFont="1" applyFill="1" applyProtection="1">
      <protection hidden="1"/>
    </xf>
    <xf numFmtId="0" fontId="22" fillId="12" borderId="0" xfId="0" applyFont="1" applyFill="1" applyProtection="1">
      <protection hidden="1"/>
    </xf>
    <xf numFmtId="0" fontId="21" fillId="18" borderId="0" xfId="0" applyFont="1" applyFill="1" applyProtection="1">
      <protection hidden="1"/>
    </xf>
    <xf numFmtId="0" fontId="0" fillId="18" borderId="0" xfId="0" applyFill="1" applyProtection="1">
      <protection hidden="1"/>
    </xf>
    <xf numFmtId="0" fontId="22" fillId="18" borderId="0" xfId="0" applyFont="1" applyFill="1" applyProtection="1">
      <protection hidden="1"/>
    </xf>
    <xf numFmtId="0" fontId="2" fillId="19" borderId="0" xfId="0" applyFont="1" applyFill="1" applyAlignment="1">
      <alignment horizontal="center" wrapText="1"/>
    </xf>
    <xf numFmtId="0" fontId="2" fillId="14" borderId="0" xfId="0" applyFont="1" applyFill="1" applyAlignment="1">
      <alignment horizontal="center" wrapText="1"/>
    </xf>
    <xf numFmtId="0" fontId="2" fillId="11" borderId="13" xfId="0" applyFont="1" applyFill="1" applyBorder="1" applyAlignment="1">
      <alignment horizontal="center" wrapText="1"/>
    </xf>
    <xf numFmtId="0" fontId="2" fillId="0" borderId="15" xfId="0" applyFont="1" applyBorder="1"/>
    <xf numFmtId="0" fontId="21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22" fillId="20" borderId="0" xfId="0" applyFont="1" applyFill="1" applyProtection="1">
      <protection hidden="1"/>
    </xf>
    <xf numFmtId="49" fontId="2" fillId="18" borderId="17" xfId="0" applyNumberFormat="1" applyFont="1" applyFill="1" applyBorder="1" applyProtection="1">
      <protection hidden="1"/>
    </xf>
    <xf numFmtId="49" fontId="0" fillId="17" borderId="17" xfId="0" applyNumberFormat="1" applyFill="1" applyBorder="1" applyProtection="1">
      <protection hidden="1"/>
    </xf>
    <xf numFmtId="49" fontId="2" fillId="12" borderId="17" xfId="0" applyNumberFormat="1" applyFont="1" applyFill="1" applyBorder="1" applyProtection="1">
      <protection hidden="1"/>
    </xf>
    <xf numFmtId="49" fontId="11" fillId="8" borderId="17" xfId="0" applyNumberFormat="1" applyFont="1" applyFill="1" applyBorder="1" applyProtection="1">
      <protection hidden="1"/>
    </xf>
    <xf numFmtId="49" fontId="4" fillId="7" borderId="17" xfId="0" applyNumberFormat="1" applyFont="1" applyFill="1" applyBorder="1" applyProtection="1">
      <protection hidden="1"/>
    </xf>
    <xf numFmtId="49" fontId="11" fillId="6" borderId="17" xfId="0" applyNumberFormat="1" applyFont="1" applyFill="1" applyBorder="1" applyProtection="1">
      <protection hidden="1"/>
    </xf>
    <xf numFmtId="49" fontId="11" fillId="2" borderId="18" xfId="0" applyNumberFormat="1" applyFont="1" applyFill="1" applyBorder="1" applyProtection="1">
      <protection hidden="1"/>
    </xf>
    <xf numFmtId="14" fontId="2" fillId="0" borderId="15" xfId="0" applyNumberFormat="1" applyFont="1" applyBorder="1"/>
    <xf numFmtId="2" fontId="2" fillId="0" borderId="15" xfId="0" applyNumberFormat="1" applyFont="1" applyBorder="1"/>
    <xf numFmtId="0" fontId="2" fillId="0" borderId="15" xfId="0" applyFont="1" applyBorder="1" applyAlignment="1">
      <alignment horizontal="left"/>
    </xf>
    <xf numFmtId="1" fontId="0" fillId="0" borderId="0" xfId="0" applyNumberFormat="1"/>
    <xf numFmtId="0" fontId="2" fillId="21" borderId="0" xfId="0" applyFont="1" applyFill="1"/>
    <xf numFmtId="0" fontId="0" fillId="21" borderId="11" xfId="0" applyFill="1" applyBorder="1"/>
    <xf numFmtId="0" fontId="2" fillId="9" borderId="0" xfId="1" applyFill="1" applyAlignment="1">
      <alignment horizontal="right" wrapText="1"/>
    </xf>
    <xf numFmtId="0" fontId="2" fillId="9" borderId="0" xfId="1" applyFill="1" applyAlignment="1">
      <alignment horizontal="left" wrapText="1"/>
    </xf>
    <xf numFmtId="0" fontId="2" fillId="9" borderId="0" xfId="1" applyFill="1" applyAlignment="1">
      <alignment wrapText="1"/>
    </xf>
    <xf numFmtId="0" fontId="2" fillId="4" borderId="12" xfId="1" applyFill="1" applyBorder="1" applyAlignment="1">
      <alignment horizontal="right" wrapText="1"/>
    </xf>
    <xf numFmtId="2" fontId="2" fillId="4" borderId="0" xfId="1" applyNumberFormat="1" applyFill="1" applyAlignment="1">
      <alignment horizontal="right" wrapText="1"/>
    </xf>
    <xf numFmtId="2" fontId="2" fillId="22" borderId="0" xfId="1" applyNumberFormat="1" applyFill="1" applyAlignment="1">
      <alignment horizontal="right" wrapText="1"/>
    </xf>
    <xf numFmtId="0" fontId="2" fillId="10" borderId="0" xfId="1" applyFill="1" applyAlignment="1">
      <alignment horizontal="right" wrapText="1"/>
    </xf>
    <xf numFmtId="0" fontId="2" fillId="10" borderId="13" xfId="1" applyFill="1" applyBorder="1" applyAlignment="1">
      <alignment horizontal="right" wrapText="1"/>
    </xf>
    <xf numFmtId="0" fontId="2" fillId="23" borderId="0" xfId="1" applyFill="1" applyAlignment="1">
      <alignment horizontal="right" wrapText="1"/>
    </xf>
    <xf numFmtId="0" fontId="2" fillId="23" borderId="13" xfId="1" applyFill="1" applyBorder="1" applyAlignment="1">
      <alignment horizontal="right" wrapText="1"/>
    </xf>
    <xf numFmtId="0" fontId="2" fillId="11" borderId="0" xfId="1" applyFill="1" applyAlignment="1">
      <alignment horizontal="right" wrapText="1"/>
    </xf>
    <xf numFmtId="0" fontId="2" fillId="11" borderId="13" xfId="1" applyFill="1" applyBorder="1" applyAlignment="1">
      <alignment horizontal="right" wrapText="1"/>
    </xf>
    <xf numFmtId="0" fontId="2" fillId="7" borderId="0" xfId="1" applyFill="1" applyAlignment="1">
      <alignment horizontal="right" wrapText="1"/>
    </xf>
    <xf numFmtId="0" fontId="2" fillId="7" borderId="13" xfId="1" applyFill="1" applyBorder="1" applyAlignment="1">
      <alignment horizontal="right" wrapText="1"/>
    </xf>
    <xf numFmtId="0" fontId="2" fillId="12" borderId="0" xfId="1" applyFill="1" applyAlignment="1">
      <alignment horizontal="right" wrapText="1"/>
    </xf>
    <xf numFmtId="0" fontId="2" fillId="12" borderId="13" xfId="1" applyFill="1" applyBorder="1" applyAlignment="1">
      <alignment horizontal="right" wrapText="1"/>
    </xf>
    <xf numFmtId="0" fontId="2" fillId="13" borderId="0" xfId="1" applyFill="1" applyAlignment="1">
      <alignment horizontal="center" wrapText="1"/>
    </xf>
    <xf numFmtId="0" fontId="2" fillId="13" borderId="14" xfId="1" applyFill="1" applyBorder="1" applyAlignment="1">
      <alignment horizontal="center" wrapText="1"/>
    </xf>
    <xf numFmtId="0" fontId="2" fillId="19" borderId="0" xfId="1" applyFill="1" applyAlignment="1">
      <alignment horizontal="center" wrapText="1"/>
    </xf>
    <xf numFmtId="0" fontId="2" fillId="14" borderId="0" xfId="1" applyFill="1" applyAlignment="1">
      <alignment horizontal="center" wrapText="1"/>
    </xf>
    <xf numFmtId="0" fontId="2" fillId="11" borderId="0" xfId="1" applyFill="1" applyAlignment="1">
      <alignment horizontal="center" wrapText="1"/>
    </xf>
    <xf numFmtId="0" fontId="2" fillId="14" borderId="0" xfId="1" applyFill="1" applyAlignment="1">
      <alignment horizontal="right" wrapText="1"/>
    </xf>
    <xf numFmtId="0" fontId="2" fillId="11" borderId="13" xfId="1" applyFill="1" applyBorder="1" applyAlignment="1">
      <alignment horizontal="center" wrapText="1"/>
    </xf>
    <xf numFmtId="0" fontId="2" fillId="9" borderId="0" xfId="1" applyFill="1" applyAlignment="1">
      <alignment horizontal="center" wrapText="1"/>
    </xf>
    <xf numFmtId="0" fontId="2" fillId="9" borderId="13" xfId="1" applyFill="1" applyBorder="1" applyAlignment="1">
      <alignment horizontal="right" wrapText="1"/>
    </xf>
    <xf numFmtId="0" fontId="2" fillId="0" borderId="0" xfId="1"/>
    <xf numFmtId="1" fontId="2" fillId="0" borderId="0" xfId="1" applyNumberFormat="1"/>
    <xf numFmtId="2" fontId="2" fillId="0" borderId="0" xfId="1" applyNumberFormat="1"/>
    <xf numFmtId="0" fontId="23" fillId="5" borderId="6" xfId="1" applyFont="1" applyFill="1" applyBorder="1" applyProtection="1">
      <protection hidden="1"/>
    </xf>
    <xf numFmtId="0" fontId="21" fillId="5" borderId="7" xfId="1" applyFont="1" applyFill="1" applyBorder="1" applyProtection="1">
      <protection hidden="1"/>
    </xf>
    <xf numFmtId="0" fontId="21" fillId="5" borderId="8" xfId="1" applyFont="1" applyFill="1" applyBorder="1" applyProtection="1">
      <protection hidden="1"/>
    </xf>
    <xf numFmtId="0" fontId="21" fillId="5" borderId="4" xfId="1" applyFont="1" applyFill="1" applyBorder="1" applyProtection="1">
      <protection hidden="1"/>
    </xf>
    <xf numFmtId="0" fontId="21" fillId="5" borderId="5" xfId="1" applyFont="1" applyFill="1" applyBorder="1" applyProtection="1">
      <protection hidden="1"/>
    </xf>
    <xf numFmtId="0" fontId="21" fillId="5" borderId="1" xfId="1" applyFont="1" applyFill="1" applyBorder="1" applyProtection="1">
      <protection hidden="1"/>
    </xf>
    <xf numFmtId="0" fontId="21" fillId="5" borderId="2" xfId="1" applyFont="1" applyFill="1" applyBorder="1" applyProtection="1">
      <protection hidden="1"/>
    </xf>
    <xf numFmtId="0" fontId="21" fillId="5" borderId="3" xfId="1" applyFont="1" applyFill="1" applyBorder="1" applyProtection="1">
      <protection hidden="1"/>
    </xf>
    <xf numFmtId="0" fontId="2" fillId="0" borderId="4" xfId="1" applyBorder="1" applyProtection="1">
      <protection hidden="1"/>
    </xf>
    <xf numFmtId="0" fontId="2" fillId="0" borderId="5" xfId="1" applyBorder="1" applyAlignment="1" applyProtection="1">
      <alignment horizontal="center"/>
      <protection hidden="1"/>
    </xf>
    <xf numFmtId="0" fontId="2" fillId="0" borderId="1" xfId="1" applyBorder="1" applyProtection="1">
      <protection hidden="1"/>
    </xf>
    <xf numFmtId="0" fontId="2" fillId="0" borderId="2" xfId="1" applyBorder="1" applyProtection="1">
      <protection hidden="1"/>
    </xf>
    <xf numFmtId="4" fontId="2" fillId="0" borderId="2" xfId="1" applyNumberFormat="1" applyBorder="1" applyProtection="1">
      <protection hidden="1"/>
    </xf>
    <xf numFmtId="3" fontId="1" fillId="0" borderId="2" xfId="1" applyNumberFormat="1" applyFont="1" applyBorder="1" applyProtection="1">
      <protection hidden="1"/>
    </xf>
    <xf numFmtId="0" fontId="2" fillId="0" borderId="2" xfId="1" applyBorder="1" applyAlignment="1" applyProtection="1">
      <alignment horizontal="center"/>
      <protection hidden="1"/>
    </xf>
    <xf numFmtId="0" fontId="2" fillId="0" borderId="3" xfId="1" applyBorder="1" applyAlignment="1" applyProtection="1">
      <alignment horizontal="center"/>
      <protection hidden="1"/>
    </xf>
    <xf numFmtId="2" fontId="2" fillId="0" borderId="2" xfId="1" applyNumberFormat="1" applyBorder="1" applyProtection="1">
      <protection hidden="1"/>
    </xf>
    <xf numFmtId="49" fontId="2" fillId="25" borderId="17" xfId="0" applyNumberFormat="1" applyFont="1" applyFill="1" applyBorder="1" applyProtection="1">
      <protection hidden="1"/>
    </xf>
    <xf numFmtId="49" fontId="2" fillId="26" borderId="17" xfId="0" applyNumberFormat="1" applyFont="1" applyFill="1" applyBorder="1" applyProtection="1">
      <protection hidden="1"/>
    </xf>
    <xf numFmtId="0" fontId="21" fillId="25" borderId="0" xfId="1" applyFont="1" applyFill="1" applyProtection="1">
      <protection hidden="1"/>
    </xf>
    <xf numFmtId="0" fontId="2" fillId="25" borderId="0" xfId="1" applyFill="1" applyProtection="1">
      <protection hidden="1"/>
    </xf>
    <xf numFmtId="0" fontId="22" fillId="25" borderId="0" xfId="1" applyFont="1" applyFill="1" applyProtection="1">
      <protection hidden="1"/>
    </xf>
    <xf numFmtId="0" fontId="31" fillId="0" borderId="15" xfId="0" applyFont="1" applyBorder="1"/>
    <xf numFmtId="14" fontId="31" fillId="0" borderId="15" xfId="0" applyNumberFormat="1" applyFont="1" applyBorder="1"/>
    <xf numFmtId="0" fontId="31" fillId="0" borderId="15" xfId="0" applyFont="1" applyBorder="1" applyAlignment="1">
      <alignment horizontal="left"/>
    </xf>
    <xf numFmtId="2" fontId="31" fillId="0" borderId="15" xfId="0" applyNumberFormat="1" applyFont="1" applyBorder="1"/>
    <xf numFmtId="2" fontId="32" fillId="0" borderId="15" xfId="0" applyNumberFormat="1" applyFont="1" applyBorder="1"/>
    <xf numFmtId="0" fontId="31" fillId="0" borderId="15" xfId="0" applyFont="1" applyBorder="1" applyAlignment="1">
      <alignment horizontal="right"/>
    </xf>
    <xf numFmtId="1" fontId="31" fillId="0" borderId="15" xfId="0" applyNumberFormat="1" applyFont="1" applyBorder="1"/>
    <xf numFmtId="0" fontId="31" fillId="0" borderId="15" xfId="0" applyFont="1" applyBorder="1" applyAlignment="1">
      <alignment horizontal="center"/>
    </xf>
    <xf numFmtId="0" fontId="33" fillId="0" borderId="15" xfId="2" applyBorder="1" applyAlignment="1" applyProtection="1"/>
    <xf numFmtId="0" fontId="34" fillId="0" borderId="15" xfId="0" applyFont="1" applyBorder="1" applyAlignment="1">
      <alignment horizontal="right"/>
    </xf>
    <xf numFmtId="0" fontId="31" fillId="0" borderId="0" xfId="0" applyFont="1"/>
    <xf numFmtId="0" fontId="33" fillId="0" borderId="0" xfId="2" applyBorder="1" applyAlignment="1" applyProtection="1"/>
    <xf numFmtId="0" fontId="2" fillId="0" borderId="0" xfId="1" applyProtection="1">
      <protection hidden="1"/>
    </xf>
    <xf numFmtId="4" fontId="2" fillId="0" borderId="0" xfId="1" applyNumberFormat="1" applyProtection="1">
      <protection hidden="1"/>
    </xf>
    <xf numFmtId="3" fontId="1" fillId="0" borderId="0" xfId="1" applyNumberFormat="1" applyFont="1" applyProtection="1">
      <protection hidden="1"/>
    </xf>
    <xf numFmtId="0" fontId="21" fillId="0" borderId="0" xfId="1" applyFont="1" applyProtection="1">
      <protection hidden="1"/>
    </xf>
    <xf numFmtId="0" fontId="2" fillId="0" borderId="0" xfId="1" applyAlignment="1" applyProtection="1">
      <alignment horizontal="center"/>
      <protection hidden="1"/>
    </xf>
    <xf numFmtId="0" fontId="21" fillId="5" borderId="0" xfId="1" applyFont="1" applyFill="1" applyProtection="1">
      <protection hidden="1"/>
    </xf>
    <xf numFmtId="3" fontId="22" fillId="3" borderId="0" xfId="1" applyNumberFormat="1" applyFont="1" applyFill="1" applyProtection="1">
      <protection locked="0"/>
    </xf>
    <xf numFmtId="0" fontId="21" fillId="0" borderId="2" xfId="1" applyFont="1" applyBorder="1" applyProtection="1">
      <protection hidden="1"/>
    </xf>
    <xf numFmtId="3" fontId="21" fillId="0" borderId="0" xfId="1" applyNumberFormat="1" applyFont="1" applyProtection="1">
      <protection hidden="1"/>
    </xf>
    <xf numFmtId="3" fontId="21" fillId="0" borderId="2" xfId="1" applyNumberFormat="1" applyFont="1" applyBorder="1" applyProtection="1">
      <protection hidden="1"/>
    </xf>
    <xf numFmtId="0" fontId="23" fillId="4" borderId="19" xfId="1" applyFont="1" applyFill="1" applyBorder="1" applyAlignment="1" applyProtection="1">
      <alignment wrapText="1"/>
      <protection hidden="1"/>
    </xf>
    <xf numFmtId="0" fontId="23" fillId="4" borderId="9" xfId="1" applyFont="1" applyFill="1" applyBorder="1" applyAlignment="1" applyProtection="1">
      <alignment wrapText="1"/>
      <protection hidden="1"/>
    </xf>
    <xf numFmtId="0" fontId="23" fillId="4" borderId="15" xfId="1" applyFont="1" applyFill="1" applyBorder="1" applyAlignment="1" applyProtection="1">
      <alignment wrapText="1"/>
      <protection hidden="1"/>
    </xf>
    <xf numFmtId="0" fontId="23" fillId="4" borderId="20" xfId="1" applyFont="1" applyFill="1" applyBorder="1" applyAlignment="1" applyProtection="1">
      <alignment wrapText="1"/>
      <protection hidden="1"/>
    </xf>
    <xf numFmtId="0" fontId="22" fillId="4" borderId="15" xfId="1" applyFont="1" applyFill="1" applyBorder="1" applyAlignment="1" applyProtection="1">
      <alignment wrapText="1"/>
      <protection hidden="1"/>
    </xf>
    <xf numFmtId="0" fontId="21" fillId="4" borderId="15" xfId="1" applyFont="1" applyFill="1" applyBorder="1" applyAlignment="1" applyProtection="1">
      <alignment horizontal="center" wrapText="1"/>
      <protection hidden="1"/>
    </xf>
    <xf numFmtId="0" fontId="21" fillId="24" borderId="15" xfId="1" applyFont="1" applyFill="1" applyBorder="1" applyAlignment="1" applyProtection="1">
      <alignment horizontal="center" wrapText="1"/>
      <protection hidden="1"/>
    </xf>
    <xf numFmtId="0" fontId="22" fillId="4" borderId="15" xfId="1" applyFont="1" applyFill="1" applyBorder="1" applyAlignment="1" applyProtection="1">
      <alignment horizontal="center" wrapText="1"/>
      <protection hidden="1"/>
    </xf>
    <xf numFmtId="0" fontId="21" fillId="4" borderId="21" xfId="1" applyFont="1" applyFill="1" applyBorder="1" applyAlignment="1" applyProtection="1">
      <alignment horizontal="center" wrapText="1"/>
      <protection hidden="1"/>
    </xf>
    <xf numFmtId="0" fontId="23" fillId="4" borderId="19" xfId="0" applyFont="1" applyFill="1" applyBorder="1" applyAlignment="1" applyProtection="1">
      <alignment wrapText="1"/>
      <protection hidden="1"/>
    </xf>
    <xf numFmtId="0" fontId="23" fillId="4" borderId="9" xfId="0" applyFont="1" applyFill="1" applyBorder="1" applyAlignment="1" applyProtection="1">
      <alignment wrapText="1"/>
      <protection hidden="1"/>
    </xf>
    <xf numFmtId="0" fontId="23" fillId="4" borderId="15" xfId="0" applyFont="1" applyFill="1" applyBorder="1" applyAlignment="1" applyProtection="1">
      <alignment wrapText="1"/>
      <protection hidden="1"/>
    </xf>
    <xf numFmtId="0" fontId="23" fillId="4" borderId="20" xfId="0" applyFont="1" applyFill="1" applyBorder="1" applyAlignment="1" applyProtection="1">
      <alignment wrapText="1"/>
      <protection hidden="1"/>
    </xf>
    <xf numFmtId="0" fontId="22" fillId="4" borderId="15" xfId="0" applyFont="1" applyFill="1" applyBorder="1" applyAlignment="1" applyProtection="1">
      <alignment wrapText="1"/>
      <protection hidden="1"/>
    </xf>
    <xf numFmtId="0" fontId="21" fillId="4" borderId="15" xfId="0" applyFont="1" applyFill="1" applyBorder="1" applyAlignment="1" applyProtection="1">
      <alignment horizontal="center" wrapText="1"/>
      <protection hidden="1"/>
    </xf>
    <xf numFmtId="0" fontId="22" fillId="4" borderId="15" xfId="0" applyFont="1" applyFill="1" applyBorder="1" applyAlignment="1" applyProtection="1">
      <alignment horizontal="center" wrapText="1"/>
      <protection hidden="1"/>
    </xf>
    <xf numFmtId="0" fontId="21" fillId="4" borderId="21" xfId="0" applyFont="1" applyFill="1" applyBorder="1" applyAlignment="1" applyProtection="1">
      <alignment horizontal="center" wrapText="1"/>
      <protection hidden="1"/>
    </xf>
    <xf numFmtId="3" fontId="1" fillId="27" borderId="0" xfId="0" applyNumberFormat="1" applyFont="1" applyFill="1" applyProtection="1">
      <protection hidden="1"/>
    </xf>
    <xf numFmtId="3" fontId="1" fillId="27" borderId="2" xfId="0" applyNumberFormat="1" applyFont="1" applyFill="1" applyBorder="1" applyProtection="1">
      <protection hidden="1"/>
    </xf>
    <xf numFmtId="3" fontId="22" fillId="27" borderId="0" xfId="1" applyNumberFormat="1" applyFont="1" applyFill="1" applyProtection="1">
      <protection hidden="1"/>
    </xf>
    <xf numFmtId="3" fontId="22" fillId="27" borderId="2" xfId="1" applyNumberFormat="1" applyFont="1" applyFill="1" applyBorder="1" applyProtection="1">
      <protection hidden="1"/>
    </xf>
    <xf numFmtId="0" fontId="22" fillId="24" borderId="15" xfId="0" applyFont="1" applyFill="1" applyBorder="1" applyAlignment="1" applyProtection="1">
      <alignment horizontal="center" wrapText="1"/>
      <protection hidden="1"/>
    </xf>
    <xf numFmtId="0" fontId="22" fillId="24" borderId="15" xfId="1" applyFont="1" applyFill="1" applyBorder="1" applyAlignment="1" applyProtection="1">
      <alignment wrapText="1"/>
      <protection hidden="1"/>
    </xf>
    <xf numFmtId="0" fontId="22" fillId="24" borderId="15" xfId="0" applyFont="1" applyFill="1" applyBorder="1" applyAlignment="1" applyProtection="1">
      <alignment wrapText="1"/>
      <protection hidden="1"/>
    </xf>
    <xf numFmtId="0" fontId="0" fillId="5" borderId="17" xfId="0" applyFill="1" applyBorder="1" applyProtection="1">
      <protection hidden="1"/>
    </xf>
    <xf numFmtId="0" fontId="1" fillId="5" borderId="16" xfId="0" applyFont="1" applyFill="1" applyBorder="1" applyProtection="1">
      <protection hidden="1"/>
    </xf>
    <xf numFmtId="0" fontId="1" fillId="0" borderId="16" xfId="0" applyFont="1" applyBorder="1" applyProtection="1">
      <protection hidden="1"/>
    </xf>
    <xf numFmtId="14" fontId="31" fillId="0" borderId="15" xfId="0" applyNumberFormat="1" applyFont="1" applyBorder="1" applyAlignment="1">
      <alignment vertical="center"/>
    </xf>
    <xf numFmtId="14" fontId="31" fillId="0" borderId="15" xfId="0" applyNumberFormat="1" applyFont="1" applyBorder="1" applyAlignment="1">
      <alignment horizontal="right"/>
    </xf>
    <xf numFmtId="0" fontId="31" fillId="0" borderId="15" xfId="0" applyFont="1" applyBorder="1" applyAlignment="1">
      <alignment vertical="center"/>
    </xf>
    <xf numFmtId="0" fontId="31" fillId="0" borderId="0" xfId="0" applyFont="1" applyAlignment="1">
      <alignment horizontal="left"/>
    </xf>
    <xf numFmtId="0" fontId="2" fillId="5" borderId="18" xfId="0" applyFont="1" applyFill="1" applyBorder="1" applyProtection="1">
      <protection hidden="1"/>
    </xf>
    <xf numFmtId="0" fontId="0" fillId="28" borderId="0" xfId="0" applyFill="1"/>
    <xf numFmtId="0" fontId="35" fillId="28" borderId="0" xfId="0" applyFont="1" applyFill="1"/>
    <xf numFmtId="49" fontId="35" fillId="28" borderId="17" xfId="0" applyNumberFormat="1" applyFont="1" applyFill="1" applyBorder="1" applyProtection="1">
      <protection hidden="1"/>
    </xf>
    <xf numFmtId="0" fontId="31" fillId="0" borderId="15" xfId="0" applyFont="1" applyBorder="1" applyAlignment="1">
      <alignment horizontal="left" vertical="center"/>
    </xf>
    <xf numFmtId="0" fontId="31" fillId="0" borderId="15" xfId="0" applyFont="1" applyBorder="1" applyAlignment="1">
      <alignment horizontal="center" vertical="center"/>
    </xf>
    <xf numFmtId="0" fontId="1" fillId="0" borderId="0" xfId="1" applyFont="1"/>
    <xf numFmtId="0" fontId="31" fillId="15" borderId="0" xfId="0" applyFont="1" applyFill="1"/>
    <xf numFmtId="0" fontId="0" fillId="15" borderId="0" xfId="0" applyFill="1"/>
    <xf numFmtId="49" fontId="2" fillId="15" borderId="17" xfId="0" applyNumberFormat="1" applyFont="1" applyFill="1" applyBorder="1" applyProtection="1">
      <protection hidden="1"/>
    </xf>
    <xf numFmtId="49" fontId="35" fillId="29" borderId="17" xfId="0" applyNumberFormat="1" applyFont="1" applyFill="1" applyBorder="1" applyProtection="1">
      <protection hidden="1"/>
    </xf>
    <xf numFmtId="0" fontId="35" fillId="29" borderId="0" xfId="0" applyFont="1" applyFill="1"/>
    <xf numFmtId="0" fontId="36" fillId="29" borderId="0" xfId="0" applyFont="1" applyFill="1"/>
    <xf numFmtId="0" fontId="0" fillId="29" borderId="0" xfId="0" applyFill="1"/>
    <xf numFmtId="14" fontId="31" fillId="30" borderId="15" xfId="0" applyNumberFormat="1" applyFont="1" applyFill="1" applyBorder="1" applyAlignment="1">
      <alignment vertical="center"/>
    </xf>
    <xf numFmtId="0" fontId="33" fillId="0" borderId="15" xfId="2" applyBorder="1" applyAlignment="1">
      <alignment horizontal="left"/>
    </xf>
    <xf numFmtId="0" fontId="12" fillId="0" borderId="10" xfId="0" applyFont="1" applyBorder="1" applyProtection="1">
      <protection hidden="1"/>
    </xf>
    <xf numFmtId="0" fontId="2" fillId="10" borderId="0" xfId="1" applyFill="1" applyAlignment="1">
      <alignment horizontal="left" vertical="top" wrapText="1"/>
    </xf>
  </cellXfs>
  <cellStyles count="3">
    <cellStyle name="Hyperlink" xfId="2" builtinId="8"/>
    <cellStyle name="Normal" xfId="0" builtinId="0"/>
    <cellStyle name="Normal 2" xfId="1" xr:uid="{6C023976-5F02-284D-910D-E99BB2F09665}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622300</xdr:colOff>
      <xdr:row>25</xdr:row>
      <xdr:rowOff>12700</xdr:rowOff>
    </xdr:from>
    <xdr:to>
      <xdr:col>16</xdr:col>
      <xdr:colOff>114300</xdr:colOff>
      <xdr:row>53</xdr:row>
      <xdr:rowOff>0</xdr:rowOff>
    </xdr:to>
    <xdr:pic>
      <xdr:nvPicPr>
        <xdr:cNvPr id="2" name="Picture 1" descr="Queensland gas map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31400" y="4241800"/>
          <a:ext cx="4038600" cy="4635500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5</xdr:row>
      <xdr:rowOff>139700</xdr:rowOff>
    </xdr:from>
    <xdr:to>
      <xdr:col>10</xdr:col>
      <xdr:colOff>774700</xdr:colOff>
      <xdr:row>11</xdr:row>
      <xdr:rowOff>25400</xdr:rowOff>
    </xdr:to>
    <xdr:pic>
      <xdr:nvPicPr>
        <xdr:cNvPr id="3" name="Picture 2" descr="Alviss-Consulting-Logo-Inline Resized for web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267700" y="977900"/>
          <a:ext cx="2311400" cy="90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546100</xdr:colOff>
      <xdr:row>0</xdr:row>
      <xdr:rowOff>127000</xdr:rowOff>
    </xdr:from>
    <xdr:to>
      <xdr:col>10</xdr:col>
      <xdr:colOff>986746</xdr:colOff>
      <xdr:row>5</xdr:row>
      <xdr:rowOff>25400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3600" y="127000"/>
          <a:ext cx="4720546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hyperlink" Target="https://www.energymadeeasy.gov.au/plan?id=GLO630388MRG3&amp;postcode=4217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hyperlink" Target="https://www.energymadeeasy.gov.au/plan?id=ORI208095MRG3&amp;utm_source=Origin%20Energy&amp;utm_campaign=bpi-retailer&amp;utm_medium=retailer&amp;postcode=4000" TargetMode="External"/><Relationship Id="rId1" Type="http://schemas.openxmlformats.org/officeDocument/2006/relationships/hyperlink" Target="https://www.energymadeeasy.gov.au/plan?id=ALI125265MRG8&amp;utm_source=Alinta%20Energy&amp;utm_campaign=bpi-retailer&amp;utm_medium=retailer&amp;postcode=4000" TargetMode="External"/><Relationship Id="rId4" Type="http://schemas.openxmlformats.org/officeDocument/2006/relationships/comments" Target="../comments1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hyperlink" Target="https://www.energymadeeasy.gov.au/plan?id=GLO48762MRG3&amp;utm_source=Globird%20Energy&amp;utm_campaign=bpi-retailer&amp;utm_medium=retailer&amp;postcode=4000" TargetMode="External"/><Relationship Id="rId1" Type="http://schemas.openxmlformats.org/officeDocument/2006/relationships/hyperlink" Target="https://www.energymadeeasy.gov.au/plan?id=GLO48764MRG&amp;postcode=4217" TargetMode="External"/><Relationship Id="rId4" Type="http://schemas.openxmlformats.org/officeDocument/2006/relationships/comments" Target="../comments1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F87"/>
  <sheetViews>
    <sheetView workbookViewId="0">
      <selection activeCell="I18" sqref="I18"/>
    </sheetView>
  </sheetViews>
  <sheetFormatPr baseColWidth="10" defaultRowHeight="13" x14ac:dyDescent="0.15"/>
  <cols>
    <col min="1" max="4" width="10.83203125" style="6"/>
    <col min="5" max="5" width="13.1640625" style="6" customWidth="1"/>
    <col min="6" max="8" width="10.83203125" style="6"/>
    <col min="9" max="9" width="12.83203125" style="6" customWidth="1"/>
    <col min="10" max="10" width="10.83203125" style="6"/>
    <col min="11" max="11" width="14.5" style="6" customWidth="1"/>
    <col min="12" max="12" width="10.83203125" style="6"/>
    <col min="13" max="13" width="13.1640625" style="6" customWidth="1"/>
    <col min="14" max="14" width="12.33203125" style="6" customWidth="1"/>
    <col min="15" max="15" width="12.5" style="6" customWidth="1"/>
    <col min="16" max="16" width="10.83203125" style="6"/>
    <col min="17" max="17" width="12.83203125" style="6" customWidth="1"/>
    <col min="18" max="18" width="13.1640625" style="6" customWidth="1"/>
    <col min="19" max="19" width="14" style="6" customWidth="1"/>
    <col min="20" max="20" width="10.83203125" style="6"/>
    <col min="21" max="21" width="13" style="6" customWidth="1"/>
    <col min="22" max="16384" width="10.83203125" style="6"/>
  </cols>
  <sheetData>
    <row r="1" spans="1:266" ht="14" x14ac:dyDescent="0.15">
      <c r="A1" s="51" t="s">
        <v>209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  <c r="IQ1" s="52"/>
      <c r="IR1" s="52"/>
      <c r="IS1" s="52"/>
      <c r="IT1" s="52"/>
      <c r="IU1" s="52"/>
      <c r="IV1" s="52"/>
      <c r="IW1" s="52"/>
      <c r="IX1" s="52"/>
      <c r="IY1" s="52"/>
      <c r="IZ1" s="52"/>
      <c r="JA1" s="52"/>
      <c r="JB1" s="52"/>
      <c r="JC1" s="52"/>
      <c r="JD1" s="52"/>
      <c r="JE1" s="52"/>
      <c r="JF1" s="52"/>
    </row>
    <row r="2" spans="1:266" ht="14" thickBot="1" x14ac:dyDescent="0.2">
      <c r="A2" s="53" t="s">
        <v>233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  <c r="HP2" s="52"/>
      <c r="HQ2" s="52"/>
      <c r="HR2" s="52"/>
      <c r="HS2" s="52"/>
      <c r="HT2" s="52"/>
      <c r="HU2" s="52"/>
      <c r="HV2" s="52"/>
      <c r="HW2" s="52"/>
      <c r="HX2" s="52"/>
      <c r="HY2" s="52"/>
      <c r="HZ2" s="52"/>
      <c r="IA2" s="52"/>
      <c r="IB2" s="52"/>
      <c r="IC2" s="52"/>
      <c r="ID2" s="52"/>
      <c r="IE2" s="52"/>
      <c r="IF2" s="52"/>
      <c r="IG2" s="52"/>
      <c r="IH2" s="52"/>
      <c r="II2" s="52"/>
      <c r="IJ2" s="52"/>
      <c r="IK2" s="52"/>
      <c r="IL2" s="52"/>
      <c r="IM2" s="52"/>
      <c r="IN2" s="52"/>
      <c r="IO2" s="52"/>
      <c r="IP2" s="52"/>
      <c r="IQ2" s="52"/>
      <c r="IR2" s="52"/>
      <c r="IS2" s="52"/>
      <c r="IT2" s="52"/>
      <c r="IU2" s="52"/>
      <c r="IV2" s="52"/>
      <c r="IW2" s="52"/>
      <c r="IX2" s="52"/>
      <c r="IY2" s="52"/>
      <c r="IZ2" s="52"/>
      <c r="JA2" s="52"/>
      <c r="JB2" s="52"/>
      <c r="JC2" s="52"/>
      <c r="JD2" s="52"/>
      <c r="JE2" s="52"/>
      <c r="JF2" s="52"/>
    </row>
    <row r="3" spans="1:266" ht="14" x14ac:dyDescent="0.15">
      <c r="A3" s="57" t="s">
        <v>350</v>
      </c>
      <c r="B3" s="52"/>
      <c r="C3" s="52"/>
      <c r="D3" s="52"/>
      <c r="E3" s="52"/>
      <c r="F3" s="52"/>
      <c r="G3" s="52"/>
      <c r="H3" s="58"/>
      <c r="I3" s="52"/>
      <c r="J3" s="52"/>
      <c r="K3" s="52"/>
      <c r="L3" s="52"/>
      <c r="M3" s="54" t="s">
        <v>152</v>
      </c>
      <c r="N3" s="55"/>
      <c r="O3" s="55"/>
      <c r="P3" s="55"/>
      <c r="Q3" s="55"/>
      <c r="R3" s="55"/>
      <c r="S3" s="56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</row>
    <row r="4" spans="1:266" x14ac:dyDescent="0.15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9" t="s">
        <v>215</v>
      </c>
      <c r="N4" s="60"/>
      <c r="O4" s="60"/>
      <c r="P4" s="60"/>
      <c r="Q4" s="60"/>
      <c r="R4" s="60"/>
      <c r="S4" s="61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</row>
    <row r="5" spans="1:266" x14ac:dyDescent="0.15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9" t="s">
        <v>167</v>
      </c>
      <c r="N5" s="60"/>
      <c r="O5" s="60"/>
      <c r="P5" s="60"/>
      <c r="Q5" s="60"/>
      <c r="R5" s="60"/>
      <c r="S5" s="61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</row>
    <row r="6" spans="1:266" x14ac:dyDescent="0.15">
      <c r="A6" s="62" t="s">
        <v>199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9" t="s">
        <v>61</v>
      </c>
      <c r="N6" s="60"/>
      <c r="O6" s="60"/>
      <c r="P6" s="60"/>
      <c r="Q6" s="60"/>
      <c r="R6" s="60"/>
      <c r="S6" s="61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</row>
    <row r="7" spans="1:266" ht="14" thickBot="1" x14ac:dyDescent="0.2">
      <c r="A7" s="52" t="s">
        <v>198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63" t="s">
        <v>62</v>
      </c>
      <c r="N7" s="64"/>
      <c r="O7" s="64"/>
      <c r="P7" s="64"/>
      <c r="Q7" s="64"/>
      <c r="R7" s="64"/>
      <c r="S7" s="65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  <c r="GZ7" s="52"/>
      <c r="HA7" s="52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  <c r="IT7" s="52"/>
      <c r="IU7" s="52"/>
      <c r="IV7" s="52"/>
      <c r="IW7" s="52"/>
      <c r="IX7" s="52"/>
      <c r="IY7" s="52"/>
      <c r="IZ7" s="52"/>
      <c r="JA7" s="52"/>
      <c r="JB7" s="52"/>
      <c r="JC7" s="52"/>
      <c r="JD7" s="52"/>
      <c r="JE7" s="52"/>
      <c r="JF7" s="52"/>
    </row>
    <row r="8" spans="1:266" x14ac:dyDescent="0.15">
      <c r="A8" s="52" t="s">
        <v>189</v>
      </c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2"/>
      <c r="HH8" s="52"/>
      <c r="HI8" s="52"/>
      <c r="HJ8" s="52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2"/>
      <c r="HX8" s="52"/>
      <c r="HY8" s="52"/>
      <c r="HZ8" s="52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2"/>
      <c r="IN8" s="52"/>
      <c r="IO8" s="52"/>
      <c r="IP8" s="52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2"/>
      <c r="JD8" s="52"/>
      <c r="JE8" s="52"/>
      <c r="JF8" s="52"/>
    </row>
    <row r="9" spans="1:266" ht="14" thickBot="1" x14ac:dyDescent="0.2">
      <c r="A9" s="52" t="s">
        <v>150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  <c r="HB9" s="52"/>
      <c r="HC9" s="52"/>
      <c r="HD9" s="52"/>
      <c r="HE9" s="52"/>
      <c r="HF9" s="52"/>
      <c r="HG9" s="52"/>
      <c r="HH9" s="52"/>
      <c r="HI9" s="52"/>
      <c r="HJ9" s="52"/>
      <c r="HK9" s="52"/>
      <c r="HL9" s="52"/>
      <c r="HM9" s="52"/>
      <c r="HN9" s="52"/>
      <c r="HO9" s="52"/>
      <c r="HP9" s="52"/>
      <c r="HQ9" s="52"/>
      <c r="HR9" s="52"/>
      <c r="HS9" s="52"/>
      <c r="HT9" s="52"/>
      <c r="HU9" s="52"/>
      <c r="HV9" s="52"/>
      <c r="HW9" s="52"/>
      <c r="HX9" s="52"/>
      <c r="HY9" s="52"/>
      <c r="HZ9" s="52"/>
      <c r="IA9" s="52"/>
      <c r="IB9" s="52"/>
      <c r="IC9" s="52"/>
      <c r="ID9" s="52"/>
      <c r="IE9" s="52"/>
      <c r="IF9" s="52"/>
      <c r="IG9" s="52"/>
      <c r="IH9" s="52"/>
      <c r="II9" s="52"/>
      <c r="IJ9" s="52"/>
      <c r="IK9" s="52"/>
      <c r="IL9" s="52"/>
      <c r="IM9" s="52"/>
      <c r="IN9" s="52"/>
      <c r="IO9" s="52"/>
      <c r="IP9" s="52"/>
      <c r="IQ9" s="52"/>
      <c r="IR9" s="52"/>
      <c r="IS9" s="52"/>
      <c r="IT9" s="52"/>
      <c r="IU9" s="52"/>
      <c r="IV9" s="52"/>
      <c r="IW9" s="52"/>
      <c r="IX9" s="52"/>
      <c r="IY9" s="52"/>
      <c r="IZ9" s="52"/>
      <c r="JA9" s="52"/>
      <c r="JB9" s="52"/>
      <c r="JC9" s="52"/>
      <c r="JD9" s="52"/>
      <c r="JE9" s="52"/>
      <c r="JF9" s="52"/>
    </row>
    <row r="10" spans="1:266" x14ac:dyDescent="0.15">
      <c r="A10" s="52" t="s">
        <v>225</v>
      </c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4" t="s">
        <v>190</v>
      </c>
      <c r="N10" s="55"/>
      <c r="O10" s="55"/>
      <c r="P10" s="55"/>
      <c r="Q10" s="55"/>
      <c r="R10" s="55"/>
      <c r="S10" s="55"/>
      <c r="T10" s="55"/>
      <c r="U10" s="56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  <c r="CJ10" s="52"/>
      <c r="CK10" s="52"/>
      <c r="CL10" s="52"/>
      <c r="CM10" s="52"/>
      <c r="CN10" s="52"/>
      <c r="CO10" s="52"/>
      <c r="CP10" s="52"/>
      <c r="CQ10" s="52"/>
      <c r="CR10" s="52"/>
      <c r="CS10" s="52"/>
      <c r="CT10" s="52"/>
      <c r="CU10" s="52"/>
      <c r="CV10" s="52"/>
      <c r="CW10" s="52"/>
      <c r="CX10" s="52"/>
      <c r="CY10" s="52"/>
      <c r="CZ10" s="52"/>
      <c r="DA10" s="52"/>
      <c r="DB10" s="52"/>
      <c r="DC10" s="52"/>
      <c r="DD10" s="52"/>
      <c r="DE10" s="52"/>
      <c r="DF10" s="52"/>
      <c r="DG10" s="52"/>
      <c r="DH10" s="52"/>
      <c r="DI10" s="52"/>
      <c r="DJ10" s="52"/>
      <c r="DK10" s="52"/>
      <c r="DL10" s="52"/>
      <c r="DM10" s="52"/>
      <c r="DN10" s="52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  <c r="HB10" s="52"/>
      <c r="HC10" s="52"/>
      <c r="HD10" s="52"/>
      <c r="HE10" s="52"/>
      <c r="HF10" s="52"/>
      <c r="HG10" s="52"/>
      <c r="HH10" s="52"/>
      <c r="HI10" s="52"/>
      <c r="HJ10" s="52"/>
      <c r="HK10" s="52"/>
      <c r="HL10" s="52"/>
      <c r="HM10" s="52"/>
      <c r="HN10" s="52"/>
      <c r="HO10" s="52"/>
      <c r="HP10" s="52"/>
      <c r="HQ10" s="52"/>
      <c r="HR10" s="52"/>
      <c r="HS10" s="52"/>
      <c r="HT10" s="52"/>
      <c r="HU10" s="52"/>
      <c r="HV10" s="52"/>
      <c r="HW10" s="52"/>
      <c r="HX10" s="52"/>
      <c r="HY10" s="52"/>
      <c r="HZ10" s="52"/>
      <c r="IA10" s="52"/>
      <c r="IB10" s="52"/>
      <c r="IC10" s="52"/>
      <c r="ID10" s="52"/>
      <c r="IE10" s="52"/>
      <c r="IF10" s="52"/>
      <c r="IG10" s="52"/>
      <c r="IH10" s="52"/>
      <c r="II10" s="52"/>
      <c r="IJ10" s="52"/>
      <c r="IK10" s="52"/>
      <c r="IL10" s="52"/>
      <c r="IM10" s="52"/>
      <c r="IN10" s="52"/>
      <c r="IO10" s="52"/>
      <c r="IP10" s="52"/>
      <c r="IQ10" s="52"/>
      <c r="IR10" s="52"/>
      <c r="IS10" s="52"/>
      <c r="IT10" s="52"/>
      <c r="IU10" s="52"/>
      <c r="IV10" s="52"/>
      <c r="IW10" s="52"/>
      <c r="IX10" s="52"/>
      <c r="IY10" s="52"/>
      <c r="IZ10" s="52"/>
      <c r="JA10" s="52"/>
      <c r="JB10" s="52"/>
      <c r="JC10" s="52"/>
      <c r="JD10" s="52"/>
      <c r="JE10" s="52"/>
      <c r="JF10" s="52"/>
    </row>
    <row r="11" spans="1:266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9" t="s">
        <v>200</v>
      </c>
      <c r="N11" s="60"/>
      <c r="O11" s="60"/>
      <c r="P11" s="60"/>
      <c r="Q11" s="60"/>
      <c r="R11" s="60"/>
      <c r="S11" s="60"/>
      <c r="T11" s="60"/>
      <c r="U11" s="61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</row>
    <row r="12" spans="1:266" x14ac:dyDescent="0.15">
      <c r="A12" s="62" t="s">
        <v>147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9" t="s">
        <v>186</v>
      </c>
      <c r="N12" s="60"/>
      <c r="O12" s="60"/>
      <c r="P12" s="60"/>
      <c r="Q12" s="60"/>
      <c r="R12" s="60"/>
      <c r="S12" s="60"/>
      <c r="T12" s="60"/>
      <c r="U12" s="61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  <c r="IT12" s="52"/>
      <c r="IU12" s="52"/>
      <c r="IV12" s="52"/>
      <c r="IW12" s="52"/>
      <c r="IX12" s="52"/>
      <c r="IY12" s="52"/>
      <c r="IZ12" s="52"/>
      <c r="JA12" s="52"/>
      <c r="JB12" s="52"/>
      <c r="JC12" s="52"/>
      <c r="JD12" s="52"/>
      <c r="JE12" s="52"/>
      <c r="JF12" s="52"/>
    </row>
    <row r="13" spans="1:266" x14ac:dyDescent="0.15">
      <c r="A13" s="52" t="s">
        <v>130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9" t="s">
        <v>146</v>
      </c>
      <c r="N13" s="60"/>
      <c r="O13" s="60"/>
      <c r="P13" s="60"/>
      <c r="Q13" s="60"/>
      <c r="R13" s="60"/>
      <c r="S13" s="60"/>
      <c r="T13" s="60"/>
      <c r="U13" s="61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  <c r="IT13" s="52"/>
      <c r="IU13" s="52"/>
      <c r="IV13" s="52"/>
      <c r="IW13" s="52"/>
      <c r="IX13" s="52"/>
      <c r="IY13" s="52"/>
      <c r="IZ13" s="52"/>
      <c r="JA13" s="52"/>
      <c r="JB13" s="52"/>
      <c r="JC13" s="52"/>
      <c r="JD13" s="52"/>
      <c r="JE13" s="52"/>
      <c r="JF13" s="52"/>
    </row>
    <row r="14" spans="1:266" x14ac:dyDescent="0.15">
      <c r="A14" s="52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9" t="s">
        <v>226</v>
      </c>
      <c r="N14" s="60"/>
      <c r="O14" s="60"/>
      <c r="P14" s="60"/>
      <c r="Q14" s="60"/>
      <c r="R14" s="60"/>
      <c r="S14" s="60"/>
      <c r="T14" s="60"/>
      <c r="U14" s="61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2"/>
      <c r="CJ14" s="52"/>
      <c r="CK14" s="52"/>
      <c r="CL14" s="52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2"/>
      <c r="CZ14" s="52"/>
      <c r="DA14" s="52"/>
      <c r="DB14" s="52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2"/>
      <c r="DP14" s="52"/>
      <c r="DQ14" s="52"/>
      <c r="DR14" s="52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2"/>
      <c r="EV14" s="52"/>
      <c r="EW14" s="52"/>
      <c r="EX14" s="52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2"/>
      <c r="FL14" s="52"/>
      <c r="FM14" s="52"/>
      <c r="FN14" s="52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2"/>
      <c r="GB14" s="52"/>
      <c r="GC14" s="52"/>
      <c r="GD14" s="52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2"/>
      <c r="GR14" s="52"/>
      <c r="GS14" s="52"/>
      <c r="GT14" s="52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2"/>
      <c r="HH14" s="52"/>
      <c r="HI14" s="52"/>
      <c r="HJ14" s="52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2"/>
      <c r="HX14" s="52"/>
      <c r="HY14" s="52"/>
      <c r="HZ14" s="52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2"/>
      <c r="IN14" s="52"/>
      <c r="IO14" s="52"/>
      <c r="IP14" s="52"/>
      <c r="IQ14" s="52"/>
      <c r="IR14" s="52"/>
      <c r="IS14" s="52"/>
      <c r="IT14" s="52"/>
      <c r="IU14" s="52"/>
      <c r="IV14" s="52"/>
      <c r="IW14" s="52"/>
      <c r="IX14" s="52"/>
      <c r="IY14" s="52"/>
      <c r="IZ14" s="52"/>
      <c r="JA14" s="52"/>
      <c r="JB14" s="52"/>
      <c r="JC14" s="52"/>
      <c r="JD14" s="52"/>
      <c r="JE14" s="52"/>
      <c r="JF14" s="52"/>
    </row>
    <row r="15" spans="1:266" x14ac:dyDescent="0.15">
      <c r="A15" s="62" t="s">
        <v>174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9" t="s">
        <v>172</v>
      </c>
      <c r="N15" s="60"/>
      <c r="O15" s="60"/>
      <c r="P15" s="60"/>
      <c r="Q15" s="60"/>
      <c r="R15" s="60"/>
      <c r="S15" s="60"/>
      <c r="T15" s="60"/>
      <c r="U15" s="61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  <c r="CJ15" s="52"/>
      <c r="CK15" s="52"/>
      <c r="CL15" s="52"/>
      <c r="CM15" s="52"/>
      <c r="CN15" s="52"/>
      <c r="CO15" s="52"/>
      <c r="CP15" s="52"/>
      <c r="CQ15" s="52"/>
      <c r="CR15" s="52"/>
      <c r="CS15" s="52"/>
      <c r="CT15" s="52"/>
      <c r="CU15" s="52"/>
      <c r="CV15" s="52"/>
      <c r="CW15" s="52"/>
      <c r="CX15" s="52"/>
      <c r="CY15" s="52"/>
      <c r="CZ15" s="52"/>
      <c r="DA15" s="52"/>
      <c r="DB15" s="52"/>
      <c r="DC15" s="52"/>
      <c r="DD15" s="52"/>
      <c r="DE15" s="52"/>
      <c r="DF15" s="52"/>
      <c r="DG15" s="52"/>
      <c r="DH15" s="52"/>
      <c r="DI15" s="52"/>
      <c r="DJ15" s="52"/>
      <c r="DK15" s="52"/>
      <c r="DL15" s="52"/>
      <c r="DM15" s="52"/>
      <c r="DN15" s="52"/>
      <c r="DO15" s="52"/>
      <c r="DP15" s="52"/>
      <c r="DQ15" s="52"/>
      <c r="DR15" s="52"/>
      <c r="DS15" s="52"/>
      <c r="DT15" s="52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  <c r="EK15" s="52"/>
      <c r="EL15" s="52"/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/>
      <c r="EY15" s="52"/>
      <c r="EZ15" s="52"/>
      <c r="FA15" s="52"/>
      <c r="FB15" s="52"/>
      <c r="FC15" s="52"/>
      <c r="FD15" s="52"/>
      <c r="FE15" s="52"/>
      <c r="FF15" s="52"/>
      <c r="FG15" s="52"/>
      <c r="FH15" s="52"/>
      <c r="FI15" s="52"/>
      <c r="FJ15" s="52"/>
      <c r="FK15" s="52"/>
      <c r="FL15" s="52"/>
      <c r="FM15" s="52"/>
      <c r="FN15" s="52"/>
      <c r="FO15" s="52"/>
      <c r="FP15" s="52"/>
      <c r="FQ15" s="52"/>
      <c r="FR15" s="52"/>
      <c r="FS15" s="52"/>
      <c r="FT15" s="52"/>
      <c r="FU15" s="52"/>
      <c r="FV15" s="52"/>
      <c r="FW15" s="52"/>
      <c r="FX15" s="52"/>
      <c r="FY15" s="52"/>
      <c r="FZ15" s="52"/>
      <c r="GA15" s="52"/>
      <c r="GB15" s="52"/>
      <c r="GC15" s="52"/>
      <c r="GD15" s="52"/>
      <c r="GE15" s="52"/>
      <c r="GF15" s="52"/>
      <c r="GG15" s="52"/>
      <c r="GH15" s="52"/>
      <c r="GI15" s="52"/>
      <c r="GJ15" s="52"/>
      <c r="GK15" s="52"/>
      <c r="GL15" s="52"/>
      <c r="GM15" s="52"/>
      <c r="GN15" s="52"/>
      <c r="GO15" s="52"/>
      <c r="GP15" s="52"/>
      <c r="GQ15" s="52"/>
      <c r="GR15" s="52"/>
      <c r="GS15" s="52"/>
      <c r="GT15" s="52"/>
      <c r="GU15" s="52"/>
      <c r="GV15" s="52"/>
      <c r="GW15" s="52"/>
      <c r="GX15" s="52"/>
      <c r="GY15" s="52"/>
      <c r="GZ15" s="52"/>
      <c r="HA15" s="52"/>
      <c r="HB15" s="52"/>
      <c r="HC15" s="52"/>
      <c r="HD15" s="52"/>
      <c r="HE15" s="52"/>
      <c r="HF15" s="52"/>
      <c r="HG15" s="52"/>
      <c r="HH15" s="52"/>
      <c r="HI15" s="52"/>
      <c r="HJ15" s="52"/>
      <c r="HK15" s="52"/>
      <c r="HL15" s="52"/>
      <c r="HM15" s="52"/>
      <c r="HN15" s="52"/>
      <c r="HO15" s="52"/>
      <c r="HP15" s="52"/>
      <c r="HQ15" s="52"/>
      <c r="HR15" s="52"/>
      <c r="HS15" s="52"/>
      <c r="HT15" s="52"/>
      <c r="HU15" s="52"/>
      <c r="HV15" s="52"/>
      <c r="HW15" s="52"/>
      <c r="HX15" s="52"/>
      <c r="HY15" s="52"/>
      <c r="HZ15" s="52"/>
      <c r="IA15" s="52"/>
      <c r="IB15" s="52"/>
      <c r="IC15" s="52"/>
      <c r="ID15" s="52"/>
      <c r="IE15" s="52"/>
      <c r="IF15" s="52"/>
      <c r="IG15" s="52"/>
      <c r="IH15" s="52"/>
      <c r="II15" s="52"/>
      <c r="IJ15" s="52"/>
      <c r="IK15" s="52"/>
      <c r="IL15" s="52"/>
      <c r="IM15" s="52"/>
      <c r="IN15" s="52"/>
      <c r="IO15" s="52"/>
      <c r="IP15" s="52"/>
      <c r="IQ15" s="52"/>
      <c r="IR15" s="52"/>
      <c r="IS15" s="52"/>
      <c r="IT15" s="52"/>
      <c r="IU15" s="52"/>
      <c r="IV15" s="52"/>
      <c r="IW15" s="52"/>
      <c r="IX15" s="52"/>
      <c r="IY15" s="52"/>
      <c r="IZ15" s="52"/>
      <c r="JA15" s="52"/>
      <c r="JB15" s="52"/>
      <c r="JC15" s="52"/>
      <c r="JD15" s="52"/>
      <c r="JE15" s="52"/>
      <c r="JF15" s="52"/>
    </row>
    <row r="16" spans="1:266" ht="14" thickBot="1" x14ac:dyDescent="0.2">
      <c r="A16" s="84" t="s">
        <v>367</v>
      </c>
      <c r="B16" s="52"/>
      <c r="C16" s="52"/>
      <c r="D16" s="52"/>
      <c r="E16" s="52"/>
      <c r="F16" s="52"/>
      <c r="G16" s="52"/>
      <c r="H16" s="112"/>
      <c r="I16" s="52"/>
      <c r="J16" s="52"/>
      <c r="K16" s="52"/>
      <c r="L16" s="52"/>
      <c r="M16" s="59" t="s">
        <v>76</v>
      </c>
      <c r="N16" s="60"/>
      <c r="O16" s="60"/>
      <c r="P16" s="60"/>
      <c r="Q16" s="60"/>
      <c r="R16" s="60"/>
      <c r="S16" s="60"/>
      <c r="T16" s="60"/>
      <c r="U16" s="61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2"/>
      <c r="IB16" s="52"/>
      <c r="IC16" s="52"/>
      <c r="ID16" s="52"/>
      <c r="IE16" s="52"/>
      <c r="IF16" s="52"/>
      <c r="IG16" s="52"/>
      <c r="IH16" s="52"/>
      <c r="II16" s="52"/>
      <c r="IJ16" s="52"/>
      <c r="IK16" s="52"/>
      <c r="IL16" s="52"/>
      <c r="IM16" s="52"/>
      <c r="IN16" s="52"/>
      <c r="IO16" s="52"/>
      <c r="IP16" s="52"/>
      <c r="IQ16" s="52"/>
      <c r="IR16" s="52"/>
      <c r="IS16" s="52"/>
      <c r="IT16" s="52"/>
      <c r="IU16" s="52"/>
      <c r="IV16" s="52"/>
      <c r="IW16" s="52"/>
      <c r="IX16" s="52"/>
      <c r="IY16" s="52"/>
      <c r="IZ16" s="52"/>
      <c r="JA16" s="52"/>
      <c r="JB16" s="52"/>
      <c r="JC16" s="52"/>
      <c r="JD16" s="52"/>
      <c r="JE16" s="52"/>
      <c r="JF16" s="52"/>
    </row>
    <row r="17" spans="1:266" x14ac:dyDescent="0.15">
      <c r="A17" s="84" t="s">
        <v>368</v>
      </c>
      <c r="B17" s="52"/>
      <c r="C17" s="52"/>
      <c r="D17" s="52"/>
      <c r="E17" s="52"/>
      <c r="F17" s="52"/>
      <c r="G17" s="52"/>
      <c r="H17" s="112"/>
      <c r="I17" s="262" t="s">
        <v>197</v>
      </c>
      <c r="J17" s="52"/>
      <c r="K17" s="263" t="s">
        <v>327</v>
      </c>
      <c r="L17" s="52"/>
      <c r="M17" s="82" t="s">
        <v>144</v>
      </c>
      <c r="N17" s="60"/>
      <c r="O17" s="60"/>
      <c r="P17" s="60"/>
      <c r="Q17" s="60"/>
      <c r="R17" s="60"/>
      <c r="S17" s="60"/>
      <c r="T17" s="60"/>
      <c r="U17" s="61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  <c r="IT17" s="52"/>
      <c r="IU17" s="52"/>
      <c r="IV17" s="52"/>
      <c r="IW17" s="52"/>
      <c r="IX17" s="52"/>
      <c r="IY17" s="52"/>
      <c r="IZ17" s="52"/>
      <c r="JA17" s="52"/>
      <c r="JB17" s="52"/>
      <c r="JC17" s="52"/>
      <c r="JD17" s="52"/>
      <c r="JE17" s="52"/>
      <c r="JF17" s="52"/>
    </row>
    <row r="18" spans="1:266" ht="14" thickBot="1" x14ac:dyDescent="0.2">
      <c r="A18" s="84" t="s">
        <v>369</v>
      </c>
      <c r="B18" s="52"/>
      <c r="C18" s="52"/>
      <c r="D18" s="52"/>
      <c r="E18" s="52"/>
      <c r="F18" s="52"/>
      <c r="G18" s="52"/>
      <c r="H18" s="112"/>
      <c r="I18" s="278" t="s">
        <v>365</v>
      </c>
      <c r="J18" s="52"/>
      <c r="K18" s="261" t="s">
        <v>135</v>
      </c>
      <c r="L18" s="52"/>
      <c r="M18" s="83" t="s">
        <v>145</v>
      </c>
      <c r="N18" s="64"/>
      <c r="O18" s="64"/>
      <c r="P18" s="64"/>
      <c r="Q18" s="64"/>
      <c r="R18" s="64"/>
      <c r="S18" s="64"/>
      <c r="T18" s="64"/>
      <c r="U18" s="65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2"/>
      <c r="GU18" s="52"/>
      <c r="GV18" s="52"/>
      <c r="GW18" s="52"/>
      <c r="GX18" s="52"/>
      <c r="GY18" s="52"/>
      <c r="GZ18" s="52"/>
      <c r="HA18" s="52"/>
      <c r="HB18" s="52"/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  <c r="IB18" s="52"/>
      <c r="IC18" s="52"/>
      <c r="ID18" s="52"/>
      <c r="IE18" s="52"/>
      <c r="IF18" s="52"/>
      <c r="IG18" s="52"/>
      <c r="IH18" s="52"/>
      <c r="II18" s="52"/>
      <c r="IJ18" s="52"/>
      <c r="IK18" s="52"/>
      <c r="IL18" s="52"/>
      <c r="IM18" s="52"/>
      <c r="IN18" s="52"/>
      <c r="IO18" s="52"/>
      <c r="IP18" s="52"/>
      <c r="IQ18" s="52"/>
      <c r="IR18" s="52"/>
      <c r="IS18" s="52"/>
      <c r="IT18" s="52"/>
      <c r="IU18" s="52"/>
      <c r="IV18" s="52"/>
      <c r="IW18" s="52"/>
      <c r="IX18" s="52"/>
      <c r="IY18" s="52"/>
      <c r="IZ18" s="52"/>
      <c r="JA18" s="52"/>
      <c r="JB18" s="52"/>
      <c r="JC18" s="52"/>
      <c r="JD18" s="52"/>
      <c r="JE18" s="52"/>
      <c r="JF18" s="52"/>
    </row>
    <row r="19" spans="1:266" x14ac:dyDescent="0.15">
      <c r="A19" s="84" t="s">
        <v>370</v>
      </c>
      <c r="B19" s="52"/>
      <c r="C19" s="52"/>
      <c r="D19" s="52"/>
      <c r="E19" s="52"/>
      <c r="F19" s="52"/>
      <c r="G19" s="52"/>
      <c r="H19" s="112"/>
      <c r="I19" s="271" t="s">
        <v>349</v>
      </c>
      <c r="J19" s="52"/>
      <c r="K19" s="261" t="s">
        <v>326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52"/>
      <c r="II19" s="52"/>
      <c r="IJ19" s="52"/>
      <c r="IK19" s="52"/>
      <c r="IL19" s="52"/>
      <c r="IM19" s="52"/>
      <c r="IN19" s="52"/>
      <c r="IO19" s="52"/>
      <c r="IP19" s="52"/>
      <c r="IQ19" s="52"/>
      <c r="IR19" s="52"/>
      <c r="IS19" s="52"/>
      <c r="IT19" s="52"/>
      <c r="IU19" s="52"/>
      <c r="IV19" s="52"/>
      <c r="IW19" s="52"/>
      <c r="IX19" s="52"/>
      <c r="IY19" s="52"/>
      <c r="IZ19" s="52"/>
      <c r="JA19" s="52"/>
      <c r="JB19" s="52"/>
      <c r="JC19" s="52"/>
      <c r="JD19" s="52"/>
      <c r="JE19" s="52"/>
      <c r="JF19" s="52"/>
    </row>
    <row r="20" spans="1:266" x14ac:dyDescent="0.15">
      <c r="A20" s="84" t="s">
        <v>371</v>
      </c>
      <c r="B20" s="52"/>
      <c r="C20" s="52"/>
      <c r="D20" s="52"/>
      <c r="E20" s="52"/>
      <c r="F20" s="52"/>
      <c r="G20" s="52"/>
      <c r="H20" s="112"/>
      <c r="I20" s="277" t="s">
        <v>330</v>
      </c>
      <c r="J20" s="52"/>
      <c r="K20" s="261" t="s">
        <v>311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2"/>
      <c r="JA20" s="52"/>
      <c r="JB20" s="52"/>
      <c r="JC20" s="52"/>
      <c r="JD20" s="52"/>
      <c r="JE20" s="52"/>
      <c r="JF20" s="52"/>
    </row>
    <row r="21" spans="1:266" x14ac:dyDescent="0.15">
      <c r="A21" s="84" t="s">
        <v>372</v>
      </c>
      <c r="D21" s="52"/>
      <c r="E21" s="52"/>
      <c r="F21" s="52"/>
      <c r="G21" s="52"/>
      <c r="H21" s="112"/>
      <c r="I21" s="210" t="s">
        <v>305</v>
      </c>
      <c r="J21" s="52"/>
      <c r="K21" s="261" t="s">
        <v>314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2"/>
      <c r="JD21" s="52"/>
      <c r="JE21" s="52"/>
      <c r="JF21" s="52"/>
    </row>
    <row r="22" spans="1:266" x14ac:dyDescent="0.15">
      <c r="A22" s="84" t="s">
        <v>248</v>
      </c>
      <c r="B22" s="84"/>
      <c r="C22" s="84"/>
      <c r="D22" s="84"/>
      <c r="E22" s="84"/>
      <c r="F22" s="84"/>
      <c r="G22" s="52"/>
      <c r="H22" s="112"/>
      <c r="I22" s="211" t="s">
        <v>306</v>
      </c>
      <c r="J22" s="52"/>
      <c r="K22" s="261" t="s">
        <v>321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/>
      <c r="DF22" s="52"/>
      <c r="DG22" s="52"/>
      <c r="DH22" s="52"/>
      <c r="DI22" s="52"/>
      <c r="DJ22" s="52"/>
      <c r="DK22" s="52"/>
      <c r="DL22" s="52"/>
      <c r="DM22" s="52"/>
      <c r="DN22" s="52"/>
      <c r="DO22" s="52"/>
      <c r="DP22" s="52"/>
      <c r="DQ22" s="52"/>
      <c r="DR22" s="52"/>
      <c r="DS22" s="52"/>
      <c r="DT22" s="52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  <c r="EK22" s="52"/>
      <c r="EL22" s="52"/>
      <c r="EM22" s="52"/>
      <c r="EN22" s="52"/>
      <c r="EO22" s="52"/>
      <c r="EP22" s="52"/>
      <c r="EQ22" s="52"/>
      <c r="ER22" s="52"/>
      <c r="ES22" s="52"/>
      <c r="ET22" s="52"/>
      <c r="EU22" s="52"/>
      <c r="EV22" s="52"/>
      <c r="EW22" s="52"/>
      <c r="EX22" s="52"/>
      <c r="EY22" s="52"/>
      <c r="EZ22" s="52"/>
      <c r="FA22" s="52"/>
      <c r="FB22" s="52"/>
      <c r="FC22" s="52"/>
      <c r="FD22" s="52"/>
      <c r="FE22" s="52"/>
      <c r="FF22" s="52"/>
      <c r="FG22" s="52"/>
      <c r="FH22" s="52"/>
      <c r="FI22" s="52"/>
      <c r="FJ22" s="52"/>
      <c r="FK22" s="52"/>
      <c r="FL22" s="52"/>
      <c r="FM22" s="52"/>
      <c r="FN22" s="52"/>
      <c r="FO22" s="52"/>
      <c r="FP22" s="52"/>
      <c r="FQ22" s="52"/>
      <c r="FR22" s="52"/>
      <c r="FS22" s="52"/>
      <c r="FT22" s="52"/>
      <c r="FU22" s="52"/>
      <c r="FV22" s="52"/>
      <c r="FW22" s="52"/>
      <c r="FX22" s="52"/>
      <c r="FY22" s="52"/>
      <c r="FZ22" s="52"/>
      <c r="GA22" s="52"/>
      <c r="GB22" s="52"/>
      <c r="GC22" s="52"/>
      <c r="GD22" s="52"/>
      <c r="GE22" s="52"/>
      <c r="GF22" s="52"/>
      <c r="GG22" s="52"/>
      <c r="GH22" s="52"/>
      <c r="GI22" s="52"/>
      <c r="GJ22" s="52"/>
      <c r="GK22" s="52"/>
      <c r="GL22" s="52"/>
      <c r="GM22" s="52"/>
      <c r="GN22" s="52"/>
      <c r="GO22" s="52"/>
      <c r="GP22" s="52"/>
      <c r="GQ22" s="52"/>
      <c r="GR22" s="52"/>
      <c r="GS22" s="52"/>
      <c r="GT22" s="52"/>
      <c r="GU22" s="52"/>
      <c r="GV22" s="52"/>
      <c r="GW22" s="52"/>
      <c r="GX22" s="52"/>
      <c r="GY22" s="52"/>
      <c r="GZ22" s="52"/>
      <c r="HA22" s="52"/>
      <c r="HB22" s="52"/>
      <c r="HC22" s="52"/>
      <c r="HD22" s="52"/>
      <c r="HE22" s="52"/>
      <c r="HF22" s="52"/>
      <c r="HG22" s="52"/>
      <c r="HH22" s="52"/>
      <c r="HI22" s="52"/>
      <c r="HJ22" s="52"/>
      <c r="HK22" s="52"/>
      <c r="HL22" s="52"/>
      <c r="HM22" s="52"/>
      <c r="HN22" s="52"/>
      <c r="HO22" s="52"/>
      <c r="HP22" s="52"/>
      <c r="HQ22" s="52"/>
      <c r="HR22" s="52"/>
      <c r="HS22" s="52"/>
      <c r="HT22" s="52"/>
      <c r="HU22" s="52"/>
      <c r="HV22" s="52"/>
      <c r="HW22" s="52"/>
      <c r="HX22" s="52"/>
      <c r="HY22" s="52"/>
      <c r="HZ22" s="52"/>
      <c r="IA22" s="52"/>
      <c r="IB22" s="52"/>
      <c r="IC22" s="52"/>
      <c r="ID22" s="52"/>
      <c r="IE22" s="52"/>
      <c r="IF22" s="52"/>
      <c r="IG22" s="52"/>
      <c r="IH22" s="52"/>
      <c r="II22" s="52"/>
      <c r="IJ22" s="52"/>
      <c r="IK22" s="52"/>
      <c r="IL22" s="52"/>
      <c r="IM22" s="52"/>
      <c r="IN22" s="52"/>
      <c r="IO22" s="52"/>
      <c r="IP22" s="52"/>
      <c r="IQ22" s="52"/>
      <c r="IR22" s="52"/>
      <c r="IS22" s="52"/>
      <c r="IT22" s="52"/>
      <c r="IU22" s="52"/>
      <c r="IV22" s="52"/>
      <c r="IW22" s="52"/>
      <c r="IX22" s="52"/>
      <c r="IY22" s="52"/>
      <c r="IZ22" s="52"/>
      <c r="JA22" s="52"/>
      <c r="JB22" s="52"/>
      <c r="JC22" s="52"/>
      <c r="JD22" s="52"/>
      <c r="JE22" s="52"/>
      <c r="JF22" s="52"/>
    </row>
    <row r="23" spans="1:266" ht="14" thickBot="1" x14ac:dyDescent="0.2">
      <c r="A23" s="84" t="s">
        <v>249</v>
      </c>
      <c r="B23" s="84"/>
      <c r="C23" s="84"/>
      <c r="D23" s="84"/>
      <c r="E23" s="84"/>
      <c r="F23" s="84"/>
      <c r="G23" s="52"/>
      <c r="H23" s="52"/>
      <c r="I23" s="152" t="s">
        <v>263</v>
      </c>
      <c r="J23" s="52"/>
      <c r="K23" s="268" t="s">
        <v>333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2"/>
      <c r="JB23" s="52"/>
      <c r="JC23" s="52"/>
      <c r="JD23" s="52"/>
      <c r="JE23" s="52"/>
      <c r="JF23" s="52"/>
    </row>
    <row r="24" spans="1:266" x14ac:dyDescent="0.15">
      <c r="A24" s="84" t="s">
        <v>250</v>
      </c>
      <c r="B24" s="52"/>
      <c r="C24" s="52"/>
      <c r="D24" s="52"/>
      <c r="E24" s="52"/>
      <c r="F24" s="52"/>
      <c r="G24" s="52"/>
      <c r="H24" s="52"/>
      <c r="I24" s="153" t="s">
        <v>247</v>
      </c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52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2"/>
      <c r="FS24" s="52"/>
      <c r="FT24" s="52"/>
      <c r="FU24" s="52"/>
      <c r="FV24" s="52"/>
      <c r="FW24" s="52"/>
      <c r="FX24" s="52"/>
      <c r="FY24" s="52"/>
      <c r="FZ24" s="52"/>
      <c r="GA24" s="52"/>
      <c r="GB24" s="52"/>
      <c r="GC24" s="52"/>
      <c r="GD24" s="52"/>
      <c r="GE24" s="52"/>
      <c r="GF24" s="52"/>
      <c r="GG24" s="52"/>
      <c r="GH24" s="52"/>
      <c r="GI24" s="52"/>
      <c r="GJ24" s="52"/>
      <c r="GK24" s="52"/>
      <c r="GL24" s="52"/>
      <c r="GM24" s="52"/>
      <c r="GN24" s="52"/>
      <c r="GO24" s="52"/>
      <c r="GP24" s="52"/>
      <c r="GQ24" s="52"/>
      <c r="GR24" s="52"/>
      <c r="GS24" s="52"/>
      <c r="GT24" s="52"/>
      <c r="GU24" s="52"/>
      <c r="GV24" s="52"/>
      <c r="GW24" s="52"/>
      <c r="GX24" s="52"/>
      <c r="GY24" s="52"/>
      <c r="GZ24" s="52"/>
      <c r="HA24" s="52"/>
      <c r="HB24" s="52"/>
      <c r="HC24" s="52"/>
      <c r="HD24" s="52"/>
      <c r="HE24" s="52"/>
      <c r="HF24" s="52"/>
      <c r="HG24" s="52"/>
      <c r="HH24" s="52"/>
      <c r="HI24" s="52"/>
      <c r="HJ24" s="52"/>
      <c r="HK24" s="52"/>
      <c r="HL24" s="52"/>
      <c r="HM24" s="52"/>
      <c r="HN24" s="52"/>
      <c r="HO24" s="52"/>
      <c r="HP24" s="52"/>
      <c r="HQ24" s="52"/>
      <c r="HR24" s="52"/>
      <c r="HS24" s="52"/>
      <c r="HT24" s="52"/>
      <c r="HU24" s="52"/>
      <c r="HV24" s="52"/>
      <c r="HW24" s="52"/>
      <c r="HX24" s="52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2"/>
      <c r="IJ24" s="52"/>
      <c r="IK24" s="52"/>
      <c r="IL24" s="52"/>
      <c r="IM24" s="52"/>
      <c r="IN24" s="52"/>
      <c r="IO24" s="52"/>
      <c r="IP24" s="52"/>
      <c r="IQ24" s="52"/>
      <c r="IR24" s="52"/>
      <c r="IS24" s="52"/>
      <c r="IT24" s="52"/>
      <c r="IU24" s="52"/>
      <c r="IV24" s="52"/>
      <c r="IW24" s="52"/>
      <c r="IX24" s="52"/>
      <c r="IY24" s="52"/>
      <c r="IZ24" s="52"/>
      <c r="JA24" s="52"/>
      <c r="JB24" s="52"/>
      <c r="JC24" s="52"/>
      <c r="JD24" s="52"/>
      <c r="JE24" s="52"/>
      <c r="JF24" s="52"/>
    </row>
    <row r="25" spans="1:266" x14ac:dyDescent="0.15">
      <c r="A25" s="84" t="s">
        <v>251</v>
      </c>
      <c r="B25" s="84"/>
      <c r="C25" s="84"/>
      <c r="D25" s="84"/>
      <c r="E25" s="84"/>
      <c r="F25" s="84"/>
      <c r="G25" s="52"/>
      <c r="H25" s="52"/>
      <c r="I25" s="154" t="s">
        <v>214</v>
      </c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  <c r="EK25" s="52"/>
      <c r="EL25" s="52"/>
      <c r="EM25" s="52"/>
      <c r="EN25" s="52"/>
      <c r="EO25" s="52"/>
      <c r="EP25" s="52"/>
      <c r="EQ25" s="52"/>
      <c r="ER25" s="52"/>
      <c r="ES25" s="52"/>
      <c r="ET25" s="52"/>
      <c r="EU25" s="52"/>
      <c r="EV25" s="52"/>
      <c r="EW25" s="52"/>
      <c r="EX25" s="52"/>
      <c r="EY25" s="52"/>
      <c r="EZ25" s="52"/>
      <c r="FA25" s="52"/>
      <c r="FB25" s="52"/>
      <c r="FC25" s="52"/>
      <c r="FD25" s="52"/>
      <c r="FE25" s="52"/>
      <c r="FF25" s="52"/>
      <c r="FG25" s="52"/>
      <c r="FH25" s="52"/>
      <c r="FI25" s="52"/>
      <c r="FJ25" s="52"/>
      <c r="FK25" s="52"/>
      <c r="FL25" s="52"/>
      <c r="FM25" s="52"/>
      <c r="FN25" s="52"/>
      <c r="FO25" s="52"/>
      <c r="FP25" s="52"/>
      <c r="FQ25" s="52"/>
      <c r="FR25" s="52"/>
      <c r="FS25" s="52"/>
      <c r="FT25" s="52"/>
      <c r="FU25" s="52"/>
      <c r="FV25" s="52"/>
      <c r="FW25" s="52"/>
      <c r="FX25" s="52"/>
      <c r="FY25" s="52"/>
      <c r="FZ25" s="52"/>
      <c r="GA25" s="52"/>
      <c r="GB25" s="52"/>
      <c r="GC25" s="52"/>
      <c r="GD25" s="52"/>
      <c r="GE25" s="52"/>
      <c r="GF25" s="52"/>
      <c r="GG25" s="52"/>
      <c r="GH25" s="52"/>
      <c r="GI25" s="52"/>
      <c r="GJ25" s="52"/>
      <c r="GK25" s="52"/>
      <c r="GL25" s="52"/>
      <c r="GM25" s="52"/>
      <c r="GN25" s="52"/>
      <c r="GO25" s="52"/>
      <c r="GP25" s="52"/>
      <c r="GQ25" s="52"/>
      <c r="GR25" s="52"/>
      <c r="GS25" s="52"/>
      <c r="GT25" s="52"/>
      <c r="GU25" s="52"/>
      <c r="GV25" s="52"/>
      <c r="GW25" s="52"/>
      <c r="GX25" s="52"/>
      <c r="GY25" s="52"/>
      <c r="GZ25" s="52"/>
      <c r="HA25" s="52"/>
      <c r="HB25" s="52"/>
      <c r="HC25" s="52"/>
      <c r="HD25" s="52"/>
      <c r="HE25" s="52"/>
      <c r="HF25" s="52"/>
      <c r="HG25" s="52"/>
      <c r="HH25" s="52"/>
      <c r="HI25" s="52"/>
      <c r="HJ25" s="52"/>
      <c r="HK25" s="52"/>
      <c r="HL25" s="52"/>
      <c r="HM25" s="52"/>
      <c r="HN25" s="52"/>
      <c r="HO25" s="52"/>
      <c r="HP25" s="52"/>
      <c r="HQ25" s="52"/>
      <c r="HR25" s="52"/>
      <c r="HS25" s="52"/>
      <c r="HT25" s="52"/>
      <c r="HU25" s="52"/>
      <c r="HV25" s="52"/>
      <c r="HW25" s="52"/>
      <c r="HX25" s="52"/>
      <c r="HY25" s="52"/>
      <c r="HZ25" s="52"/>
      <c r="IA25" s="52"/>
      <c r="IB25" s="52"/>
      <c r="IC25" s="52"/>
      <c r="ID25" s="52"/>
      <c r="IE25" s="52"/>
      <c r="IF25" s="52"/>
      <c r="IG25" s="52"/>
      <c r="IH25" s="52"/>
      <c r="II25" s="52"/>
      <c r="IJ25" s="52"/>
      <c r="IK25" s="52"/>
      <c r="IL25" s="52"/>
      <c r="IM25" s="52"/>
      <c r="IN25" s="52"/>
      <c r="IO25" s="52"/>
      <c r="IP25" s="52"/>
      <c r="IQ25" s="52"/>
      <c r="IR25" s="52"/>
      <c r="IS25" s="52"/>
      <c r="IT25" s="52"/>
      <c r="IU25" s="52"/>
      <c r="IV25" s="52"/>
      <c r="IW25" s="52"/>
      <c r="IX25" s="52"/>
      <c r="IY25" s="52"/>
      <c r="IZ25" s="52"/>
      <c r="JA25" s="52"/>
      <c r="JB25" s="52"/>
      <c r="JC25" s="52"/>
      <c r="JD25" s="52"/>
      <c r="JE25" s="52"/>
      <c r="JF25" s="52"/>
    </row>
    <row r="26" spans="1:266" x14ac:dyDescent="0.15">
      <c r="A26" s="84" t="s">
        <v>252</v>
      </c>
      <c r="B26" s="52"/>
      <c r="C26" s="52"/>
      <c r="D26" s="52"/>
      <c r="E26" s="52"/>
      <c r="F26" s="52"/>
      <c r="G26" s="52"/>
      <c r="H26" s="52"/>
      <c r="I26" s="155" t="s">
        <v>127</v>
      </c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2"/>
      <c r="CI26" s="52"/>
      <c r="CJ26" s="52"/>
      <c r="CK26" s="52"/>
      <c r="CL26" s="52"/>
      <c r="CM26" s="52"/>
      <c r="CN26" s="52"/>
      <c r="CO26" s="52"/>
      <c r="CP26" s="52"/>
      <c r="CQ26" s="52"/>
      <c r="CR26" s="52"/>
      <c r="CS26" s="52"/>
      <c r="CT26" s="52"/>
      <c r="CU26" s="52"/>
      <c r="CV26" s="52"/>
      <c r="CW26" s="52"/>
      <c r="CX26" s="52"/>
      <c r="CY26" s="52"/>
      <c r="CZ26" s="52"/>
      <c r="DA26" s="52"/>
      <c r="DB26" s="52"/>
      <c r="DC26" s="52"/>
      <c r="DD26" s="52"/>
      <c r="DE26" s="52"/>
      <c r="DF26" s="52"/>
      <c r="DG26" s="52"/>
      <c r="DH26" s="52"/>
      <c r="DI26" s="52"/>
      <c r="DJ26" s="52"/>
      <c r="DK26" s="52"/>
      <c r="DL26" s="52"/>
      <c r="DM26" s="52"/>
      <c r="DN26" s="52"/>
      <c r="DO26" s="52"/>
      <c r="DP26" s="52"/>
      <c r="DQ26" s="52"/>
      <c r="DR26" s="52"/>
      <c r="DS26" s="52"/>
      <c r="DT26" s="52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  <c r="EK26" s="52"/>
      <c r="EL26" s="52"/>
      <c r="EM26" s="52"/>
      <c r="EN26" s="52"/>
      <c r="EO26" s="52"/>
      <c r="EP26" s="52"/>
      <c r="EQ26" s="52"/>
      <c r="ER26" s="52"/>
      <c r="ES26" s="52"/>
      <c r="ET26" s="52"/>
      <c r="EU26" s="52"/>
      <c r="EV26" s="52"/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/>
      <c r="FO26" s="52"/>
      <c r="FP26" s="52"/>
      <c r="FQ26" s="52"/>
      <c r="FR26" s="52"/>
      <c r="FS26" s="52"/>
      <c r="FT26" s="52"/>
      <c r="FU26" s="52"/>
      <c r="FV26" s="52"/>
      <c r="FW26" s="52"/>
      <c r="FX26" s="52"/>
      <c r="FY26" s="52"/>
      <c r="FZ26" s="52"/>
      <c r="GA26" s="52"/>
      <c r="GB26" s="52"/>
      <c r="GC26" s="52"/>
      <c r="GD26" s="52"/>
      <c r="GE26" s="52"/>
      <c r="GF26" s="52"/>
      <c r="GG26" s="52"/>
      <c r="GH26" s="52"/>
      <c r="GI26" s="52"/>
      <c r="GJ26" s="52"/>
      <c r="GK26" s="52"/>
      <c r="GL26" s="52"/>
      <c r="GM26" s="52"/>
      <c r="GN26" s="52"/>
      <c r="GO26" s="52"/>
      <c r="GP26" s="52"/>
      <c r="GQ26" s="52"/>
      <c r="GR26" s="52"/>
      <c r="GS26" s="52"/>
      <c r="GT26" s="52"/>
      <c r="GU26" s="52"/>
      <c r="GV26" s="52"/>
      <c r="GW26" s="52"/>
      <c r="GX26" s="52"/>
      <c r="GY26" s="52"/>
      <c r="GZ26" s="52"/>
      <c r="HA26" s="52"/>
      <c r="HB26" s="52"/>
      <c r="HC26" s="52"/>
      <c r="HD26" s="52"/>
      <c r="HE26" s="52"/>
      <c r="HF26" s="52"/>
      <c r="HG26" s="52"/>
      <c r="HH26" s="52"/>
      <c r="HI26" s="52"/>
      <c r="HJ26" s="52"/>
      <c r="HK26" s="52"/>
      <c r="HL26" s="52"/>
      <c r="HM26" s="52"/>
      <c r="HN26" s="52"/>
      <c r="HO26" s="52"/>
      <c r="HP26" s="52"/>
      <c r="HQ26" s="52"/>
      <c r="HR26" s="52"/>
      <c r="HS26" s="52"/>
      <c r="HT26" s="52"/>
      <c r="HU26" s="52"/>
      <c r="HV26" s="52"/>
      <c r="HW26" s="52"/>
      <c r="HX26" s="52"/>
      <c r="HY26" s="52"/>
      <c r="HZ26" s="52"/>
      <c r="IA26" s="52"/>
      <c r="IB26" s="52"/>
      <c r="IC26" s="52"/>
      <c r="ID26" s="52"/>
      <c r="IE26" s="52"/>
      <c r="IF26" s="52"/>
      <c r="IG26" s="52"/>
      <c r="IH26" s="52"/>
      <c r="II26" s="52"/>
      <c r="IJ26" s="52"/>
      <c r="IK26" s="52"/>
      <c r="IL26" s="52"/>
      <c r="IM26" s="52"/>
      <c r="IN26" s="52"/>
      <c r="IO26" s="52"/>
      <c r="IP26" s="52"/>
      <c r="IQ26" s="52"/>
      <c r="IR26" s="52"/>
      <c r="IS26" s="52"/>
      <c r="IT26" s="52"/>
      <c r="IU26" s="52"/>
      <c r="IV26" s="52"/>
      <c r="IW26" s="52"/>
      <c r="IX26" s="52"/>
      <c r="IY26" s="52"/>
      <c r="IZ26" s="52"/>
      <c r="JA26" s="52"/>
      <c r="JB26" s="52"/>
      <c r="JC26" s="52"/>
      <c r="JD26" s="52"/>
      <c r="JE26" s="52"/>
      <c r="JF26" s="52"/>
    </row>
    <row r="27" spans="1:266" x14ac:dyDescent="0.15">
      <c r="A27" s="52" t="s">
        <v>253</v>
      </c>
      <c r="B27" s="52"/>
      <c r="C27" s="52"/>
      <c r="D27" s="52"/>
      <c r="E27" s="52"/>
      <c r="F27" s="52"/>
      <c r="G27" s="52"/>
      <c r="H27" s="52"/>
      <c r="I27" s="156" t="s">
        <v>128</v>
      </c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/>
      <c r="BL27" s="52"/>
      <c r="BM27" s="52"/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  <c r="CR27" s="52"/>
      <c r="CS27" s="52"/>
      <c r="CT27" s="52"/>
      <c r="CU27" s="52"/>
      <c r="CV27" s="52"/>
      <c r="CW27" s="52"/>
      <c r="CX27" s="52"/>
      <c r="CY27" s="52"/>
      <c r="CZ27" s="52"/>
      <c r="DA27" s="52"/>
      <c r="DB27" s="52"/>
      <c r="DC27" s="52"/>
      <c r="DD27" s="52"/>
      <c r="DE27" s="52"/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/>
      <c r="DS27" s="52"/>
      <c r="DT27" s="52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  <c r="EK27" s="52"/>
      <c r="EL27" s="52"/>
      <c r="EM27" s="52"/>
      <c r="EN27" s="52"/>
      <c r="EO27" s="52"/>
      <c r="EP27" s="52"/>
      <c r="EQ27" s="52"/>
      <c r="ER27" s="52"/>
      <c r="ES27" s="52"/>
      <c r="ET27" s="52"/>
      <c r="EU27" s="52"/>
      <c r="EV27" s="52"/>
      <c r="EW27" s="52"/>
      <c r="EX27" s="52"/>
      <c r="EY27" s="52"/>
      <c r="EZ27" s="52"/>
      <c r="FA27" s="52"/>
      <c r="FB27" s="52"/>
      <c r="FC27" s="52"/>
      <c r="FD27" s="52"/>
      <c r="FE27" s="52"/>
      <c r="FF27" s="52"/>
      <c r="FG27" s="52"/>
      <c r="FH27" s="52"/>
      <c r="FI27" s="52"/>
      <c r="FJ27" s="52"/>
      <c r="FK27" s="52"/>
      <c r="FL27" s="52"/>
      <c r="FM27" s="52"/>
      <c r="FN27" s="52"/>
      <c r="FO27" s="52"/>
      <c r="FP27" s="52"/>
      <c r="FQ27" s="52"/>
      <c r="FR27" s="52"/>
      <c r="FS27" s="52"/>
      <c r="FT27" s="52"/>
      <c r="FU27" s="52"/>
      <c r="FV27" s="52"/>
      <c r="FW27" s="52"/>
      <c r="FX27" s="52"/>
      <c r="FY27" s="52"/>
      <c r="FZ27" s="52"/>
      <c r="GA27" s="52"/>
      <c r="GB27" s="52"/>
      <c r="GC27" s="52"/>
      <c r="GD27" s="52"/>
      <c r="GE27" s="52"/>
      <c r="GF27" s="52"/>
      <c r="GG27" s="52"/>
      <c r="GH27" s="52"/>
      <c r="GI27" s="52"/>
      <c r="GJ27" s="52"/>
      <c r="GK27" s="52"/>
      <c r="GL27" s="52"/>
      <c r="GM27" s="52"/>
      <c r="GN27" s="52"/>
      <c r="GO27" s="52"/>
      <c r="GP27" s="52"/>
      <c r="GQ27" s="52"/>
      <c r="GR27" s="52"/>
      <c r="GS27" s="52"/>
      <c r="GT27" s="52"/>
      <c r="GU27" s="52"/>
      <c r="GV27" s="52"/>
      <c r="GW27" s="52"/>
      <c r="GX27" s="52"/>
      <c r="GY27" s="52"/>
      <c r="GZ27" s="52"/>
      <c r="HA27" s="52"/>
      <c r="HB27" s="52"/>
      <c r="HC27" s="52"/>
      <c r="HD27" s="52"/>
      <c r="HE27" s="52"/>
      <c r="HF27" s="52"/>
      <c r="HG27" s="52"/>
      <c r="HH27" s="52"/>
      <c r="HI27" s="52"/>
      <c r="HJ27" s="52"/>
      <c r="HK27" s="52"/>
      <c r="HL27" s="52"/>
      <c r="HM27" s="52"/>
      <c r="HN27" s="52"/>
      <c r="HO27" s="52"/>
      <c r="HP27" s="52"/>
      <c r="HQ27" s="52"/>
      <c r="HR27" s="52"/>
      <c r="HS27" s="52"/>
      <c r="HT27" s="52"/>
      <c r="HU27" s="52"/>
      <c r="HV27" s="52"/>
      <c r="HW27" s="52"/>
      <c r="HX27" s="52"/>
      <c r="HY27" s="52"/>
      <c r="HZ27" s="52"/>
      <c r="IA27" s="52"/>
      <c r="IB27" s="52"/>
      <c r="IC27" s="52"/>
      <c r="ID27" s="52"/>
      <c r="IE27" s="52"/>
      <c r="IF27" s="52"/>
      <c r="IG27" s="52"/>
      <c r="IH27" s="52"/>
      <c r="II27" s="52"/>
      <c r="IJ27" s="52"/>
      <c r="IK27" s="52"/>
      <c r="IL27" s="52"/>
      <c r="IM27" s="52"/>
      <c r="IN27" s="52"/>
      <c r="IO27" s="52"/>
      <c r="IP27" s="52"/>
      <c r="IQ27" s="52"/>
      <c r="IR27" s="52"/>
      <c r="IS27" s="52"/>
      <c r="IT27" s="52"/>
      <c r="IU27" s="52"/>
      <c r="IV27" s="52"/>
      <c r="IW27" s="52"/>
      <c r="IX27" s="52"/>
      <c r="IY27" s="52"/>
      <c r="IZ27" s="52"/>
      <c r="JA27" s="52"/>
      <c r="JB27" s="52"/>
      <c r="JC27" s="52"/>
      <c r="JD27" s="52"/>
      <c r="JE27" s="52"/>
      <c r="JF27" s="52"/>
    </row>
    <row r="28" spans="1:266" x14ac:dyDescent="0.15">
      <c r="A28" s="84" t="s">
        <v>262</v>
      </c>
      <c r="B28" s="52"/>
      <c r="C28" s="52"/>
      <c r="D28" s="52"/>
      <c r="E28" s="52"/>
      <c r="F28" s="52"/>
      <c r="G28" s="52"/>
      <c r="H28" s="52"/>
      <c r="I28" s="157" t="s">
        <v>129</v>
      </c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  <c r="IU28" s="52"/>
      <c r="IV28" s="52"/>
      <c r="IW28" s="52"/>
      <c r="IX28" s="52"/>
      <c r="IY28" s="52"/>
      <c r="IZ28" s="52"/>
      <c r="JA28" s="52"/>
      <c r="JB28" s="52"/>
      <c r="JC28" s="52"/>
      <c r="JD28" s="52"/>
      <c r="JE28" s="52"/>
      <c r="JF28" s="52"/>
    </row>
    <row r="29" spans="1:266" ht="14" thickBot="1" x14ac:dyDescent="0.2">
      <c r="A29" s="84" t="s">
        <v>264</v>
      </c>
      <c r="B29" s="52"/>
      <c r="C29" s="52"/>
      <c r="D29" s="52"/>
      <c r="E29" s="52"/>
      <c r="F29" s="52"/>
      <c r="G29" s="52"/>
      <c r="H29" s="52"/>
      <c r="I29" s="158" t="s">
        <v>143</v>
      </c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/>
      <c r="BK29" s="52"/>
      <c r="BL29" s="52"/>
      <c r="BM29" s="52"/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2"/>
      <c r="CI29" s="52"/>
      <c r="CJ29" s="52"/>
      <c r="CK29" s="52"/>
      <c r="CL29" s="52"/>
      <c r="CM29" s="52"/>
      <c r="CN29" s="52"/>
      <c r="CO29" s="52"/>
      <c r="CP29" s="52"/>
      <c r="CQ29" s="52"/>
      <c r="CR29" s="52"/>
      <c r="CS29" s="52"/>
      <c r="CT29" s="52"/>
      <c r="CU29" s="52"/>
      <c r="CV29" s="52"/>
      <c r="CW29" s="52"/>
      <c r="CX29" s="52"/>
      <c r="CY29" s="52"/>
      <c r="CZ29" s="52"/>
      <c r="DA29" s="52"/>
      <c r="DB29" s="52"/>
      <c r="DC29" s="52"/>
      <c r="DD29" s="52"/>
      <c r="DE29" s="52"/>
      <c r="DF29" s="52"/>
      <c r="DG29" s="52"/>
      <c r="DH29" s="52"/>
      <c r="DI29" s="52"/>
      <c r="DJ29" s="52"/>
      <c r="DK29" s="52"/>
      <c r="DL29" s="52"/>
      <c r="DM29" s="52"/>
      <c r="DN29" s="52"/>
      <c r="DO29" s="52"/>
      <c r="DP29" s="52"/>
      <c r="DQ29" s="52"/>
      <c r="DR29" s="52"/>
      <c r="DS29" s="52"/>
      <c r="DT29" s="52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  <c r="EK29" s="52"/>
      <c r="EL29" s="52"/>
      <c r="EM29" s="52"/>
      <c r="EN29" s="52"/>
      <c r="EO29" s="52"/>
      <c r="EP29" s="52"/>
      <c r="EQ29" s="52"/>
      <c r="ER29" s="52"/>
      <c r="ES29" s="52"/>
      <c r="ET29" s="52"/>
      <c r="EU29" s="52"/>
      <c r="EV29" s="52"/>
      <c r="EW29" s="52"/>
      <c r="EX29" s="52"/>
      <c r="EY29" s="52"/>
      <c r="EZ29" s="52"/>
      <c r="FA29" s="52"/>
      <c r="FB29" s="52"/>
      <c r="FC29" s="52"/>
      <c r="FD29" s="52"/>
      <c r="FE29" s="52"/>
      <c r="FF29" s="52"/>
      <c r="FG29" s="52"/>
      <c r="FH29" s="52"/>
      <c r="FI29" s="52"/>
      <c r="FJ29" s="52"/>
      <c r="FK29" s="52"/>
      <c r="FL29" s="52"/>
      <c r="FM29" s="52"/>
      <c r="FN29" s="52"/>
      <c r="FO29" s="52"/>
      <c r="FP29" s="52"/>
      <c r="FQ29" s="52"/>
      <c r="FR29" s="52"/>
      <c r="FS29" s="52"/>
      <c r="FT29" s="52"/>
      <c r="FU29" s="52"/>
      <c r="FV29" s="52"/>
      <c r="FW29" s="52"/>
      <c r="FX29" s="52"/>
      <c r="FY29" s="52"/>
      <c r="FZ29" s="52"/>
      <c r="GA29" s="52"/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/>
      <c r="GM29" s="52"/>
      <c r="GN29" s="52"/>
      <c r="GO29" s="52"/>
      <c r="GP29" s="52"/>
      <c r="GQ29" s="52"/>
      <c r="GR29" s="52"/>
      <c r="GS29" s="52"/>
      <c r="GT29" s="52"/>
      <c r="GU29" s="52"/>
      <c r="GV29" s="52"/>
      <c r="GW29" s="52"/>
      <c r="GX29" s="52"/>
      <c r="GY29" s="52"/>
      <c r="GZ29" s="52"/>
      <c r="HA29" s="52"/>
      <c r="HB29" s="52"/>
      <c r="HC29" s="52"/>
      <c r="HD29" s="52"/>
      <c r="HE29" s="52"/>
      <c r="HF29" s="52"/>
      <c r="HG29" s="52"/>
      <c r="HH29" s="52"/>
      <c r="HI29" s="52"/>
      <c r="HJ29" s="52"/>
      <c r="HK29" s="52"/>
      <c r="HL29" s="52"/>
      <c r="HM29" s="52"/>
      <c r="HN29" s="52"/>
      <c r="HO29" s="52"/>
      <c r="HP29" s="52"/>
      <c r="HQ29" s="52"/>
      <c r="HR29" s="52"/>
      <c r="HS29" s="52"/>
      <c r="HT29" s="52"/>
      <c r="HU29" s="52"/>
      <c r="HV29" s="52"/>
      <c r="HW29" s="52"/>
      <c r="HX29" s="52"/>
      <c r="HY29" s="52"/>
      <c r="HZ29" s="52"/>
      <c r="IA29" s="52"/>
      <c r="IB29" s="52"/>
      <c r="IC29" s="52"/>
      <c r="ID29" s="52"/>
      <c r="IE29" s="52"/>
      <c r="IF29" s="52"/>
      <c r="IG29" s="52"/>
      <c r="IH29" s="52"/>
      <c r="II29" s="52"/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  <c r="IU29" s="52"/>
      <c r="IV29" s="52"/>
      <c r="IW29" s="52"/>
      <c r="IX29" s="52"/>
      <c r="IY29" s="52"/>
      <c r="IZ29" s="52"/>
      <c r="JA29" s="52"/>
      <c r="JB29" s="52"/>
      <c r="JC29" s="52"/>
      <c r="JD29" s="52"/>
      <c r="JE29" s="52"/>
      <c r="JF29" s="52"/>
    </row>
    <row r="30" spans="1:266" x14ac:dyDescent="0.15">
      <c r="A30" s="84" t="s">
        <v>307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  <c r="FM30" s="52"/>
      <c r="FN30" s="52"/>
      <c r="FO30" s="52"/>
      <c r="FP30" s="52"/>
      <c r="FQ30" s="52"/>
      <c r="FR30" s="52"/>
      <c r="FS30" s="52"/>
      <c r="FT30" s="52"/>
      <c r="FU30" s="52"/>
      <c r="FV30" s="52"/>
      <c r="FW30" s="52"/>
      <c r="FX30" s="52"/>
      <c r="FY30" s="52"/>
      <c r="FZ30" s="52"/>
      <c r="GA30" s="52"/>
      <c r="GB30" s="52"/>
      <c r="GC30" s="52"/>
      <c r="GD30" s="52"/>
      <c r="GE30" s="52"/>
      <c r="GF30" s="52"/>
      <c r="GG30" s="52"/>
      <c r="GH30" s="52"/>
      <c r="GI30" s="52"/>
      <c r="GJ30" s="52"/>
      <c r="GK30" s="52"/>
      <c r="GL30" s="52"/>
      <c r="GM30" s="52"/>
      <c r="GN30" s="52"/>
      <c r="GO30" s="52"/>
      <c r="GP30" s="52"/>
      <c r="GQ30" s="52"/>
      <c r="GR30" s="52"/>
      <c r="GS30" s="52"/>
      <c r="GT30" s="52"/>
      <c r="GU30" s="52"/>
      <c r="GV30" s="52"/>
      <c r="GW30" s="52"/>
      <c r="GX30" s="52"/>
      <c r="GY30" s="52"/>
      <c r="GZ30" s="52"/>
      <c r="HA30" s="52"/>
      <c r="HB30" s="52"/>
      <c r="HC30" s="52"/>
      <c r="HD30" s="52"/>
      <c r="HE30" s="52"/>
      <c r="HF30" s="52"/>
      <c r="HG30" s="52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2"/>
      <c r="HS30" s="52"/>
      <c r="HT30" s="52"/>
      <c r="HU30" s="52"/>
      <c r="HV30" s="52"/>
      <c r="HW30" s="52"/>
      <c r="HX30" s="52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2"/>
      <c r="IJ30" s="52"/>
      <c r="IK30" s="52"/>
      <c r="IL30" s="52"/>
      <c r="IM30" s="52"/>
      <c r="IN30" s="52"/>
      <c r="IO30" s="52"/>
      <c r="IP30" s="52"/>
      <c r="IQ30" s="52"/>
      <c r="IR30" s="52"/>
      <c r="IS30" s="52"/>
      <c r="IT30" s="52"/>
      <c r="IU30" s="52"/>
      <c r="IV30" s="52"/>
      <c r="IW30" s="52"/>
      <c r="IX30" s="52"/>
      <c r="IY30" s="52"/>
      <c r="IZ30" s="52"/>
      <c r="JA30" s="52"/>
      <c r="JB30" s="52"/>
      <c r="JC30" s="52"/>
      <c r="JD30" s="52"/>
      <c r="JE30" s="52"/>
      <c r="JF30" s="52"/>
    </row>
    <row r="31" spans="1:266" x14ac:dyDescent="0.15">
      <c r="A31" s="84" t="s">
        <v>329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  <c r="BJ31" s="52"/>
      <c r="BK31" s="52"/>
      <c r="BL31" s="52"/>
      <c r="BM31" s="52"/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2"/>
      <c r="CI31" s="52"/>
      <c r="CJ31" s="52"/>
      <c r="CK31" s="52"/>
      <c r="CL31" s="52"/>
      <c r="CM31" s="52"/>
      <c r="CN31" s="52"/>
      <c r="CO31" s="52"/>
      <c r="CP31" s="52"/>
      <c r="CQ31" s="52"/>
      <c r="CR31" s="52"/>
      <c r="CS31" s="52"/>
      <c r="CT31" s="52"/>
      <c r="CU31" s="52"/>
      <c r="CV31" s="52"/>
      <c r="CW31" s="52"/>
      <c r="CX31" s="52"/>
      <c r="CY31" s="52"/>
      <c r="CZ31" s="52"/>
      <c r="DA31" s="52"/>
      <c r="DB31" s="52"/>
      <c r="DC31" s="52"/>
      <c r="DD31" s="52"/>
      <c r="DE31" s="52"/>
      <c r="DF31" s="52"/>
      <c r="DG31" s="52"/>
      <c r="DH31" s="52"/>
      <c r="DI31" s="52"/>
      <c r="DJ31" s="52"/>
      <c r="DK31" s="52"/>
      <c r="DL31" s="52"/>
      <c r="DM31" s="52"/>
      <c r="DN31" s="52"/>
      <c r="DO31" s="52"/>
      <c r="DP31" s="52"/>
      <c r="DQ31" s="52"/>
      <c r="DR31" s="52"/>
      <c r="DS31" s="52"/>
      <c r="DT31" s="52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  <c r="EK31" s="52"/>
      <c r="EL31" s="52"/>
      <c r="EM31" s="52"/>
      <c r="EN31" s="52"/>
      <c r="EO31" s="52"/>
      <c r="EP31" s="52"/>
      <c r="EQ31" s="52"/>
      <c r="ER31" s="52"/>
      <c r="ES31" s="52"/>
      <c r="ET31" s="52"/>
      <c r="EU31" s="52"/>
      <c r="EV31" s="52"/>
      <c r="EW31" s="52"/>
      <c r="EX31" s="52"/>
      <c r="EY31" s="52"/>
      <c r="EZ31" s="52"/>
      <c r="FA31" s="52"/>
      <c r="FB31" s="52"/>
      <c r="FC31" s="52"/>
      <c r="FD31" s="52"/>
      <c r="FE31" s="52"/>
      <c r="FF31" s="52"/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/>
      <c r="FR31" s="52"/>
      <c r="FS31" s="52"/>
      <c r="FT31" s="52"/>
      <c r="FU31" s="52"/>
      <c r="FV31" s="52"/>
      <c r="FW31" s="52"/>
      <c r="FX31" s="52"/>
      <c r="FY31" s="52"/>
      <c r="FZ31" s="52"/>
      <c r="GA31" s="52"/>
      <c r="GB31" s="52"/>
      <c r="GC31" s="52"/>
      <c r="GD31" s="52"/>
      <c r="GE31" s="52"/>
      <c r="GF31" s="52"/>
      <c r="GG31" s="52"/>
      <c r="GH31" s="52"/>
      <c r="GI31" s="52"/>
      <c r="GJ31" s="52"/>
      <c r="GK31" s="52"/>
      <c r="GL31" s="52"/>
      <c r="GM31" s="52"/>
      <c r="GN31" s="52"/>
      <c r="GO31" s="52"/>
      <c r="GP31" s="52"/>
      <c r="GQ31" s="52"/>
      <c r="GR31" s="52"/>
      <c r="GS31" s="52"/>
      <c r="GT31" s="52"/>
      <c r="GU31" s="52"/>
      <c r="GV31" s="52"/>
      <c r="GW31" s="52"/>
      <c r="GX31" s="52"/>
      <c r="GY31" s="52"/>
      <c r="GZ31" s="52"/>
      <c r="HA31" s="52"/>
      <c r="HB31" s="52"/>
      <c r="HC31" s="52"/>
      <c r="HD31" s="52"/>
      <c r="HE31" s="52"/>
      <c r="HF31" s="52"/>
      <c r="HG31" s="52"/>
      <c r="HH31" s="52"/>
      <c r="HI31" s="52"/>
      <c r="HJ31" s="52"/>
      <c r="HK31" s="52"/>
      <c r="HL31" s="52"/>
      <c r="HM31" s="52"/>
      <c r="HN31" s="52"/>
      <c r="HO31" s="52"/>
      <c r="HP31" s="52"/>
      <c r="HQ31" s="52"/>
      <c r="HR31" s="52"/>
      <c r="HS31" s="52"/>
      <c r="HT31" s="52"/>
      <c r="HU31" s="52"/>
      <c r="HV31" s="52"/>
      <c r="HW31" s="52"/>
      <c r="HX31" s="52"/>
      <c r="HY31" s="52"/>
      <c r="HZ31" s="52"/>
      <c r="IA31" s="52"/>
      <c r="IB31" s="52"/>
      <c r="IC31" s="52"/>
      <c r="ID31" s="52"/>
      <c r="IE31" s="52"/>
      <c r="IF31" s="52"/>
      <c r="IG31" s="52"/>
      <c r="IH31" s="52"/>
      <c r="II31" s="52"/>
      <c r="IJ31" s="52"/>
      <c r="IK31" s="52"/>
      <c r="IL31" s="52"/>
      <c r="IM31" s="52"/>
      <c r="IN31" s="52"/>
      <c r="IO31" s="52"/>
      <c r="IP31" s="52"/>
      <c r="IQ31" s="52"/>
      <c r="IR31" s="52"/>
      <c r="IS31" s="52"/>
      <c r="IT31" s="52"/>
      <c r="IU31" s="52"/>
      <c r="IV31" s="52"/>
      <c r="IW31" s="52"/>
      <c r="IX31" s="52"/>
      <c r="IY31" s="52"/>
      <c r="IZ31" s="52"/>
      <c r="JA31" s="52"/>
      <c r="JB31" s="52"/>
      <c r="JC31" s="52"/>
      <c r="JD31" s="52"/>
      <c r="JE31" s="52"/>
      <c r="JF31" s="52"/>
    </row>
    <row r="32" spans="1:266" x14ac:dyDescent="0.15">
      <c r="A32" s="84" t="s">
        <v>351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</row>
    <row r="33" spans="1:266" x14ac:dyDescent="0.15">
      <c r="A33" s="84" t="s">
        <v>373</v>
      </c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  <c r="FF33" s="52"/>
      <c r="FG33" s="52"/>
      <c r="FH33" s="52"/>
      <c r="FI33" s="52"/>
      <c r="FJ33" s="52"/>
      <c r="FK33" s="52"/>
      <c r="FL33" s="52"/>
      <c r="FM33" s="52"/>
      <c r="FN33" s="52"/>
      <c r="FO33" s="52"/>
      <c r="FP33" s="52"/>
      <c r="FQ33" s="52"/>
      <c r="FR33" s="52"/>
      <c r="FS33" s="52"/>
      <c r="FT33" s="52"/>
      <c r="FU33" s="52"/>
      <c r="FV33" s="52"/>
      <c r="FW33" s="52"/>
      <c r="FX33" s="52"/>
      <c r="FY33" s="52"/>
      <c r="FZ33" s="52"/>
      <c r="GA33" s="52"/>
      <c r="GB33" s="52"/>
      <c r="GC33" s="52"/>
      <c r="GD33" s="52"/>
      <c r="GE33" s="52"/>
      <c r="GF33" s="52"/>
      <c r="GG33" s="52"/>
      <c r="GH33" s="52"/>
      <c r="GI33" s="52"/>
      <c r="GJ33" s="52"/>
      <c r="GK33" s="52"/>
      <c r="GL33" s="52"/>
      <c r="GM33" s="52"/>
      <c r="GN33" s="52"/>
      <c r="GO33" s="52"/>
      <c r="GP33" s="52"/>
      <c r="GQ33" s="52"/>
      <c r="GR33" s="52"/>
      <c r="GS33" s="52"/>
      <c r="GT33" s="52"/>
      <c r="GU33" s="52"/>
      <c r="GV33" s="52"/>
      <c r="GW33" s="52"/>
      <c r="GX33" s="52"/>
      <c r="GY33" s="52"/>
      <c r="GZ33" s="52"/>
      <c r="HA33" s="52"/>
      <c r="HB33" s="52"/>
      <c r="HC33" s="52"/>
      <c r="HD33" s="52"/>
      <c r="HE33" s="52"/>
      <c r="HF33" s="52"/>
      <c r="HG33" s="52"/>
      <c r="HH33" s="52"/>
      <c r="HI33" s="52"/>
      <c r="HJ33" s="52"/>
      <c r="HK33" s="52"/>
      <c r="HL33" s="52"/>
      <c r="HM33" s="52"/>
      <c r="HN33" s="52"/>
      <c r="HO33" s="52"/>
      <c r="HP33" s="52"/>
      <c r="HQ33" s="52"/>
      <c r="HR33" s="52"/>
      <c r="HS33" s="52"/>
      <c r="HT33" s="52"/>
      <c r="HU33" s="52"/>
      <c r="HV33" s="52"/>
      <c r="HW33" s="52"/>
      <c r="HX33" s="52"/>
      <c r="HY33" s="52"/>
      <c r="HZ33" s="52"/>
      <c r="IA33" s="52"/>
      <c r="IB33" s="52"/>
      <c r="IC33" s="52"/>
      <c r="ID33" s="52"/>
      <c r="IE33" s="52"/>
      <c r="IF33" s="52"/>
      <c r="IG33" s="52"/>
      <c r="IH33" s="52"/>
      <c r="II33" s="52"/>
      <c r="IJ33" s="52"/>
      <c r="IK33" s="52"/>
      <c r="IL33" s="52"/>
      <c r="IM33" s="52"/>
      <c r="IN33" s="52"/>
      <c r="IO33" s="52"/>
      <c r="IP33" s="52"/>
      <c r="IQ33" s="52"/>
      <c r="IR33" s="52"/>
      <c r="IS33" s="52"/>
      <c r="IT33" s="52"/>
      <c r="IU33" s="52"/>
      <c r="IV33" s="52"/>
      <c r="IW33" s="52"/>
      <c r="IX33" s="52"/>
      <c r="IY33" s="52"/>
      <c r="IZ33" s="52"/>
      <c r="JA33" s="52"/>
      <c r="JB33" s="52"/>
      <c r="JC33" s="52"/>
      <c r="JD33" s="52"/>
      <c r="JE33" s="52"/>
      <c r="JF33" s="52"/>
    </row>
    <row r="34" spans="1:266" ht="14" x14ac:dyDescent="0.15">
      <c r="A34" s="67" t="s">
        <v>254</v>
      </c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52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52"/>
      <c r="DC34" s="52"/>
      <c r="DD34" s="52"/>
      <c r="DE34" s="52"/>
      <c r="DF34" s="52"/>
      <c r="DG34" s="52"/>
      <c r="DH34" s="52"/>
      <c r="DI34" s="52"/>
      <c r="DJ34" s="52"/>
      <c r="DK34" s="52"/>
      <c r="DL34" s="52"/>
      <c r="DM34" s="52"/>
      <c r="DN34" s="52"/>
      <c r="DO34" s="52"/>
      <c r="DP34" s="52"/>
      <c r="DQ34" s="52"/>
      <c r="DR34" s="52"/>
      <c r="DS34" s="52"/>
      <c r="DT34" s="52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  <c r="EK34" s="52"/>
      <c r="EL34" s="52"/>
      <c r="EM34" s="52"/>
      <c r="EN34" s="52"/>
      <c r="EO34" s="52"/>
      <c r="EP34" s="52"/>
      <c r="EQ34" s="52"/>
      <c r="ER34" s="52"/>
      <c r="ES34" s="52"/>
      <c r="ET34" s="52"/>
      <c r="EU34" s="52"/>
      <c r="EV34" s="52"/>
      <c r="EW34" s="52"/>
      <c r="EX34" s="52"/>
      <c r="EY34" s="52"/>
      <c r="EZ34" s="52"/>
      <c r="FA34" s="52"/>
      <c r="FB34" s="52"/>
      <c r="FC34" s="52"/>
      <c r="FD34" s="52"/>
      <c r="FE34" s="52"/>
      <c r="FF34" s="52"/>
      <c r="FG34" s="52"/>
      <c r="FH34" s="52"/>
      <c r="FI34" s="52"/>
      <c r="FJ34" s="52"/>
      <c r="FK34" s="52"/>
      <c r="FL34" s="52"/>
      <c r="FM34" s="52"/>
      <c r="FN34" s="52"/>
      <c r="FO34" s="52"/>
      <c r="FP34" s="52"/>
      <c r="FQ34" s="52"/>
      <c r="FR34" s="52"/>
      <c r="FS34" s="52"/>
      <c r="FT34" s="52"/>
      <c r="FU34" s="52"/>
      <c r="FV34" s="52"/>
      <c r="FW34" s="52"/>
      <c r="FX34" s="52"/>
      <c r="FY34" s="52"/>
      <c r="FZ34" s="52"/>
      <c r="GA34" s="52"/>
      <c r="GB34" s="52"/>
      <c r="GC34" s="52"/>
      <c r="GD34" s="52"/>
      <c r="GE34" s="52"/>
      <c r="GF34" s="52"/>
      <c r="GG34" s="52"/>
      <c r="GH34" s="52"/>
      <c r="GI34" s="52"/>
      <c r="GJ34" s="52"/>
      <c r="GK34" s="52"/>
      <c r="GL34" s="52"/>
      <c r="GM34" s="52"/>
      <c r="GN34" s="52"/>
      <c r="GO34" s="52"/>
      <c r="GP34" s="52"/>
      <c r="GQ34" s="52"/>
      <c r="GR34" s="52"/>
      <c r="GS34" s="52"/>
      <c r="GT34" s="52"/>
      <c r="GU34" s="52"/>
      <c r="GV34" s="52"/>
      <c r="GW34" s="52"/>
      <c r="GX34" s="52"/>
      <c r="GY34" s="52"/>
      <c r="GZ34" s="52"/>
      <c r="HA34" s="52"/>
      <c r="HB34" s="52"/>
      <c r="HC34" s="52"/>
      <c r="HD34" s="52"/>
      <c r="HE34" s="52"/>
      <c r="HF34" s="52"/>
      <c r="HG34" s="52"/>
      <c r="HH34" s="52"/>
      <c r="HI34" s="52"/>
      <c r="HJ34" s="52"/>
      <c r="HK34" s="52"/>
      <c r="HL34" s="52"/>
      <c r="HM34" s="52"/>
      <c r="HN34" s="52"/>
      <c r="HO34" s="52"/>
      <c r="HP34" s="52"/>
      <c r="HQ34" s="52"/>
      <c r="HR34" s="52"/>
      <c r="HS34" s="52"/>
      <c r="HT34" s="52"/>
      <c r="HU34" s="52"/>
      <c r="HV34" s="52"/>
      <c r="HW34" s="52"/>
      <c r="HX34" s="52"/>
      <c r="HY34" s="52"/>
      <c r="HZ34" s="52"/>
      <c r="IA34" s="52"/>
      <c r="IB34" s="52"/>
      <c r="IC34" s="52"/>
      <c r="ID34" s="52"/>
      <c r="IE34" s="52"/>
      <c r="IF34" s="52"/>
      <c r="IG34" s="52"/>
      <c r="IH34" s="52"/>
      <c r="II34" s="52"/>
      <c r="IJ34" s="52"/>
      <c r="IK34" s="52"/>
      <c r="IL34" s="52"/>
      <c r="IM34" s="52"/>
      <c r="IN34" s="52"/>
      <c r="IO34" s="52"/>
      <c r="IP34" s="52"/>
      <c r="IQ34" s="52"/>
      <c r="IR34" s="52"/>
      <c r="IS34" s="52"/>
      <c r="IT34" s="52"/>
      <c r="IU34" s="52"/>
      <c r="IV34" s="52"/>
      <c r="IW34" s="52"/>
      <c r="IX34" s="52"/>
      <c r="IY34" s="52"/>
      <c r="IZ34" s="52"/>
      <c r="JA34" s="52"/>
      <c r="JB34" s="52"/>
      <c r="JC34" s="52"/>
      <c r="JD34" s="52"/>
      <c r="JE34" s="52"/>
      <c r="JF34" s="52"/>
    </row>
    <row r="35" spans="1:266" x14ac:dyDescent="0.15">
      <c r="A35" s="6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</row>
    <row r="36" spans="1:266" x14ac:dyDescent="0.15">
      <c r="A36" s="62" t="s">
        <v>208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/>
      <c r="GM36" s="52"/>
      <c r="GN36" s="52"/>
      <c r="GO36" s="52"/>
      <c r="GP36" s="52"/>
      <c r="GQ36" s="52"/>
      <c r="GR36" s="52"/>
      <c r="GS36" s="52"/>
      <c r="GT36" s="52"/>
      <c r="GU36" s="52"/>
      <c r="GV36" s="52"/>
      <c r="GW36" s="52"/>
      <c r="GX36" s="52"/>
      <c r="GY36" s="52"/>
      <c r="GZ36" s="52"/>
      <c r="HA36" s="52"/>
      <c r="HB36" s="52"/>
      <c r="HC36" s="52"/>
      <c r="HD36" s="52"/>
      <c r="HE36" s="52"/>
      <c r="HF36" s="52"/>
      <c r="HG36" s="52"/>
      <c r="HH36" s="52"/>
      <c r="HI36" s="52"/>
      <c r="HJ36" s="52"/>
      <c r="HK36" s="52"/>
      <c r="HL36" s="52"/>
      <c r="HM36" s="52"/>
      <c r="HN36" s="52"/>
      <c r="HO36" s="52"/>
      <c r="HP36" s="52"/>
      <c r="HQ36" s="52"/>
      <c r="HR36" s="52"/>
      <c r="HS36" s="52"/>
      <c r="HT36" s="52"/>
      <c r="HU36" s="52"/>
      <c r="HV36" s="52"/>
      <c r="HW36" s="52"/>
      <c r="HX36" s="52"/>
      <c r="HY36" s="52"/>
      <c r="HZ36" s="52"/>
      <c r="IA36" s="52"/>
      <c r="IB36" s="52"/>
      <c r="IC36" s="52"/>
      <c r="ID36" s="52"/>
      <c r="IE36" s="52"/>
      <c r="IF36" s="52"/>
      <c r="IG36" s="52"/>
      <c r="IH36" s="52"/>
      <c r="II36" s="52"/>
      <c r="IJ36" s="52"/>
      <c r="IK36" s="52"/>
      <c r="IL36" s="52"/>
      <c r="IM36" s="52"/>
      <c r="IN36" s="52"/>
      <c r="IO36" s="52"/>
      <c r="IP36" s="52"/>
      <c r="IQ36" s="52"/>
      <c r="IR36" s="52"/>
      <c r="IS36" s="52"/>
      <c r="IT36" s="52"/>
      <c r="IU36" s="52"/>
      <c r="IV36" s="52"/>
      <c r="IW36" s="52"/>
      <c r="IX36" s="52"/>
      <c r="IY36" s="52"/>
      <c r="IZ36" s="52"/>
      <c r="JA36" s="52"/>
      <c r="JB36" s="52"/>
      <c r="JC36" s="52"/>
      <c r="JD36" s="52"/>
      <c r="JE36" s="52"/>
      <c r="JF36" s="52"/>
    </row>
    <row r="37" spans="1:266" x14ac:dyDescent="0.15">
      <c r="A37" s="84" t="s">
        <v>366</v>
      </c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  <c r="EK37" s="52"/>
      <c r="EL37" s="52"/>
      <c r="EM37" s="52"/>
      <c r="EN37" s="52"/>
      <c r="EO37" s="52"/>
      <c r="EP37" s="52"/>
      <c r="EQ37" s="52"/>
      <c r="ER37" s="52"/>
      <c r="ES37" s="52"/>
      <c r="ET37" s="52"/>
      <c r="EU37" s="52"/>
      <c r="EV37" s="52"/>
      <c r="EW37" s="52"/>
      <c r="EX37" s="52"/>
      <c r="EY37" s="52"/>
      <c r="EZ37" s="52"/>
      <c r="FA37" s="52"/>
      <c r="FB37" s="52"/>
      <c r="FC37" s="52"/>
      <c r="FD37" s="52"/>
      <c r="FE37" s="52"/>
      <c r="FF37" s="52"/>
      <c r="FG37" s="52"/>
      <c r="FH37" s="52"/>
      <c r="FI37" s="52"/>
      <c r="FJ37" s="52"/>
      <c r="FK37" s="52"/>
      <c r="FL37" s="52"/>
      <c r="FM37" s="52"/>
      <c r="FN37" s="52"/>
      <c r="FO37" s="52"/>
      <c r="FP37" s="52"/>
      <c r="FQ37" s="52"/>
      <c r="FR37" s="52"/>
      <c r="FS37" s="52"/>
      <c r="FT37" s="52"/>
      <c r="FU37" s="52"/>
      <c r="FV37" s="52"/>
      <c r="FW37" s="52"/>
      <c r="FX37" s="52"/>
      <c r="FY37" s="52"/>
      <c r="FZ37" s="52"/>
      <c r="GA37" s="52"/>
      <c r="GB37" s="52"/>
      <c r="GC37" s="52"/>
      <c r="GD37" s="52"/>
      <c r="GE37" s="52"/>
      <c r="GF37" s="52"/>
      <c r="GG37" s="52"/>
      <c r="GH37" s="52"/>
      <c r="GI37" s="52"/>
      <c r="GJ37" s="52"/>
      <c r="GK37" s="52"/>
      <c r="GL37" s="52"/>
      <c r="GM37" s="52"/>
      <c r="GN37" s="52"/>
      <c r="GO37" s="52"/>
      <c r="GP37" s="52"/>
      <c r="GQ37" s="52"/>
      <c r="GR37" s="52"/>
      <c r="GS37" s="52"/>
      <c r="GT37" s="52"/>
      <c r="GU37" s="52"/>
      <c r="GV37" s="52"/>
      <c r="GW37" s="52"/>
      <c r="GX37" s="52"/>
      <c r="GY37" s="52"/>
      <c r="GZ37" s="52"/>
      <c r="HA37" s="52"/>
      <c r="HB37" s="52"/>
      <c r="HC37" s="52"/>
      <c r="HD37" s="52"/>
      <c r="HE37" s="52"/>
      <c r="HF37" s="52"/>
      <c r="HG37" s="52"/>
      <c r="HH37" s="52"/>
      <c r="HI37" s="52"/>
      <c r="HJ37" s="52"/>
      <c r="HK37" s="52"/>
      <c r="HL37" s="52"/>
      <c r="HM37" s="52"/>
      <c r="HN37" s="52"/>
      <c r="HO37" s="52"/>
      <c r="HP37" s="52"/>
      <c r="HQ37" s="52"/>
      <c r="HR37" s="52"/>
      <c r="HS37" s="52"/>
      <c r="HT37" s="52"/>
      <c r="HU37" s="52"/>
      <c r="HV37" s="52"/>
      <c r="HW37" s="52"/>
      <c r="HX37" s="52"/>
      <c r="HY37" s="52"/>
      <c r="HZ37" s="52"/>
      <c r="IA37" s="52"/>
      <c r="IB37" s="52"/>
      <c r="IC37" s="52"/>
      <c r="ID37" s="52"/>
      <c r="IE37" s="52"/>
      <c r="IF37" s="52"/>
      <c r="IG37" s="52"/>
      <c r="IH37" s="52"/>
      <c r="II37" s="52"/>
      <c r="IJ37" s="52"/>
      <c r="IK37" s="52"/>
      <c r="IL37" s="52"/>
      <c r="IM37" s="52"/>
      <c r="IN37" s="52"/>
      <c r="IO37" s="52"/>
      <c r="IP37" s="52"/>
      <c r="IQ37" s="52"/>
      <c r="IR37" s="52"/>
      <c r="IS37" s="52"/>
      <c r="IT37" s="52"/>
      <c r="IU37" s="52"/>
      <c r="IV37" s="52"/>
      <c r="IW37" s="52"/>
      <c r="IX37" s="52"/>
      <c r="IY37" s="52"/>
      <c r="IZ37" s="52"/>
      <c r="JA37" s="52"/>
      <c r="JB37" s="52"/>
      <c r="JC37" s="52"/>
      <c r="JD37" s="52"/>
      <c r="JE37" s="52"/>
      <c r="JF37" s="52"/>
    </row>
    <row r="38" spans="1:266" x14ac:dyDescent="0.15">
      <c r="A38" s="52" t="s">
        <v>231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  <c r="EK38" s="52"/>
      <c r="EL38" s="52"/>
      <c r="EM38" s="52"/>
      <c r="EN38" s="52"/>
      <c r="EO38" s="52"/>
      <c r="EP38" s="52"/>
      <c r="EQ38" s="52"/>
      <c r="ER38" s="52"/>
      <c r="ES38" s="52"/>
      <c r="ET38" s="52"/>
      <c r="EU38" s="52"/>
      <c r="EV38" s="52"/>
      <c r="EW38" s="52"/>
      <c r="EX38" s="52"/>
      <c r="EY38" s="52"/>
      <c r="EZ38" s="52"/>
      <c r="FA38" s="52"/>
      <c r="FB38" s="52"/>
      <c r="FC38" s="52"/>
      <c r="FD38" s="52"/>
      <c r="FE38" s="52"/>
      <c r="FF38" s="52"/>
      <c r="FG38" s="52"/>
      <c r="FH38" s="52"/>
      <c r="FI38" s="52"/>
      <c r="FJ38" s="52"/>
      <c r="FK38" s="52"/>
      <c r="FL38" s="52"/>
      <c r="FM38" s="52"/>
      <c r="FN38" s="52"/>
      <c r="FO38" s="52"/>
      <c r="FP38" s="52"/>
      <c r="FQ38" s="52"/>
      <c r="FR38" s="52"/>
      <c r="FS38" s="52"/>
      <c r="FT38" s="52"/>
      <c r="FU38" s="52"/>
      <c r="FV38" s="52"/>
      <c r="FW38" s="52"/>
      <c r="FX38" s="52"/>
      <c r="FY38" s="52"/>
      <c r="FZ38" s="52"/>
      <c r="GA38" s="52"/>
      <c r="GB38" s="52"/>
      <c r="GC38" s="52"/>
      <c r="GD38" s="52"/>
      <c r="GE38" s="52"/>
      <c r="GF38" s="52"/>
      <c r="GG38" s="52"/>
      <c r="GH38" s="52"/>
      <c r="GI38" s="52"/>
      <c r="GJ38" s="52"/>
      <c r="GK38" s="52"/>
      <c r="GL38" s="52"/>
      <c r="GM38" s="52"/>
      <c r="GN38" s="52"/>
      <c r="GO38" s="52"/>
      <c r="GP38" s="52"/>
      <c r="GQ38" s="52"/>
      <c r="GR38" s="52"/>
      <c r="GS38" s="52"/>
      <c r="GT38" s="52"/>
      <c r="GU38" s="52"/>
      <c r="GV38" s="52"/>
      <c r="GW38" s="52"/>
      <c r="GX38" s="52"/>
      <c r="GY38" s="52"/>
      <c r="GZ38" s="52"/>
      <c r="HA38" s="52"/>
      <c r="HB38" s="52"/>
      <c r="HC38" s="52"/>
      <c r="HD38" s="52"/>
      <c r="HE38" s="52"/>
      <c r="HF38" s="52"/>
      <c r="HG38" s="52"/>
      <c r="HH38" s="52"/>
      <c r="HI38" s="52"/>
      <c r="HJ38" s="52"/>
      <c r="HK38" s="52"/>
      <c r="HL38" s="52"/>
      <c r="HM38" s="52"/>
      <c r="HN38" s="52"/>
      <c r="HO38" s="52"/>
      <c r="HP38" s="52"/>
      <c r="HQ38" s="52"/>
      <c r="HR38" s="52"/>
      <c r="HS38" s="52"/>
      <c r="HT38" s="52"/>
      <c r="HU38" s="52"/>
      <c r="HV38" s="52"/>
      <c r="HW38" s="52"/>
      <c r="HX38" s="52"/>
      <c r="HY38" s="52"/>
      <c r="HZ38" s="52"/>
      <c r="IA38" s="52"/>
      <c r="IB38" s="52"/>
      <c r="IC38" s="52"/>
      <c r="ID38" s="52"/>
      <c r="IE38" s="52"/>
      <c r="IF38" s="52"/>
      <c r="IG38" s="52"/>
      <c r="IH38" s="52"/>
      <c r="II38" s="52"/>
      <c r="IJ38" s="52"/>
      <c r="IK38" s="52"/>
      <c r="IL38" s="52"/>
      <c r="IM38" s="52"/>
      <c r="IN38" s="52"/>
      <c r="IO38" s="52"/>
      <c r="IP38" s="52"/>
      <c r="IQ38" s="52"/>
      <c r="IR38" s="52"/>
      <c r="IS38" s="52"/>
      <c r="IT38" s="52"/>
      <c r="IU38" s="52"/>
      <c r="IV38" s="52"/>
      <c r="IW38" s="52"/>
      <c r="IX38" s="52"/>
      <c r="IY38" s="52"/>
      <c r="IZ38" s="52"/>
      <c r="JA38" s="52"/>
      <c r="JB38" s="52"/>
      <c r="JC38" s="52"/>
      <c r="JD38" s="52"/>
      <c r="JE38" s="52"/>
      <c r="JF38" s="52"/>
    </row>
    <row r="39" spans="1:266" x14ac:dyDescent="0.15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2"/>
      <c r="CJ39" s="52"/>
      <c r="CK39" s="52"/>
      <c r="CL39" s="52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2"/>
      <c r="CZ39" s="52"/>
      <c r="DA39" s="52"/>
      <c r="DB39" s="52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2"/>
      <c r="DP39" s="52"/>
      <c r="DQ39" s="52"/>
      <c r="DR39" s="52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2"/>
      <c r="EV39" s="52"/>
      <c r="EW39" s="52"/>
      <c r="EX39" s="52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2"/>
      <c r="FL39" s="52"/>
      <c r="FM39" s="52"/>
      <c r="FN39" s="52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2"/>
      <c r="GB39" s="52"/>
      <c r="GC39" s="52"/>
      <c r="GD39" s="52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2"/>
      <c r="GR39" s="52"/>
      <c r="GS39" s="52"/>
      <c r="GT39" s="52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2"/>
      <c r="HH39" s="52"/>
      <c r="HI39" s="52"/>
      <c r="HJ39" s="52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2"/>
      <c r="HX39" s="52"/>
      <c r="HY39" s="52"/>
      <c r="HZ39" s="52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2"/>
      <c r="IN39" s="52"/>
      <c r="IO39" s="52"/>
      <c r="IP39" s="52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2"/>
      <c r="JD39" s="52"/>
      <c r="JE39" s="52"/>
      <c r="JF39" s="52"/>
    </row>
    <row r="40" spans="1:266" x14ac:dyDescent="0.15">
      <c r="A40" s="52" t="s">
        <v>302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2"/>
      <c r="BM40" s="52"/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2"/>
      <c r="CI40" s="52"/>
      <c r="CJ40" s="52"/>
      <c r="CK40" s="52"/>
      <c r="CL40" s="52"/>
      <c r="CM40" s="52"/>
      <c r="CN40" s="52"/>
      <c r="CO40" s="52"/>
      <c r="CP40" s="52"/>
      <c r="CQ40" s="52"/>
      <c r="CR40" s="52"/>
      <c r="CS40" s="52"/>
      <c r="CT40" s="52"/>
      <c r="CU40" s="52"/>
      <c r="CV40" s="52"/>
      <c r="CW40" s="52"/>
      <c r="CX40" s="52"/>
      <c r="CY40" s="52"/>
      <c r="CZ40" s="52"/>
      <c r="DA40" s="52"/>
      <c r="DB40" s="52"/>
      <c r="DC40" s="52"/>
      <c r="DD40" s="52"/>
      <c r="DE40" s="52"/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/>
      <c r="DS40" s="52"/>
      <c r="DT40" s="52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  <c r="EK40" s="52"/>
      <c r="EL40" s="52"/>
      <c r="EM40" s="52"/>
      <c r="EN40" s="52"/>
      <c r="EO40" s="52"/>
      <c r="EP40" s="52"/>
      <c r="EQ40" s="52"/>
      <c r="ER40" s="52"/>
      <c r="ES40" s="52"/>
      <c r="ET40" s="52"/>
      <c r="EU40" s="52"/>
      <c r="EV40" s="52"/>
      <c r="EW40" s="52"/>
      <c r="EX40" s="52"/>
      <c r="EY40" s="52"/>
      <c r="EZ40" s="52"/>
      <c r="FA40" s="52"/>
      <c r="FB40" s="52"/>
      <c r="FC40" s="52"/>
      <c r="FD40" s="52"/>
      <c r="FE40" s="52"/>
      <c r="FF40" s="52"/>
      <c r="FG40" s="52"/>
      <c r="FH40" s="52"/>
      <c r="FI40" s="52"/>
      <c r="FJ40" s="52"/>
      <c r="FK40" s="52"/>
      <c r="FL40" s="52"/>
      <c r="FM40" s="52"/>
      <c r="FN40" s="52"/>
      <c r="FO40" s="52"/>
      <c r="FP40" s="52"/>
      <c r="FQ40" s="52"/>
      <c r="FR40" s="52"/>
      <c r="FS40" s="52"/>
      <c r="FT40" s="52"/>
      <c r="FU40" s="52"/>
      <c r="FV40" s="52"/>
      <c r="FW40" s="52"/>
      <c r="FX40" s="52"/>
      <c r="FY40" s="52"/>
      <c r="FZ40" s="52"/>
      <c r="GA40" s="52"/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/>
      <c r="GM40" s="52"/>
      <c r="GN40" s="52"/>
      <c r="GO40" s="52"/>
      <c r="GP40" s="52"/>
      <c r="GQ40" s="52"/>
      <c r="GR40" s="52"/>
      <c r="GS40" s="52"/>
      <c r="GT40" s="52"/>
      <c r="GU40" s="52"/>
      <c r="GV40" s="52"/>
      <c r="GW40" s="52"/>
      <c r="GX40" s="52"/>
      <c r="GY40" s="52"/>
      <c r="GZ40" s="52"/>
      <c r="HA40" s="52"/>
      <c r="HB40" s="52"/>
      <c r="HC40" s="52"/>
      <c r="HD40" s="52"/>
      <c r="HE40" s="52"/>
      <c r="HF40" s="52"/>
      <c r="HG40" s="52"/>
      <c r="HH40" s="52"/>
      <c r="HI40" s="52"/>
      <c r="HJ40" s="52"/>
      <c r="HK40" s="52"/>
      <c r="HL40" s="52"/>
      <c r="HM40" s="52"/>
      <c r="HN40" s="52"/>
      <c r="HO40" s="52"/>
      <c r="HP40" s="52"/>
      <c r="HQ40" s="52"/>
      <c r="HR40" s="52"/>
      <c r="HS40" s="52"/>
      <c r="HT40" s="52"/>
      <c r="HU40" s="52"/>
      <c r="HV40" s="52"/>
      <c r="HW40" s="52"/>
      <c r="HX40" s="52"/>
      <c r="HY40" s="52"/>
      <c r="HZ40" s="52"/>
      <c r="IA40" s="52"/>
      <c r="IB40" s="52"/>
      <c r="IC40" s="52"/>
      <c r="ID40" s="52"/>
      <c r="IE40" s="52"/>
      <c r="IF40" s="52"/>
      <c r="IG40" s="52"/>
      <c r="IH40" s="52"/>
      <c r="II40" s="52"/>
      <c r="IJ40" s="52"/>
      <c r="IK40" s="52"/>
      <c r="IL40" s="52"/>
      <c r="IM40" s="52"/>
      <c r="IN40" s="52"/>
      <c r="IO40" s="52"/>
      <c r="IP40" s="52"/>
      <c r="IQ40" s="52"/>
      <c r="IR40" s="52"/>
      <c r="IS40" s="52"/>
      <c r="IT40" s="52"/>
      <c r="IU40" s="52"/>
      <c r="IV40" s="52"/>
      <c r="IW40" s="52"/>
      <c r="IX40" s="52"/>
      <c r="IY40" s="52"/>
      <c r="IZ40" s="52"/>
      <c r="JA40" s="52"/>
      <c r="JB40" s="52"/>
      <c r="JC40" s="52"/>
      <c r="JD40" s="52"/>
      <c r="JE40" s="52"/>
      <c r="JF40" s="52"/>
    </row>
    <row r="41" spans="1:266" x14ac:dyDescent="0.15">
      <c r="A41" s="52" t="s">
        <v>163</v>
      </c>
      <c r="B41" s="52"/>
      <c r="C41" s="52"/>
      <c r="D41" s="52"/>
      <c r="E41" s="52"/>
      <c r="F41" s="66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52"/>
      <c r="CS41" s="52"/>
      <c r="CT41" s="52"/>
      <c r="CU41" s="52"/>
      <c r="CV41" s="52"/>
      <c r="CW41" s="52"/>
      <c r="CX41" s="52"/>
      <c r="CY41" s="52"/>
      <c r="CZ41" s="52"/>
      <c r="DA41" s="52"/>
      <c r="DB41" s="52"/>
      <c r="DC41" s="52"/>
      <c r="DD41" s="52"/>
      <c r="DE41" s="52"/>
      <c r="DF41" s="52"/>
      <c r="DG41" s="52"/>
      <c r="DH41" s="52"/>
      <c r="DI41" s="52"/>
      <c r="DJ41" s="52"/>
      <c r="DK41" s="52"/>
      <c r="DL41" s="52"/>
      <c r="DM41" s="52"/>
      <c r="DN41" s="52"/>
      <c r="DO41" s="52"/>
      <c r="DP41" s="52"/>
      <c r="DQ41" s="52"/>
      <c r="DR41" s="52"/>
      <c r="DS41" s="52"/>
      <c r="DT41" s="52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  <c r="EK41" s="52"/>
      <c r="EL41" s="52"/>
      <c r="EM41" s="52"/>
      <c r="EN41" s="52"/>
      <c r="EO41" s="52"/>
      <c r="EP41" s="52"/>
      <c r="EQ41" s="52"/>
      <c r="ER41" s="52"/>
      <c r="ES41" s="52"/>
      <c r="ET41" s="52"/>
      <c r="EU41" s="52"/>
      <c r="EV41" s="52"/>
      <c r="EW41" s="52"/>
      <c r="EX41" s="52"/>
      <c r="EY41" s="52"/>
      <c r="EZ41" s="52"/>
      <c r="FA41" s="52"/>
      <c r="FB41" s="52"/>
      <c r="FC41" s="52"/>
      <c r="FD41" s="52"/>
      <c r="FE41" s="52"/>
      <c r="FF41" s="52"/>
      <c r="FG41" s="52"/>
      <c r="FH41" s="52"/>
      <c r="FI41" s="52"/>
      <c r="FJ41" s="52"/>
      <c r="FK41" s="52"/>
      <c r="FL41" s="52"/>
      <c r="FM41" s="52"/>
      <c r="FN41" s="52"/>
      <c r="FO41" s="52"/>
      <c r="FP41" s="52"/>
      <c r="FQ41" s="52"/>
      <c r="FR41" s="52"/>
      <c r="FS41" s="52"/>
      <c r="FT41" s="52"/>
      <c r="FU41" s="52"/>
      <c r="FV41" s="52"/>
      <c r="FW41" s="52"/>
      <c r="FX41" s="52"/>
      <c r="FY41" s="52"/>
      <c r="FZ41" s="52"/>
      <c r="GA41" s="52"/>
      <c r="GB41" s="52"/>
      <c r="GC41" s="52"/>
      <c r="GD41" s="52"/>
      <c r="GE41" s="52"/>
      <c r="GF41" s="52"/>
      <c r="GG41" s="52"/>
      <c r="GH41" s="52"/>
      <c r="GI41" s="52"/>
      <c r="GJ41" s="52"/>
      <c r="GK41" s="52"/>
      <c r="GL41" s="52"/>
      <c r="GM41" s="52"/>
      <c r="GN41" s="52"/>
      <c r="GO41" s="52"/>
      <c r="GP41" s="52"/>
      <c r="GQ41" s="52"/>
      <c r="GR41" s="52"/>
      <c r="GS41" s="52"/>
      <c r="GT41" s="52"/>
      <c r="GU41" s="52"/>
      <c r="GV41" s="52"/>
      <c r="GW41" s="52"/>
      <c r="GX41" s="52"/>
      <c r="GY41" s="52"/>
      <c r="GZ41" s="52"/>
      <c r="HA41" s="52"/>
      <c r="HB41" s="52"/>
      <c r="HC41" s="52"/>
      <c r="HD41" s="52"/>
      <c r="HE41" s="52"/>
      <c r="HF41" s="52"/>
      <c r="HG41" s="52"/>
      <c r="HH41" s="52"/>
      <c r="HI41" s="52"/>
      <c r="HJ41" s="52"/>
      <c r="HK41" s="52"/>
      <c r="HL41" s="52"/>
      <c r="HM41" s="52"/>
      <c r="HN41" s="52"/>
      <c r="HO41" s="52"/>
      <c r="HP41" s="52"/>
      <c r="HQ41" s="52"/>
      <c r="HR41" s="52"/>
      <c r="HS41" s="52"/>
      <c r="HT41" s="52"/>
      <c r="HU41" s="52"/>
      <c r="HV41" s="52"/>
      <c r="HW41" s="52"/>
      <c r="HX41" s="52"/>
      <c r="HY41" s="52"/>
      <c r="HZ41" s="52"/>
      <c r="IA41" s="52"/>
      <c r="IB41" s="52"/>
      <c r="IC41" s="52"/>
      <c r="ID41" s="52"/>
      <c r="IE41" s="52"/>
      <c r="IF41" s="52"/>
      <c r="IG41" s="52"/>
      <c r="IH41" s="52"/>
      <c r="II41" s="52"/>
      <c r="IJ41" s="52"/>
      <c r="IK41" s="52"/>
      <c r="IL41" s="52"/>
      <c r="IM41" s="52"/>
      <c r="IN41" s="52"/>
      <c r="IO41" s="52"/>
      <c r="IP41" s="52"/>
      <c r="IQ41" s="52"/>
      <c r="IR41" s="52"/>
      <c r="IS41" s="52"/>
      <c r="IT41" s="52"/>
      <c r="IU41" s="52"/>
      <c r="IV41" s="52"/>
      <c r="IW41" s="52"/>
      <c r="IX41" s="52"/>
      <c r="IY41" s="52"/>
      <c r="IZ41" s="52"/>
      <c r="JA41" s="52"/>
      <c r="JB41" s="52"/>
      <c r="JC41" s="52"/>
      <c r="JD41" s="52"/>
      <c r="JE41" s="52"/>
      <c r="JF41" s="52"/>
    </row>
    <row r="42" spans="1:266" x14ac:dyDescent="0.15">
      <c r="A42" s="52" t="s">
        <v>164</v>
      </c>
      <c r="B42" s="52"/>
      <c r="C42" s="52"/>
      <c r="D42" s="52"/>
      <c r="E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52"/>
      <c r="CS42" s="52"/>
      <c r="CT42" s="52"/>
      <c r="CU42" s="52"/>
      <c r="CV42" s="52"/>
      <c r="CW42" s="52"/>
      <c r="CX42" s="52"/>
      <c r="CY42" s="52"/>
      <c r="CZ42" s="52"/>
      <c r="DA42" s="52"/>
      <c r="DB42" s="52"/>
      <c r="DC42" s="52"/>
      <c r="DD42" s="52"/>
      <c r="DE42" s="52"/>
      <c r="DF42" s="52"/>
      <c r="DG42" s="52"/>
      <c r="DH42" s="52"/>
      <c r="DI42" s="52"/>
      <c r="DJ42" s="52"/>
      <c r="DK42" s="52"/>
      <c r="DL42" s="52"/>
      <c r="DM42" s="52"/>
      <c r="DN42" s="52"/>
      <c r="DO42" s="52"/>
      <c r="DP42" s="52"/>
      <c r="DQ42" s="52"/>
      <c r="DR42" s="52"/>
      <c r="DS42" s="52"/>
      <c r="DT42" s="52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  <c r="EK42" s="52"/>
      <c r="EL42" s="52"/>
      <c r="EM42" s="52"/>
      <c r="EN42" s="52"/>
      <c r="EO42" s="52"/>
      <c r="EP42" s="52"/>
      <c r="EQ42" s="52"/>
      <c r="ER42" s="52"/>
      <c r="ES42" s="52"/>
      <c r="ET42" s="52"/>
      <c r="EU42" s="52"/>
      <c r="EV42" s="52"/>
      <c r="EW42" s="52"/>
      <c r="EX42" s="52"/>
      <c r="EY42" s="52"/>
      <c r="EZ42" s="52"/>
      <c r="FA42" s="52"/>
      <c r="FB42" s="52"/>
      <c r="FC42" s="52"/>
      <c r="FD42" s="52"/>
      <c r="FE42" s="52"/>
      <c r="FF42" s="52"/>
      <c r="FG42" s="52"/>
      <c r="FH42" s="52"/>
      <c r="FI42" s="52"/>
      <c r="FJ42" s="52"/>
      <c r="FK42" s="52"/>
      <c r="FL42" s="52"/>
      <c r="FM42" s="52"/>
      <c r="FN42" s="52"/>
      <c r="FO42" s="52"/>
      <c r="FP42" s="52"/>
      <c r="FQ42" s="52"/>
      <c r="FR42" s="52"/>
      <c r="FS42" s="52"/>
      <c r="FT42" s="52"/>
      <c r="FU42" s="52"/>
      <c r="FV42" s="52"/>
      <c r="FW42" s="52"/>
      <c r="FX42" s="52"/>
      <c r="FY42" s="52"/>
      <c r="FZ42" s="52"/>
      <c r="GA42" s="52"/>
      <c r="GB42" s="52"/>
      <c r="GC42" s="52"/>
      <c r="GD42" s="52"/>
      <c r="GE42" s="52"/>
      <c r="GF42" s="52"/>
      <c r="GG42" s="52"/>
      <c r="GH42" s="52"/>
      <c r="GI42" s="52"/>
      <c r="GJ42" s="52"/>
      <c r="GK42" s="52"/>
      <c r="GL42" s="52"/>
      <c r="GM42" s="52"/>
      <c r="GN42" s="52"/>
      <c r="GO42" s="52"/>
      <c r="GP42" s="52"/>
      <c r="GQ42" s="52"/>
      <c r="GR42" s="52"/>
      <c r="GS42" s="52"/>
      <c r="GT42" s="52"/>
      <c r="GU42" s="52"/>
      <c r="GV42" s="52"/>
      <c r="GW42" s="52"/>
      <c r="GX42" s="52"/>
      <c r="GY42" s="52"/>
      <c r="GZ42" s="52"/>
      <c r="HA42" s="52"/>
      <c r="HB42" s="52"/>
      <c r="HC42" s="52"/>
      <c r="HD42" s="52"/>
      <c r="HE42" s="52"/>
      <c r="HF42" s="52"/>
      <c r="HG42" s="52"/>
      <c r="HH42" s="52"/>
      <c r="HI42" s="52"/>
      <c r="HJ42" s="52"/>
      <c r="HK42" s="52"/>
      <c r="HL42" s="52"/>
      <c r="HM42" s="52"/>
      <c r="HN42" s="52"/>
      <c r="HO42" s="52"/>
      <c r="HP42" s="52"/>
      <c r="HQ42" s="52"/>
      <c r="HR42" s="52"/>
      <c r="HS42" s="52"/>
      <c r="HT42" s="52"/>
      <c r="HU42" s="52"/>
      <c r="HV42" s="52"/>
      <c r="HW42" s="52"/>
      <c r="HX42" s="52"/>
      <c r="HY42" s="52"/>
      <c r="HZ42" s="52"/>
      <c r="IA42" s="52"/>
      <c r="IB42" s="52"/>
      <c r="IC42" s="52"/>
      <c r="ID42" s="52"/>
      <c r="IE42" s="52"/>
      <c r="IF42" s="52"/>
      <c r="IG42" s="52"/>
      <c r="IH42" s="52"/>
      <c r="II42" s="52"/>
      <c r="IJ42" s="52"/>
      <c r="IK42" s="52"/>
      <c r="IL42" s="52"/>
      <c r="IM42" s="52"/>
      <c r="IN42" s="52"/>
      <c r="IO42" s="52"/>
      <c r="IP42" s="52"/>
      <c r="IQ42" s="52"/>
      <c r="IR42" s="52"/>
      <c r="IS42" s="52"/>
      <c r="IT42" s="52"/>
      <c r="IU42" s="52"/>
      <c r="IV42" s="52"/>
      <c r="IW42" s="52"/>
      <c r="IX42" s="52"/>
      <c r="IY42" s="52"/>
      <c r="IZ42" s="52"/>
      <c r="JA42" s="52"/>
      <c r="JB42" s="52"/>
      <c r="JC42" s="52"/>
      <c r="JD42" s="52"/>
      <c r="JE42" s="52"/>
      <c r="JF42" s="52"/>
    </row>
    <row r="43" spans="1:266" x14ac:dyDescent="0.15">
      <c r="A43" s="52" t="s">
        <v>173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2"/>
      <c r="CI43" s="52"/>
      <c r="CJ43" s="52"/>
      <c r="CK43" s="52"/>
      <c r="CL43" s="52"/>
      <c r="CM43" s="52"/>
      <c r="CN43" s="52"/>
      <c r="CO43" s="52"/>
      <c r="CP43" s="52"/>
      <c r="CQ43" s="52"/>
      <c r="CR43" s="52"/>
      <c r="CS43" s="52"/>
      <c r="CT43" s="52"/>
      <c r="CU43" s="52"/>
      <c r="CV43" s="52"/>
      <c r="CW43" s="52"/>
      <c r="CX43" s="52"/>
      <c r="CY43" s="52"/>
      <c r="CZ43" s="52"/>
      <c r="DA43" s="52"/>
      <c r="DB43" s="52"/>
      <c r="DC43" s="52"/>
      <c r="DD43" s="52"/>
      <c r="DE43" s="52"/>
      <c r="DF43" s="52"/>
      <c r="DG43" s="52"/>
      <c r="DH43" s="52"/>
      <c r="DI43" s="52"/>
      <c r="DJ43" s="52"/>
      <c r="DK43" s="52"/>
      <c r="DL43" s="52"/>
      <c r="DM43" s="52"/>
      <c r="DN43" s="52"/>
      <c r="DO43" s="52"/>
      <c r="DP43" s="52"/>
      <c r="DQ43" s="52"/>
      <c r="DR43" s="52"/>
      <c r="DS43" s="52"/>
      <c r="DT43" s="52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  <c r="EK43" s="52"/>
      <c r="EL43" s="52"/>
      <c r="EM43" s="52"/>
      <c r="EN43" s="52"/>
      <c r="EO43" s="52"/>
      <c r="EP43" s="52"/>
      <c r="EQ43" s="52"/>
      <c r="ER43" s="52"/>
      <c r="ES43" s="52"/>
      <c r="ET43" s="52"/>
      <c r="EU43" s="52"/>
      <c r="EV43" s="52"/>
      <c r="EW43" s="52"/>
      <c r="EX43" s="52"/>
      <c r="EY43" s="52"/>
      <c r="EZ43" s="52"/>
      <c r="FA43" s="52"/>
      <c r="FB43" s="52"/>
      <c r="FC43" s="52"/>
      <c r="FD43" s="52"/>
      <c r="FE43" s="52"/>
      <c r="FF43" s="52"/>
      <c r="FG43" s="52"/>
      <c r="FH43" s="52"/>
      <c r="FI43" s="52"/>
      <c r="FJ43" s="52"/>
      <c r="FK43" s="52"/>
      <c r="FL43" s="52"/>
      <c r="FM43" s="52"/>
      <c r="FN43" s="52"/>
      <c r="FO43" s="52"/>
      <c r="FP43" s="52"/>
      <c r="FQ43" s="52"/>
      <c r="FR43" s="52"/>
      <c r="FS43" s="52"/>
      <c r="FT43" s="52"/>
      <c r="FU43" s="52"/>
      <c r="FV43" s="52"/>
      <c r="FW43" s="52"/>
      <c r="FX43" s="52"/>
      <c r="FY43" s="52"/>
      <c r="FZ43" s="52"/>
      <c r="GA43" s="52"/>
      <c r="GB43" s="52"/>
      <c r="GC43" s="52"/>
      <c r="GD43" s="52"/>
      <c r="GE43" s="52"/>
      <c r="GF43" s="52"/>
      <c r="GG43" s="52"/>
      <c r="GH43" s="52"/>
      <c r="GI43" s="52"/>
      <c r="GJ43" s="52"/>
      <c r="GK43" s="52"/>
      <c r="GL43" s="52"/>
      <c r="GM43" s="52"/>
      <c r="GN43" s="52"/>
      <c r="GO43" s="52"/>
      <c r="GP43" s="52"/>
      <c r="GQ43" s="52"/>
      <c r="GR43" s="52"/>
      <c r="GS43" s="52"/>
      <c r="GT43" s="52"/>
      <c r="GU43" s="52"/>
      <c r="GV43" s="52"/>
      <c r="GW43" s="52"/>
      <c r="GX43" s="52"/>
      <c r="GY43" s="52"/>
      <c r="GZ43" s="52"/>
      <c r="HA43" s="52"/>
      <c r="HB43" s="52"/>
      <c r="HC43" s="52"/>
      <c r="HD43" s="52"/>
      <c r="HE43" s="52"/>
      <c r="HF43" s="52"/>
      <c r="HG43" s="52"/>
      <c r="HH43" s="52"/>
      <c r="HI43" s="52"/>
      <c r="HJ43" s="52"/>
      <c r="HK43" s="52"/>
      <c r="HL43" s="52"/>
      <c r="HM43" s="52"/>
      <c r="HN43" s="52"/>
      <c r="HO43" s="52"/>
      <c r="HP43" s="52"/>
      <c r="HQ43" s="52"/>
      <c r="HR43" s="52"/>
      <c r="HS43" s="52"/>
      <c r="HT43" s="52"/>
      <c r="HU43" s="52"/>
      <c r="HV43" s="52"/>
      <c r="HW43" s="52"/>
      <c r="HX43" s="52"/>
      <c r="HY43" s="52"/>
      <c r="HZ43" s="52"/>
      <c r="IA43" s="52"/>
      <c r="IB43" s="52"/>
      <c r="IC43" s="52"/>
      <c r="ID43" s="52"/>
      <c r="IE43" s="52"/>
      <c r="IF43" s="52"/>
      <c r="IG43" s="52"/>
      <c r="IH43" s="52"/>
      <c r="II43" s="52"/>
      <c r="IJ43" s="52"/>
      <c r="IK43" s="52"/>
      <c r="IL43" s="52"/>
      <c r="IM43" s="52"/>
      <c r="IN43" s="52"/>
      <c r="IO43" s="52"/>
      <c r="IP43" s="52"/>
      <c r="IQ43" s="52"/>
      <c r="IR43" s="52"/>
      <c r="IS43" s="52"/>
      <c r="IT43" s="52"/>
      <c r="IU43" s="52"/>
      <c r="IV43" s="52"/>
      <c r="IW43" s="52"/>
      <c r="IX43" s="52"/>
      <c r="IY43" s="52"/>
      <c r="IZ43" s="52"/>
      <c r="JA43" s="52"/>
      <c r="JB43" s="52"/>
      <c r="JC43" s="52"/>
      <c r="JD43" s="52"/>
      <c r="JE43" s="52"/>
      <c r="JF43" s="52"/>
    </row>
    <row r="44" spans="1:266" x14ac:dyDescent="0.15">
      <c r="A44" s="52" t="s">
        <v>210</v>
      </c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CY44" s="52"/>
      <c r="CZ44" s="52"/>
      <c r="DA44" s="52"/>
      <c r="DB44" s="52"/>
      <c r="DC44" s="52"/>
      <c r="DD44" s="52"/>
      <c r="DE44" s="52"/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52"/>
      <c r="DQ44" s="52"/>
      <c r="DR44" s="52"/>
      <c r="DS44" s="52"/>
      <c r="DT44" s="52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  <c r="EK44" s="52"/>
      <c r="EL44" s="52"/>
      <c r="EM44" s="52"/>
      <c r="EN44" s="52"/>
      <c r="EO44" s="52"/>
      <c r="EP44" s="52"/>
      <c r="EQ44" s="52"/>
      <c r="ER44" s="52"/>
      <c r="ES44" s="52"/>
      <c r="ET44" s="52"/>
      <c r="EU44" s="52"/>
      <c r="EV44" s="52"/>
      <c r="EW44" s="52"/>
      <c r="EX44" s="52"/>
      <c r="EY44" s="52"/>
      <c r="EZ44" s="52"/>
      <c r="FA44" s="52"/>
      <c r="FB44" s="52"/>
      <c r="FC44" s="52"/>
      <c r="FD44" s="52"/>
      <c r="FE44" s="52"/>
      <c r="FF44" s="52"/>
      <c r="FG44" s="52"/>
      <c r="FH44" s="52"/>
      <c r="FI44" s="52"/>
      <c r="FJ44" s="52"/>
      <c r="FK44" s="52"/>
      <c r="FL44" s="52"/>
      <c r="FM44" s="52"/>
      <c r="FN44" s="52"/>
      <c r="FO44" s="52"/>
      <c r="FP44" s="52"/>
      <c r="FQ44" s="52"/>
      <c r="FR44" s="52"/>
      <c r="FS44" s="52"/>
      <c r="FT44" s="52"/>
      <c r="FU44" s="52"/>
      <c r="FV44" s="52"/>
      <c r="FW44" s="52"/>
      <c r="FX44" s="52"/>
      <c r="FY44" s="52"/>
      <c r="FZ44" s="52"/>
      <c r="GA44" s="52"/>
      <c r="GB44" s="52"/>
      <c r="GC44" s="52"/>
      <c r="GD44" s="52"/>
      <c r="GE44" s="52"/>
      <c r="GF44" s="52"/>
      <c r="GG44" s="52"/>
      <c r="GH44" s="52"/>
      <c r="GI44" s="52"/>
      <c r="GJ44" s="52"/>
      <c r="GK44" s="52"/>
      <c r="GL44" s="52"/>
      <c r="GM44" s="52"/>
      <c r="GN44" s="52"/>
      <c r="GO44" s="52"/>
      <c r="GP44" s="52"/>
      <c r="GQ44" s="52"/>
      <c r="GR44" s="52"/>
      <c r="GS44" s="52"/>
      <c r="GT44" s="52"/>
      <c r="GU44" s="52"/>
      <c r="GV44" s="52"/>
      <c r="GW44" s="52"/>
      <c r="GX44" s="52"/>
      <c r="GY44" s="52"/>
      <c r="GZ44" s="52"/>
      <c r="HA44" s="52"/>
      <c r="HB44" s="52"/>
      <c r="HC44" s="52"/>
      <c r="HD44" s="52"/>
      <c r="HE44" s="52"/>
      <c r="HF44" s="52"/>
      <c r="HG44" s="52"/>
      <c r="HH44" s="52"/>
      <c r="HI44" s="52"/>
      <c r="HJ44" s="52"/>
      <c r="HK44" s="52"/>
      <c r="HL44" s="52"/>
      <c r="HM44" s="52"/>
      <c r="HN44" s="52"/>
      <c r="HO44" s="52"/>
      <c r="HP44" s="52"/>
      <c r="HQ44" s="52"/>
      <c r="HR44" s="52"/>
      <c r="HS44" s="52"/>
      <c r="HT44" s="52"/>
      <c r="HU44" s="52"/>
      <c r="HV44" s="52"/>
      <c r="HW44" s="52"/>
      <c r="HX44" s="52"/>
      <c r="HY44" s="52"/>
      <c r="HZ44" s="52"/>
      <c r="IA44" s="52"/>
      <c r="IB44" s="52"/>
      <c r="IC44" s="52"/>
      <c r="ID44" s="52"/>
      <c r="IE44" s="52"/>
      <c r="IF44" s="52"/>
      <c r="IG44" s="52"/>
      <c r="IH44" s="52"/>
      <c r="II44" s="52"/>
      <c r="IJ44" s="52"/>
      <c r="IK44" s="52"/>
      <c r="IL44" s="52"/>
      <c r="IM44" s="52"/>
      <c r="IN44" s="52"/>
      <c r="IO44" s="52"/>
      <c r="IP44" s="52"/>
      <c r="IQ44" s="52"/>
      <c r="IR44" s="52"/>
      <c r="IS44" s="52"/>
      <c r="IT44" s="52"/>
      <c r="IU44" s="52"/>
      <c r="IV44" s="52"/>
      <c r="IW44" s="52"/>
      <c r="IX44" s="52"/>
      <c r="IY44" s="52"/>
      <c r="IZ44" s="52"/>
      <c r="JA44" s="52"/>
      <c r="JB44" s="52"/>
      <c r="JC44" s="52"/>
      <c r="JD44" s="52"/>
      <c r="JE44" s="52"/>
      <c r="JF44" s="52"/>
    </row>
    <row r="45" spans="1:266" x14ac:dyDescent="0.15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2"/>
      <c r="CI45" s="52"/>
      <c r="CJ45" s="52"/>
      <c r="CK45" s="52"/>
      <c r="CL45" s="52"/>
      <c r="CM45" s="52"/>
      <c r="CN45" s="52"/>
      <c r="CO45" s="52"/>
      <c r="CP45" s="52"/>
      <c r="CQ45" s="52"/>
      <c r="CR45" s="52"/>
      <c r="CS45" s="52"/>
      <c r="CT45" s="52"/>
      <c r="CU45" s="52"/>
      <c r="CV45" s="52"/>
      <c r="CW45" s="52"/>
      <c r="CX45" s="52"/>
      <c r="CY45" s="52"/>
      <c r="CZ45" s="52"/>
      <c r="DA45" s="52"/>
      <c r="DB45" s="52"/>
      <c r="DC45" s="52"/>
      <c r="DD45" s="52"/>
      <c r="DE45" s="52"/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/>
      <c r="DS45" s="52"/>
      <c r="DT45" s="52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  <c r="EK45" s="52"/>
      <c r="EL45" s="52"/>
      <c r="EM45" s="52"/>
      <c r="EN45" s="52"/>
      <c r="EO45" s="52"/>
      <c r="EP45" s="52"/>
      <c r="EQ45" s="52"/>
      <c r="ER45" s="52"/>
      <c r="ES45" s="52"/>
      <c r="ET45" s="52"/>
      <c r="EU45" s="52"/>
      <c r="EV45" s="52"/>
      <c r="EW45" s="52"/>
      <c r="EX45" s="52"/>
      <c r="EY45" s="52"/>
      <c r="EZ45" s="52"/>
      <c r="FA45" s="52"/>
      <c r="FB45" s="52"/>
      <c r="FC45" s="52"/>
      <c r="FD45" s="52"/>
      <c r="FE45" s="52"/>
      <c r="FF45" s="52"/>
      <c r="FG45" s="52"/>
      <c r="FH45" s="52"/>
      <c r="FI45" s="52"/>
      <c r="FJ45" s="52"/>
      <c r="FK45" s="52"/>
      <c r="FL45" s="52"/>
      <c r="FM45" s="52"/>
      <c r="FN45" s="52"/>
      <c r="FO45" s="52"/>
      <c r="FP45" s="52"/>
      <c r="FQ45" s="52"/>
      <c r="FR45" s="52"/>
      <c r="FS45" s="52"/>
      <c r="FT45" s="52"/>
      <c r="FU45" s="52"/>
      <c r="FV45" s="52"/>
      <c r="FW45" s="52"/>
      <c r="FX45" s="52"/>
      <c r="FY45" s="52"/>
      <c r="FZ45" s="52"/>
      <c r="GA45" s="52"/>
      <c r="GB45" s="52"/>
      <c r="GC45" s="52"/>
      <c r="GD45" s="52"/>
      <c r="GE45" s="52"/>
      <c r="GF45" s="52"/>
      <c r="GG45" s="52"/>
      <c r="GH45" s="52"/>
      <c r="GI45" s="52"/>
      <c r="GJ45" s="52"/>
      <c r="GK45" s="52"/>
      <c r="GL45" s="52"/>
      <c r="GM45" s="52"/>
      <c r="GN45" s="52"/>
      <c r="GO45" s="52"/>
      <c r="GP45" s="52"/>
      <c r="GQ45" s="52"/>
      <c r="GR45" s="52"/>
      <c r="GS45" s="52"/>
      <c r="GT45" s="52"/>
      <c r="GU45" s="52"/>
      <c r="GV45" s="52"/>
      <c r="GW45" s="52"/>
      <c r="GX45" s="52"/>
      <c r="GY45" s="52"/>
      <c r="GZ45" s="52"/>
      <c r="HA45" s="52"/>
      <c r="HB45" s="52"/>
      <c r="HC45" s="52"/>
      <c r="HD45" s="52"/>
      <c r="HE45" s="52"/>
      <c r="HF45" s="52"/>
      <c r="HG45" s="52"/>
      <c r="HH45" s="52"/>
      <c r="HI45" s="52"/>
      <c r="HJ45" s="52"/>
      <c r="HK45" s="52"/>
      <c r="HL45" s="52"/>
      <c r="HM45" s="52"/>
      <c r="HN45" s="52"/>
      <c r="HO45" s="52"/>
      <c r="HP45" s="52"/>
      <c r="HQ45" s="52"/>
      <c r="HR45" s="52"/>
      <c r="HS45" s="52"/>
      <c r="HT45" s="52"/>
      <c r="HU45" s="52"/>
      <c r="HV45" s="52"/>
      <c r="HW45" s="52"/>
      <c r="HX45" s="52"/>
      <c r="HY45" s="52"/>
      <c r="HZ45" s="52"/>
      <c r="IA45" s="52"/>
      <c r="IB45" s="52"/>
      <c r="IC45" s="52"/>
      <c r="ID45" s="52"/>
      <c r="IE45" s="52"/>
      <c r="IF45" s="52"/>
      <c r="IG45" s="52"/>
      <c r="IH45" s="52"/>
      <c r="II45" s="52"/>
      <c r="IJ45" s="52"/>
      <c r="IK45" s="52"/>
      <c r="IL45" s="52"/>
      <c r="IM45" s="52"/>
      <c r="IN45" s="52"/>
      <c r="IO45" s="52"/>
      <c r="IP45" s="52"/>
      <c r="IQ45" s="52"/>
      <c r="IR45" s="52"/>
      <c r="IS45" s="52"/>
      <c r="IT45" s="52"/>
      <c r="IU45" s="52"/>
      <c r="IV45" s="52"/>
      <c r="IW45" s="52"/>
      <c r="IX45" s="52"/>
      <c r="IY45" s="52"/>
      <c r="IZ45" s="52"/>
      <c r="JA45" s="52"/>
      <c r="JB45" s="52"/>
      <c r="JC45" s="52"/>
      <c r="JD45" s="52"/>
      <c r="JE45" s="52"/>
      <c r="JF45" s="52"/>
    </row>
    <row r="46" spans="1:266" x14ac:dyDescent="0.15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/>
      <c r="BK46" s="52"/>
      <c r="BL46" s="52"/>
      <c r="BM46" s="52"/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2"/>
      <c r="CI46" s="52"/>
      <c r="CJ46" s="52"/>
      <c r="CK46" s="52"/>
      <c r="CL46" s="52"/>
      <c r="CM46" s="52"/>
      <c r="CN46" s="52"/>
      <c r="CO46" s="52"/>
      <c r="CP46" s="52"/>
      <c r="CQ46" s="52"/>
      <c r="CR46" s="52"/>
      <c r="CS46" s="52"/>
      <c r="CT46" s="52"/>
      <c r="CU46" s="52"/>
      <c r="CV46" s="52"/>
      <c r="CW46" s="52"/>
      <c r="CX46" s="52"/>
      <c r="CY46" s="52"/>
      <c r="CZ46" s="52"/>
      <c r="DA46" s="52"/>
      <c r="DB46" s="52"/>
      <c r="DC46" s="52"/>
      <c r="DD46" s="52"/>
      <c r="DE46" s="52"/>
      <c r="DF46" s="52"/>
      <c r="DG46" s="52"/>
      <c r="DH46" s="52"/>
      <c r="DI46" s="52"/>
      <c r="DJ46" s="52"/>
      <c r="DK46" s="52"/>
      <c r="DL46" s="52"/>
      <c r="DM46" s="52"/>
      <c r="DN46" s="52"/>
      <c r="DO46" s="52"/>
      <c r="DP46" s="52"/>
      <c r="DQ46" s="52"/>
      <c r="DR46" s="52"/>
      <c r="DS46" s="52"/>
      <c r="DT46" s="52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  <c r="EK46" s="52"/>
      <c r="EL46" s="52"/>
      <c r="EM46" s="52"/>
      <c r="EN46" s="52"/>
      <c r="EO46" s="52"/>
      <c r="EP46" s="52"/>
      <c r="EQ46" s="52"/>
      <c r="ER46" s="52"/>
      <c r="ES46" s="52"/>
      <c r="ET46" s="52"/>
      <c r="EU46" s="52"/>
      <c r="EV46" s="52"/>
      <c r="EW46" s="52"/>
      <c r="EX46" s="52"/>
      <c r="EY46" s="52"/>
      <c r="EZ46" s="52"/>
      <c r="FA46" s="52"/>
      <c r="FB46" s="52"/>
      <c r="FC46" s="52"/>
      <c r="FD46" s="52"/>
      <c r="FE46" s="52"/>
      <c r="FF46" s="52"/>
      <c r="FG46" s="52"/>
      <c r="FH46" s="52"/>
      <c r="FI46" s="52"/>
      <c r="FJ46" s="52"/>
      <c r="FK46" s="52"/>
      <c r="FL46" s="52"/>
      <c r="FM46" s="52"/>
      <c r="FN46" s="52"/>
      <c r="FO46" s="52"/>
      <c r="FP46" s="52"/>
      <c r="FQ46" s="52"/>
      <c r="FR46" s="52"/>
      <c r="FS46" s="52"/>
      <c r="FT46" s="52"/>
      <c r="FU46" s="52"/>
      <c r="FV46" s="52"/>
      <c r="FW46" s="52"/>
      <c r="FX46" s="52"/>
      <c r="FY46" s="52"/>
      <c r="FZ46" s="52"/>
      <c r="GA46" s="52"/>
      <c r="GB46" s="52"/>
      <c r="GC46" s="52"/>
      <c r="GD46" s="52"/>
      <c r="GE46" s="52"/>
      <c r="GF46" s="52"/>
      <c r="GG46" s="52"/>
      <c r="GH46" s="52"/>
      <c r="GI46" s="52"/>
      <c r="GJ46" s="52"/>
      <c r="GK46" s="52"/>
      <c r="GL46" s="52"/>
      <c r="GM46" s="52"/>
      <c r="GN46" s="52"/>
      <c r="GO46" s="52"/>
      <c r="GP46" s="52"/>
      <c r="GQ46" s="52"/>
      <c r="GR46" s="52"/>
      <c r="GS46" s="52"/>
      <c r="GT46" s="52"/>
      <c r="GU46" s="52"/>
      <c r="GV46" s="52"/>
      <c r="GW46" s="52"/>
      <c r="GX46" s="52"/>
      <c r="GY46" s="52"/>
      <c r="GZ46" s="52"/>
      <c r="HA46" s="52"/>
      <c r="HB46" s="52"/>
      <c r="HC46" s="52"/>
      <c r="HD46" s="52"/>
      <c r="HE46" s="52"/>
      <c r="HF46" s="52"/>
      <c r="HG46" s="52"/>
      <c r="HH46" s="52"/>
      <c r="HI46" s="52"/>
      <c r="HJ46" s="52"/>
      <c r="HK46" s="52"/>
      <c r="HL46" s="52"/>
      <c r="HM46" s="52"/>
      <c r="HN46" s="52"/>
      <c r="HO46" s="52"/>
      <c r="HP46" s="52"/>
      <c r="HQ46" s="52"/>
      <c r="HR46" s="52"/>
      <c r="HS46" s="52"/>
      <c r="HT46" s="52"/>
      <c r="HU46" s="52"/>
      <c r="HV46" s="52"/>
      <c r="HW46" s="52"/>
      <c r="HX46" s="52"/>
      <c r="HY46" s="52"/>
      <c r="HZ46" s="52"/>
      <c r="IA46" s="52"/>
      <c r="IB46" s="52"/>
      <c r="IC46" s="52"/>
      <c r="ID46" s="52"/>
      <c r="IE46" s="52"/>
      <c r="IF46" s="52"/>
      <c r="IG46" s="52"/>
      <c r="IH46" s="52"/>
      <c r="II46" s="52"/>
      <c r="IJ46" s="52"/>
      <c r="IK46" s="52"/>
      <c r="IL46" s="52"/>
      <c r="IM46" s="52"/>
      <c r="IN46" s="52"/>
      <c r="IO46" s="52"/>
      <c r="IP46" s="52"/>
      <c r="IQ46" s="52"/>
      <c r="IR46" s="52"/>
      <c r="IS46" s="52"/>
      <c r="IT46" s="52"/>
      <c r="IU46" s="52"/>
      <c r="IV46" s="52"/>
      <c r="IW46" s="52"/>
      <c r="IX46" s="52"/>
      <c r="IY46" s="52"/>
      <c r="IZ46" s="52"/>
      <c r="JA46" s="52"/>
      <c r="JB46" s="52"/>
      <c r="JC46" s="52"/>
      <c r="JD46" s="52"/>
      <c r="JE46" s="52"/>
      <c r="JF46" s="52"/>
    </row>
    <row r="47" spans="1:266" x14ac:dyDescent="0.15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  <c r="EK47" s="52"/>
      <c r="EL47" s="52"/>
      <c r="EM47" s="52"/>
      <c r="EN47" s="52"/>
      <c r="EO47" s="52"/>
      <c r="EP47" s="52"/>
      <c r="EQ47" s="52"/>
      <c r="ER47" s="52"/>
      <c r="ES47" s="52"/>
      <c r="ET47" s="52"/>
      <c r="EU47" s="52"/>
      <c r="EV47" s="52"/>
      <c r="EW47" s="52"/>
      <c r="EX47" s="52"/>
      <c r="EY47" s="52"/>
      <c r="EZ47" s="52"/>
      <c r="FA47" s="52"/>
      <c r="FB47" s="52"/>
      <c r="FC47" s="52"/>
      <c r="FD47" s="52"/>
      <c r="FE47" s="52"/>
      <c r="FF47" s="52"/>
      <c r="FG47" s="52"/>
      <c r="FH47" s="52"/>
      <c r="FI47" s="52"/>
      <c r="FJ47" s="52"/>
      <c r="FK47" s="52"/>
      <c r="FL47" s="52"/>
      <c r="FM47" s="52"/>
      <c r="FN47" s="52"/>
      <c r="FO47" s="52"/>
      <c r="FP47" s="52"/>
      <c r="FQ47" s="52"/>
      <c r="FR47" s="52"/>
      <c r="FS47" s="52"/>
      <c r="FT47" s="52"/>
      <c r="FU47" s="52"/>
      <c r="FV47" s="52"/>
      <c r="FW47" s="52"/>
      <c r="FX47" s="52"/>
      <c r="FY47" s="52"/>
      <c r="FZ47" s="52"/>
      <c r="GA47" s="52"/>
      <c r="GB47" s="52"/>
      <c r="GC47" s="52"/>
      <c r="GD47" s="52"/>
      <c r="GE47" s="52"/>
      <c r="GF47" s="52"/>
      <c r="GG47" s="52"/>
      <c r="GH47" s="52"/>
      <c r="GI47" s="52"/>
      <c r="GJ47" s="52"/>
      <c r="GK47" s="52"/>
      <c r="GL47" s="52"/>
      <c r="GM47" s="52"/>
      <c r="GN47" s="52"/>
      <c r="GO47" s="52"/>
      <c r="GP47" s="52"/>
      <c r="GQ47" s="52"/>
      <c r="GR47" s="52"/>
      <c r="GS47" s="52"/>
      <c r="GT47" s="52"/>
      <c r="GU47" s="52"/>
      <c r="GV47" s="52"/>
      <c r="GW47" s="52"/>
      <c r="GX47" s="52"/>
      <c r="GY47" s="52"/>
      <c r="GZ47" s="52"/>
      <c r="HA47" s="52"/>
      <c r="HB47" s="52"/>
      <c r="HC47" s="52"/>
      <c r="HD47" s="52"/>
      <c r="HE47" s="52"/>
      <c r="HF47" s="52"/>
      <c r="HG47" s="52"/>
      <c r="HH47" s="52"/>
      <c r="HI47" s="52"/>
      <c r="HJ47" s="52"/>
      <c r="HK47" s="52"/>
      <c r="HL47" s="52"/>
      <c r="HM47" s="52"/>
      <c r="HN47" s="52"/>
      <c r="HO47" s="52"/>
      <c r="HP47" s="52"/>
      <c r="HQ47" s="52"/>
      <c r="HR47" s="52"/>
      <c r="HS47" s="52"/>
      <c r="HT47" s="52"/>
      <c r="HU47" s="52"/>
      <c r="HV47" s="52"/>
      <c r="HW47" s="52"/>
      <c r="HX47" s="52"/>
      <c r="HY47" s="52"/>
      <c r="HZ47" s="52"/>
      <c r="IA47" s="52"/>
      <c r="IB47" s="52"/>
      <c r="IC47" s="52"/>
      <c r="ID47" s="52"/>
      <c r="IE47" s="52"/>
      <c r="IF47" s="52"/>
      <c r="IG47" s="52"/>
      <c r="IH47" s="52"/>
      <c r="II47" s="52"/>
      <c r="IJ47" s="52"/>
      <c r="IK47" s="52"/>
      <c r="IL47" s="52"/>
      <c r="IM47" s="52"/>
      <c r="IN47" s="52"/>
      <c r="IO47" s="52"/>
      <c r="IP47" s="52"/>
      <c r="IQ47" s="52"/>
      <c r="IR47" s="52"/>
      <c r="IS47" s="52"/>
      <c r="IT47" s="52"/>
      <c r="IU47" s="52"/>
      <c r="IV47" s="52"/>
      <c r="IW47" s="52"/>
      <c r="IX47" s="52"/>
      <c r="IY47" s="52"/>
      <c r="IZ47" s="52"/>
      <c r="JA47" s="52"/>
      <c r="JB47" s="52"/>
      <c r="JC47" s="52"/>
      <c r="JD47" s="52"/>
      <c r="JE47" s="52"/>
      <c r="JF47" s="52"/>
    </row>
    <row r="48" spans="1:266" x14ac:dyDescent="0.15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52"/>
      <c r="CS48" s="52"/>
      <c r="CT48" s="52"/>
      <c r="CU48" s="52"/>
      <c r="CV48" s="52"/>
      <c r="CW48" s="52"/>
      <c r="CX48" s="52"/>
      <c r="CY48" s="52"/>
      <c r="CZ48" s="52"/>
      <c r="DA48" s="52"/>
      <c r="DB48" s="52"/>
      <c r="DC48" s="52"/>
      <c r="DD48" s="52"/>
      <c r="DE48" s="52"/>
      <c r="DF48" s="52"/>
      <c r="DG48" s="52"/>
      <c r="DH48" s="52"/>
      <c r="DI48" s="52"/>
      <c r="DJ48" s="52"/>
      <c r="DK48" s="52"/>
      <c r="DL48" s="52"/>
      <c r="DM48" s="52"/>
      <c r="DN48" s="52"/>
      <c r="DO48" s="52"/>
      <c r="DP48" s="52"/>
      <c r="DQ48" s="52"/>
      <c r="DR48" s="52"/>
      <c r="DS48" s="52"/>
      <c r="DT48" s="52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  <c r="EK48" s="52"/>
      <c r="EL48" s="52"/>
      <c r="EM48" s="52"/>
      <c r="EN48" s="52"/>
      <c r="EO48" s="52"/>
      <c r="EP48" s="52"/>
      <c r="EQ48" s="52"/>
      <c r="ER48" s="52"/>
      <c r="ES48" s="52"/>
      <c r="ET48" s="52"/>
      <c r="EU48" s="52"/>
      <c r="EV48" s="52"/>
      <c r="EW48" s="52"/>
      <c r="EX48" s="52"/>
      <c r="EY48" s="52"/>
      <c r="EZ48" s="52"/>
      <c r="FA48" s="52"/>
      <c r="FB48" s="52"/>
      <c r="FC48" s="52"/>
      <c r="FD48" s="52"/>
      <c r="FE48" s="52"/>
      <c r="FF48" s="52"/>
      <c r="FG48" s="52"/>
      <c r="FH48" s="52"/>
      <c r="FI48" s="52"/>
      <c r="FJ48" s="52"/>
      <c r="FK48" s="52"/>
      <c r="FL48" s="52"/>
      <c r="FM48" s="52"/>
      <c r="FN48" s="52"/>
      <c r="FO48" s="52"/>
      <c r="FP48" s="52"/>
      <c r="FQ48" s="52"/>
      <c r="FR48" s="52"/>
      <c r="FS48" s="52"/>
      <c r="FT48" s="52"/>
      <c r="FU48" s="52"/>
      <c r="FV48" s="52"/>
      <c r="FW48" s="52"/>
      <c r="FX48" s="52"/>
      <c r="FY48" s="52"/>
      <c r="FZ48" s="52"/>
      <c r="GA48" s="52"/>
      <c r="GB48" s="52"/>
      <c r="GC48" s="52"/>
      <c r="GD48" s="52"/>
      <c r="GE48" s="52"/>
      <c r="GF48" s="52"/>
      <c r="GG48" s="52"/>
      <c r="GH48" s="52"/>
      <c r="GI48" s="52"/>
      <c r="GJ48" s="52"/>
      <c r="GK48" s="52"/>
      <c r="GL48" s="52"/>
      <c r="GM48" s="52"/>
      <c r="GN48" s="52"/>
      <c r="GO48" s="52"/>
      <c r="GP48" s="52"/>
      <c r="GQ48" s="52"/>
      <c r="GR48" s="52"/>
      <c r="GS48" s="52"/>
      <c r="GT48" s="52"/>
      <c r="GU48" s="52"/>
      <c r="GV48" s="52"/>
      <c r="GW48" s="52"/>
      <c r="GX48" s="52"/>
      <c r="GY48" s="52"/>
      <c r="GZ48" s="52"/>
      <c r="HA48" s="52"/>
      <c r="HB48" s="52"/>
      <c r="HC48" s="52"/>
      <c r="HD48" s="52"/>
      <c r="HE48" s="52"/>
      <c r="HF48" s="52"/>
      <c r="HG48" s="52"/>
      <c r="HH48" s="52"/>
      <c r="HI48" s="52"/>
      <c r="HJ48" s="52"/>
      <c r="HK48" s="52"/>
      <c r="HL48" s="52"/>
      <c r="HM48" s="52"/>
      <c r="HN48" s="52"/>
      <c r="HO48" s="52"/>
      <c r="HP48" s="52"/>
      <c r="HQ48" s="52"/>
      <c r="HR48" s="52"/>
      <c r="HS48" s="52"/>
      <c r="HT48" s="52"/>
      <c r="HU48" s="52"/>
      <c r="HV48" s="52"/>
      <c r="HW48" s="52"/>
      <c r="HX48" s="52"/>
      <c r="HY48" s="52"/>
      <c r="HZ48" s="52"/>
      <c r="IA48" s="52"/>
      <c r="IB48" s="52"/>
      <c r="IC48" s="52"/>
      <c r="ID48" s="52"/>
      <c r="IE48" s="52"/>
      <c r="IF48" s="52"/>
      <c r="IG48" s="52"/>
      <c r="IH48" s="52"/>
      <c r="II48" s="52"/>
      <c r="IJ48" s="52"/>
      <c r="IK48" s="52"/>
      <c r="IL48" s="52"/>
      <c r="IM48" s="52"/>
      <c r="IN48" s="52"/>
      <c r="IO48" s="52"/>
      <c r="IP48" s="52"/>
      <c r="IQ48" s="52"/>
      <c r="IR48" s="52"/>
      <c r="IS48" s="52"/>
      <c r="IT48" s="52"/>
      <c r="IU48" s="52"/>
      <c r="IV48" s="52"/>
      <c r="IW48" s="52"/>
      <c r="IX48" s="52"/>
      <c r="IY48" s="52"/>
      <c r="IZ48" s="52"/>
      <c r="JA48" s="52"/>
      <c r="JB48" s="52"/>
      <c r="JC48" s="52"/>
      <c r="JD48" s="52"/>
      <c r="JE48" s="52"/>
      <c r="JF48" s="52"/>
    </row>
    <row r="49" spans="1:266" x14ac:dyDescent="0.15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2"/>
      <c r="CI49" s="52"/>
      <c r="CJ49" s="52"/>
      <c r="CK49" s="52"/>
      <c r="CL49" s="52"/>
      <c r="CM49" s="52"/>
      <c r="CN49" s="52"/>
      <c r="CO49" s="52"/>
      <c r="CP49" s="52"/>
      <c r="CQ49" s="52"/>
      <c r="CR49" s="52"/>
      <c r="CS49" s="52"/>
      <c r="CT49" s="52"/>
      <c r="CU49" s="52"/>
      <c r="CV49" s="52"/>
      <c r="CW49" s="52"/>
      <c r="CX49" s="52"/>
      <c r="CY49" s="52"/>
      <c r="CZ49" s="52"/>
      <c r="DA49" s="52"/>
      <c r="DB49" s="52"/>
      <c r="DC49" s="52"/>
      <c r="DD49" s="52"/>
      <c r="DE49" s="52"/>
      <c r="DF49" s="52"/>
      <c r="DG49" s="52"/>
      <c r="DH49" s="52"/>
      <c r="DI49" s="52"/>
      <c r="DJ49" s="52"/>
      <c r="DK49" s="52"/>
      <c r="DL49" s="52"/>
      <c r="DM49" s="52"/>
      <c r="DN49" s="52"/>
      <c r="DO49" s="52"/>
      <c r="DP49" s="52"/>
      <c r="DQ49" s="52"/>
      <c r="DR49" s="52"/>
      <c r="DS49" s="52"/>
      <c r="DT49" s="52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  <c r="EK49" s="52"/>
      <c r="EL49" s="52"/>
      <c r="EM49" s="52"/>
      <c r="EN49" s="52"/>
      <c r="EO49" s="52"/>
      <c r="EP49" s="52"/>
      <c r="EQ49" s="52"/>
      <c r="ER49" s="52"/>
      <c r="ES49" s="52"/>
      <c r="ET49" s="52"/>
      <c r="EU49" s="52"/>
      <c r="EV49" s="52"/>
      <c r="EW49" s="52"/>
      <c r="EX49" s="52"/>
      <c r="EY49" s="52"/>
      <c r="EZ49" s="52"/>
      <c r="FA49" s="52"/>
      <c r="FB49" s="52"/>
      <c r="FC49" s="52"/>
      <c r="FD49" s="52"/>
      <c r="FE49" s="52"/>
      <c r="FF49" s="52"/>
      <c r="FG49" s="52"/>
      <c r="FH49" s="52"/>
      <c r="FI49" s="52"/>
      <c r="FJ49" s="52"/>
      <c r="FK49" s="52"/>
      <c r="FL49" s="52"/>
      <c r="FM49" s="52"/>
      <c r="FN49" s="52"/>
      <c r="FO49" s="52"/>
      <c r="FP49" s="52"/>
      <c r="FQ49" s="52"/>
      <c r="FR49" s="52"/>
      <c r="FS49" s="52"/>
      <c r="FT49" s="52"/>
      <c r="FU49" s="52"/>
      <c r="FV49" s="52"/>
      <c r="FW49" s="52"/>
      <c r="FX49" s="52"/>
      <c r="FY49" s="52"/>
      <c r="FZ49" s="52"/>
      <c r="GA49" s="52"/>
      <c r="GB49" s="52"/>
      <c r="GC49" s="52"/>
      <c r="GD49" s="52"/>
      <c r="GE49" s="52"/>
      <c r="GF49" s="52"/>
      <c r="GG49" s="52"/>
      <c r="GH49" s="52"/>
      <c r="GI49" s="52"/>
      <c r="GJ49" s="52"/>
      <c r="GK49" s="52"/>
      <c r="GL49" s="52"/>
      <c r="GM49" s="52"/>
      <c r="GN49" s="52"/>
      <c r="GO49" s="52"/>
      <c r="GP49" s="52"/>
      <c r="GQ49" s="52"/>
      <c r="GR49" s="52"/>
      <c r="GS49" s="52"/>
      <c r="GT49" s="52"/>
      <c r="GU49" s="52"/>
      <c r="GV49" s="52"/>
      <c r="GW49" s="52"/>
      <c r="GX49" s="52"/>
      <c r="GY49" s="52"/>
      <c r="GZ49" s="52"/>
      <c r="HA49" s="52"/>
      <c r="HB49" s="52"/>
      <c r="HC49" s="52"/>
      <c r="HD49" s="52"/>
      <c r="HE49" s="52"/>
      <c r="HF49" s="52"/>
      <c r="HG49" s="52"/>
      <c r="HH49" s="52"/>
      <c r="HI49" s="52"/>
      <c r="HJ49" s="52"/>
      <c r="HK49" s="52"/>
      <c r="HL49" s="52"/>
      <c r="HM49" s="52"/>
      <c r="HN49" s="52"/>
      <c r="HO49" s="52"/>
      <c r="HP49" s="52"/>
      <c r="HQ49" s="52"/>
      <c r="HR49" s="52"/>
      <c r="HS49" s="52"/>
      <c r="HT49" s="52"/>
      <c r="HU49" s="52"/>
      <c r="HV49" s="52"/>
      <c r="HW49" s="52"/>
      <c r="HX49" s="52"/>
      <c r="HY49" s="52"/>
      <c r="HZ49" s="52"/>
      <c r="IA49" s="52"/>
      <c r="IB49" s="52"/>
      <c r="IC49" s="52"/>
      <c r="ID49" s="52"/>
      <c r="IE49" s="52"/>
      <c r="IF49" s="52"/>
      <c r="IG49" s="52"/>
      <c r="IH49" s="52"/>
      <c r="II49" s="52"/>
      <c r="IJ49" s="52"/>
      <c r="IK49" s="52"/>
      <c r="IL49" s="52"/>
      <c r="IM49" s="52"/>
      <c r="IN49" s="52"/>
      <c r="IO49" s="52"/>
      <c r="IP49" s="52"/>
      <c r="IQ49" s="52"/>
      <c r="IR49" s="52"/>
      <c r="IS49" s="52"/>
      <c r="IT49" s="52"/>
      <c r="IU49" s="52"/>
      <c r="IV49" s="52"/>
      <c r="IW49" s="52"/>
      <c r="IX49" s="52"/>
      <c r="IY49" s="52"/>
      <c r="IZ49" s="52"/>
      <c r="JA49" s="52"/>
      <c r="JB49" s="52"/>
      <c r="JC49" s="52"/>
      <c r="JD49" s="52"/>
      <c r="JE49" s="52"/>
      <c r="JF49" s="52"/>
    </row>
    <row r="50" spans="1:266" x14ac:dyDescent="0.15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  <c r="GD50" s="52"/>
      <c r="GE50" s="52"/>
      <c r="GF50" s="52"/>
      <c r="GG50" s="52"/>
      <c r="GH50" s="52"/>
      <c r="GI50" s="52"/>
      <c r="GJ50" s="52"/>
      <c r="GK50" s="52"/>
      <c r="GL50" s="52"/>
      <c r="GM50" s="52"/>
      <c r="GN50" s="52"/>
      <c r="GO50" s="52"/>
      <c r="GP50" s="52"/>
      <c r="GQ50" s="52"/>
      <c r="GR50" s="52"/>
      <c r="GS50" s="52"/>
      <c r="GT50" s="52"/>
      <c r="GU50" s="52"/>
      <c r="GV50" s="52"/>
      <c r="GW50" s="52"/>
      <c r="GX50" s="52"/>
      <c r="GY50" s="52"/>
      <c r="GZ50" s="52"/>
      <c r="HA50" s="52"/>
      <c r="HB50" s="52"/>
      <c r="HC50" s="52"/>
      <c r="HD50" s="52"/>
      <c r="HE50" s="52"/>
      <c r="HF50" s="52"/>
      <c r="HG50" s="52"/>
      <c r="HH50" s="52"/>
      <c r="HI50" s="52"/>
      <c r="HJ50" s="52"/>
      <c r="HK50" s="52"/>
      <c r="HL50" s="52"/>
      <c r="HM50" s="52"/>
      <c r="HN50" s="52"/>
      <c r="HO50" s="52"/>
      <c r="HP50" s="52"/>
      <c r="HQ50" s="52"/>
      <c r="HR50" s="52"/>
      <c r="HS50" s="52"/>
      <c r="HT50" s="52"/>
      <c r="HU50" s="52"/>
      <c r="HV50" s="52"/>
      <c r="HW50" s="52"/>
      <c r="HX50" s="52"/>
      <c r="HY50" s="52"/>
      <c r="HZ50" s="52"/>
      <c r="IA50" s="52"/>
      <c r="IB50" s="52"/>
      <c r="IC50" s="52"/>
      <c r="ID50" s="52"/>
      <c r="IE50" s="52"/>
      <c r="IF50" s="52"/>
      <c r="IG50" s="52"/>
      <c r="IH50" s="52"/>
      <c r="II50" s="52"/>
      <c r="IJ50" s="52"/>
      <c r="IK50" s="52"/>
      <c r="IL50" s="52"/>
      <c r="IM50" s="52"/>
      <c r="IN50" s="52"/>
      <c r="IO50" s="52"/>
      <c r="IP50" s="52"/>
      <c r="IQ50" s="52"/>
      <c r="IR50" s="52"/>
      <c r="IS50" s="52"/>
      <c r="IT50" s="52"/>
      <c r="IU50" s="52"/>
      <c r="IV50" s="52"/>
      <c r="IW50" s="52"/>
      <c r="IX50" s="52"/>
      <c r="IY50" s="52"/>
      <c r="IZ50" s="52"/>
      <c r="JA50" s="52"/>
      <c r="JB50" s="52"/>
      <c r="JC50" s="52"/>
      <c r="JD50" s="52"/>
      <c r="JE50" s="52"/>
      <c r="JF50" s="52"/>
    </row>
    <row r="51" spans="1:266" x14ac:dyDescent="0.15">
      <c r="A51" s="52"/>
      <c r="B51" s="52"/>
      <c r="C51" s="52"/>
      <c r="D51" s="52"/>
      <c r="E51" s="52"/>
      <c r="F51" s="52"/>
      <c r="G51" s="52"/>
      <c r="H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  <c r="EK51" s="52"/>
      <c r="EL51" s="52"/>
      <c r="EM51" s="52"/>
      <c r="EN51" s="52"/>
      <c r="EO51" s="52"/>
      <c r="EP51" s="52"/>
      <c r="EQ51" s="52"/>
      <c r="ER51" s="52"/>
      <c r="ES51" s="52"/>
      <c r="ET51" s="52"/>
      <c r="EU51" s="52"/>
      <c r="EV51" s="52"/>
      <c r="EW51" s="52"/>
      <c r="EX51" s="52"/>
      <c r="EY51" s="52"/>
      <c r="EZ51" s="52"/>
      <c r="FA51" s="52"/>
      <c r="FB51" s="52"/>
      <c r="FC51" s="52"/>
      <c r="FD51" s="52"/>
      <c r="FE51" s="52"/>
      <c r="FF51" s="52"/>
      <c r="FG51" s="52"/>
      <c r="FH51" s="52"/>
      <c r="FI51" s="52"/>
      <c r="FJ51" s="52"/>
      <c r="FK51" s="52"/>
      <c r="FL51" s="52"/>
      <c r="FM51" s="52"/>
      <c r="FN51" s="52"/>
      <c r="FO51" s="52"/>
      <c r="FP51" s="52"/>
      <c r="FQ51" s="52"/>
      <c r="FR51" s="52"/>
      <c r="FS51" s="52"/>
      <c r="FT51" s="52"/>
      <c r="FU51" s="52"/>
      <c r="FV51" s="52"/>
      <c r="FW51" s="52"/>
      <c r="FX51" s="52"/>
      <c r="FY51" s="52"/>
      <c r="FZ51" s="52"/>
      <c r="GA51" s="52"/>
      <c r="GB51" s="52"/>
      <c r="GC51" s="52"/>
      <c r="GD51" s="52"/>
      <c r="GE51" s="52"/>
      <c r="GF51" s="52"/>
      <c r="GG51" s="52"/>
      <c r="GH51" s="52"/>
      <c r="GI51" s="52"/>
      <c r="GJ51" s="52"/>
      <c r="GK51" s="52"/>
      <c r="GL51" s="52"/>
      <c r="GM51" s="52"/>
      <c r="GN51" s="52"/>
      <c r="GO51" s="52"/>
      <c r="GP51" s="52"/>
      <c r="GQ51" s="52"/>
      <c r="GR51" s="52"/>
      <c r="GS51" s="52"/>
      <c r="GT51" s="52"/>
      <c r="GU51" s="52"/>
      <c r="GV51" s="52"/>
      <c r="GW51" s="52"/>
      <c r="GX51" s="52"/>
      <c r="GY51" s="52"/>
      <c r="GZ51" s="52"/>
      <c r="HA51" s="52"/>
      <c r="HB51" s="52"/>
      <c r="HC51" s="52"/>
      <c r="HD51" s="52"/>
      <c r="HE51" s="52"/>
      <c r="HF51" s="52"/>
      <c r="HG51" s="52"/>
      <c r="HH51" s="52"/>
      <c r="HI51" s="52"/>
      <c r="HJ51" s="52"/>
      <c r="HK51" s="52"/>
      <c r="HL51" s="52"/>
      <c r="HM51" s="52"/>
      <c r="HN51" s="52"/>
      <c r="HO51" s="52"/>
      <c r="HP51" s="52"/>
      <c r="HQ51" s="52"/>
      <c r="HR51" s="52"/>
      <c r="HS51" s="52"/>
      <c r="HT51" s="52"/>
      <c r="HU51" s="52"/>
      <c r="HV51" s="52"/>
      <c r="HW51" s="52"/>
      <c r="HX51" s="52"/>
      <c r="HY51" s="52"/>
      <c r="HZ51" s="52"/>
      <c r="IA51" s="52"/>
      <c r="IB51" s="52"/>
      <c r="IC51" s="52"/>
      <c r="ID51" s="52"/>
      <c r="IE51" s="52"/>
      <c r="IF51" s="52"/>
      <c r="IG51" s="52"/>
      <c r="IH51" s="52"/>
      <c r="II51" s="52"/>
      <c r="IJ51" s="52"/>
      <c r="IK51" s="52"/>
      <c r="IL51" s="52"/>
      <c r="IM51" s="52"/>
      <c r="IN51" s="52"/>
      <c r="IO51" s="52"/>
      <c r="IP51" s="52"/>
      <c r="IQ51" s="52"/>
      <c r="IR51" s="52"/>
      <c r="IS51" s="52"/>
      <c r="IT51" s="52"/>
      <c r="IU51" s="52"/>
      <c r="IV51" s="52"/>
      <c r="IW51" s="52"/>
      <c r="IX51" s="52"/>
      <c r="IY51" s="52"/>
      <c r="IZ51" s="52"/>
      <c r="JA51" s="52"/>
      <c r="JB51" s="52"/>
      <c r="JC51" s="52"/>
      <c r="JD51" s="52"/>
      <c r="JE51" s="52"/>
      <c r="JF51" s="52"/>
    </row>
    <row r="52" spans="1:266" x14ac:dyDescent="0.15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52"/>
      <c r="DL52" s="52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  <c r="EK52" s="52"/>
      <c r="EL52" s="52"/>
      <c r="EM52" s="52"/>
      <c r="EN52" s="52"/>
      <c r="EO52" s="52"/>
      <c r="EP52" s="52"/>
      <c r="EQ52" s="52"/>
      <c r="ER52" s="52"/>
      <c r="ES52" s="52"/>
      <c r="ET52" s="52"/>
      <c r="EU52" s="52"/>
      <c r="EV52" s="52"/>
      <c r="EW52" s="52"/>
      <c r="EX52" s="52"/>
      <c r="EY52" s="52"/>
      <c r="EZ52" s="52"/>
      <c r="FA52" s="52"/>
      <c r="FB52" s="52"/>
      <c r="FC52" s="52"/>
      <c r="FD52" s="52"/>
      <c r="FE52" s="52"/>
      <c r="FF52" s="52"/>
      <c r="FG52" s="52"/>
      <c r="FH52" s="52"/>
      <c r="FI52" s="52"/>
      <c r="FJ52" s="52"/>
      <c r="FK52" s="52"/>
      <c r="FL52" s="52"/>
      <c r="FM52" s="52"/>
      <c r="FN52" s="52"/>
      <c r="FO52" s="52"/>
      <c r="FP52" s="52"/>
      <c r="FQ52" s="52"/>
      <c r="FR52" s="52"/>
      <c r="FS52" s="52"/>
      <c r="FT52" s="52"/>
      <c r="FU52" s="52"/>
      <c r="FV52" s="52"/>
      <c r="FW52" s="52"/>
      <c r="FX52" s="52"/>
      <c r="FY52" s="52"/>
      <c r="FZ52" s="52"/>
      <c r="GA52" s="52"/>
      <c r="GB52" s="52"/>
      <c r="GC52" s="52"/>
      <c r="GD52" s="52"/>
      <c r="GE52" s="52"/>
      <c r="GF52" s="52"/>
      <c r="GG52" s="52"/>
      <c r="GH52" s="52"/>
      <c r="GI52" s="52"/>
      <c r="GJ52" s="52"/>
      <c r="GK52" s="52"/>
      <c r="GL52" s="52"/>
      <c r="GM52" s="52"/>
      <c r="GN52" s="52"/>
      <c r="GO52" s="52"/>
      <c r="GP52" s="52"/>
      <c r="GQ52" s="52"/>
      <c r="GR52" s="52"/>
      <c r="GS52" s="52"/>
      <c r="GT52" s="52"/>
      <c r="GU52" s="52"/>
      <c r="GV52" s="52"/>
      <c r="GW52" s="52"/>
      <c r="GX52" s="52"/>
      <c r="GY52" s="52"/>
      <c r="GZ52" s="52"/>
      <c r="HA52" s="52"/>
      <c r="HB52" s="52"/>
      <c r="HC52" s="52"/>
      <c r="HD52" s="52"/>
      <c r="HE52" s="52"/>
      <c r="HF52" s="52"/>
      <c r="HG52" s="52"/>
      <c r="HH52" s="52"/>
      <c r="HI52" s="52"/>
      <c r="HJ52" s="52"/>
      <c r="HK52" s="52"/>
      <c r="HL52" s="52"/>
      <c r="HM52" s="52"/>
      <c r="HN52" s="52"/>
      <c r="HO52" s="52"/>
      <c r="HP52" s="52"/>
      <c r="HQ52" s="52"/>
      <c r="HR52" s="52"/>
      <c r="HS52" s="52"/>
      <c r="HT52" s="52"/>
      <c r="HU52" s="52"/>
      <c r="HV52" s="52"/>
      <c r="HW52" s="52"/>
      <c r="HX52" s="52"/>
      <c r="HY52" s="52"/>
      <c r="HZ52" s="52"/>
      <c r="IA52" s="52"/>
      <c r="IB52" s="52"/>
      <c r="IC52" s="52"/>
      <c r="ID52" s="52"/>
      <c r="IE52" s="52"/>
      <c r="IF52" s="52"/>
      <c r="IG52" s="52"/>
      <c r="IH52" s="52"/>
      <c r="II52" s="52"/>
      <c r="IJ52" s="52"/>
      <c r="IK52" s="52"/>
      <c r="IL52" s="52"/>
      <c r="IM52" s="52"/>
      <c r="IN52" s="52"/>
      <c r="IO52" s="52"/>
      <c r="IP52" s="52"/>
      <c r="IQ52" s="52"/>
      <c r="IR52" s="52"/>
      <c r="IS52" s="52"/>
      <c r="IT52" s="52"/>
      <c r="IU52" s="52"/>
      <c r="IV52" s="52"/>
      <c r="IW52" s="52"/>
      <c r="IX52" s="52"/>
      <c r="IY52" s="52"/>
      <c r="IZ52" s="52"/>
      <c r="JA52" s="52"/>
      <c r="JB52" s="52"/>
      <c r="JC52" s="52"/>
      <c r="JD52" s="52"/>
      <c r="JE52" s="52"/>
      <c r="JF52" s="52"/>
    </row>
    <row r="53" spans="1:266" x14ac:dyDescent="0.15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  <c r="CJ53" s="52"/>
      <c r="CK53" s="52"/>
      <c r="CL53" s="52"/>
      <c r="CM53" s="52"/>
      <c r="CN53" s="52"/>
      <c r="CO53" s="52"/>
      <c r="CP53" s="52"/>
      <c r="CQ53" s="52"/>
      <c r="CR53" s="52"/>
      <c r="CS53" s="52"/>
      <c r="CT53" s="52"/>
      <c r="CU53" s="52"/>
      <c r="CV53" s="52"/>
      <c r="CW53" s="52"/>
      <c r="CX53" s="52"/>
      <c r="CY53" s="52"/>
      <c r="CZ53" s="52"/>
      <c r="DA53" s="52"/>
      <c r="DB53" s="52"/>
      <c r="DC53" s="52"/>
      <c r="DD53" s="52"/>
      <c r="DE53" s="52"/>
      <c r="DF53" s="52"/>
      <c r="DG53" s="52"/>
      <c r="DH53" s="52"/>
      <c r="DI53" s="52"/>
      <c r="DJ53" s="52"/>
      <c r="DK53" s="52"/>
      <c r="DL53" s="52"/>
      <c r="DM53" s="52"/>
      <c r="DN53" s="52"/>
      <c r="DO53" s="52"/>
      <c r="DP53" s="52"/>
      <c r="DQ53" s="52"/>
      <c r="DR53" s="52"/>
      <c r="DS53" s="52"/>
      <c r="DT53" s="52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  <c r="EK53" s="52"/>
      <c r="EL53" s="52"/>
      <c r="EM53" s="52"/>
      <c r="EN53" s="52"/>
      <c r="EO53" s="52"/>
      <c r="EP53" s="52"/>
      <c r="EQ53" s="52"/>
      <c r="ER53" s="52"/>
      <c r="ES53" s="52"/>
      <c r="ET53" s="52"/>
      <c r="EU53" s="52"/>
      <c r="EV53" s="52"/>
      <c r="EW53" s="52"/>
      <c r="EX53" s="52"/>
      <c r="EY53" s="52"/>
      <c r="EZ53" s="52"/>
      <c r="FA53" s="52"/>
      <c r="FB53" s="52"/>
      <c r="FC53" s="52"/>
      <c r="FD53" s="52"/>
      <c r="FE53" s="52"/>
      <c r="FF53" s="52"/>
      <c r="FG53" s="52"/>
      <c r="FH53" s="52"/>
      <c r="FI53" s="52"/>
      <c r="FJ53" s="52"/>
      <c r="FK53" s="52"/>
      <c r="FL53" s="52"/>
      <c r="FM53" s="52"/>
      <c r="FN53" s="52"/>
      <c r="FO53" s="52"/>
      <c r="FP53" s="52"/>
      <c r="FQ53" s="52"/>
      <c r="FR53" s="52"/>
      <c r="FS53" s="52"/>
      <c r="FT53" s="52"/>
      <c r="FU53" s="52"/>
      <c r="FV53" s="52"/>
      <c r="FW53" s="52"/>
      <c r="FX53" s="52"/>
      <c r="FY53" s="52"/>
      <c r="FZ53" s="52"/>
      <c r="GA53" s="52"/>
      <c r="GB53" s="52"/>
      <c r="GC53" s="52"/>
      <c r="GD53" s="52"/>
      <c r="GE53" s="52"/>
      <c r="GF53" s="52"/>
      <c r="GG53" s="52"/>
      <c r="GH53" s="52"/>
      <c r="GI53" s="52"/>
      <c r="GJ53" s="52"/>
      <c r="GK53" s="52"/>
      <c r="GL53" s="52"/>
      <c r="GM53" s="52"/>
      <c r="GN53" s="52"/>
      <c r="GO53" s="52"/>
      <c r="GP53" s="52"/>
      <c r="GQ53" s="52"/>
      <c r="GR53" s="52"/>
      <c r="GS53" s="52"/>
      <c r="GT53" s="52"/>
      <c r="GU53" s="52"/>
      <c r="GV53" s="52"/>
      <c r="GW53" s="52"/>
      <c r="GX53" s="52"/>
      <c r="GY53" s="52"/>
      <c r="GZ53" s="52"/>
      <c r="HA53" s="52"/>
      <c r="HB53" s="52"/>
      <c r="HC53" s="52"/>
      <c r="HD53" s="52"/>
      <c r="HE53" s="52"/>
      <c r="HF53" s="52"/>
      <c r="HG53" s="52"/>
      <c r="HH53" s="52"/>
      <c r="HI53" s="52"/>
      <c r="HJ53" s="52"/>
      <c r="HK53" s="52"/>
      <c r="HL53" s="52"/>
      <c r="HM53" s="52"/>
      <c r="HN53" s="52"/>
      <c r="HO53" s="52"/>
      <c r="HP53" s="52"/>
      <c r="HQ53" s="52"/>
      <c r="HR53" s="52"/>
      <c r="HS53" s="52"/>
      <c r="HT53" s="52"/>
      <c r="HU53" s="52"/>
      <c r="HV53" s="52"/>
      <c r="HW53" s="52"/>
      <c r="HX53" s="52"/>
      <c r="HY53" s="52"/>
      <c r="HZ53" s="52"/>
      <c r="IA53" s="52"/>
      <c r="IB53" s="52"/>
      <c r="IC53" s="52"/>
      <c r="ID53" s="52"/>
      <c r="IE53" s="52"/>
      <c r="IF53" s="52"/>
      <c r="IG53" s="52"/>
      <c r="IH53" s="52"/>
      <c r="II53" s="52"/>
      <c r="IJ53" s="52"/>
      <c r="IK53" s="52"/>
      <c r="IL53" s="52"/>
      <c r="IM53" s="52"/>
      <c r="IN53" s="52"/>
      <c r="IO53" s="52"/>
      <c r="IP53" s="52"/>
      <c r="IQ53" s="52"/>
      <c r="IR53" s="52"/>
      <c r="IS53" s="52"/>
      <c r="IT53" s="52"/>
      <c r="IU53" s="52"/>
      <c r="IV53" s="52"/>
      <c r="IW53" s="52"/>
      <c r="IX53" s="52"/>
      <c r="IY53" s="52"/>
      <c r="IZ53" s="52"/>
      <c r="JA53" s="52"/>
      <c r="JB53" s="52"/>
      <c r="JC53" s="52"/>
      <c r="JD53" s="52"/>
      <c r="JE53" s="52"/>
      <c r="JF53" s="52"/>
    </row>
    <row r="54" spans="1:266" x14ac:dyDescent="0.15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  <c r="BM54" s="52"/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2"/>
      <c r="CI54" s="52"/>
      <c r="CJ54" s="52"/>
      <c r="CK54" s="52"/>
      <c r="CL54" s="52"/>
      <c r="CM54" s="52"/>
      <c r="CN54" s="52"/>
      <c r="CO54" s="52"/>
      <c r="CP54" s="52"/>
      <c r="CQ54" s="52"/>
      <c r="CR54" s="52"/>
      <c r="CS54" s="52"/>
      <c r="CT54" s="52"/>
      <c r="CU54" s="52"/>
      <c r="CV54" s="52"/>
      <c r="CW54" s="52"/>
      <c r="CX54" s="52"/>
      <c r="CY54" s="52"/>
      <c r="CZ54" s="52"/>
      <c r="DA54" s="52"/>
      <c r="DB54" s="52"/>
      <c r="DC54" s="52"/>
      <c r="DD54" s="52"/>
      <c r="DE54" s="52"/>
      <c r="DF54" s="52"/>
      <c r="DG54" s="52"/>
      <c r="DH54" s="52"/>
      <c r="DI54" s="52"/>
      <c r="DJ54" s="52"/>
      <c r="DK54" s="52"/>
      <c r="DL54" s="52"/>
      <c r="DM54" s="52"/>
      <c r="DN54" s="52"/>
      <c r="DO54" s="52"/>
      <c r="DP54" s="52"/>
      <c r="DQ54" s="52"/>
      <c r="DR54" s="52"/>
      <c r="DS54" s="52"/>
      <c r="DT54" s="52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  <c r="EK54" s="52"/>
      <c r="EL54" s="52"/>
      <c r="EM54" s="52"/>
      <c r="EN54" s="52"/>
      <c r="EO54" s="52"/>
      <c r="EP54" s="52"/>
      <c r="EQ54" s="52"/>
      <c r="ER54" s="52"/>
      <c r="ES54" s="52"/>
      <c r="ET54" s="52"/>
      <c r="EU54" s="52"/>
      <c r="EV54" s="52"/>
      <c r="EW54" s="52"/>
      <c r="EX54" s="52"/>
      <c r="EY54" s="52"/>
      <c r="EZ54" s="52"/>
      <c r="FA54" s="52"/>
      <c r="FB54" s="52"/>
      <c r="FC54" s="52"/>
      <c r="FD54" s="52"/>
      <c r="FE54" s="52"/>
      <c r="FF54" s="52"/>
      <c r="FG54" s="52"/>
      <c r="FH54" s="52"/>
      <c r="FI54" s="52"/>
      <c r="FJ54" s="52"/>
      <c r="FK54" s="52"/>
      <c r="FL54" s="52"/>
      <c r="FM54" s="52"/>
      <c r="FN54" s="52"/>
      <c r="FO54" s="52"/>
      <c r="FP54" s="52"/>
      <c r="FQ54" s="52"/>
      <c r="FR54" s="52"/>
      <c r="FS54" s="52"/>
      <c r="FT54" s="52"/>
      <c r="FU54" s="52"/>
      <c r="FV54" s="52"/>
      <c r="FW54" s="52"/>
      <c r="FX54" s="52"/>
      <c r="FY54" s="52"/>
      <c r="FZ54" s="52"/>
      <c r="GA54" s="52"/>
      <c r="GB54" s="52"/>
      <c r="GC54" s="52"/>
      <c r="GD54" s="52"/>
      <c r="GE54" s="52"/>
      <c r="GF54" s="52"/>
      <c r="GG54" s="52"/>
      <c r="GH54" s="52"/>
      <c r="GI54" s="52"/>
      <c r="GJ54" s="52"/>
      <c r="GK54" s="52"/>
      <c r="GL54" s="52"/>
      <c r="GM54" s="52"/>
      <c r="GN54" s="52"/>
      <c r="GO54" s="52"/>
      <c r="GP54" s="52"/>
      <c r="GQ54" s="52"/>
      <c r="GR54" s="52"/>
      <c r="GS54" s="52"/>
      <c r="GT54" s="52"/>
      <c r="GU54" s="52"/>
      <c r="GV54" s="52"/>
      <c r="GW54" s="52"/>
      <c r="GX54" s="52"/>
      <c r="GY54" s="52"/>
      <c r="GZ54" s="52"/>
      <c r="HA54" s="52"/>
      <c r="HB54" s="52"/>
      <c r="HC54" s="52"/>
      <c r="HD54" s="52"/>
      <c r="HE54" s="52"/>
      <c r="HF54" s="52"/>
      <c r="HG54" s="52"/>
      <c r="HH54" s="52"/>
      <c r="HI54" s="52"/>
      <c r="HJ54" s="52"/>
      <c r="HK54" s="52"/>
      <c r="HL54" s="52"/>
      <c r="HM54" s="52"/>
      <c r="HN54" s="52"/>
      <c r="HO54" s="52"/>
      <c r="HP54" s="52"/>
      <c r="HQ54" s="52"/>
      <c r="HR54" s="52"/>
      <c r="HS54" s="52"/>
      <c r="HT54" s="52"/>
      <c r="HU54" s="52"/>
      <c r="HV54" s="52"/>
      <c r="HW54" s="52"/>
      <c r="HX54" s="52"/>
      <c r="HY54" s="52"/>
      <c r="HZ54" s="52"/>
      <c r="IA54" s="52"/>
      <c r="IB54" s="52"/>
      <c r="IC54" s="52"/>
      <c r="ID54" s="52"/>
      <c r="IE54" s="52"/>
      <c r="IF54" s="52"/>
      <c r="IG54" s="52"/>
      <c r="IH54" s="52"/>
      <c r="II54" s="52"/>
      <c r="IJ54" s="52"/>
      <c r="IK54" s="52"/>
      <c r="IL54" s="52"/>
      <c r="IM54" s="52"/>
      <c r="IN54" s="52"/>
      <c r="IO54" s="52"/>
      <c r="IP54" s="52"/>
      <c r="IQ54" s="52"/>
      <c r="IR54" s="52"/>
      <c r="IS54" s="52"/>
      <c r="IT54" s="52"/>
      <c r="IU54" s="52"/>
      <c r="IV54" s="52"/>
      <c r="IW54" s="52"/>
      <c r="IX54" s="52"/>
      <c r="IY54" s="52"/>
      <c r="IZ54" s="52"/>
      <c r="JA54" s="52"/>
      <c r="JB54" s="52"/>
      <c r="JC54" s="52"/>
      <c r="JD54" s="52"/>
      <c r="JE54" s="52"/>
      <c r="JF54" s="52"/>
    </row>
    <row r="55" spans="1:266" x14ac:dyDescent="0.15">
      <c r="A55" s="52"/>
      <c r="B55" s="52"/>
      <c r="C55" s="52"/>
      <c r="D55" s="52"/>
      <c r="E55" s="52"/>
      <c r="F55" s="52"/>
      <c r="G55" s="52"/>
      <c r="H55" s="52"/>
      <c r="J55" s="52"/>
      <c r="K55" s="52"/>
      <c r="L55" s="52"/>
      <c r="M55" s="52" t="s">
        <v>151</v>
      </c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2"/>
      <c r="CI55" s="52"/>
      <c r="CJ55" s="52"/>
      <c r="CK55" s="52"/>
      <c r="CL55" s="52"/>
      <c r="CM55" s="52"/>
      <c r="CN55" s="52"/>
      <c r="CO55" s="52"/>
      <c r="CP55" s="52"/>
      <c r="CQ55" s="52"/>
      <c r="CR55" s="52"/>
      <c r="CS55" s="52"/>
      <c r="CT55" s="52"/>
      <c r="CU55" s="52"/>
      <c r="CV55" s="52"/>
      <c r="CW55" s="52"/>
      <c r="CX55" s="52"/>
      <c r="CY55" s="52"/>
      <c r="CZ55" s="52"/>
      <c r="DA55" s="52"/>
      <c r="DB55" s="52"/>
      <c r="DC55" s="52"/>
      <c r="DD55" s="52"/>
      <c r="DE55" s="52"/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/>
      <c r="DS55" s="52"/>
      <c r="DT55" s="52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  <c r="EK55" s="52"/>
      <c r="EL55" s="52"/>
      <c r="EM55" s="52"/>
      <c r="EN55" s="52"/>
      <c r="EO55" s="52"/>
      <c r="EP55" s="52"/>
      <c r="EQ55" s="52"/>
      <c r="ER55" s="52"/>
      <c r="ES55" s="52"/>
      <c r="ET55" s="52"/>
      <c r="EU55" s="52"/>
      <c r="EV55" s="52"/>
      <c r="EW55" s="52"/>
      <c r="EX55" s="52"/>
      <c r="EY55" s="52"/>
      <c r="EZ55" s="52"/>
      <c r="FA55" s="52"/>
      <c r="FB55" s="52"/>
      <c r="FC55" s="52"/>
      <c r="FD55" s="52"/>
      <c r="FE55" s="52"/>
      <c r="FF55" s="52"/>
      <c r="FG55" s="52"/>
      <c r="FH55" s="52"/>
      <c r="FI55" s="52"/>
      <c r="FJ55" s="52"/>
      <c r="FK55" s="52"/>
      <c r="FL55" s="52"/>
      <c r="FM55" s="52"/>
      <c r="FN55" s="52"/>
      <c r="FO55" s="52"/>
      <c r="FP55" s="52"/>
      <c r="FQ55" s="52"/>
      <c r="FR55" s="52"/>
      <c r="FS55" s="52"/>
      <c r="FT55" s="52"/>
      <c r="FU55" s="52"/>
      <c r="FV55" s="52"/>
      <c r="FW55" s="52"/>
      <c r="FX55" s="52"/>
      <c r="FY55" s="52"/>
      <c r="FZ55" s="52"/>
      <c r="GA55" s="52"/>
      <c r="GB55" s="52"/>
      <c r="GC55" s="52"/>
      <c r="GD55" s="52"/>
      <c r="GE55" s="52"/>
      <c r="GF55" s="52"/>
      <c r="GG55" s="52"/>
      <c r="GH55" s="52"/>
      <c r="GI55" s="52"/>
      <c r="GJ55" s="52"/>
      <c r="GK55" s="52"/>
      <c r="GL55" s="52"/>
      <c r="GM55" s="52"/>
      <c r="GN55" s="52"/>
      <c r="GO55" s="52"/>
      <c r="GP55" s="52"/>
      <c r="GQ55" s="52"/>
      <c r="GR55" s="52"/>
      <c r="GS55" s="52"/>
      <c r="GT55" s="52"/>
      <c r="GU55" s="52"/>
      <c r="GV55" s="52"/>
      <c r="GW55" s="52"/>
      <c r="GX55" s="52"/>
      <c r="GY55" s="52"/>
      <c r="GZ55" s="52"/>
      <c r="HA55" s="52"/>
      <c r="HB55" s="52"/>
      <c r="HC55" s="52"/>
      <c r="HD55" s="52"/>
      <c r="HE55" s="52"/>
      <c r="HF55" s="52"/>
      <c r="HG55" s="52"/>
      <c r="HH55" s="52"/>
      <c r="HI55" s="52"/>
      <c r="HJ55" s="52"/>
      <c r="HK55" s="52"/>
      <c r="HL55" s="52"/>
      <c r="HM55" s="52"/>
      <c r="HN55" s="52"/>
      <c r="HO55" s="52"/>
      <c r="HP55" s="52"/>
      <c r="HQ55" s="52"/>
      <c r="HR55" s="52"/>
      <c r="HS55" s="52"/>
      <c r="HT55" s="52"/>
      <c r="HU55" s="52"/>
      <c r="HV55" s="52"/>
      <c r="HW55" s="52"/>
      <c r="HX55" s="52"/>
      <c r="HY55" s="52"/>
      <c r="HZ55" s="52"/>
      <c r="IA55" s="52"/>
      <c r="IB55" s="52"/>
      <c r="IC55" s="52"/>
      <c r="ID55" s="52"/>
      <c r="IE55" s="52"/>
      <c r="IF55" s="52"/>
      <c r="IG55" s="52"/>
      <c r="IH55" s="52"/>
      <c r="II55" s="52"/>
      <c r="IJ55" s="52"/>
      <c r="IK55" s="52"/>
      <c r="IL55" s="52"/>
      <c r="IM55" s="52"/>
      <c r="IN55" s="52"/>
      <c r="IO55" s="52"/>
      <c r="IP55" s="52"/>
      <c r="IQ55" s="52"/>
      <c r="IR55" s="52"/>
      <c r="IS55" s="52"/>
      <c r="IT55" s="52"/>
      <c r="IU55" s="52"/>
      <c r="IV55" s="52"/>
      <c r="IW55" s="52"/>
      <c r="IX55" s="52"/>
      <c r="IY55" s="52"/>
      <c r="IZ55" s="52"/>
      <c r="JA55" s="52"/>
      <c r="JB55" s="52"/>
      <c r="JC55" s="52"/>
      <c r="JD55" s="52"/>
      <c r="JE55" s="52"/>
      <c r="JF55" s="52"/>
    </row>
    <row r="56" spans="1:266" x14ac:dyDescent="0.15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52"/>
      <c r="CS56" s="52"/>
      <c r="CT56" s="52"/>
      <c r="CU56" s="52"/>
      <c r="CV56" s="52"/>
      <c r="CW56" s="52"/>
      <c r="CX56" s="52"/>
      <c r="CY56" s="52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52"/>
      <c r="DL56" s="52"/>
      <c r="DM56" s="52"/>
      <c r="DN56" s="52"/>
      <c r="DO56" s="52"/>
      <c r="DP56" s="52"/>
      <c r="DQ56" s="52"/>
      <c r="DR56" s="52"/>
      <c r="DS56" s="52"/>
      <c r="DT56" s="52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  <c r="EI56" s="52"/>
      <c r="EJ56" s="52"/>
      <c r="EK56" s="52"/>
      <c r="EL56" s="52"/>
      <c r="EM56" s="52"/>
      <c r="EN56" s="52"/>
      <c r="EO56" s="52"/>
      <c r="EP56" s="52"/>
      <c r="EQ56" s="52"/>
      <c r="ER56" s="52"/>
      <c r="ES56" s="52"/>
      <c r="ET56" s="52"/>
      <c r="EU56" s="52"/>
      <c r="EV56" s="52"/>
      <c r="EW56" s="52"/>
      <c r="EX56" s="52"/>
      <c r="EY56" s="52"/>
      <c r="EZ56" s="52"/>
      <c r="FA56" s="52"/>
      <c r="FB56" s="52"/>
      <c r="FC56" s="52"/>
      <c r="FD56" s="52"/>
      <c r="FE56" s="52"/>
      <c r="FF56" s="52"/>
      <c r="FG56" s="52"/>
      <c r="FH56" s="52"/>
      <c r="FI56" s="52"/>
      <c r="FJ56" s="52"/>
      <c r="FK56" s="52"/>
      <c r="FL56" s="52"/>
      <c r="FM56" s="52"/>
      <c r="FN56" s="52"/>
      <c r="FO56" s="52"/>
      <c r="FP56" s="52"/>
      <c r="FQ56" s="52"/>
      <c r="FR56" s="52"/>
      <c r="FS56" s="52"/>
      <c r="FT56" s="52"/>
      <c r="FU56" s="52"/>
      <c r="FV56" s="52"/>
      <c r="FW56" s="52"/>
      <c r="FX56" s="52"/>
      <c r="FY56" s="52"/>
      <c r="FZ56" s="52"/>
      <c r="GA56" s="52"/>
      <c r="GB56" s="52"/>
      <c r="GC56" s="52"/>
      <c r="GD56" s="52"/>
      <c r="GE56" s="52"/>
      <c r="GF56" s="52"/>
      <c r="GG56" s="52"/>
      <c r="GH56" s="52"/>
      <c r="GI56" s="52"/>
      <c r="GJ56" s="52"/>
      <c r="GK56" s="52"/>
      <c r="GL56" s="52"/>
      <c r="GM56" s="52"/>
      <c r="GN56" s="52"/>
      <c r="GO56" s="52"/>
      <c r="GP56" s="52"/>
      <c r="GQ56" s="52"/>
      <c r="GR56" s="52"/>
      <c r="GS56" s="52"/>
      <c r="GT56" s="52"/>
      <c r="GU56" s="52"/>
      <c r="GV56" s="52"/>
      <c r="GW56" s="52"/>
      <c r="GX56" s="52"/>
      <c r="GY56" s="52"/>
      <c r="GZ56" s="52"/>
      <c r="HA56" s="52"/>
      <c r="HB56" s="52"/>
      <c r="HC56" s="52"/>
      <c r="HD56" s="52"/>
      <c r="HE56" s="52"/>
      <c r="HF56" s="52"/>
      <c r="HG56" s="52"/>
      <c r="HH56" s="52"/>
      <c r="HI56" s="52"/>
      <c r="HJ56" s="52"/>
      <c r="HK56" s="52"/>
      <c r="HL56" s="52"/>
      <c r="HM56" s="52"/>
      <c r="HN56" s="52"/>
      <c r="HO56" s="52"/>
      <c r="HP56" s="52"/>
      <c r="HQ56" s="52"/>
      <c r="HR56" s="52"/>
      <c r="HS56" s="52"/>
      <c r="HT56" s="52"/>
      <c r="HU56" s="52"/>
      <c r="HV56" s="52"/>
      <c r="HW56" s="52"/>
      <c r="HX56" s="52"/>
      <c r="HY56" s="52"/>
      <c r="HZ56" s="52"/>
      <c r="IA56" s="52"/>
      <c r="IB56" s="52"/>
      <c r="IC56" s="52"/>
      <c r="ID56" s="52"/>
      <c r="IE56" s="52"/>
      <c r="IF56" s="52"/>
      <c r="IG56" s="52"/>
      <c r="IH56" s="52"/>
      <c r="II56" s="52"/>
      <c r="IJ56" s="52"/>
      <c r="IK56" s="52"/>
      <c r="IL56" s="52"/>
      <c r="IM56" s="52"/>
      <c r="IN56" s="52"/>
      <c r="IO56" s="52"/>
      <c r="IP56" s="52"/>
      <c r="IQ56" s="52"/>
      <c r="IR56" s="52"/>
      <c r="IS56" s="52"/>
      <c r="IT56" s="52"/>
      <c r="IU56" s="52"/>
      <c r="IV56" s="52"/>
      <c r="IW56" s="52"/>
      <c r="IX56" s="52"/>
      <c r="IY56" s="52"/>
      <c r="IZ56" s="52"/>
      <c r="JA56" s="52"/>
      <c r="JB56" s="52"/>
      <c r="JC56" s="52"/>
      <c r="JD56" s="52"/>
      <c r="JE56" s="52"/>
      <c r="JF56" s="52"/>
    </row>
    <row r="57" spans="1:266" x14ac:dyDescent="0.15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  <c r="CU57" s="52"/>
      <c r="CV57" s="52"/>
      <c r="CW57" s="52"/>
      <c r="CX57" s="52"/>
      <c r="CY57" s="52"/>
      <c r="CZ57" s="52"/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52"/>
      <c r="DL57" s="52"/>
      <c r="DM57" s="52"/>
      <c r="DN57" s="52"/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  <c r="EK57" s="52"/>
      <c r="EL57" s="52"/>
      <c r="EM57" s="52"/>
      <c r="EN57" s="52"/>
      <c r="EO57" s="52"/>
      <c r="EP57" s="52"/>
      <c r="EQ57" s="52"/>
      <c r="ER57" s="52"/>
      <c r="ES57" s="52"/>
      <c r="ET57" s="52"/>
      <c r="EU57" s="52"/>
      <c r="EV57" s="52"/>
      <c r="EW57" s="52"/>
      <c r="EX57" s="52"/>
      <c r="EY57" s="52"/>
      <c r="EZ57" s="52"/>
      <c r="FA57" s="52"/>
      <c r="FB57" s="52"/>
      <c r="FC57" s="52"/>
      <c r="FD57" s="52"/>
      <c r="FE57" s="52"/>
      <c r="FF57" s="52"/>
      <c r="FG57" s="52"/>
      <c r="FH57" s="52"/>
      <c r="FI57" s="52"/>
      <c r="FJ57" s="52"/>
      <c r="FK57" s="52"/>
      <c r="FL57" s="52"/>
      <c r="FM57" s="52"/>
      <c r="FN57" s="52"/>
      <c r="FO57" s="52"/>
      <c r="FP57" s="52"/>
      <c r="FQ57" s="52"/>
      <c r="FR57" s="52"/>
      <c r="FS57" s="52"/>
      <c r="FT57" s="52"/>
      <c r="FU57" s="52"/>
      <c r="FV57" s="52"/>
      <c r="FW57" s="52"/>
      <c r="FX57" s="52"/>
      <c r="FY57" s="52"/>
      <c r="FZ57" s="52"/>
      <c r="GA57" s="52"/>
      <c r="GB57" s="52"/>
      <c r="GC57" s="52"/>
      <c r="GD57" s="52"/>
      <c r="GE57" s="52"/>
      <c r="GF57" s="52"/>
      <c r="GG57" s="52"/>
      <c r="GH57" s="52"/>
      <c r="GI57" s="52"/>
      <c r="GJ57" s="52"/>
      <c r="GK57" s="52"/>
      <c r="GL57" s="52"/>
      <c r="GM57" s="52"/>
      <c r="GN57" s="52"/>
      <c r="GO57" s="52"/>
      <c r="GP57" s="52"/>
      <c r="GQ57" s="52"/>
      <c r="GR57" s="52"/>
      <c r="GS57" s="52"/>
      <c r="GT57" s="52"/>
      <c r="GU57" s="52"/>
      <c r="GV57" s="52"/>
      <c r="GW57" s="52"/>
      <c r="GX57" s="52"/>
      <c r="GY57" s="52"/>
      <c r="GZ57" s="52"/>
      <c r="HA57" s="52"/>
      <c r="HB57" s="52"/>
      <c r="HC57" s="52"/>
      <c r="HD57" s="52"/>
      <c r="HE57" s="52"/>
      <c r="HF57" s="52"/>
      <c r="HG57" s="52"/>
      <c r="HH57" s="52"/>
      <c r="HI57" s="52"/>
      <c r="HJ57" s="52"/>
      <c r="HK57" s="52"/>
      <c r="HL57" s="52"/>
      <c r="HM57" s="52"/>
      <c r="HN57" s="52"/>
      <c r="HO57" s="52"/>
      <c r="HP57" s="52"/>
      <c r="HQ57" s="52"/>
      <c r="HR57" s="52"/>
      <c r="HS57" s="52"/>
      <c r="HT57" s="52"/>
      <c r="HU57" s="52"/>
      <c r="HV57" s="52"/>
      <c r="HW57" s="52"/>
      <c r="HX57" s="52"/>
      <c r="HY57" s="52"/>
      <c r="HZ57" s="52"/>
      <c r="IA57" s="52"/>
      <c r="IB57" s="52"/>
      <c r="IC57" s="52"/>
      <c r="ID57" s="52"/>
      <c r="IE57" s="52"/>
      <c r="IF57" s="52"/>
      <c r="IG57" s="52"/>
      <c r="IH57" s="52"/>
      <c r="II57" s="52"/>
      <c r="IJ57" s="52"/>
      <c r="IK57" s="52"/>
      <c r="IL57" s="52"/>
      <c r="IM57" s="52"/>
      <c r="IN57" s="52"/>
      <c r="IO57" s="52"/>
      <c r="IP57" s="52"/>
      <c r="IQ57" s="52"/>
      <c r="IR57" s="52"/>
      <c r="IS57" s="52"/>
      <c r="IT57" s="52"/>
      <c r="IU57" s="52"/>
      <c r="IV57" s="52"/>
      <c r="IW57" s="52"/>
      <c r="IX57" s="52"/>
      <c r="IY57" s="52"/>
      <c r="IZ57" s="52"/>
      <c r="JA57" s="52"/>
      <c r="JB57" s="52"/>
      <c r="JC57" s="52"/>
      <c r="JD57" s="52"/>
      <c r="JE57" s="52"/>
      <c r="JF57" s="52"/>
    </row>
    <row r="58" spans="1:266" x14ac:dyDescent="0.15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52"/>
      <c r="DL58" s="52"/>
      <c r="DM58" s="52"/>
      <c r="DN58" s="52"/>
      <c r="DO58" s="52"/>
      <c r="DP58" s="52"/>
      <c r="DQ58" s="52"/>
      <c r="DR58" s="52"/>
      <c r="DS58" s="52"/>
      <c r="DT58" s="52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  <c r="EK58" s="52"/>
      <c r="EL58" s="52"/>
      <c r="EM58" s="52"/>
      <c r="EN58" s="52"/>
      <c r="EO58" s="52"/>
      <c r="EP58" s="52"/>
      <c r="EQ58" s="52"/>
      <c r="ER58" s="52"/>
      <c r="ES58" s="52"/>
      <c r="ET58" s="52"/>
      <c r="EU58" s="52"/>
      <c r="EV58" s="52"/>
      <c r="EW58" s="52"/>
      <c r="EX58" s="52"/>
      <c r="EY58" s="52"/>
      <c r="EZ58" s="52"/>
      <c r="FA58" s="52"/>
      <c r="FB58" s="52"/>
      <c r="FC58" s="52"/>
      <c r="FD58" s="52"/>
      <c r="FE58" s="52"/>
      <c r="FF58" s="52"/>
      <c r="FG58" s="52"/>
      <c r="FH58" s="52"/>
      <c r="FI58" s="52"/>
      <c r="FJ58" s="52"/>
      <c r="FK58" s="52"/>
      <c r="FL58" s="52"/>
      <c r="FM58" s="52"/>
      <c r="FN58" s="52"/>
      <c r="FO58" s="52"/>
      <c r="FP58" s="52"/>
      <c r="FQ58" s="52"/>
      <c r="FR58" s="52"/>
      <c r="FS58" s="52"/>
      <c r="FT58" s="52"/>
      <c r="FU58" s="52"/>
      <c r="FV58" s="52"/>
      <c r="FW58" s="52"/>
      <c r="FX58" s="52"/>
      <c r="FY58" s="52"/>
      <c r="FZ58" s="52"/>
      <c r="GA58" s="52"/>
      <c r="GB58" s="52"/>
      <c r="GC58" s="52"/>
      <c r="GD58" s="52"/>
      <c r="GE58" s="52"/>
      <c r="GF58" s="52"/>
      <c r="GG58" s="52"/>
      <c r="GH58" s="52"/>
      <c r="GI58" s="52"/>
      <c r="GJ58" s="52"/>
      <c r="GK58" s="52"/>
      <c r="GL58" s="52"/>
      <c r="GM58" s="52"/>
      <c r="GN58" s="52"/>
      <c r="GO58" s="52"/>
      <c r="GP58" s="52"/>
      <c r="GQ58" s="52"/>
      <c r="GR58" s="52"/>
      <c r="GS58" s="52"/>
      <c r="GT58" s="52"/>
      <c r="GU58" s="52"/>
      <c r="GV58" s="52"/>
      <c r="GW58" s="52"/>
      <c r="GX58" s="52"/>
      <c r="GY58" s="52"/>
      <c r="GZ58" s="52"/>
      <c r="HA58" s="52"/>
      <c r="HB58" s="52"/>
      <c r="HC58" s="52"/>
      <c r="HD58" s="52"/>
      <c r="HE58" s="52"/>
      <c r="HF58" s="52"/>
      <c r="HG58" s="52"/>
      <c r="HH58" s="52"/>
      <c r="HI58" s="52"/>
      <c r="HJ58" s="52"/>
      <c r="HK58" s="52"/>
      <c r="HL58" s="52"/>
      <c r="HM58" s="52"/>
      <c r="HN58" s="52"/>
      <c r="HO58" s="52"/>
      <c r="HP58" s="52"/>
      <c r="HQ58" s="52"/>
      <c r="HR58" s="52"/>
      <c r="HS58" s="52"/>
      <c r="HT58" s="52"/>
      <c r="HU58" s="52"/>
      <c r="HV58" s="52"/>
      <c r="HW58" s="52"/>
      <c r="HX58" s="52"/>
      <c r="HY58" s="52"/>
      <c r="HZ58" s="52"/>
      <c r="IA58" s="52"/>
      <c r="IB58" s="52"/>
      <c r="IC58" s="52"/>
      <c r="ID58" s="52"/>
      <c r="IE58" s="52"/>
      <c r="IF58" s="52"/>
      <c r="IG58" s="52"/>
      <c r="IH58" s="52"/>
      <c r="II58" s="52"/>
      <c r="IJ58" s="52"/>
      <c r="IK58" s="52"/>
      <c r="IL58" s="52"/>
      <c r="IM58" s="52"/>
      <c r="IN58" s="52"/>
      <c r="IO58" s="52"/>
      <c r="IP58" s="52"/>
      <c r="IQ58" s="52"/>
      <c r="IR58" s="52"/>
      <c r="IS58" s="52"/>
      <c r="IT58" s="52"/>
      <c r="IU58" s="52"/>
      <c r="IV58" s="52"/>
      <c r="IW58" s="52"/>
      <c r="IX58" s="52"/>
      <c r="IY58" s="52"/>
      <c r="IZ58" s="52"/>
      <c r="JA58" s="52"/>
      <c r="JB58" s="52"/>
      <c r="JC58" s="52"/>
      <c r="JD58" s="52"/>
      <c r="JE58" s="52"/>
      <c r="JF58" s="52"/>
    </row>
    <row r="59" spans="1:266" x14ac:dyDescent="0.15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  <c r="EK59" s="52"/>
      <c r="EL59" s="52"/>
      <c r="EM59" s="52"/>
      <c r="EN59" s="52"/>
      <c r="EO59" s="52"/>
      <c r="EP59" s="52"/>
      <c r="EQ59" s="52"/>
      <c r="ER59" s="52"/>
      <c r="ES59" s="52"/>
      <c r="ET59" s="52"/>
      <c r="EU59" s="52"/>
      <c r="EV59" s="52"/>
      <c r="EW59" s="52"/>
      <c r="EX59" s="52"/>
      <c r="EY59" s="52"/>
      <c r="EZ59" s="52"/>
      <c r="FA59" s="52"/>
      <c r="FB59" s="52"/>
      <c r="FC59" s="52"/>
      <c r="FD59" s="52"/>
      <c r="FE59" s="52"/>
      <c r="FF59" s="52"/>
      <c r="FG59" s="52"/>
      <c r="FH59" s="52"/>
      <c r="FI59" s="52"/>
      <c r="FJ59" s="52"/>
      <c r="FK59" s="52"/>
      <c r="FL59" s="52"/>
      <c r="FM59" s="52"/>
      <c r="FN59" s="52"/>
      <c r="FO59" s="52"/>
      <c r="FP59" s="52"/>
      <c r="FQ59" s="52"/>
      <c r="FR59" s="52"/>
      <c r="FS59" s="52"/>
      <c r="FT59" s="52"/>
      <c r="FU59" s="52"/>
      <c r="FV59" s="52"/>
      <c r="FW59" s="52"/>
      <c r="FX59" s="52"/>
      <c r="FY59" s="52"/>
      <c r="FZ59" s="52"/>
      <c r="GA59" s="52"/>
      <c r="GB59" s="52"/>
      <c r="GC59" s="52"/>
      <c r="GD59" s="52"/>
      <c r="GE59" s="52"/>
      <c r="GF59" s="52"/>
      <c r="GG59" s="52"/>
      <c r="GH59" s="52"/>
      <c r="GI59" s="52"/>
      <c r="GJ59" s="52"/>
      <c r="GK59" s="52"/>
      <c r="GL59" s="52"/>
      <c r="GM59" s="52"/>
      <c r="GN59" s="52"/>
      <c r="GO59" s="52"/>
      <c r="GP59" s="52"/>
      <c r="GQ59" s="52"/>
      <c r="GR59" s="52"/>
      <c r="GS59" s="52"/>
      <c r="GT59" s="52"/>
      <c r="GU59" s="52"/>
      <c r="GV59" s="52"/>
      <c r="GW59" s="52"/>
      <c r="GX59" s="52"/>
      <c r="GY59" s="52"/>
      <c r="GZ59" s="52"/>
      <c r="HA59" s="52"/>
      <c r="HB59" s="52"/>
      <c r="HC59" s="52"/>
      <c r="HD59" s="52"/>
      <c r="HE59" s="52"/>
      <c r="HF59" s="52"/>
      <c r="HG59" s="52"/>
      <c r="HH59" s="52"/>
      <c r="HI59" s="52"/>
      <c r="HJ59" s="52"/>
      <c r="HK59" s="52"/>
      <c r="HL59" s="52"/>
      <c r="HM59" s="52"/>
      <c r="HN59" s="52"/>
      <c r="HO59" s="52"/>
      <c r="HP59" s="52"/>
      <c r="HQ59" s="52"/>
      <c r="HR59" s="52"/>
      <c r="HS59" s="52"/>
      <c r="HT59" s="52"/>
      <c r="HU59" s="52"/>
      <c r="HV59" s="52"/>
      <c r="HW59" s="52"/>
      <c r="HX59" s="52"/>
      <c r="HY59" s="52"/>
      <c r="HZ59" s="52"/>
      <c r="IA59" s="52"/>
      <c r="IB59" s="52"/>
      <c r="IC59" s="52"/>
      <c r="ID59" s="52"/>
      <c r="IE59" s="52"/>
      <c r="IF59" s="52"/>
      <c r="IG59" s="52"/>
      <c r="IH59" s="52"/>
      <c r="II59" s="52"/>
      <c r="IJ59" s="52"/>
      <c r="IK59" s="52"/>
      <c r="IL59" s="52"/>
      <c r="IM59" s="52"/>
      <c r="IN59" s="52"/>
      <c r="IO59" s="52"/>
      <c r="IP59" s="52"/>
      <c r="IQ59" s="52"/>
      <c r="IR59" s="52"/>
      <c r="IS59" s="52"/>
      <c r="IT59" s="52"/>
      <c r="IU59" s="52"/>
      <c r="IV59" s="52"/>
      <c r="IW59" s="52"/>
      <c r="IX59" s="52"/>
      <c r="IY59" s="52"/>
      <c r="IZ59" s="52"/>
      <c r="JA59" s="52"/>
      <c r="JB59" s="52"/>
      <c r="JC59" s="52"/>
      <c r="JD59" s="52"/>
      <c r="JE59" s="52"/>
      <c r="JF59" s="52"/>
    </row>
    <row r="60" spans="1:266" x14ac:dyDescent="0.15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  <c r="CU60" s="52"/>
      <c r="CV60" s="52"/>
      <c r="CW60" s="52"/>
      <c r="CX60" s="52"/>
      <c r="CY60" s="52"/>
      <c r="CZ60" s="52"/>
      <c r="DA60" s="52"/>
      <c r="DB60" s="52"/>
      <c r="DC60" s="52"/>
      <c r="DD60" s="52"/>
      <c r="DE60" s="52"/>
      <c r="DF60" s="52"/>
      <c r="DG60" s="52"/>
      <c r="DH60" s="52"/>
      <c r="DI60" s="52"/>
      <c r="DJ60" s="52"/>
      <c r="DK60" s="52"/>
      <c r="DL60" s="52"/>
      <c r="DM60" s="52"/>
      <c r="DN60" s="52"/>
      <c r="DO60" s="52"/>
      <c r="DP60" s="52"/>
      <c r="DQ60" s="52"/>
      <c r="DR60" s="52"/>
      <c r="DS60" s="52"/>
      <c r="DT60" s="52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  <c r="EK60" s="52"/>
      <c r="EL60" s="52"/>
      <c r="EM60" s="52"/>
      <c r="EN60" s="52"/>
      <c r="EO60" s="52"/>
      <c r="EP60" s="52"/>
      <c r="EQ60" s="52"/>
      <c r="ER60" s="52"/>
      <c r="ES60" s="52"/>
      <c r="ET60" s="52"/>
      <c r="EU60" s="52"/>
      <c r="EV60" s="52"/>
      <c r="EW60" s="52"/>
      <c r="EX60" s="52"/>
      <c r="EY60" s="52"/>
      <c r="EZ60" s="52"/>
      <c r="FA60" s="52"/>
      <c r="FB60" s="52"/>
      <c r="FC60" s="52"/>
      <c r="FD60" s="52"/>
      <c r="FE60" s="52"/>
      <c r="FF60" s="52"/>
      <c r="FG60" s="52"/>
      <c r="FH60" s="52"/>
      <c r="FI60" s="52"/>
      <c r="FJ60" s="52"/>
      <c r="FK60" s="52"/>
      <c r="FL60" s="52"/>
      <c r="FM60" s="52"/>
      <c r="FN60" s="52"/>
      <c r="FO60" s="52"/>
      <c r="FP60" s="52"/>
      <c r="FQ60" s="52"/>
      <c r="FR60" s="52"/>
      <c r="FS60" s="52"/>
      <c r="FT60" s="52"/>
      <c r="FU60" s="52"/>
      <c r="FV60" s="52"/>
      <c r="FW60" s="52"/>
      <c r="FX60" s="52"/>
      <c r="FY60" s="52"/>
      <c r="FZ60" s="52"/>
      <c r="GA60" s="52"/>
      <c r="GB60" s="52"/>
      <c r="GC60" s="52"/>
      <c r="GD60" s="52"/>
      <c r="GE60" s="52"/>
      <c r="GF60" s="52"/>
      <c r="GG60" s="52"/>
      <c r="GH60" s="52"/>
      <c r="GI60" s="52"/>
      <c r="GJ60" s="52"/>
      <c r="GK60" s="52"/>
      <c r="GL60" s="52"/>
      <c r="GM60" s="52"/>
      <c r="GN60" s="52"/>
      <c r="GO60" s="52"/>
      <c r="GP60" s="52"/>
      <c r="GQ60" s="52"/>
      <c r="GR60" s="52"/>
      <c r="GS60" s="52"/>
      <c r="GT60" s="52"/>
      <c r="GU60" s="52"/>
      <c r="GV60" s="52"/>
      <c r="GW60" s="52"/>
      <c r="GX60" s="52"/>
      <c r="GY60" s="52"/>
      <c r="GZ60" s="52"/>
      <c r="HA60" s="52"/>
      <c r="HB60" s="52"/>
      <c r="HC60" s="52"/>
      <c r="HD60" s="52"/>
      <c r="HE60" s="52"/>
      <c r="HF60" s="52"/>
      <c r="HG60" s="52"/>
      <c r="HH60" s="52"/>
      <c r="HI60" s="52"/>
      <c r="HJ60" s="52"/>
      <c r="HK60" s="52"/>
      <c r="HL60" s="52"/>
      <c r="HM60" s="52"/>
      <c r="HN60" s="52"/>
      <c r="HO60" s="52"/>
      <c r="HP60" s="52"/>
      <c r="HQ60" s="52"/>
      <c r="HR60" s="52"/>
      <c r="HS60" s="52"/>
      <c r="HT60" s="52"/>
      <c r="HU60" s="52"/>
      <c r="HV60" s="52"/>
      <c r="HW60" s="52"/>
      <c r="HX60" s="52"/>
      <c r="HY60" s="52"/>
      <c r="HZ60" s="52"/>
      <c r="IA60" s="52"/>
      <c r="IB60" s="52"/>
      <c r="IC60" s="52"/>
      <c r="ID60" s="52"/>
      <c r="IE60" s="52"/>
      <c r="IF60" s="52"/>
      <c r="IG60" s="52"/>
      <c r="IH60" s="52"/>
      <c r="II60" s="52"/>
      <c r="IJ60" s="52"/>
      <c r="IK60" s="52"/>
      <c r="IL60" s="52"/>
      <c r="IM60" s="52"/>
      <c r="IN60" s="52"/>
      <c r="IO60" s="52"/>
      <c r="IP60" s="52"/>
      <c r="IQ60" s="52"/>
      <c r="IR60" s="52"/>
      <c r="IS60" s="52"/>
      <c r="IT60" s="52"/>
      <c r="IU60" s="52"/>
      <c r="IV60" s="52"/>
      <c r="IW60" s="52"/>
      <c r="IX60" s="52"/>
      <c r="IY60" s="52"/>
      <c r="IZ60" s="52"/>
      <c r="JA60" s="52"/>
      <c r="JB60" s="52"/>
      <c r="JC60" s="52"/>
      <c r="JD60" s="52"/>
      <c r="JE60" s="52"/>
      <c r="JF60" s="52"/>
    </row>
    <row r="61" spans="1:266" x14ac:dyDescent="0.15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/>
      <c r="BJ61" s="52"/>
      <c r="BK61" s="52"/>
      <c r="BL61" s="52"/>
      <c r="BM61" s="52"/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2"/>
      <c r="CI61" s="52"/>
      <c r="CJ61" s="52"/>
      <c r="CK61" s="52"/>
      <c r="CL61" s="52"/>
      <c r="CM61" s="52"/>
      <c r="CN61" s="52"/>
      <c r="CO61" s="52"/>
      <c r="CP61" s="52"/>
      <c r="CQ61" s="52"/>
      <c r="CR61" s="52"/>
      <c r="CS61" s="52"/>
      <c r="CT61" s="52"/>
      <c r="CU61" s="52"/>
      <c r="CV61" s="52"/>
      <c r="CW61" s="52"/>
      <c r="CX61" s="52"/>
      <c r="CY61" s="52"/>
      <c r="CZ61" s="52"/>
      <c r="DA61" s="52"/>
      <c r="DB61" s="52"/>
      <c r="DC61" s="52"/>
      <c r="DD61" s="52"/>
      <c r="DE61" s="52"/>
      <c r="DF61" s="52"/>
      <c r="DG61" s="52"/>
      <c r="DH61" s="52"/>
      <c r="DI61" s="52"/>
      <c r="DJ61" s="52"/>
      <c r="DK61" s="52"/>
      <c r="DL61" s="52"/>
      <c r="DM61" s="52"/>
      <c r="DN61" s="52"/>
      <c r="DO61" s="52"/>
      <c r="DP61" s="52"/>
      <c r="DQ61" s="52"/>
      <c r="DR61" s="52"/>
      <c r="DS61" s="52"/>
      <c r="DT61" s="52"/>
      <c r="DU61" s="52"/>
      <c r="DV61" s="52"/>
      <c r="DW61" s="52"/>
      <c r="DX61" s="52"/>
      <c r="DY61" s="52"/>
      <c r="DZ61" s="52"/>
      <c r="EA61" s="52"/>
      <c r="EB61" s="52"/>
      <c r="EC61" s="52"/>
      <c r="ED61" s="52"/>
      <c r="EE61" s="52"/>
      <c r="EF61" s="52"/>
      <c r="EG61" s="52"/>
      <c r="EH61" s="52"/>
      <c r="EI61" s="52"/>
      <c r="EJ61" s="52"/>
      <c r="EK61" s="52"/>
      <c r="EL61" s="52"/>
      <c r="EM61" s="52"/>
      <c r="EN61" s="52"/>
      <c r="EO61" s="52"/>
      <c r="EP61" s="52"/>
      <c r="EQ61" s="52"/>
      <c r="ER61" s="52"/>
      <c r="ES61" s="52"/>
      <c r="ET61" s="52"/>
      <c r="EU61" s="52"/>
      <c r="EV61" s="52"/>
      <c r="EW61" s="52"/>
      <c r="EX61" s="52"/>
      <c r="EY61" s="52"/>
      <c r="EZ61" s="52"/>
      <c r="FA61" s="52"/>
      <c r="FB61" s="52"/>
      <c r="FC61" s="52"/>
      <c r="FD61" s="52"/>
      <c r="FE61" s="52"/>
      <c r="FF61" s="52"/>
      <c r="FG61" s="52"/>
      <c r="FH61" s="52"/>
      <c r="FI61" s="52"/>
      <c r="FJ61" s="52"/>
      <c r="FK61" s="52"/>
      <c r="FL61" s="52"/>
      <c r="FM61" s="52"/>
      <c r="FN61" s="52"/>
      <c r="FO61" s="52"/>
      <c r="FP61" s="52"/>
      <c r="FQ61" s="52"/>
      <c r="FR61" s="52"/>
      <c r="FS61" s="52"/>
      <c r="FT61" s="52"/>
      <c r="FU61" s="52"/>
      <c r="FV61" s="52"/>
      <c r="FW61" s="52"/>
      <c r="FX61" s="52"/>
      <c r="FY61" s="52"/>
      <c r="FZ61" s="52"/>
      <c r="GA61" s="52"/>
      <c r="GB61" s="52"/>
      <c r="GC61" s="52"/>
      <c r="GD61" s="52"/>
      <c r="GE61" s="52"/>
      <c r="GF61" s="52"/>
      <c r="GG61" s="52"/>
      <c r="GH61" s="52"/>
      <c r="GI61" s="52"/>
      <c r="GJ61" s="52"/>
      <c r="GK61" s="52"/>
      <c r="GL61" s="52"/>
      <c r="GM61" s="52"/>
      <c r="GN61" s="52"/>
      <c r="GO61" s="52"/>
      <c r="GP61" s="52"/>
      <c r="GQ61" s="52"/>
      <c r="GR61" s="52"/>
      <c r="GS61" s="52"/>
      <c r="GT61" s="52"/>
      <c r="GU61" s="52"/>
      <c r="GV61" s="52"/>
      <c r="GW61" s="52"/>
      <c r="GX61" s="52"/>
      <c r="GY61" s="52"/>
      <c r="GZ61" s="52"/>
      <c r="HA61" s="52"/>
      <c r="HB61" s="52"/>
      <c r="HC61" s="52"/>
      <c r="HD61" s="52"/>
      <c r="HE61" s="52"/>
      <c r="HF61" s="52"/>
      <c r="HG61" s="52"/>
      <c r="HH61" s="52"/>
      <c r="HI61" s="52"/>
      <c r="HJ61" s="52"/>
      <c r="HK61" s="52"/>
      <c r="HL61" s="52"/>
      <c r="HM61" s="52"/>
      <c r="HN61" s="52"/>
      <c r="HO61" s="52"/>
      <c r="HP61" s="52"/>
      <c r="HQ61" s="52"/>
      <c r="HR61" s="52"/>
      <c r="HS61" s="52"/>
      <c r="HT61" s="52"/>
      <c r="HU61" s="52"/>
      <c r="HV61" s="52"/>
      <c r="HW61" s="52"/>
      <c r="HX61" s="52"/>
      <c r="HY61" s="52"/>
      <c r="HZ61" s="52"/>
      <c r="IA61" s="52"/>
      <c r="IB61" s="52"/>
      <c r="IC61" s="52"/>
      <c r="ID61" s="52"/>
      <c r="IE61" s="52"/>
      <c r="IF61" s="52"/>
      <c r="IG61" s="52"/>
      <c r="IH61" s="52"/>
      <c r="II61" s="52"/>
      <c r="IJ61" s="52"/>
      <c r="IK61" s="52"/>
      <c r="IL61" s="52"/>
      <c r="IM61" s="52"/>
      <c r="IN61" s="52"/>
      <c r="IO61" s="52"/>
      <c r="IP61" s="52"/>
      <c r="IQ61" s="52"/>
      <c r="IR61" s="52"/>
      <c r="IS61" s="52"/>
      <c r="IT61" s="52"/>
      <c r="IU61" s="52"/>
      <c r="IV61" s="52"/>
      <c r="IW61" s="52"/>
      <c r="IX61" s="52"/>
      <c r="IY61" s="52"/>
      <c r="IZ61" s="52"/>
      <c r="JA61" s="52"/>
      <c r="JB61" s="52"/>
      <c r="JC61" s="52"/>
      <c r="JD61" s="52"/>
      <c r="JE61" s="52"/>
      <c r="JF61" s="52"/>
    </row>
    <row r="62" spans="1:266" x14ac:dyDescent="0.15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2"/>
      <c r="CI62" s="52"/>
      <c r="CJ62" s="52"/>
      <c r="CK62" s="52"/>
      <c r="CL62" s="52"/>
      <c r="CM62" s="52"/>
      <c r="CN62" s="52"/>
      <c r="CO62" s="52"/>
      <c r="CP62" s="52"/>
      <c r="CQ62" s="52"/>
      <c r="CR62" s="52"/>
      <c r="CS62" s="52"/>
      <c r="CT62" s="52"/>
      <c r="CU62" s="52"/>
      <c r="CV62" s="52"/>
      <c r="CW62" s="52"/>
      <c r="CX62" s="52"/>
      <c r="CY62" s="52"/>
      <c r="CZ62" s="52"/>
      <c r="DA62" s="52"/>
      <c r="DB62" s="52"/>
      <c r="DC62" s="52"/>
      <c r="DD62" s="52"/>
      <c r="DE62" s="52"/>
      <c r="DF62" s="52"/>
      <c r="DG62" s="52"/>
      <c r="DH62" s="52"/>
      <c r="DI62" s="52"/>
      <c r="DJ62" s="52"/>
      <c r="DK62" s="52"/>
      <c r="DL62" s="52"/>
      <c r="DM62" s="52"/>
      <c r="DN62" s="52"/>
      <c r="DO62" s="52"/>
      <c r="DP62" s="52"/>
      <c r="DQ62" s="52"/>
      <c r="DR62" s="52"/>
      <c r="DS62" s="52"/>
      <c r="DT62" s="52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  <c r="EK62" s="52"/>
      <c r="EL62" s="52"/>
      <c r="EM62" s="52"/>
      <c r="EN62" s="52"/>
      <c r="EO62" s="52"/>
      <c r="EP62" s="52"/>
      <c r="EQ62" s="52"/>
      <c r="ER62" s="52"/>
      <c r="ES62" s="52"/>
      <c r="ET62" s="52"/>
      <c r="EU62" s="52"/>
      <c r="EV62" s="52"/>
      <c r="EW62" s="52"/>
      <c r="EX62" s="52"/>
      <c r="EY62" s="52"/>
      <c r="EZ62" s="52"/>
      <c r="FA62" s="52"/>
      <c r="FB62" s="52"/>
      <c r="FC62" s="52"/>
      <c r="FD62" s="52"/>
      <c r="FE62" s="52"/>
      <c r="FF62" s="52"/>
      <c r="FG62" s="52"/>
      <c r="FH62" s="52"/>
      <c r="FI62" s="52"/>
      <c r="FJ62" s="52"/>
      <c r="FK62" s="52"/>
      <c r="FL62" s="52"/>
      <c r="FM62" s="52"/>
      <c r="FN62" s="52"/>
      <c r="FO62" s="52"/>
      <c r="FP62" s="52"/>
      <c r="FQ62" s="52"/>
      <c r="FR62" s="52"/>
      <c r="FS62" s="52"/>
      <c r="FT62" s="52"/>
      <c r="FU62" s="52"/>
      <c r="FV62" s="52"/>
      <c r="FW62" s="52"/>
      <c r="FX62" s="52"/>
      <c r="FY62" s="52"/>
      <c r="FZ62" s="52"/>
      <c r="GA62" s="52"/>
      <c r="GB62" s="52"/>
      <c r="GC62" s="52"/>
      <c r="GD62" s="52"/>
      <c r="GE62" s="52"/>
      <c r="GF62" s="52"/>
      <c r="GG62" s="52"/>
      <c r="GH62" s="52"/>
      <c r="GI62" s="52"/>
      <c r="GJ62" s="52"/>
      <c r="GK62" s="52"/>
      <c r="GL62" s="52"/>
      <c r="GM62" s="52"/>
      <c r="GN62" s="52"/>
      <c r="GO62" s="52"/>
      <c r="GP62" s="52"/>
      <c r="GQ62" s="52"/>
      <c r="GR62" s="52"/>
      <c r="GS62" s="52"/>
      <c r="GT62" s="52"/>
      <c r="GU62" s="52"/>
      <c r="GV62" s="52"/>
      <c r="GW62" s="52"/>
      <c r="GX62" s="52"/>
      <c r="GY62" s="52"/>
      <c r="GZ62" s="52"/>
      <c r="HA62" s="52"/>
      <c r="HB62" s="52"/>
      <c r="HC62" s="52"/>
      <c r="HD62" s="52"/>
      <c r="HE62" s="52"/>
      <c r="HF62" s="52"/>
      <c r="HG62" s="52"/>
      <c r="HH62" s="52"/>
      <c r="HI62" s="52"/>
      <c r="HJ62" s="52"/>
      <c r="HK62" s="52"/>
      <c r="HL62" s="52"/>
      <c r="HM62" s="52"/>
      <c r="HN62" s="52"/>
      <c r="HO62" s="52"/>
      <c r="HP62" s="52"/>
      <c r="HQ62" s="52"/>
      <c r="HR62" s="52"/>
      <c r="HS62" s="52"/>
      <c r="HT62" s="52"/>
      <c r="HU62" s="52"/>
      <c r="HV62" s="52"/>
      <c r="HW62" s="52"/>
      <c r="HX62" s="52"/>
      <c r="HY62" s="52"/>
      <c r="HZ62" s="52"/>
      <c r="IA62" s="52"/>
      <c r="IB62" s="52"/>
      <c r="IC62" s="52"/>
      <c r="ID62" s="52"/>
      <c r="IE62" s="52"/>
      <c r="IF62" s="52"/>
      <c r="IG62" s="52"/>
      <c r="IH62" s="52"/>
      <c r="II62" s="52"/>
      <c r="IJ62" s="52"/>
      <c r="IK62" s="52"/>
      <c r="IL62" s="52"/>
      <c r="IM62" s="52"/>
      <c r="IN62" s="52"/>
      <c r="IO62" s="52"/>
      <c r="IP62" s="52"/>
      <c r="IQ62" s="52"/>
      <c r="IR62" s="52"/>
      <c r="IS62" s="52"/>
      <c r="IT62" s="52"/>
      <c r="IU62" s="52"/>
      <c r="IV62" s="52"/>
      <c r="IW62" s="52"/>
      <c r="IX62" s="52"/>
      <c r="IY62" s="52"/>
      <c r="IZ62" s="52"/>
      <c r="JA62" s="52"/>
      <c r="JB62" s="52"/>
      <c r="JC62" s="52"/>
      <c r="JD62" s="52"/>
      <c r="JE62" s="52"/>
      <c r="JF62" s="52"/>
    </row>
    <row r="63" spans="1:266" x14ac:dyDescent="0.15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  <c r="CU63" s="52"/>
      <c r="CV63" s="52"/>
      <c r="CW63" s="52"/>
      <c r="CX63" s="52"/>
      <c r="CY63" s="52"/>
      <c r="CZ63" s="52"/>
      <c r="DA63" s="52"/>
      <c r="DB63" s="52"/>
      <c r="DC63" s="52"/>
      <c r="DD63" s="52"/>
      <c r="DE63" s="52"/>
      <c r="DF63" s="52"/>
      <c r="DG63" s="52"/>
      <c r="DH63" s="52"/>
      <c r="DI63" s="52"/>
      <c r="DJ63" s="52"/>
      <c r="DK63" s="52"/>
      <c r="DL63" s="52"/>
      <c r="DM63" s="52"/>
      <c r="DN63" s="52"/>
      <c r="DO63" s="52"/>
      <c r="DP63" s="52"/>
      <c r="DQ63" s="52"/>
      <c r="DR63" s="52"/>
      <c r="DS63" s="52"/>
      <c r="DT63" s="52"/>
      <c r="DU63" s="52"/>
      <c r="DV63" s="52"/>
      <c r="DW63" s="52"/>
      <c r="DX63" s="52"/>
      <c r="DY63" s="52"/>
      <c r="DZ63" s="52"/>
      <c r="EA63" s="52"/>
      <c r="EB63" s="52"/>
      <c r="EC63" s="52"/>
      <c r="ED63" s="52"/>
      <c r="EE63" s="52"/>
      <c r="EF63" s="52"/>
      <c r="EG63" s="52"/>
      <c r="EH63" s="52"/>
      <c r="EI63" s="52"/>
      <c r="EJ63" s="52"/>
      <c r="EK63" s="52"/>
      <c r="EL63" s="52"/>
      <c r="EM63" s="52"/>
      <c r="EN63" s="52"/>
      <c r="EO63" s="52"/>
      <c r="EP63" s="52"/>
      <c r="EQ63" s="52"/>
      <c r="ER63" s="52"/>
      <c r="ES63" s="52"/>
      <c r="ET63" s="52"/>
      <c r="EU63" s="52"/>
      <c r="EV63" s="52"/>
      <c r="EW63" s="52"/>
      <c r="EX63" s="52"/>
      <c r="EY63" s="52"/>
      <c r="EZ63" s="52"/>
      <c r="FA63" s="52"/>
      <c r="FB63" s="52"/>
      <c r="FC63" s="52"/>
      <c r="FD63" s="52"/>
      <c r="FE63" s="52"/>
      <c r="FF63" s="52"/>
      <c r="FG63" s="52"/>
      <c r="FH63" s="52"/>
      <c r="FI63" s="52"/>
      <c r="FJ63" s="52"/>
      <c r="FK63" s="52"/>
      <c r="FL63" s="52"/>
      <c r="FM63" s="52"/>
      <c r="FN63" s="52"/>
      <c r="FO63" s="52"/>
      <c r="FP63" s="52"/>
      <c r="FQ63" s="52"/>
      <c r="FR63" s="52"/>
      <c r="FS63" s="52"/>
      <c r="FT63" s="52"/>
      <c r="FU63" s="52"/>
      <c r="FV63" s="52"/>
      <c r="FW63" s="52"/>
      <c r="FX63" s="52"/>
      <c r="FY63" s="52"/>
      <c r="FZ63" s="52"/>
      <c r="GA63" s="52"/>
      <c r="GB63" s="52"/>
      <c r="GC63" s="52"/>
      <c r="GD63" s="52"/>
      <c r="GE63" s="52"/>
      <c r="GF63" s="52"/>
      <c r="GG63" s="52"/>
      <c r="GH63" s="52"/>
      <c r="GI63" s="52"/>
      <c r="GJ63" s="52"/>
      <c r="GK63" s="52"/>
      <c r="GL63" s="52"/>
      <c r="GM63" s="52"/>
      <c r="GN63" s="52"/>
      <c r="GO63" s="52"/>
      <c r="GP63" s="52"/>
      <c r="GQ63" s="52"/>
      <c r="GR63" s="52"/>
      <c r="GS63" s="52"/>
      <c r="GT63" s="52"/>
      <c r="GU63" s="52"/>
      <c r="GV63" s="52"/>
      <c r="GW63" s="52"/>
      <c r="GX63" s="52"/>
      <c r="GY63" s="52"/>
      <c r="GZ63" s="52"/>
      <c r="HA63" s="52"/>
      <c r="HB63" s="52"/>
      <c r="HC63" s="52"/>
      <c r="HD63" s="52"/>
      <c r="HE63" s="52"/>
      <c r="HF63" s="52"/>
      <c r="HG63" s="52"/>
      <c r="HH63" s="52"/>
      <c r="HI63" s="52"/>
      <c r="HJ63" s="52"/>
      <c r="HK63" s="52"/>
      <c r="HL63" s="52"/>
      <c r="HM63" s="52"/>
      <c r="HN63" s="52"/>
      <c r="HO63" s="52"/>
      <c r="HP63" s="52"/>
      <c r="HQ63" s="52"/>
      <c r="HR63" s="52"/>
      <c r="HS63" s="52"/>
      <c r="HT63" s="52"/>
      <c r="HU63" s="52"/>
      <c r="HV63" s="52"/>
      <c r="HW63" s="52"/>
      <c r="HX63" s="52"/>
      <c r="HY63" s="52"/>
      <c r="HZ63" s="52"/>
      <c r="IA63" s="52"/>
      <c r="IB63" s="52"/>
      <c r="IC63" s="52"/>
      <c r="ID63" s="52"/>
      <c r="IE63" s="52"/>
      <c r="IF63" s="52"/>
      <c r="IG63" s="52"/>
      <c r="IH63" s="52"/>
      <c r="II63" s="52"/>
      <c r="IJ63" s="52"/>
      <c r="IK63" s="52"/>
      <c r="IL63" s="52"/>
      <c r="IM63" s="52"/>
      <c r="IN63" s="52"/>
      <c r="IO63" s="52"/>
      <c r="IP63" s="52"/>
      <c r="IQ63" s="52"/>
      <c r="IR63" s="52"/>
      <c r="IS63" s="52"/>
      <c r="IT63" s="52"/>
      <c r="IU63" s="52"/>
      <c r="IV63" s="52"/>
      <c r="IW63" s="52"/>
      <c r="IX63" s="52"/>
      <c r="IY63" s="52"/>
      <c r="IZ63" s="52"/>
      <c r="JA63" s="52"/>
      <c r="JB63" s="52"/>
      <c r="JC63" s="52"/>
      <c r="JD63" s="52"/>
      <c r="JE63" s="52"/>
      <c r="JF63" s="52"/>
    </row>
    <row r="64" spans="1:266" x14ac:dyDescent="0.15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  <c r="CU64" s="52"/>
      <c r="CV64" s="52"/>
      <c r="CW64" s="52"/>
      <c r="CX64" s="52"/>
      <c r="CY64" s="52"/>
      <c r="CZ64" s="52"/>
      <c r="DA64" s="52"/>
      <c r="DB64" s="52"/>
      <c r="DC64" s="52"/>
      <c r="DD64" s="52"/>
      <c r="DE64" s="52"/>
      <c r="DF64" s="52"/>
      <c r="DG64" s="52"/>
      <c r="DH64" s="52"/>
      <c r="DI64" s="52"/>
      <c r="DJ64" s="52"/>
      <c r="DK64" s="52"/>
      <c r="DL64" s="52"/>
      <c r="DM64" s="52"/>
      <c r="DN64" s="52"/>
      <c r="DO64" s="52"/>
      <c r="DP64" s="52"/>
      <c r="DQ64" s="52"/>
      <c r="DR64" s="52"/>
      <c r="DS64" s="52"/>
      <c r="DT64" s="52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F64" s="52"/>
      <c r="EG64" s="52"/>
      <c r="EH64" s="52"/>
      <c r="EI64" s="52"/>
      <c r="EJ64" s="52"/>
      <c r="EK64" s="52"/>
      <c r="EL64" s="52"/>
      <c r="EM64" s="52"/>
      <c r="EN64" s="52"/>
      <c r="EO64" s="52"/>
      <c r="EP64" s="52"/>
      <c r="EQ64" s="52"/>
      <c r="ER64" s="52"/>
      <c r="ES64" s="52"/>
      <c r="ET64" s="52"/>
      <c r="EU64" s="52"/>
      <c r="EV64" s="52"/>
      <c r="EW64" s="52"/>
      <c r="EX64" s="52"/>
      <c r="EY64" s="52"/>
      <c r="EZ64" s="52"/>
      <c r="FA64" s="52"/>
      <c r="FB64" s="52"/>
      <c r="FC64" s="52"/>
      <c r="FD64" s="52"/>
      <c r="FE64" s="52"/>
      <c r="FF64" s="52"/>
      <c r="FG64" s="52"/>
      <c r="FH64" s="52"/>
      <c r="FI64" s="52"/>
      <c r="FJ64" s="52"/>
      <c r="FK64" s="52"/>
      <c r="FL64" s="52"/>
      <c r="FM64" s="52"/>
      <c r="FN64" s="52"/>
      <c r="FO64" s="52"/>
      <c r="FP64" s="52"/>
      <c r="FQ64" s="52"/>
      <c r="FR64" s="52"/>
      <c r="FS64" s="52"/>
      <c r="FT64" s="52"/>
      <c r="FU64" s="52"/>
      <c r="FV64" s="52"/>
      <c r="FW64" s="52"/>
      <c r="FX64" s="52"/>
      <c r="FY64" s="52"/>
      <c r="FZ64" s="52"/>
      <c r="GA64" s="52"/>
      <c r="GB64" s="52"/>
      <c r="GC64" s="52"/>
      <c r="GD64" s="52"/>
      <c r="GE64" s="52"/>
      <c r="GF64" s="52"/>
      <c r="GG64" s="52"/>
      <c r="GH64" s="52"/>
      <c r="GI64" s="52"/>
      <c r="GJ64" s="52"/>
      <c r="GK64" s="52"/>
      <c r="GL64" s="52"/>
      <c r="GM64" s="52"/>
      <c r="GN64" s="52"/>
      <c r="GO64" s="52"/>
      <c r="GP64" s="52"/>
      <c r="GQ64" s="52"/>
      <c r="GR64" s="52"/>
      <c r="GS64" s="52"/>
      <c r="GT64" s="52"/>
      <c r="GU64" s="52"/>
      <c r="GV64" s="52"/>
      <c r="GW64" s="52"/>
      <c r="GX64" s="52"/>
      <c r="GY64" s="52"/>
      <c r="GZ64" s="52"/>
      <c r="HA64" s="52"/>
      <c r="HB64" s="52"/>
      <c r="HC64" s="52"/>
      <c r="HD64" s="52"/>
      <c r="HE64" s="52"/>
      <c r="HF64" s="52"/>
      <c r="HG64" s="52"/>
      <c r="HH64" s="52"/>
      <c r="HI64" s="52"/>
      <c r="HJ64" s="52"/>
      <c r="HK64" s="52"/>
      <c r="HL64" s="52"/>
      <c r="HM64" s="52"/>
      <c r="HN64" s="52"/>
      <c r="HO64" s="52"/>
      <c r="HP64" s="52"/>
      <c r="HQ64" s="52"/>
      <c r="HR64" s="52"/>
      <c r="HS64" s="52"/>
      <c r="HT64" s="52"/>
      <c r="HU64" s="52"/>
      <c r="HV64" s="52"/>
      <c r="HW64" s="52"/>
      <c r="HX64" s="52"/>
      <c r="HY64" s="52"/>
      <c r="HZ64" s="52"/>
      <c r="IA64" s="52"/>
      <c r="IB64" s="52"/>
      <c r="IC64" s="52"/>
      <c r="ID64" s="52"/>
      <c r="IE64" s="52"/>
      <c r="IF64" s="52"/>
      <c r="IG64" s="52"/>
      <c r="IH64" s="52"/>
      <c r="II64" s="52"/>
      <c r="IJ64" s="52"/>
      <c r="IK64" s="52"/>
      <c r="IL64" s="52"/>
      <c r="IM64" s="52"/>
      <c r="IN64" s="52"/>
      <c r="IO64" s="52"/>
      <c r="IP64" s="52"/>
      <c r="IQ64" s="52"/>
      <c r="IR64" s="52"/>
      <c r="IS64" s="52"/>
      <c r="IT64" s="52"/>
      <c r="IU64" s="52"/>
      <c r="IV64" s="52"/>
      <c r="IW64" s="52"/>
      <c r="IX64" s="52"/>
      <c r="IY64" s="52"/>
      <c r="IZ64" s="52"/>
      <c r="JA64" s="52"/>
      <c r="JB64" s="52"/>
      <c r="JC64" s="52"/>
      <c r="JD64" s="52"/>
      <c r="JE64" s="52"/>
      <c r="JF64" s="52"/>
    </row>
    <row r="65" spans="1:266" x14ac:dyDescent="0.15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/>
      <c r="BI65" s="52"/>
      <c r="BJ65" s="52"/>
      <c r="BK65" s="52"/>
      <c r="BL65" s="52"/>
      <c r="BM65" s="52"/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2"/>
      <c r="CI65" s="52"/>
      <c r="CJ65" s="52"/>
      <c r="CK65" s="52"/>
      <c r="CL65" s="52"/>
      <c r="CM65" s="52"/>
      <c r="CN65" s="52"/>
      <c r="CO65" s="52"/>
      <c r="CP65" s="52"/>
      <c r="CQ65" s="52"/>
      <c r="CR65" s="52"/>
      <c r="CS65" s="52"/>
      <c r="CT65" s="52"/>
      <c r="CU65" s="52"/>
      <c r="CV65" s="52"/>
      <c r="CW65" s="52"/>
      <c r="CX65" s="52"/>
      <c r="CY65" s="52"/>
      <c r="CZ65" s="52"/>
      <c r="DA65" s="52"/>
      <c r="DB65" s="52"/>
      <c r="DC65" s="52"/>
      <c r="DD65" s="52"/>
      <c r="DE65" s="52"/>
      <c r="DF65" s="52"/>
      <c r="DG65" s="52"/>
      <c r="DH65" s="52"/>
      <c r="DI65" s="52"/>
      <c r="DJ65" s="52"/>
      <c r="DK65" s="52"/>
      <c r="DL65" s="52"/>
      <c r="DM65" s="52"/>
      <c r="DN65" s="52"/>
      <c r="DO65" s="52"/>
      <c r="DP65" s="52"/>
      <c r="DQ65" s="52"/>
      <c r="DR65" s="52"/>
      <c r="DS65" s="52"/>
      <c r="DT65" s="52"/>
      <c r="DU65" s="52"/>
      <c r="DV65" s="52"/>
      <c r="DW65" s="52"/>
      <c r="DX65" s="52"/>
      <c r="DY65" s="52"/>
      <c r="DZ65" s="52"/>
      <c r="EA65" s="52"/>
      <c r="EB65" s="52"/>
      <c r="EC65" s="52"/>
      <c r="ED65" s="52"/>
      <c r="EE65" s="52"/>
      <c r="EF65" s="52"/>
      <c r="EG65" s="52"/>
      <c r="EH65" s="52"/>
      <c r="EI65" s="52"/>
      <c r="EJ65" s="52"/>
      <c r="EK65" s="52"/>
      <c r="EL65" s="52"/>
      <c r="EM65" s="52"/>
      <c r="EN65" s="52"/>
      <c r="EO65" s="52"/>
      <c r="EP65" s="52"/>
      <c r="EQ65" s="52"/>
      <c r="ER65" s="52"/>
      <c r="ES65" s="52"/>
      <c r="ET65" s="52"/>
      <c r="EU65" s="52"/>
      <c r="EV65" s="52"/>
      <c r="EW65" s="52"/>
      <c r="EX65" s="52"/>
      <c r="EY65" s="52"/>
      <c r="EZ65" s="52"/>
      <c r="FA65" s="52"/>
      <c r="FB65" s="52"/>
      <c r="FC65" s="52"/>
      <c r="FD65" s="52"/>
      <c r="FE65" s="52"/>
      <c r="FF65" s="52"/>
      <c r="FG65" s="52"/>
      <c r="FH65" s="52"/>
      <c r="FI65" s="52"/>
      <c r="FJ65" s="52"/>
      <c r="FK65" s="52"/>
      <c r="FL65" s="52"/>
      <c r="FM65" s="52"/>
      <c r="FN65" s="52"/>
      <c r="FO65" s="52"/>
      <c r="FP65" s="52"/>
      <c r="FQ65" s="52"/>
      <c r="FR65" s="52"/>
      <c r="FS65" s="52"/>
      <c r="FT65" s="52"/>
      <c r="FU65" s="52"/>
      <c r="FV65" s="52"/>
      <c r="FW65" s="52"/>
      <c r="FX65" s="52"/>
      <c r="FY65" s="52"/>
      <c r="FZ65" s="52"/>
      <c r="GA65" s="52"/>
      <c r="GB65" s="52"/>
      <c r="GC65" s="52"/>
      <c r="GD65" s="52"/>
      <c r="GE65" s="52"/>
      <c r="GF65" s="52"/>
      <c r="GG65" s="52"/>
      <c r="GH65" s="52"/>
      <c r="GI65" s="52"/>
      <c r="GJ65" s="52"/>
      <c r="GK65" s="52"/>
      <c r="GL65" s="52"/>
      <c r="GM65" s="52"/>
      <c r="GN65" s="52"/>
      <c r="GO65" s="52"/>
      <c r="GP65" s="52"/>
      <c r="GQ65" s="52"/>
      <c r="GR65" s="52"/>
      <c r="GS65" s="52"/>
      <c r="GT65" s="52"/>
      <c r="GU65" s="52"/>
      <c r="GV65" s="52"/>
      <c r="GW65" s="52"/>
      <c r="GX65" s="52"/>
      <c r="GY65" s="52"/>
      <c r="GZ65" s="52"/>
      <c r="HA65" s="52"/>
      <c r="HB65" s="52"/>
      <c r="HC65" s="52"/>
      <c r="HD65" s="52"/>
      <c r="HE65" s="52"/>
      <c r="HF65" s="52"/>
      <c r="HG65" s="52"/>
      <c r="HH65" s="52"/>
      <c r="HI65" s="52"/>
      <c r="HJ65" s="52"/>
      <c r="HK65" s="52"/>
      <c r="HL65" s="52"/>
      <c r="HM65" s="52"/>
      <c r="HN65" s="52"/>
      <c r="HO65" s="52"/>
      <c r="HP65" s="52"/>
      <c r="HQ65" s="52"/>
      <c r="HR65" s="52"/>
      <c r="HS65" s="52"/>
      <c r="HT65" s="52"/>
      <c r="HU65" s="52"/>
      <c r="HV65" s="52"/>
      <c r="HW65" s="52"/>
      <c r="HX65" s="52"/>
      <c r="HY65" s="52"/>
      <c r="HZ65" s="52"/>
      <c r="IA65" s="52"/>
      <c r="IB65" s="52"/>
      <c r="IC65" s="52"/>
      <c r="ID65" s="52"/>
      <c r="IE65" s="52"/>
      <c r="IF65" s="52"/>
      <c r="IG65" s="52"/>
      <c r="IH65" s="52"/>
      <c r="II65" s="52"/>
      <c r="IJ65" s="52"/>
      <c r="IK65" s="52"/>
      <c r="IL65" s="52"/>
      <c r="IM65" s="52"/>
      <c r="IN65" s="52"/>
      <c r="IO65" s="52"/>
      <c r="IP65" s="52"/>
      <c r="IQ65" s="52"/>
      <c r="IR65" s="52"/>
      <c r="IS65" s="52"/>
      <c r="IT65" s="52"/>
      <c r="IU65" s="52"/>
      <c r="IV65" s="52"/>
      <c r="IW65" s="52"/>
      <c r="IX65" s="52"/>
      <c r="IY65" s="52"/>
      <c r="IZ65" s="52"/>
      <c r="JA65" s="52"/>
      <c r="JB65" s="52"/>
      <c r="JC65" s="52"/>
      <c r="JD65" s="52"/>
      <c r="JE65" s="52"/>
      <c r="JF65" s="52"/>
    </row>
    <row r="66" spans="1:266" x14ac:dyDescent="0.15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  <c r="CJ66" s="52"/>
      <c r="CK66" s="52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CY66" s="52"/>
      <c r="CZ66" s="52"/>
      <c r="DA66" s="52"/>
      <c r="DB66" s="52"/>
      <c r="DC66" s="52"/>
      <c r="DD66" s="52"/>
      <c r="DE66" s="52"/>
      <c r="DF66" s="52"/>
      <c r="DG66" s="52"/>
      <c r="DH66" s="52"/>
      <c r="DI66" s="52"/>
      <c r="DJ66" s="52"/>
      <c r="DK66" s="52"/>
      <c r="DL66" s="52"/>
      <c r="DM66" s="52"/>
      <c r="DN66" s="52"/>
      <c r="DO66" s="52"/>
      <c r="DP66" s="52"/>
      <c r="DQ66" s="52"/>
      <c r="DR66" s="52"/>
      <c r="DS66" s="52"/>
      <c r="DT66" s="52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  <c r="EK66" s="52"/>
      <c r="EL66" s="52"/>
      <c r="EM66" s="52"/>
      <c r="EN66" s="52"/>
      <c r="EO66" s="52"/>
      <c r="EP66" s="52"/>
      <c r="EQ66" s="52"/>
      <c r="ER66" s="52"/>
      <c r="ES66" s="52"/>
      <c r="ET66" s="52"/>
      <c r="EU66" s="52"/>
      <c r="EV66" s="52"/>
      <c r="EW66" s="52"/>
      <c r="EX66" s="52"/>
      <c r="EY66" s="52"/>
      <c r="EZ66" s="52"/>
      <c r="FA66" s="52"/>
      <c r="FB66" s="52"/>
      <c r="FC66" s="52"/>
      <c r="FD66" s="52"/>
      <c r="FE66" s="52"/>
      <c r="FF66" s="52"/>
      <c r="FG66" s="52"/>
      <c r="FH66" s="52"/>
      <c r="FI66" s="52"/>
      <c r="FJ66" s="52"/>
      <c r="FK66" s="52"/>
      <c r="FL66" s="52"/>
      <c r="FM66" s="52"/>
      <c r="FN66" s="52"/>
      <c r="FO66" s="52"/>
      <c r="FP66" s="52"/>
      <c r="FQ66" s="52"/>
      <c r="FR66" s="52"/>
      <c r="FS66" s="52"/>
      <c r="FT66" s="52"/>
      <c r="FU66" s="52"/>
      <c r="FV66" s="52"/>
      <c r="FW66" s="52"/>
      <c r="FX66" s="52"/>
      <c r="FY66" s="52"/>
      <c r="FZ66" s="52"/>
      <c r="GA66" s="52"/>
      <c r="GB66" s="52"/>
      <c r="GC66" s="52"/>
      <c r="GD66" s="52"/>
      <c r="GE66" s="52"/>
      <c r="GF66" s="52"/>
      <c r="GG66" s="52"/>
      <c r="GH66" s="52"/>
      <c r="GI66" s="52"/>
      <c r="GJ66" s="52"/>
      <c r="GK66" s="52"/>
      <c r="GL66" s="52"/>
      <c r="GM66" s="52"/>
      <c r="GN66" s="52"/>
      <c r="GO66" s="52"/>
      <c r="GP66" s="52"/>
      <c r="GQ66" s="52"/>
      <c r="GR66" s="52"/>
      <c r="GS66" s="52"/>
      <c r="GT66" s="52"/>
      <c r="GU66" s="52"/>
      <c r="GV66" s="52"/>
      <c r="GW66" s="52"/>
      <c r="GX66" s="52"/>
      <c r="GY66" s="52"/>
      <c r="GZ66" s="52"/>
      <c r="HA66" s="52"/>
      <c r="HB66" s="52"/>
      <c r="HC66" s="52"/>
      <c r="HD66" s="52"/>
      <c r="HE66" s="52"/>
      <c r="HF66" s="52"/>
      <c r="HG66" s="52"/>
      <c r="HH66" s="52"/>
      <c r="HI66" s="52"/>
      <c r="HJ66" s="52"/>
      <c r="HK66" s="52"/>
      <c r="HL66" s="52"/>
      <c r="HM66" s="52"/>
      <c r="HN66" s="52"/>
      <c r="HO66" s="52"/>
      <c r="HP66" s="52"/>
      <c r="HQ66" s="52"/>
      <c r="HR66" s="52"/>
      <c r="HS66" s="52"/>
      <c r="HT66" s="52"/>
      <c r="HU66" s="52"/>
      <c r="HV66" s="52"/>
      <c r="HW66" s="52"/>
      <c r="HX66" s="52"/>
      <c r="HY66" s="52"/>
      <c r="HZ66" s="52"/>
      <c r="IA66" s="52"/>
      <c r="IB66" s="52"/>
      <c r="IC66" s="52"/>
      <c r="ID66" s="52"/>
      <c r="IE66" s="52"/>
      <c r="IF66" s="52"/>
      <c r="IG66" s="52"/>
      <c r="IH66" s="52"/>
      <c r="II66" s="52"/>
      <c r="IJ66" s="52"/>
      <c r="IK66" s="52"/>
      <c r="IL66" s="52"/>
      <c r="IM66" s="52"/>
      <c r="IN66" s="52"/>
      <c r="IO66" s="52"/>
      <c r="IP66" s="52"/>
      <c r="IQ66" s="52"/>
      <c r="IR66" s="52"/>
      <c r="IS66" s="52"/>
      <c r="IT66" s="52"/>
      <c r="IU66" s="52"/>
      <c r="IV66" s="52"/>
      <c r="IW66" s="52"/>
      <c r="IX66" s="52"/>
      <c r="IY66" s="52"/>
      <c r="IZ66" s="52"/>
      <c r="JA66" s="52"/>
      <c r="JB66" s="52"/>
      <c r="JC66" s="52"/>
      <c r="JD66" s="52"/>
      <c r="JE66" s="52"/>
      <c r="JF66" s="52"/>
    </row>
    <row r="67" spans="1:266" x14ac:dyDescent="0.15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/>
      <c r="BJ67" s="52"/>
      <c r="BK67" s="52"/>
      <c r="BL67" s="52"/>
      <c r="BM67" s="52"/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2"/>
      <c r="CI67" s="52"/>
      <c r="CJ67" s="52"/>
      <c r="CK67" s="52"/>
      <c r="CL67" s="52"/>
      <c r="CM67" s="52"/>
      <c r="CN67" s="52"/>
      <c r="CO67" s="52"/>
      <c r="CP67" s="52"/>
      <c r="CQ67" s="52"/>
      <c r="CR67" s="52"/>
      <c r="CS67" s="52"/>
      <c r="CT67" s="52"/>
      <c r="CU67" s="52"/>
      <c r="CV67" s="52"/>
      <c r="CW67" s="52"/>
      <c r="CX67" s="52"/>
      <c r="CY67" s="52"/>
      <c r="CZ67" s="52"/>
      <c r="DA67" s="52"/>
      <c r="DB67" s="52"/>
      <c r="DC67" s="52"/>
      <c r="DD67" s="52"/>
      <c r="DE67" s="52"/>
      <c r="DF67" s="52"/>
      <c r="DG67" s="52"/>
      <c r="DH67" s="52"/>
      <c r="DI67" s="52"/>
      <c r="DJ67" s="52"/>
      <c r="DK67" s="52"/>
      <c r="DL67" s="52"/>
      <c r="DM67" s="52"/>
      <c r="DN67" s="52"/>
      <c r="DO67" s="52"/>
      <c r="DP67" s="52"/>
      <c r="DQ67" s="52"/>
      <c r="DR67" s="52"/>
      <c r="DS67" s="52"/>
      <c r="DT67" s="52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2"/>
      <c r="EF67" s="52"/>
      <c r="EG67" s="52"/>
      <c r="EH67" s="52"/>
      <c r="EI67" s="52"/>
      <c r="EJ67" s="52"/>
      <c r="EK67" s="52"/>
      <c r="EL67" s="52"/>
      <c r="EM67" s="52"/>
      <c r="EN67" s="52"/>
      <c r="EO67" s="52"/>
      <c r="EP67" s="52"/>
      <c r="EQ67" s="52"/>
      <c r="ER67" s="52"/>
      <c r="ES67" s="52"/>
      <c r="ET67" s="52"/>
      <c r="EU67" s="52"/>
      <c r="EV67" s="52"/>
      <c r="EW67" s="52"/>
      <c r="EX67" s="52"/>
      <c r="EY67" s="52"/>
      <c r="EZ67" s="52"/>
      <c r="FA67" s="52"/>
      <c r="FB67" s="52"/>
      <c r="FC67" s="52"/>
      <c r="FD67" s="52"/>
      <c r="FE67" s="52"/>
      <c r="FF67" s="52"/>
      <c r="FG67" s="52"/>
      <c r="FH67" s="52"/>
      <c r="FI67" s="52"/>
      <c r="FJ67" s="52"/>
      <c r="FK67" s="52"/>
      <c r="FL67" s="52"/>
      <c r="FM67" s="52"/>
      <c r="FN67" s="52"/>
      <c r="FO67" s="52"/>
      <c r="FP67" s="52"/>
      <c r="FQ67" s="52"/>
      <c r="FR67" s="52"/>
      <c r="FS67" s="52"/>
      <c r="FT67" s="52"/>
      <c r="FU67" s="52"/>
      <c r="FV67" s="52"/>
      <c r="FW67" s="52"/>
      <c r="FX67" s="52"/>
      <c r="FY67" s="52"/>
      <c r="FZ67" s="52"/>
      <c r="GA67" s="52"/>
      <c r="GB67" s="52"/>
      <c r="GC67" s="52"/>
      <c r="GD67" s="52"/>
      <c r="GE67" s="52"/>
      <c r="GF67" s="52"/>
      <c r="GG67" s="52"/>
      <c r="GH67" s="52"/>
      <c r="GI67" s="52"/>
      <c r="GJ67" s="52"/>
      <c r="GK67" s="52"/>
      <c r="GL67" s="52"/>
      <c r="GM67" s="52"/>
      <c r="GN67" s="52"/>
      <c r="GO67" s="52"/>
      <c r="GP67" s="52"/>
      <c r="GQ67" s="52"/>
      <c r="GR67" s="52"/>
      <c r="GS67" s="52"/>
      <c r="GT67" s="52"/>
      <c r="GU67" s="52"/>
      <c r="GV67" s="52"/>
      <c r="GW67" s="52"/>
      <c r="GX67" s="52"/>
      <c r="GY67" s="52"/>
      <c r="GZ67" s="52"/>
      <c r="HA67" s="52"/>
      <c r="HB67" s="52"/>
      <c r="HC67" s="52"/>
      <c r="HD67" s="52"/>
      <c r="HE67" s="52"/>
      <c r="HF67" s="52"/>
      <c r="HG67" s="52"/>
      <c r="HH67" s="52"/>
      <c r="HI67" s="52"/>
      <c r="HJ67" s="52"/>
      <c r="HK67" s="52"/>
      <c r="HL67" s="52"/>
      <c r="HM67" s="52"/>
      <c r="HN67" s="52"/>
      <c r="HO67" s="52"/>
      <c r="HP67" s="52"/>
      <c r="HQ67" s="52"/>
      <c r="HR67" s="52"/>
      <c r="HS67" s="52"/>
      <c r="HT67" s="52"/>
      <c r="HU67" s="52"/>
      <c r="HV67" s="52"/>
      <c r="HW67" s="52"/>
      <c r="HX67" s="52"/>
      <c r="HY67" s="52"/>
      <c r="HZ67" s="52"/>
      <c r="IA67" s="52"/>
      <c r="IB67" s="52"/>
      <c r="IC67" s="52"/>
      <c r="ID67" s="52"/>
      <c r="IE67" s="52"/>
      <c r="IF67" s="52"/>
      <c r="IG67" s="52"/>
      <c r="IH67" s="52"/>
      <c r="II67" s="52"/>
      <c r="IJ67" s="52"/>
      <c r="IK67" s="52"/>
      <c r="IL67" s="52"/>
      <c r="IM67" s="52"/>
      <c r="IN67" s="52"/>
      <c r="IO67" s="52"/>
      <c r="IP67" s="52"/>
      <c r="IQ67" s="52"/>
      <c r="IR67" s="52"/>
      <c r="IS67" s="52"/>
      <c r="IT67" s="52"/>
      <c r="IU67" s="52"/>
      <c r="IV67" s="52"/>
      <c r="IW67" s="52"/>
      <c r="IX67" s="52"/>
      <c r="IY67" s="52"/>
      <c r="IZ67" s="52"/>
      <c r="JA67" s="52"/>
      <c r="JB67" s="52"/>
      <c r="JC67" s="52"/>
      <c r="JD67" s="52"/>
      <c r="JE67" s="52"/>
      <c r="JF67" s="52"/>
    </row>
    <row r="68" spans="1:266" x14ac:dyDescent="0.15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/>
      <c r="BJ68" s="52"/>
      <c r="BK68" s="52"/>
      <c r="BL68" s="52"/>
      <c r="BM68" s="52"/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2"/>
      <c r="CI68" s="52"/>
      <c r="CJ68" s="52"/>
      <c r="CK68" s="52"/>
      <c r="CL68" s="52"/>
      <c r="CM68" s="52"/>
      <c r="CN68" s="52"/>
      <c r="CO68" s="52"/>
      <c r="CP68" s="52"/>
      <c r="CQ68" s="52"/>
      <c r="CR68" s="52"/>
      <c r="CS68" s="52"/>
      <c r="CT68" s="52"/>
      <c r="CU68" s="52"/>
      <c r="CV68" s="52"/>
      <c r="CW68" s="52"/>
      <c r="CX68" s="52"/>
      <c r="CY68" s="52"/>
      <c r="CZ68" s="52"/>
      <c r="DA68" s="52"/>
      <c r="DB68" s="52"/>
      <c r="DC68" s="52"/>
      <c r="DD68" s="52"/>
      <c r="DE68" s="52"/>
      <c r="DF68" s="52"/>
      <c r="DG68" s="52"/>
      <c r="DH68" s="52"/>
      <c r="DI68" s="52"/>
      <c r="DJ68" s="52"/>
      <c r="DK68" s="52"/>
      <c r="DL68" s="52"/>
      <c r="DM68" s="52"/>
      <c r="DN68" s="52"/>
      <c r="DO68" s="52"/>
      <c r="DP68" s="52"/>
      <c r="DQ68" s="52"/>
      <c r="DR68" s="52"/>
      <c r="DS68" s="52"/>
      <c r="DT68" s="52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2"/>
      <c r="EF68" s="52"/>
      <c r="EG68" s="52"/>
      <c r="EH68" s="52"/>
      <c r="EI68" s="52"/>
      <c r="EJ68" s="52"/>
      <c r="EK68" s="52"/>
      <c r="EL68" s="52"/>
      <c r="EM68" s="52"/>
      <c r="EN68" s="52"/>
      <c r="EO68" s="52"/>
      <c r="EP68" s="52"/>
      <c r="EQ68" s="52"/>
      <c r="ER68" s="52"/>
      <c r="ES68" s="52"/>
      <c r="ET68" s="52"/>
      <c r="EU68" s="52"/>
      <c r="EV68" s="52"/>
      <c r="EW68" s="52"/>
      <c r="EX68" s="52"/>
      <c r="EY68" s="52"/>
      <c r="EZ68" s="52"/>
      <c r="FA68" s="52"/>
      <c r="FB68" s="52"/>
      <c r="FC68" s="52"/>
      <c r="FD68" s="52"/>
      <c r="FE68" s="52"/>
      <c r="FF68" s="52"/>
      <c r="FG68" s="52"/>
      <c r="FH68" s="52"/>
      <c r="FI68" s="52"/>
      <c r="FJ68" s="52"/>
      <c r="FK68" s="52"/>
      <c r="FL68" s="52"/>
      <c r="FM68" s="52"/>
      <c r="FN68" s="52"/>
      <c r="FO68" s="52"/>
      <c r="FP68" s="52"/>
      <c r="FQ68" s="52"/>
      <c r="FR68" s="52"/>
      <c r="FS68" s="52"/>
      <c r="FT68" s="52"/>
      <c r="FU68" s="52"/>
      <c r="FV68" s="52"/>
      <c r="FW68" s="52"/>
      <c r="FX68" s="52"/>
      <c r="FY68" s="52"/>
      <c r="FZ68" s="52"/>
      <c r="GA68" s="52"/>
      <c r="GB68" s="52"/>
      <c r="GC68" s="52"/>
      <c r="GD68" s="52"/>
      <c r="GE68" s="52"/>
      <c r="GF68" s="52"/>
      <c r="GG68" s="52"/>
      <c r="GH68" s="52"/>
      <c r="GI68" s="52"/>
      <c r="GJ68" s="52"/>
      <c r="GK68" s="52"/>
      <c r="GL68" s="52"/>
      <c r="GM68" s="52"/>
      <c r="GN68" s="52"/>
      <c r="GO68" s="52"/>
      <c r="GP68" s="52"/>
      <c r="GQ68" s="52"/>
      <c r="GR68" s="52"/>
      <c r="GS68" s="52"/>
      <c r="GT68" s="52"/>
      <c r="GU68" s="52"/>
      <c r="GV68" s="52"/>
      <c r="GW68" s="52"/>
      <c r="GX68" s="52"/>
      <c r="GY68" s="52"/>
      <c r="GZ68" s="52"/>
      <c r="HA68" s="52"/>
      <c r="HB68" s="52"/>
      <c r="HC68" s="52"/>
      <c r="HD68" s="52"/>
      <c r="HE68" s="52"/>
      <c r="HF68" s="52"/>
      <c r="HG68" s="52"/>
      <c r="HH68" s="52"/>
      <c r="HI68" s="52"/>
      <c r="HJ68" s="52"/>
      <c r="HK68" s="52"/>
      <c r="HL68" s="52"/>
      <c r="HM68" s="52"/>
      <c r="HN68" s="52"/>
      <c r="HO68" s="52"/>
      <c r="HP68" s="52"/>
      <c r="HQ68" s="52"/>
      <c r="HR68" s="52"/>
      <c r="HS68" s="52"/>
      <c r="HT68" s="52"/>
      <c r="HU68" s="52"/>
      <c r="HV68" s="52"/>
      <c r="HW68" s="52"/>
      <c r="HX68" s="52"/>
      <c r="HY68" s="52"/>
      <c r="HZ68" s="52"/>
      <c r="IA68" s="52"/>
      <c r="IB68" s="52"/>
      <c r="IC68" s="52"/>
      <c r="ID68" s="52"/>
      <c r="IE68" s="52"/>
      <c r="IF68" s="52"/>
      <c r="IG68" s="52"/>
      <c r="IH68" s="52"/>
      <c r="II68" s="52"/>
      <c r="IJ68" s="52"/>
      <c r="IK68" s="52"/>
      <c r="IL68" s="52"/>
      <c r="IM68" s="52"/>
      <c r="IN68" s="52"/>
      <c r="IO68" s="52"/>
      <c r="IP68" s="52"/>
      <c r="IQ68" s="52"/>
      <c r="IR68" s="52"/>
      <c r="IS68" s="52"/>
      <c r="IT68" s="52"/>
      <c r="IU68" s="52"/>
      <c r="IV68" s="52"/>
      <c r="IW68" s="52"/>
      <c r="IX68" s="52"/>
      <c r="IY68" s="52"/>
      <c r="IZ68" s="52"/>
      <c r="JA68" s="52"/>
      <c r="JB68" s="52"/>
      <c r="JC68" s="52"/>
      <c r="JD68" s="52"/>
      <c r="JE68" s="52"/>
      <c r="JF68" s="52"/>
    </row>
    <row r="69" spans="1:266" x14ac:dyDescent="0.15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  <c r="EK69" s="52"/>
      <c r="EL69" s="52"/>
      <c r="EM69" s="52"/>
      <c r="EN69" s="52"/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52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2"/>
      <c r="FS69" s="52"/>
      <c r="FT69" s="52"/>
      <c r="FU69" s="52"/>
      <c r="FV69" s="52"/>
      <c r="FW69" s="52"/>
      <c r="FX69" s="52"/>
      <c r="FY69" s="52"/>
      <c r="FZ69" s="52"/>
      <c r="GA69" s="52"/>
      <c r="GB69" s="52"/>
      <c r="GC69" s="52"/>
      <c r="GD69" s="52"/>
      <c r="GE69" s="52"/>
      <c r="GF69" s="52"/>
      <c r="GG69" s="52"/>
      <c r="GH69" s="52"/>
      <c r="GI69" s="52"/>
      <c r="GJ69" s="52"/>
      <c r="GK69" s="52"/>
      <c r="GL69" s="52"/>
      <c r="GM69" s="52"/>
      <c r="GN69" s="52"/>
      <c r="GO69" s="52"/>
      <c r="GP69" s="52"/>
      <c r="GQ69" s="52"/>
      <c r="GR69" s="52"/>
      <c r="GS69" s="52"/>
      <c r="GT69" s="52"/>
      <c r="GU69" s="52"/>
      <c r="GV69" s="52"/>
      <c r="GW69" s="52"/>
      <c r="GX69" s="52"/>
      <c r="GY69" s="52"/>
      <c r="GZ69" s="52"/>
      <c r="HA69" s="52"/>
      <c r="HB69" s="52"/>
      <c r="HC69" s="52"/>
      <c r="HD69" s="52"/>
      <c r="HE69" s="52"/>
      <c r="HF69" s="52"/>
      <c r="HG69" s="52"/>
      <c r="HH69" s="52"/>
      <c r="HI69" s="52"/>
      <c r="HJ69" s="52"/>
      <c r="HK69" s="52"/>
      <c r="HL69" s="52"/>
      <c r="HM69" s="52"/>
      <c r="HN69" s="52"/>
      <c r="HO69" s="52"/>
      <c r="HP69" s="52"/>
      <c r="HQ69" s="52"/>
      <c r="HR69" s="52"/>
      <c r="HS69" s="52"/>
      <c r="HT69" s="52"/>
      <c r="HU69" s="52"/>
      <c r="HV69" s="52"/>
      <c r="HW69" s="52"/>
      <c r="HX69" s="52"/>
      <c r="HY69" s="52"/>
      <c r="HZ69" s="52"/>
      <c r="IA69" s="52"/>
      <c r="IB69" s="52"/>
      <c r="IC69" s="52"/>
      <c r="ID69" s="52"/>
      <c r="IE69" s="52"/>
      <c r="IF69" s="52"/>
      <c r="IG69" s="52"/>
      <c r="IH69" s="52"/>
      <c r="II69" s="52"/>
      <c r="IJ69" s="52"/>
      <c r="IK69" s="52"/>
      <c r="IL69" s="52"/>
      <c r="IM69" s="52"/>
      <c r="IN69" s="52"/>
      <c r="IO69" s="52"/>
      <c r="IP69" s="52"/>
      <c r="IQ69" s="52"/>
      <c r="IR69" s="52"/>
      <c r="IS69" s="52"/>
      <c r="IT69" s="52"/>
      <c r="IU69" s="52"/>
      <c r="IV69" s="52"/>
      <c r="IW69" s="52"/>
      <c r="IX69" s="52"/>
      <c r="IY69" s="52"/>
      <c r="IZ69" s="52"/>
      <c r="JA69" s="52"/>
      <c r="JB69" s="52"/>
      <c r="JC69" s="52"/>
      <c r="JD69" s="52"/>
      <c r="JE69" s="52"/>
      <c r="JF69" s="52"/>
    </row>
    <row r="70" spans="1:266" x14ac:dyDescent="0.15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/>
      <c r="BJ70" s="52"/>
      <c r="BK70" s="52"/>
      <c r="BL70" s="52"/>
      <c r="BM70" s="52"/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2"/>
      <c r="CI70" s="52"/>
      <c r="CJ70" s="52"/>
      <c r="CK70" s="52"/>
      <c r="CL70" s="52"/>
      <c r="CM70" s="52"/>
      <c r="CN70" s="52"/>
      <c r="CO70" s="52"/>
      <c r="CP70" s="52"/>
      <c r="CQ70" s="52"/>
      <c r="CR70" s="52"/>
      <c r="CS70" s="52"/>
      <c r="CT70" s="52"/>
      <c r="CU70" s="52"/>
      <c r="CV70" s="52"/>
      <c r="CW70" s="52"/>
      <c r="CX70" s="52"/>
      <c r="CY70" s="52"/>
      <c r="CZ70" s="52"/>
      <c r="DA70" s="52"/>
      <c r="DB70" s="52"/>
      <c r="DC70" s="52"/>
      <c r="DD70" s="52"/>
      <c r="DE70" s="52"/>
      <c r="DF70" s="52"/>
      <c r="DG70" s="52"/>
      <c r="DH70" s="52"/>
      <c r="DI70" s="52"/>
      <c r="DJ70" s="52"/>
      <c r="DK70" s="52"/>
      <c r="DL70" s="52"/>
      <c r="DM70" s="52"/>
      <c r="DN70" s="52"/>
      <c r="DO70" s="52"/>
      <c r="DP70" s="52"/>
      <c r="DQ70" s="52"/>
      <c r="DR70" s="52"/>
      <c r="DS70" s="52"/>
      <c r="DT70" s="52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2"/>
      <c r="EF70" s="52"/>
      <c r="EG70" s="52"/>
      <c r="EH70" s="52"/>
      <c r="EI70" s="52"/>
      <c r="EJ70" s="52"/>
      <c r="EK70" s="52"/>
      <c r="EL70" s="52"/>
      <c r="EM70" s="52"/>
      <c r="EN70" s="52"/>
      <c r="EO70" s="52"/>
      <c r="EP70" s="52"/>
      <c r="EQ70" s="52"/>
      <c r="ER70" s="52"/>
      <c r="ES70" s="52"/>
      <c r="ET70" s="52"/>
      <c r="EU70" s="52"/>
      <c r="EV70" s="52"/>
      <c r="EW70" s="52"/>
      <c r="EX70" s="52"/>
      <c r="EY70" s="52"/>
      <c r="EZ70" s="52"/>
      <c r="FA70" s="52"/>
      <c r="FB70" s="52"/>
      <c r="FC70" s="52"/>
      <c r="FD70" s="52"/>
      <c r="FE70" s="52"/>
      <c r="FF70" s="52"/>
      <c r="FG70" s="52"/>
      <c r="FH70" s="52"/>
      <c r="FI70" s="52"/>
      <c r="FJ70" s="52"/>
      <c r="FK70" s="52"/>
      <c r="FL70" s="52"/>
      <c r="FM70" s="52"/>
      <c r="FN70" s="52"/>
      <c r="FO70" s="52"/>
      <c r="FP70" s="52"/>
      <c r="FQ70" s="52"/>
      <c r="FR70" s="52"/>
      <c r="FS70" s="52"/>
      <c r="FT70" s="52"/>
      <c r="FU70" s="52"/>
      <c r="FV70" s="52"/>
      <c r="FW70" s="52"/>
      <c r="FX70" s="52"/>
      <c r="FY70" s="52"/>
      <c r="FZ70" s="52"/>
      <c r="GA70" s="52"/>
      <c r="GB70" s="52"/>
      <c r="GC70" s="52"/>
      <c r="GD70" s="52"/>
      <c r="GE70" s="52"/>
      <c r="GF70" s="52"/>
      <c r="GG70" s="52"/>
      <c r="GH70" s="52"/>
      <c r="GI70" s="52"/>
      <c r="GJ70" s="52"/>
      <c r="GK70" s="52"/>
      <c r="GL70" s="52"/>
      <c r="GM70" s="52"/>
      <c r="GN70" s="52"/>
      <c r="GO70" s="52"/>
      <c r="GP70" s="52"/>
      <c r="GQ70" s="52"/>
      <c r="GR70" s="52"/>
      <c r="GS70" s="52"/>
      <c r="GT70" s="52"/>
      <c r="GU70" s="52"/>
      <c r="GV70" s="52"/>
      <c r="GW70" s="52"/>
      <c r="GX70" s="52"/>
      <c r="GY70" s="52"/>
      <c r="GZ70" s="52"/>
      <c r="HA70" s="52"/>
      <c r="HB70" s="52"/>
      <c r="HC70" s="52"/>
      <c r="HD70" s="52"/>
      <c r="HE70" s="52"/>
      <c r="HF70" s="52"/>
      <c r="HG70" s="52"/>
      <c r="HH70" s="52"/>
      <c r="HI70" s="52"/>
      <c r="HJ70" s="52"/>
      <c r="HK70" s="52"/>
      <c r="HL70" s="52"/>
      <c r="HM70" s="52"/>
      <c r="HN70" s="52"/>
      <c r="HO70" s="52"/>
      <c r="HP70" s="52"/>
      <c r="HQ70" s="52"/>
      <c r="HR70" s="52"/>
      <c r="HS70" s="52"/>
      <c r="HT70" s="52"/>
      <c r="HU70" s="52"/>
      <c r="HV70" s="52"/>
      <c r="HW70" s="52"/>
      <c r="HX70" s="52"/>
      <c r="HY70" s="52"/>
      <c r="HZ70" s="52"/>
      <c r="IA70" s="52"/>
      <c r="IB70" s="52"/>
      <c r="IC70" s="52"/>
      <c r="ID70" s="52"/>
      <c r="IE70" s="52"/>
      <c r="IF70" s="52"/>
      <c r="IG70" s="52"/>
      <c r="IH70" s="52"/>
      <c r="II70" s="52"/>
      <c r="IJ70" s="52"/>
      <c r="IK70" s="52"/>
      <c r="IL70" s="52"/>
      <c r="IM70" s="52"/>
      <c r="IN70" s="52"/>
      <c r="IO70" s="52"/>
      <c r="IP70" s="52"/>
      <c r="IQ70" s="52"/>
      <c r="IR70" s="52"/>
      <c r="IS70" s="52"/>
      <c r="IT70" s="52"/>
      <c r="IU70" s="52"/>
      <c r="IV70" s="52"/>
      <c r="IW70" s="52"/>
      <c r="IX70" s="52"/>
      <c r="IY70" s="52"/>
      <c r="IZ70" s="52"/>
      <c r="JA70" s="52"/>
      <c r="JB70" s="52"/>
      <c r="JC70" s="52"/>
      <c r="JD70" s="52"/>
      <c r="JE70" s="52"/>
      <c r="JF70" s="52"/>
    </row>
    <row r="71" spans="1:266" x14ac:dyDescent="0.15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  <c r="EK71" s="52"/>
      <c r="EL71" s="52"/>
      <c r="EM71" s="52"/>
      <c r="EN71" s="52"/>
      <c r="EO71" s="52"/>
      <c r="EP71" s="52"/>
      <c r="EQ71" s="52"/>
      <c r="ER71" s="52"/>
      <c r="ES71" s="52"/>
      <c r="ET71" s="52"/>
      <c r="EU71" s="52"/>
      <c r="EV71" s="52"/>
      <c r="EW71" s="52"/>
      <c r="EX71" s="52"/>
      <c r="EY71" s="52"/>
      <c r="EZ71" s="52"/>
      <c r="FA71" s="52"/>
      <c r="FB71" s="52"/>
      <c r="FC71" s="52"/>
      <c r="FD71" s="52"/>
      <c r="FE71" s="52"/>
      <c r="FF71" s="52"/>
      <c r="FG71" s="52"/>
      <c r="FH71" s="52"/>
      <c r="FI71" s="52"/>
      <c r="FJ71" s="52"/>
      <c r="FK71" s="52"/>
      <c r="FL71" s="52"/>
      <c r="FM71" s="52"/>
      <c r="FN71" s="52"/>
      <c r="FO71" s="52"/>
      <c r="FP71" s="52"/>
      <c r="FQ71" s="52"/>
      <c r="FR71" s="52"/>
      <c r="FS71" s="52"/>
      <c r="FT71" s="52"/>
      <c r="FU71" s="52"/>
      <c r="FV71" s="52"/>
      <c r="FW71" s="52"/>
      <c r="FX71" s="52"/>
      <c r="FY71" s="52"/>
      <c r="FZ71" s="52"/>
      <c r="GA71" s="52"/>
      <c r="GB71" s="52"/>
      <c r="GC71" s="52"/>
      <c r="GD71" s="52"/>
      <c r="GE71" s="52"/>
      <c r="GF71" s="52"/>
      <c r="GG71" s="52"/>
      <c r="GH71" s="52"/>
      <c r="GI71" s="52"/>
      <c r="GJ71" s="52"/>
      <c r="GK71" s="52"/>
      <c r="GL71" s="52"/>
      <c r="GM71" s="52"/>
      <c r="GN71" s="52"/>
      <c r="GO71" s="52"/>
      <c r="GP71" s="52"/>
      <c r="GQ71" s="52"/>
      <c r="GR71" s="52"/>
      <c r="GS71" s="52"/>
      <c r="GT71" s="52"/>
      <c r="GU71" s="52"/>
      <c r="GV71" s="52"/>
      <c r="GW71" s="52"/>
      <c r="GX71" s="52"/>
      <c r="GY71" s="52"/>
      <c r="GZ71" s="52"/>
      <c r="HA71" s="52"/>
      <c r="HB71" s="52"/>
      <c r="HC71" s="52"/>
      <c r="HD71" s="52"/>
      <c r="HE71" s="52"/>
      <c r="HF71" s="52"/>
      <c r="HG71" s="52"/>
      <c r="HH71" s="52"/>
      <c r="HI71" s="52"/>
      <c r="HJ71" s="52"/>
      <c r="HK71" s="52"/>
      <c r="HL71" s="52"/>
      <c r="HM71" s="52"/>
      <c r="HN71" s="52"/>
      <c r="HO71" s="52"/>
      <c r="HP71" s="52"/>
      <c r="HQ71" s="52"/>
      <c r="HR71" s="52"/>
      <c r="HS71" s="52"/>
      <c r="HT71" s="52"/>
      <c r="HU71" s="52"/>
      <c r="HV71" s="52"/>
      <c r="HW71" s="52"/>
      <c r="HX71" s="52"/>
      <c r="HY71" s="52"/>
      <c r="HZ71" s="52"/>
      <c r="IA71" s="52"/>
      <c r="IB71" s="52"/>
      <c r="IC71" s="52"/>
      <c r="ID71" s="52"/>
      <c r="IE71" s="52"/>
      <c r="IF71" s="52"/>
      <c r="IG71" s="52"/>
      <c r="IH71" s="52"/>
      <c r="II71" s="52"/>
      <c r="IJ71" s="52"/>
      <c r="IK71" s="52"/>
      <c r="IL71" s="52"/>
      <c r="IM71" s="52"/>
      <c r="IN71" s="52"/>
      <c r="IO71" s="52"/>
      <c r="IP71" s="52"/>
      <c r="IQ71" s="52"/>
      <c r="IR71" s="52"/>
      <c r="IS71" s="52"/>
      <c r="IT71" s="52"/>
      <c r="IU71" s="52"/>
      <c r="IV71" s="52"/>
      <c r="IW71" s="52"/>
      <c r="IX71" s="52"/>
      <c r="IY71" s="52"/>
      <c r="IZ71" s="52"/>
      <c r="JA71" s="52"/>
      <c r="JB71" s="52"/>
      <c r="JC71" s="52"/>
      <c r="JD71" s="52"/>
      <c r="JE71" s="52"/>
      <c r="JF71" s="52"/>
    </row>
    <row r="72" spans="1:266" x14ac:dyDescent="0.15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  <c r="CJ72" s="52"/>
      <c r="CK72" s="52"/>
      <c r="CL72" s="52"/>
      <c r="CM72" s="52"/>
      <c r="CN72" s="52"/>
      <c r="CO72" s="52"/>
      <c r="CP72" s="52"/>
      <c r="CQ72" s="52"/>
      <c r="CR72" s="52"/>
      <c r="CS72" s="52"/>
      <c r="CT72" s="52"/>
      <c r="CU72" s="52"/>
      <c r="CV72" s="52"/>
      <c r="CW72" s="52"/>
      <c r="CX72" s="52"/>
      <c r="CY72" s="52"/>
      <c r="CZ72" s="52"/>
      <c r="DA72" s="52"/>
      <c r="DB72" s="52"/>
      <c r="DC72" s="52"/>
      <c r="DD72" s="52"/>
      <c r="DE72" s="52"/>
      <c r="DF72" s="52"/>
      <c r="DG72" s="52"/>
      <c r="DH72" s="52"/>
      <c r="DI72" s="52"/>
      <c r="DJ72" s="52"/>
      <c r="DK72" s="52"/>
      <c r="DL72" s="52"/>
      <c r="DM72" s="52"/>
      <c r="DN72" s="52"/>
      <c r="DO72" s="52"/>
      <c r="DP72" s="52"/>
      <c r="DQ72" s="52"/>
      <c r="DR72" s="52"/>
      <c r="DS72" s="52"/>
      <c r="DT72" s="52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  <c r="EI72" s="52"/>
      <c r="EJ72" s="52"/>
      <c r="EK72" s="52"/>
      <c r="EL72" s="52"/>
      <c r="EM72" s="52"/>
      <c r="EN72" s="52"/>
      <c r="EO72" s="52"/>
      <c r="EP72" s="52"/>
      <c r="EQ72" s="52"/>
      <c r="ER72" s="52"/>
      <c r="ES72" s="52"/>
      <c r="ET72" s="52"/>
      <c r="EU72" s="52"/>
      <c r="EV72" s="52"/>
      <c r="EW72" s="52"/>
      <c r="EX72" s="52"/>
      <c r="EY72" s="52"/>
      <c r="EZ72" s="52"/>
      <c r="FA72" s="52"/>
      <c r="FB72" s="52"/>
      <c r="FC72" s="52"/>
      <c r="FD72" s="52"/>
      <c r="FE72" s="52"/>
      <c r="FF72" s="52"/>
      <c r="FG72" s="52"/>
      <c r="FH72" s="52"/>
      <c r="FI72" s="52"/>
      <c r="FJ72" s="52"/>
      <c r="FK72" s="52"/>
      <c r="FL72" s="52"/>
      <c r="FM72" s="52"/>
      <c r="FN72" s="52"/>
      <c r="FO72" s="52"/>
      <c r="FP72" s="52"/>
      <c r="FQ72" s="52"/>
      <c r="FR72" s="52"/>
      <c r="FS72" s="52"/>
      <c r="FT72" s="52"/>
      <c r="FU72" s="52"/>
      <c r="FV72" s="52"/>
      <c r="FW72" s="52"/>
      <c r="FX72" s="52"/>
      <c r="FY72" s="52"/>
      <c r="FZ72" s="52"/>
      <c r="GA72" s="52"/>
      <c r="GB72" s="52"/>
      <c r="GC72" s="52"/>
      <c r="GD72" s="52"/>
      <c r="GE72" s="52"/>
      <c r="GF72" s="52"/>
      <c r="GG72" s="52"/>
      <c r="GH72" s="52"/>
      <c r="GI72" s="52"/>
      <c r="GJ72" s="52"/>
      <c r="GK72" s="52"/>
      <c r="GL72" s="52"/>
      <c r="GM72" s="52"/>
      <c r="GN72" s="52"/>
      <c r="GO72" s="52"/>
      <c r="GP72" s="52"/>
      <c r="GQ72" s="52"/>
      <c r="GR72" s="52"/>
      <c r="GS72" s="52"/>
      <c r="GT72" s="52"/>
      <c r="GU72" s="52"/>
      <c r="GV72" s="52"/>
      <c r="GW72" s="52"/>
      <c r="GX72" s="52"/>
      <c r="GY72" s="52"/>
      <c r="GZ72" s="52"/>
      <c r="HA72" s="52"/>
      <c r="HB72" s="52"/>
      <c r="HC72" s="52"/>
      <c r="HD72" s="52"/>
      <c r="HE72" s="52"/>
      <c r="HF72" s="52"/>
      <c r="HG72" s="52"/>
      <c r="HH72" s="52"/>
      <c r="HI72" s="52"/>
      <c r="HJ72" s="52"/>
      <c r="HK72" s="52"/>
      <c r="HL72" s="52"/>
      <c r="HM72" s="52"/>
      <c r="HN72" s="52"/>
      <c r="HO72" s="52"/>
      <c r="HP72" s="52"/>
      <c r="HQ72" s="52"/>
      <c r="HR72" s="52"/>
      <c r="HS72" s="52"/>
      <c r="HT72" s="52"/>
      <c r="HU72" s="52"/>
      <c r="HV72" s="52"/>
      <c r="HW72" s="52"/>
      <c r="HX72" s="52"/>
      <c r="HY72" s="52"/>
      <c r="HZ72" s="52"/>
      <c r="IA72" s="52"/>
      <c r="IB72" s="52"/>
      <c r="IC72" s="52"/>
      <c r="ID72" s="52"/>
      <c r="IE72" s="52"/>
      <c r="IF72" s="52"/>
      <c r="IG72" s="52"/>
      <c r="IH72" s="52"/>
      <c r="II72" s="52"/>
      <c r="IJ72" s="52"/>
      <c r="IK72" s="52"/>
      <c r="IL72" s="52"/>
      <c r="IM72" s="52"/>
      <c r="IN72" s="52"/>
      <c r="IO72" s="52"/>
      <c r="IP72" s="52"/>
      <c r="IQ72" s="52"/>
      <c r="IR72" s="52"/>
      <c r="IS72" s="52"/>
      <c r="IT72" s="52"/>
      <c r="IU72" s="52"/>
      <c r="IV72" s="52"/>
      <c r="IW72" s="52"/>
      <c r="IX72" s="52"/>
      <c r="IY72" s="52"/>
      <c r="IZ72" s="52"/>
      <c r="JA72" s="52"/>
      <c r="JB72" s="52"/>
      <c r="JC72" s="52"/>
      <c r="JD72" s="52"/>
      <c r="JE72" s="52"/>
      <c r="JF72" s="52"/>
    </row>
    <row r="73" spans="1:266" x14ac:dyDescent="0.15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/>
      <c r="BK73" s="52"/>
      <c r="BL73" s="52"/>
      <c r="BM73" s="52"/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2"/>
      <c r="CI73" s="52"/>
      <c r="CJ73" s="52"/>
      <c r="CK73" s="52"/>
      <c r="CL73" s="52"/>
      <c r="CM73" s="52"/>
      <c r="CN73" s="52"/>
      <c r="CO73" s="52"/>
      <c r="CP73" s="52"/>
      <c r="CQ73" s="52"/>
      <c r="CR73" s="52"/>
      <c r="CS73" s="52"/>
      <c r="CT73" s="52"/>
      <c r="CU73" s="52"/>
      <c r="CV73" s="52"/>
      <c r="CW73" s="52"/>
      <c r="CX73" s="52"/>
      <c r="CY73" s="52"/>
      <c r="CZ73" s="52"/>
      <c r="DA73" s="52"/>
      <c r="DB73" s="52"/>
      <c r="DC73" s="52"/>
      <c r="DD73" s="52"/>
      <c r="DE73" s="52"/>
      <c r="DF73" s="52"/>
      <c r="DG73" s="52"/>
      <c r="DH73" s="52"/>
      <c r="DI73" s="52"/>
      <c r="DJ73" s="52"/>
      <c r="DK73" s="52"/>
      <c r="DL73" s="52"/>
      <c r="DM73" s="52"/>
      <c r="DN73" s="52"/>
      <c r="DO73" s="52"/>
      <c r="DP73" s="52"/>
      <c r="DQ73" s="52"/>
      <c r="DR73" s="52"/>
      <c r="DS73" s="52"/>
      <c r="DT73" s="52"/>
      <c r="DU73" s="52"/>
      <c r="DV73" s="52"/>
      <c r="DW73" s="52"/>
      <c r="DX73" s="52"/>
      <c r="DY73" s="52"/>
      <c r="DZ73" s="52"/>
      <c r="EA73" s="52"/>
      <c r="EB73" s="52"/>
      <c r="EC73" s="52"/>
      <c r="ED73" s="52"/>
      <c r="EE73" s="52"/>
      <c r="EF73" s="52"/>
      <c r="EG73" s="52"/>
      <c r="EH73" s="52"/>
      <c r="EI73" s="52"/>
      <c r="EJ73" s="52"/>
      <c r="EK73" s="52"/>
      <c r="EL73" s="52"/>
      <c r="EM73" s="52"/>
      <c r="EN73" s="52"/>
      <c r="EO73" s="52"/>
      <c r="EP73" s="52"/>
      <c r="EQ73" s="52"/>
      <c r="ER73" s="52"/>
      <c r="ES73" s="52"/>
      <c r="ET73" s="52"/>
      <c r="EU73" s="52"/>
      <c r="EV73" s="52"/>
      <c r="EW73" s="52"/>
      <c r="EX73" s="52"/>
      <c r="EY73" s="52"/>
      <c r="EZ73" s="52"/>
      <c r="FA73" s="52"/>
      <c r="FB73" s="52"/>
      <c r="FC73" s="52"/>
      <c r="FD73" s="52"/>
      <c r="FE73" s="52"/>
      <c r="FF73" s="52"/>
      <c r="FG73" s="52"/>
      <c r="FH73" s="52"/>
      <c r="FI73" s="52"/>
      <c r="FJ73" s="52"/>
      <c r="FK73" s="52"/>
      <c r="FL73" s="52"/>
      <c r="FM73" s="52"/>
      <c r="FN73" s="52"/>
      <c r="FO73" s="52"/>
      <c r="FP73" s="52"/>
      <c r="FQ73" s="52"/>
      <c r="FR73" s="52"/>
      <c r="FS73" s="52"/>
      <c r="FT73" s="52"/>
      <c r="FU73" s="52"/>
      <c r="FV73" s="52"/>
      <c r="FW73" s="52"/>
      <c r="FX73" s="52"/>
      <c r="FY73" s="52"/>
      <c r="FZ73" s="52"/>
      <c r="GA73" s="52"/>
      <c r="GB73" s="52"/>
      <c r="GC73" s="52"/>
      <c r="GD73" s="52"/>
      <c r="GE73" s="52"/>
      <c r="GF73" s="52"/>
      <c r="GG73" s="52"/>
      <c r="GH73" s="52"/>
      <c r="GI73" s="52"/>
      <c r="GJ73" s="52"/>
      <c r="GK73" s="52"/>
      <c r="GL73" s="52"/>
      <c r="GM73" s="52"/>
      <c r="GN73" s="52"/>
      <c r="GO73" s="52"/>
      <c r="GP73" s="52"/>
      <c r="GQ73" s="52"/>
      <c r="GR73" s="52"/>
      <c r="GS73" s="52"/>
      <c r="GT73" s="52"/>
      <c r="GU73" s="52"/>
      <c r="GV73" s="52"/>
      <c r="GW73" s="52"/>
      <c r="GX73" s="52"/>
      <c r="GY73" s="52"/>
      <c r="GZ73" s="52"/>
      <c r="HA73" s="52"/>
      <c r="HB73" s="52"/>
      <c r="HC73" s="52"/>
      <c r="HD73" s="52"/>
      <c r="HE73" s="52"/>
      <c r="HF73" s="52"/>
      <c r="HG73" s="52"/>
      <c r="HH73" s="52"/>
      <c r="HI73" s="52"/>
      <c r="HJ73" s="52"/>
      <c r="HK73" s="52"/>
      <c r="HL73" s="52"/>
      <c r="HM73" s="52"/>
      <c r="HN73" s="52"/>
      <c r="HO73" s="52"/>
      <c r="HP73" s="52"/>
      <c r="HQ73" s="52"/>
      <c r="HR73" s="52"/>
      <c r="HS73" s="52"/>
      <c r="HT73" s="52"/>
      <c r="HU73" s="52"/>
      <c r="HV73" s="52"/>
      <c r="HW73" s="52"/>
      <c r="HX73" s="52"/>
      <c r="HY73" s="52"/>
      <c r="HZ73" s="52"/>
      <c r="IA73" s="52"/>
      <c r="IB73" s="52"/>
      <c r="IC73" s="52"/>
      <c r="ID73" s="52"/>
      <c r="IE73" s="52"/>
      <c r="IF73" s="52"/>
      <c r="IG73" s="52"/>
      <c r="IH73" s="52"/>
      <c r="II73" s="52"/>
      <c r="IJ73" s="52"/>
      <c r="IK73" s="52"/>
      <c r="IL73" s="52"/>
      <c r="IM73" s="52"/>
      <c r="IN73" s="52"/>
      <c r="IO73" s="52"/>
      <c r="IP73" s="52"/>
      <c r="IQ73" s="52"/>
      <c r="IR73" s="52"/>
      <c r="IS73" s="52"/>
      <c r="IT73" s="52"/>
      <c r="IU73" s="52"/>
      <c r="IV73" s="52"/>
      <c r="IW73" s="52"/>
      <c r="IX73" s="52"/>
      <c r="IY73" s="52"/>
      <c r="IZ73" s="52"/>
      <c r="JA73" s="52"/>
      <c r="JB73" s="52"/>
      <c r="JC73" s="52"/>
      <c r="JD73" s="52"/>
      <c r="JE73" s="52"/>
      <c r="JF73" s="52"/>
    </row>
    <row r="74" spans="1:266" x14ac:dyDescent="0.15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52"/>
      <c r="CS74" s="52"/>
      <c r="CT74" s="52"/>
      <c r="CU74" s="52"/>
      <c r="CV74" s="52"/>
      <c r="CW74" s="52"/>
      <c r="CX74" s="52"/>
      <c r="CY74" s="52"/>
      <c r="CZ74" s="52"/>
      <c r="DA74" s="52"/>
      <c r="DB74" s="52"/>
      <c r="DC74" s="52"/>
      <c r="DD74" s="52"/>
      <c r="DE74" s="52"/>
      <c r="DF74" s="52"/>
      <c r="DG74" s="52"/>
      <c r="DH74" s="52"/>
      <c r="DI74" s="52"/>
      <c r="DJ74" s="52"/>
      <c r="DK74" s="52"/>
      <c r="DL74" s="52"/>
      <c r="DM74" s="52"/>
      <c r="DN74" s="52"/>
      <c r="DO74" s="52"/>
      <c r="DP74" s="52"/>
      <c r="DQ74" s="52"/>
      <c r="DR74" s="52"/>
      <c r="DS74" s="52"/>
      <c r="DT74" s="52"/>
      <c r="DU74" s="52"/>
      <c r="DV74" s="52"/>
      <c r="DW74" s="52"/>
      <c r="DX74" s="52"/>
      <c r="DY74" s="52"/>
      <c r="DZ74" s="52"/>
      <c r="EA74" s="52"/>
      <c r="EB74" s="52"/>
      <c r="EC74" s="52"/>
      <c r="ED74" s="52"/>
      <c r="EE74" s="52"/>
      <c r="EF74" s="52"/>
      <c r="EG74" s="52"/>
      <c r="EH74" s="52"/>
      <c r="EI74" s="52"/>
      <c r="EJ74" s="52"/>
      <c r="EK74" s="52"/>
      <c r="EL74" s="52"/>
      <c r="EM74" s="52"/>
      <c r="EN74" s="52"/>
      <c r="EO74" s="52"/>
      <c r="EP74" s="52"/>
      <c r="EQ74" s="52"/>
      <c r="ER74" s="52"/>
      <c r="ES74" s="52"/>
      <c r="ET74" s="52"/>
      <c r="EU74" s="52"/>
      <c r="EV74" s="52"/>
      <c r="EW74" s="52"/>
      <c r="EX74" s="52"/>
      <c r="EY74" s="52"/>
      <c r="EZ74" s="52"/>
      <c r="FA74" s="52"/>
      <c r="FB74" s="52"/>
      <c r="FC74" s="52"/>
      <c r="FD74" s="52"/>
      <c r="FE74" s="52"/>
      <c r="FF74" s="52"/>
      <c r="FG74" s="52"/>
      <c r="FH74" s="52"/>
      <c r="FI74" s="52"/>
      <c r="FJ74" s="52"/>
      <c r="FK74" s="52"/>
      <c r="FL74" s="52"/>
      <c r="FM74" s="52"/>
      <c r="FN74" s="52"/>
      <c r="FO74" s="52"/>
      <c r="FP74" s="52"/>
      <c r="FQ74" s="52"/>
      <c r="FR74" s="52"/>
      <c r="FS74" s="52"/>
      <c r="FT74" s="52"/>
      <c r="FU74" s="52"/>
      <c r="FV74" s="52"/>
      <c r="FW74" s="52"/>
      <c r="FX74" s="52"/>
      <c r="FY74" s="52"/>
      <c r="FZ74" s="52"/>
      <c r="GA74" s="52"/>
      <c r="GB74" s="52"/>
      <c r="GC74" s="52"/>
      <c r="GD74" s="52"/>
      <c r="GE74" s="52"/>
      <c r="GF74" s="52"/>
      <c r="GG74" s="52"/>
      <c r="GH74" s="52"/>
      <c r="GI74" s="52"/>
      <c r="GJ74" s="52"/>
      <c r="GK74" s="52"/>
      <c r="GL74" s="52"/>
      <c r="GM74" s="52"/>
      <c r="GN74" s="52"/>
      <c r="GO74" s="52"/>
      <c r="GP74" s="52"/>
      <c r="GQ74" s="52"/>
      <c r="GR74" s="52"/>
      <c r="GS74" s="52"/>
      <c r="GT74" s="52"/>
      <c r="GU74" s="52"/>
      <c r="GV74" s="52"/>
      <c r="GW74" s="52"/>
      <c r="GX74" s="52"/>
      <c r="GY74" s="52"/>
      <c r="GZ74" s="52"/>
      <c r="HA74" s="52"/>
      <c r="HB74" s="52"/>
      <c r="HC74" s="52"/>
      <c r="HD74" s="52"/>
      <c r="HE74" s="52"/>
      <c r="HF74" s="52"/>
      <c r="HG74" s="52"/>
      <c r="HH74" s="52"/>
      <c r="HI74" s="52"/>
      <c r="HJ74" s="52"/>
      <c r="HK74" s="52"/>
      <c r="HL74" s="52"/>
      <c r="HM74" s="52"/>
      <c r="HN74" s="52"/>
      <c r="HO74" s="52"/>
      <c r="HP74" s="52"/>
      <c r="HQ74" s="52"/>
      <c r="HR74" s="52"/>
      <c r="HS74" s="52"/>
      <c r="HT74" s="52"/>
      <c r="HU74" s="52"/>
      <c r="HV74" s="52"/>
      <c r="HW74" s="52"/>
      <c r="HX74" s="52"/>
      <c r="HY74" s="52"/>
      <c r="HZ74" s="52"/>
      <c r="IA74" s="52"/>
      <c r="IB74" s="52"/>
      <c r="IC74" s="52"/>
      <c r="ID74" s="52"/>
      <c r="IE74" s="52"/>
      <c r="IF74" s="52"/>
      <c r="IG74" s="52"/>
      <c r="IH74" s="52"/>
      <c r="II74" s="52"/>
      <c r="IJ74" s="52"/>
      <c r="IK74" s="52"/>
      <c r="IL74" s="52"/>
      <c r="IM74" s="52"/>
      <c r="IN74" s="52"/>
      <c r="IO74" s="52"/>
      <c r="IP74" s="52"/>
      <c r="IQ74" s="52"/>
      <c r="IR74" s="52"/>
      <c r="IS74" s="52"/>
      <c r="IT74" s="52"/>
      <c r="IU74" s="52"/>
      <c r="IV74" s="52"/>
      <c r="IW74" s="52"/>
      <c r="IX74" s="52"/>
      <c r="IY74" s="52"/>
      <c r="IZ74" s="52"/>
      <c r="JA74" s="52"/>
      <c r="JB74" s="52"/>
      <c r="JC74" s="52"/>
      <c r="JD74" s="52"/>
      <c r="JE74" s="52"/>
      <c r="JF74" s="52"/>
    </row>
    <row r="75" spans="1:266" x14ac:dyDescent="0.15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52"/>
      <c r="CS75" s="52"/>
      <c r="CT75" s="52"/>
      <c r="CU75" s="52"/>
      <c r="CV75" s="52"/>
      <c r="CW75" s="52"/>
      <c r="CX75" s="52"/>
      <c r="CY75" s="52"/>
      <c r="CZ75" s="52"/>
      <c r="DA75" s="52"/>
      <c r="DB75" s="52"/>
      <c r="DC75" s="52"/>
      <c r="DD75" s="52"/>
      <c r="DE75" s="52"/>
      <c r="DF75" s="52"/>
      <c r="DG75" s="52"/>
      <c r="DH75" s="52"/>
      <c r="DI75" s="52"/>
      <c r="DJ75" s="52"/>
      <c r="DK75" s="52"/>
      <c r="DL75" s="52"/>
      <c r="DM75" s="52"/>
      <c r="DN75" s="52"/>
      <c r="DO75" s="52"/>
      <c r="DP75" s="52"/>
      <c r="DQ75" s="52"/>
      <c r="DR75" s="52"/>
      <c r="DS75" s="52"/>
      <c r="DT75" s="52"/>
      <c r="DU75" s="52"/>
      <c r="DV75" s="52"/>
      <c r="DW75" s="52"/>
      <c r="DX75" s="52"/>
      <c r="DY75" s="52"/>
      <c r="DZ75" s="52"/>
      <c r="EA75" s="52"/>
      <c r="EB75" s="52"/>
      <c r="EC75" s="52"/>
      <c r="ED75" s="52"/>
      <c r="EE75" s="52"/>
      <c r="EF75" s="52"/>
      <c r="EG75" s="52"/>
      <c r="EH75" s="52"/>
      <c r="EI75" s="52"/>
      <c r="EJ75" s="52"/>
      <c r="EK75" s="52"/>
      <c r="EL75" s="52"/>
      <c r="EM75" s="52"/>
      <c r="EN75" s="52"/>
      <c r="EO75" s="52"/>
      <c r="EP75" s="52"/>
      <c r="EQ75" s="52"/>
      <c r="ER75" s="52"/>
      <c r="ES75" s="52"/>
      <c r="ET75" s="52"/>
      <c r="EU75" s="52"/>
      <c r="EV75" s="52"/>
      <c r="EW75" s="52"/>
      <c r="EX75" s="52"/>
      <c r="EY75" s="52"/>
      <c r="EZ75" s="52"/>
      <c r="FA75" s="52"/>
      <c r="FB75" s="52"/>
      <c r="FC75" s="52"/>
      <c r="FD75" s="52"/>
      <c r="FE75" s="52"/>
      <c r="FF75" s="52"/>
      <c r="FG75" s="52"/>
      <c r="FH75" s="52"/>
      <c r="FI75" s="52"/>
      <c r="FJ75" s="52"/>
      <c r="FK75" s="52"/>
      <c r="FL75" s="52"/>
      <c r="FM75" s="52"/>
      <c r="FN75" s="52"/>
      <c r="FO75" s="52"/>
      <c r="FP75" s="52"/>
      <c r="FQ75" s="52"/>
      <c r="FR75" s="52"/>
      <c r="FS75" s="52"/>
      <c r="FT75" s="52"/>
      <c r="FU75" s="52"/>
      <c r="FV75" s="52"/>
      <c r="FW75" s="52"/>
      <c r="FX75" s="52"/>
      <c r="FY75" s="52"/>
      <c r="FZ75" s="52"/>
      <c r="GA75" s="52"/>
      <c r="GB75" s="52"/>
      <c r="GC75" s="52"/>
      <c r="GD75" s="52"/>
      <c r="GE75" s="52"/>
      <c r="GF75" s="52"/>
      <c r="GG75" s="52"/>
      <c r="GH75" s="52"/>
      <c r="GI75" s="52"/>
      <c r="GJ75" s="52"/>
      <c r="GK75" s="52"/>
      <c r="GL75" s="52"/>
      <c r="GM75" s="52"/>
      <c r="GN75" s="52"/>
      <c r="GO75" s="52"/>
      <c r="GP75" s="52"/>
      <c r="GQ75" s="52"/>
      <c r="GR75" s="52"/>
      <c r="GS75" s="52"/>
      <c r="GT75" s="52"/>
      <c r="GU75" s="52"/>
      <c r="GV75" s="52"/>
      <c r="GW75" s="52"/>
      <c r="GX75" s="52"/>
      <c r="GY75" s="52"/>
      <c r="GZ75" s="52"/>
      <c r="HA75" s="52"/>
      <c r="HB75" s="52"/>
      <c r="HC75" s="52"/>
      <c r="HD75" s="52"/>
      <c r="HE75" s="52"/>
      <c r="HF75" s="52"/>
      <c r="HG75" s="52"/>
      <c r="HH75" s="52"/>
      <c r="HI75" s="52"/>
      <c r="HJ75" s="52"/>
      <c r="HK75" s="52"/>
      <c r="HL75" s="52"/>
      <c r="HM75" s="52"/>
      <c r="HN75" s="52"/>
      <c r="HO75" s="52"/>
      <c r="HP75" s="52"/>
      <c r="HQ75" s="52"/>
      <c r="HR75" s="52"/>
      <c r="HS75" s="52"/>
      <c r="HT75" s="52"/>
      <c r="HU75" s="52"/>
      <c r="HV75" s="52"/>
      <c r="HW75" s="52"/>
      <c r="HX75" s="52"/>
      <c r="HY75" s="52"/>
      <c r="HZ75" s="52"/>
      <c r="IA75" s="52"/>
      <c r="IB75" s="52"/>
      <c r="IC75" s="52"/>
      <c r="ID75" s="52"/>
      <c r="IE75" s="52"/>
      <c r="IF75" s="52"/>
      <c r="IG75" s="52"/>
      <c r="IH75" s="52"/>
      <c r="II75" s="52"/>
      <c r="IJ75" s="52"/>
      <c r="IK75" s="52"/>
      <c r="IL75" s="52"/>
      <c r="IM75" s="52"/>
      <c r="IN75" s="52"/>
      <c r="IO75" s="52"/>
      <c r="IP75" s="52"/>
      <c r="IQ75" s="52"/>
      <c r="IR75" s="52"/>
      <c r="IS75" s="52"/>
      <c r="IT75" s="52"/>
      <c r="IU75" s="52"/>
      <c r="IV75" s="52"/>
      <c r="IW75" s="52"/>
      <c r="IX75" s="52"/>
      <c r="IY75" s="52"/>
      <c r="IZ75" s="52"/>
      <c r="JA75" s="52"/>
      <c r="JB75" s="52"/>
      <c r="JC75" s="52"/>
      <c r="JD75" s="52"/>
      <c r="JE75" s="52"/>
      <c r="JF75" s="52"/>
    </row>
    <row r="76" spans="1:266" x14ac:dyDescent="0.15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52"/>
      <c r="CS76" s="52"/>
      <c r="CT76" s="52"/>
      <c r="CU76" s="52"/>
      <c r="CV76" s="52"/>
      <c r="CW76" s="52"/>
      <c r="CX76" s="52"/>
      <c r="CY76" s="52"/>
      <c r="CZ76" s="52"/>
      <c r="DA76" s="52"/>
      <c r="DB76" s="52"/>
      <c r="DC76" s="52"/>
      <c r="DD76" s="52"/>
      <c r="DE76" s="52"/>
      <c r="DF76" s="52"/>
      <c r="DG76" s="52"/>
      <c r="DH76" s="52"/>
      <c r="DI76" s="52"/>
      <c r="DJ76" s="52"/>
      <c r="DK76" s="52"/>
      <c r="DL76" s="52"/>
      <c r="DM76" s="52"/>
      <c r="DN76" s="52"/>
      <c r="DO76" s="52"/>
      <c r="DP76" s="52"/>
      <c r="DQ76" s="52"/>
      <c r="DR76" s="52"/>
      <c r="DS76" s="52"/>
      <c r="DT76" s="52"/>
      <c r="DU76" s="52"/>
      <c r="DV76" s="52"/>
      <c r="DW76" s="52"/>
      <c r="DX76" s="52"/>
      <c r="DY76" s="52"/>
      <c r="DZ76" s="52"/>
      <c r="EA76" s="52"/>
      <c r="EB76" s="52"/>
      <c r="EC76" s="52"/>
      <c r="ED76" s="52"/>
      <c r="EE76" s="52"/>
      <c r="EF76" s="52"/>
      <c r="EG76" s="52"/>
      <c r="EH76" s="52"/>
      <c r="EI76" s="52"/>
      <c r="EJ76" s="52"/>
      <c r="EK76" s="52"/>
      <c r="EL76" s="52"/>
      <c r="EM76" s="52"/>
      <c r="EN76" s="52"/>
      <c r="EO76" s="52"/>
      <c r="EP76" s="52"/>
      <c r="EQ76" s="52"/>
      <c r="ER76" s="52"/>
      <c r="ES76" s="52"/>
      <c r="ET76" s="52"/>
      <c r="EU76" s="52"/>
      <c r="EV76" s="52"/>
      <c r="EW76" s="52"/>
      <c r="EX76" s="52"/>
      <c r="EY76" s="52"/>
      <c r="EZ76" s="52"/>
      <c r="FA76" s="52"/>
      <c r="FB76" s="52"/>
      <c r="FC76" s="52"/>
      <c r="FD76" s="52"/>
      <c r="FE76" s="52"/>
      <c r="FF76" s="52"/>
      <c r="FG76" s="52"/>
      <c r="FH76" s="52"/>
      <c r="FI76" s="52"/>
      <c r="FJ76" s="52"/>
      <c r="FK76" s="52"/>
      <c r="FL76" s="52"/>
      <c r="FM76" s="52"/>
      <c r="FN76" s="52"/>
      <c r="FO76" s="52"/>
      <c r="FP76" s="52"/>
      <c r="FQ76" s="52"/>
      <c r="FR76" s="52"/>
      <c r="FS76" s="52"/>
      <c r="FT76" s="52"/>
      <c r="FU76" s="52"/>
      <c r="FV76" s="52"/>
      <c r="FW76" s="52"/>
      <c r="FX76" s="52"/>
      <c r="FY76" s="52"/>
      <c r="FZ76" s="52"/>
      <c r="GA76" s="52"/>
      <c r="GB76" s="52"/>
      <c r="GC76" s="52"/>
      <c r="GD76" s="52"/>
      <c r="GE76" s="52"/>
      <c r="GF76" s="52"/>
      <c r="GG76" s="52"/>
      <c r="GH76" s="52"/>
      <c r="GI76" s="52"/>
      <c r="GJ76" s="52"/>
      <c r="GK76" s="52"/>
      <c r="GL76" s="52"/>
      <c r="GM76" s="52"/>
      <c r="GN76" s="52"/>
      <c r="GO76" s="52"/>
      <c r="GP76" s="52"/>
      <c r="GQ76" s="52"/>
      <c r="GR76" s="52"/>
      <c r="GS76" s="52"/>
      <c r="GT76" s="52"/>
      <c r="GU76" s="52"/>
      <c r="GV76" s="52"/>
      <c r="GW76" s="52"/>
      <c r="GX76" s="52"/>
      <c r="GY76" s="52"/>
      <c r="GZ76" s="52"/>
      <c r="HA76" s="52"/>
      <c r="HB76" s="52"/>
      <c r="HC76" s="52"/>
      <c r="HD76" s="52"/>
      <c r="HE76" s="52"/>
      <c r="HF76" s="52"/>
      <c r="HG76" s="52"/>
      <c r="HH76" s="52"/>
      <c r="HI76" s="52"/>
      <c r="HJ76" s="52"/>
      <c r="HK76" s="52"/>
      <c r="HL76" s="52"/>
      <c r="HM76" s="52"/>
      <c r="HN76" s="52"/>
      <c r="HO76" s="52"/>
      <c r="HP76" s="52"/>
      <c r="HQ76" s="52"/>
      <c r="HR76" s="52"/>
      <c r="HS76" s="52"/>
      <c r="HT76" s="52"/>
      <c r="HU76" s="52"/>
      <c r="HV76" s="52"/>
      <c r="HW76" s="52"/>
      <c r="HX76" s="52"/>
      <c r="HY76" s="52"/>
      <c r="HZ76" s="52"/>
      <c r="IA76" s="52"/>
      <c r="IB76" s="52"/>
      <c r="IC76" s="52"/>
      <c r="ID76" s="52"/>
      <c r="IE76" s="52"/>
      <c r="IF76" s="52"/>
      <c r="IG76" s="52"/>
      <c r="IH76" s="52"/>
      <c r="II76" s="52"/>
      <c r="IJ76" s="52"/>
      <c r="IK76" s="52"/>
      <c r="IL76" s="52"/>
      <c r="IM76" s="52"/>
      <c r="IN76" s="52"/>
      <c r="IO76" s="52"/>
      <c r="IP76" s="52"/>
      <c r="IQ76" s="52"/>
      <c r="IR76" s="52"/>
      <c r="IS76" s="52"/>
      <c r="IT76" s="52"/>
      <c r="IU76" s="52"/>
      <c r="IV76" s="52"/>
      <c r="IW76" s="52"/>
      <c r="IX76" s="52"/>
      <c r="IY76" s="52"/>
      <c r="IZ76" s="52"/>
      <c r="JA76" s="52"/>
      <c r="JB76" s="52"/>
      <c r="JC76" s="52"/>
      <c r="JD76" s="52"/>
      <c r="JE76" s="52"/>
      <c r="JF76" s="52"/>
    </row>
    <row r="77" spans="1:266" x14ac:dyDescent="0.15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/>
      <c r="BK77" s="52"/>
      <c r="BL77" s="52"/>
      <c r="BM77" s="52"/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2"/>
      <c r="CI77" s="52"/>
      <c r="CJ77" s="52"/>
      <c r="CK77" s="52"/>
      <c r="CL77" s="52"/>
      <c r="CM77" s="52"/>
      <c r="CN77" s="52"/>
      <c r="CO77" s="52"/>
      <c r="CP77" s="52"/>
      <c r="CQ77" s="52"/>
      <c r="CR77" s="52"/>
      <c r="CS77" s="52"/>
      <c r="CT77" s="52"/>
      <c r="CU77" s="52"/>
      <c r="CV77" s="52"/>
      <c r="CW77" s="52"/>
      <c r="CX77" s="52"/>
      <c r="CY77" s="52"/>
      <c r="CZ77" s="52"/>
      <c r="DA77" s="52"/>
      <c r="DB77" s="52"/>
      <c r="DC77" s="52"/>
      <c r="DD77" s="52"/>
      <c r="DE77" s="52"/>
      <c r="DF77" s="52"/>
      <c r="DG77" s="52"/>
      <c r="DH77" s="52"/>
      <c r="DI77" s="52"/>
      <c r="DJ77" s="52"/>
      <c r="DK77" s="52"/>
      <c r="DL77" s="52"/>
      <c r="DM77" s="52"/>
      <c r="DN77" s="52"/>
      <c r="DO77" s="52"/>
      <c r="DP77" s="52"/>
      <c r="DQ77" s="52"/>
      <c r="DR77" s="52"/>
      <c r="DS77" s="52"/>
      <c r="DT77" s="52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  <c r="EK77" s="52"/>
      <c r="EL77" s="52"/>
      <c r="EM77" s="52"/>
      <c r="EN77" s="52"/>
      <c r="EO77" s="52"/>
      <c r="EP77" s="52"/>
      <c r="EQ77" s="52"/>
      <c r="ER77" s="52"/>
      <c r="ES77" s="52"/>
      <c r="ET77" s="52"/>
      <c r="EU77" s="52"/>
      <c r="EV77" s="52"/>
      <c r="EW77" s="52"/>
      <c r="EX77" s="52"/>
      <c r="EY77" s="52"/>
      <c r="EZ77" s="52"/>
      <c r="FA77" s="52"/>
      <c r="FB77" s="52"/>
      <c r="FC77" s="52"/>
      <c r="FD77" s="52"/>
      <c r="FE77" s="52"/>
      <c r="FF77" s="52"/>
      <c r="FG77" s="52"/>
      <c r="FH77" s="52"/>
      <c r="FI77" s="52"/>
      <c r="FJ77" s="52"/>
      <c r="FK77" s="52"/>
      <c r="FL77" s="52"/>
      <c r="FM77" s="52"/>
      <c r="FN77" s="52"/>
      <c r="FO77" s="52"/>
      <c r="FP77" s="52"/>
      <c r="FQ77" s="52"/>
      <c r="FR77" s="52"/>
      <c r="FS77" s="52"/>
      <c r="FT77" s="52"/>
      <c r="FU77" s="52"/>
      <c r="FV77" s="52"/>
      <c r="FW77" s="52"/>
      <c r="FX77" s="52"/>
      <c r="FY77" s="52"/>
      <c r="FZ77" s="52"/>
      <c r="GA77" s="52"/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/>
      <c r="GM77" s="52"/>
      <c r="GN77" s="52"/>
      <c r="GO77" s="52"/>
      <c r="GP77" s="52"/>
      <c r="GQ77" s="52"/>
      <c r="GR77" s="52"/>
      <c r="GS77" s="52"/>
      <c r="GT77" s="52"/>
      <c r="GU77" s="52"/>
      <c r="GV77" s="52"/>
      <c r="GW77" s="52"/>
      <c r="GX77" s="52"/>
      <c r="GY77" s="52"/>
      <c r="GZ77" s="52"/>
      <c r="HA77" s="52"/>
      <c r="HB77" s="52"/>
      <c r="HC77" s="52"/>
      <c r="HD77" s="52"/>
      <c r="HE77" s="52"/>
      <c r="HF77" s="52"/>
      <c r="HG77" s="52"/>
      <c r="HH77" s="52"/>
      <c r="HI77" s="52"/>
      <c r="HJ77" s="52"/>
      <c r="HK77" s="52"/>
      <c r="HL77" s="52"/>
      <c r="HM77" s="52"/>
      <c r="HN77" s="52"/>
      <c r="HO77" s="52"/>
      <c r="HP77" s="52"/>
      <c r="HQ77" s="52"/>
      <c r="HR77" s="52"/>
      <c r="HS77" s="52"/>
      <c r="HT77" s="52"/>
      <c r="HU77" s="52"/>
      <c r="HV77" s="52"/>
      <c r="HW77" s="52"/>
      <c r="HX77" s="52"/>
      <c r="HY77" s="52"/>
      <c r="HZ77" s="52"/>
      <c r="IA77" s="52"/>
      <c r="IB77" s="52"/>
      <c r="IC77" s="52"/>
      <c r="ID77" s="52"/>
      <c r="IE77" s="52"/>
      <c r="IF77" s="52"/>
      <c r="IG77" s="52"/>
      <c r="IH77" s="52"/>
      <c r="II77" s="52"/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/>
      <c r="IX77" s="52"/>
      <c r="IY77" s="52"/>
      <c r="IZ77" s="52"/>
      <c r="JA77" s="52"/>
      <c r="JB77" s="52"/>
      <c r="JC77" s="52"/>
      <c r="JD77" s="52"/>
      <c r="JE77" s="52"/>
      <c r="JF77" s="52"/>
    </row>
    <row r="78" spans="1:266" x14ac:dyDescent="0.15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/>
      <c r="BL78" s="52"/>
      <c r="BM78" s="52"/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2"/>
      <c r="CI78" s="52"/>
      <c r="CJ78" s="52"/>
      <c r="CK78" s="52"/>
      <c r="CL78" s="52"/>
      <c r="CM78" s="52"/>
      <c r="CN78" s="52"/>
      <c r="CO78" s="52"/>
      <c r="CP78" s="52"/>
      <c r="CQ78" s="52"/>
      <c r="CR78" s="52"/>
      <c r="CS78" s="52"/>
      <c r="CT78" s="52"/>
      <c r="CU78" s="52"/>
      <c r="CV78" s="52"/>
      <c r="CW78" s="52"/>
      <c r="CX78" s="52"/>
      <c r="CY78" s="52"/>
      <c r="CZ78" s="52"/>
      <c r="DA78" s="52"/>
      <c r="DB78" s="52"/>
      <c r="DC78" s="52"/>
      <c r="DD78" s="52"/>
      <c r="DE78" s="52"/>
      <c r="DF78" s="52"/>
      <c r="DG78" s="52"/>
      <c r="DH78" s="52"/>
      <c r="DI78" s="52"/>
      <c r="DJ78" s="52"/>
      <c r="DK78" s="52"/>
      <c r="DL78" s="52"/>
      <c r="DM78" s="52"/>
      <c r="DN78" s="52"/>
      <c r="DO78" s="52"/>
      <c r="DP78" s="52"/>
      <c r="DQ78" s="52"/>
      <c r="DR78" s="52"/>
      <c r="DS78" s="52"/>
      <c r="DT78" s="52"/>
      <c r="DU78" s="52"/>
      <c r="DV78" s="52"/>
      <c r="DW78" s="52"/>
      <c r="DX78" s="52"/>
      <c r="DY78" s="52"/>
      <c r="DZ78" s="52"/>
      <c r="EA78" s="52"/>
      <c r="EB78" s="52"/>
      <c r="EC78" s="52"/>
      <c r="ED78" s="52"/>
      <c r="EE78" s="52"/>
      <c r="EF78" s="52"/>
      <c r="EG78" s="52"/>
      <c r="EH78" s="52"/>
      <c r="EI78" s="52"/>
      <c r="EJ78" s="52"/>
      <c r="EK78" s="52"/>
      <c r="EL78" s="52"/>
      <c r="EM78" s="52"/>
      <c r="EN78" s="52"/>
      <c r="EO78" s="52"/>
      <c r="EP78" s="52"/>
      <c r="EQ78" s="52"/>
      <c r="ER78" s="52"/>
      <c r="ES78" s="52"/>
      <c r="ET78" s="52"/>
      <c r="EU78" s="52"/>
      <c r="EV78" s="52"/>
      <c r="EW78" s="52"/>
      <c r="EX78" s="52"/>
      <c r="EY78" s="52"/>
      <c r="EZ78" s="52"/>
      <c r="FA78" s="52"/>
      <c r="FB78" s="52"/>
      <c r="FC78" s="52"/>
      <c r="FD78" s="52"/>
      <c r="FE78" s="52"/>
      <c r="FF78" s="52"/>
      <c r="FG78" s="52"/>
      <c r="FH78" s="52"/>
      <c r="FI78" s="52"/>
      <c r="FJ78" s="52"/>
      <c r="FK78" s="52"/>
      <c r="FL78" s="52"/>
      <c r="FM78" s="52"/>
      <c r="FN78" s="52"/>
      <c r="FO78" s="52"/>
      <c r="FP78" s="52"/>
      <c r="FQ78" s="52"/>
      <c r="FR78" s="52"/>
      <c r="FS78" s="52"/>
      <c r="FT78" s="52"/>
      <c r="FU78" s="52"/>
      <c r="FV78" s="52"/>
      <c r="FW78" s="52"/>
      <c r="FX78" s="52"/>
      <c r="FY78" s="52"/>
      <c r="FZ78" s="52"/>
      <c r="GA78" s="52"/>
      <c r="GB78" s="52"/>
      <c r="GC78" s="52"/>
      <c r="GD78" s="52"/>
      <c r="GE78" s="52"/>
      <c r="GF78" s="52"/>
      <c r="GG78" s="52"/>
      <c r="GH78" s="52"/>
      <c r="GI78" s="52"/>
      <c r="GJ78" s="52"/>
      <c r="GK78" s="52"/>
      <c r="GL78" s="52"/>
      <c r="GM78" s="52"/>
      <c r="GN78" s="52"/>
      <c r="GO78" s="52"/>
      <c r="GP78" s="52"/>
      <c r="GQ78" s="52"/>
      <c r="GR78" s="52"/>
      <c r="GS78" s="52"/>
      <c r="GT78" s="52"/>
      <c r="GU78" s="52"/>
      <c r="GV78" s="52"/>
      <c r="GW78" s="52"/>
      <c r="GX78" s="52"/>
      <c r="GY78" s="52"/>
      <c r="GZ78" s="52"/>
      <c r="HA78" s="52"/>
      <c r="HB78" s="52"/>
      <c r="HC78" s="52"/>
      <c r="HD78" s="52"/>
      <c r="HE78" s="52"/>
      <c r="HF78" s="52"/>
      <c r="HG78" s="52"/>
      <c r="HH78" s="52"/>
      <c r="HI78" s="52"/>
      <c r="HJ78" s="52"/>
      <c r="HK78" s="52"/>
      <c r="HL78" s="52"/>
      <c r="HM78" s="52"/>
      <c r="HN78" s="52"/>
      <c r="HO78" s="52"/>
      <c r="HP78" s="52"/>
      <c r="HQ78" s="52"/>
      <c r="HR78" s="52"/>
      <c r="HS78" s="52"/>
      <c r="HT78" s="52"/>
      <c r="HU78" s="52"/>
      <c r="HV78" s="52"/>
      <c r="HW78" s="52"/>
      <c r="HX78" s="52"/>
      <c r="HY78" s="52"/>
      <c r="HZ78" s="52"/>
      <c r="IA78" s="52"/>
      <c r="IB78" s="52"/>
      <c r="IC78" s="52"/>
      <c r="ID78" s="52"/>
      <c r="IE78" s="52"/>
      <c r="IF78" s="52"/>
      <c r="IG78" s="52"/>
      <c r="IH78" s="52"/>
      <c r="II78" s="52"/>
      <c r="IJ78" s="52"/>
      <c r="IK78" s="52"/>
      <c r="IL78" s="52"/>
      <c r="IM78" s="52"/>
      <c r="IN78" s="52"/>
      <c r="IO78" s="52"/>
      <c r="IP78" s="52"/>
      <c r="IQ78" s="52"/>
      <c r="IR78" s="52"/>
      <c r="IS78" s="52"/>
      <c r="IT78" s="52"/>
      <c r="IU78" s="52"/>
      <c r="IV78" s="52"/>
      <c r="IW78" s="52"/>
      <c r="IX78" s="52"/>
      <c r="IY78" s="52"/>
      <c r="IZ78" s="52"/>
      <c r="JA78" s="52"/>
      <c r="JB78" s="52"/>
      <c r="JC78" s="52"/>
      <c r="JD78" s="52"/>
      <c r="JE78" s="52"/>
      <c r="JF78" s="52"/>
    </row>
    <row r="79" spans="1:266" x14ac:dyDescent="0.15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2"/>
      <c r="BI79" s="52"/>
      <c r="BJ79" s="52"/>
      <c r="BK79" s="52"/>
      <c r="BL79" s="52"/>
      <c r="BM79" s="52"/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2"/>
      <c r="CI79" s="52"/>
      <c r="CJ79" s="52"/>
      <c r="CK79" s="52"/>
      <c r="CL79" s="52"/>
      <c r="CM79" s="52"/>
      <c r="CN79" s="52"/>
      <c r="CO79" s="52"/>
      <c r="CP79" s="52"/>
      <c r="CQ79" s="52"/>
      <c r="CR79" s="52"/>
      <c r="CS79" s="52"/>
      <c r="CT79" s="52"/>
      <c r="CU79" s="52"/>
      <c r="CV79" s="52"/>
      <c r="CW79" s="52"/>
      <c r="CX79" s="52"/>
      <c r="CY79" s="52"/>
      <c r="CZ79" s="52"/>
      <c r="DA79" s="52"/>
      <c r="DB79" s="52"/>
      <c r="DC79" s="52"/>
      <c r="DD79" s="52"/>
      <c r="DE79" s="52"/>
      <c r="DF79" s="52"/>
      <c r="DG79" s="52"/>
      <c r="DH79" s="52"/>
      <c r="DI79" s="52"/>
      <c r="DJ79" s="52"/>
      <c r="DK79" s="52"/>
      <c r="DL79" s="52"/>
      <c r="DM79" s="52"/>
      <c r="DN79" s="52"/>
      <c r="DO79" s="52"/>
      <c r="DP79" s="52"/>
      <c r="DQ79" s="52"/>
      <c r="DR79" s="52"/>
      <c r="DS79" s="52"/>
      <c r="DT79" s="52"/>
      <c r="DU79" s="52"/>
      <c r="DV79" s="52"/>
      <c r="DW79" s="52"/>
      <c r="DX79" s="52"/>
      <c r="DY79" s="52"/>
      <c r="DZ79" s="52"/>
      <c r="EA79" s="52"/>
      <c r="EB79" s="52"/>
      <c r="EC79" s="52"/>
      <c r="ED79" s="52"/>
      <c r="EE79" s="52"/>
      <c r="EF79" s="52"/>
      <c r="EG79" s="52"/>
      <c r="EH79" s="52"/>
      <c r="EI79" s="52"/>
      <c r="EJ79" s="52"/>
      <c r="EK79" s="52"/>
      <c r="EL79" s="52"/>
      <c r="EM79" s="52"/>
      <c r="EN79" s="52"/>
      <c r="EO79" s="52"/>
      <c r="EP79" s="52"/>
      <c r="EQ79" s="52"/>
      <c r="ER79" s="52"/>
      <c r="ES79" s="52"/>
      <c r="ET79" s="52"/>
      <c r="EU79" s="52"/>
      <c r="EV79" s="52"/>
      <c r="EW79" s="52"/>
      <c r="EX79" s="52"/>
      <c r="EY79" s="52"/>
      <c r="EZ79" s="52"/>
      <c r="FA79" s="52"/>
      <c r="FB79" s="52"/>
      <c r="FC79" s="52"/>
      <c r="FD79" s="52"/>
      <c r="FE79" s="52"/>
      <c r="FF79" s="52"/>
      <c r="FG79" s="52"/>
      <c r="FH79" s="52"/>
      <c r="FI79" s="52"/>
      <c r="FJ79" s="52"/>
      <c r="FK79" s="52"/>
      <c r="FL79" s="52"/>
      <c r="FM79" s="52"/>
      <c r="FN79" s="52"/>
      <c r="FO79" s="52"/>
      <c r="FP79" s="52"/>
      <c r="FQ79" s="52"/>
      <c r="FR79" s="52"/>
      <c r="FS79" s="52"/>
      <c r="FT79" s="52"/>
      <c r="FU79" s="52"/>
      <c r="FV79" s="52"/>
      <c r="FW79" s="52"/>
      <c r="FX79" s="52"/>
      <c r="FY79" s="52"/>
      <c r="FZ79" s="52"/>
      <c r="GA79" s="52"/>
      <c r="GB79" s="52"/>
      <c r="GC79" s="52"/>
      <c r="GD79" s="52"/>
      <c r="GE79" s="52"/>
      <c r="GF79" s="52"/>
      <c r="GG79" s="52"/>
      <c r="GH79" s="52"/>
      <c r="GI79" s="52"/>
      <c r="GJ79" s="52"/>
      <c r="GK79" s="52"/>
      <c r="GL79" s="52"/>
      <c r="GM79" s="52"/>
      <c r="GN79" s="52"/>
      <c r="GO79" s="52"/>
      <c r="GP79" s="52"/>
      <c r="GQ79" s="52"/>
      <c r="GR79" s="52"/>
      <c r="GS79" s="52"/>
      <c r="GT79" s="52"/>
      <c r="GU79" s="52"/>
      <c r="GV79" s="52"/>
      <c r="GW79" s="52"/>
      <c r="GX79" s="52"/>
      <c r="GY79" s="52"/>
      <c r="GZ79" s="52"/>
      <c r="HA79" s="52"/>
      <c r="HB79" s="52"/>
      <c r="HC79" s="52"/>
      <c r="HD79" s="52"/>
      <c r="HE79" s="52"/>
      <c r="HF79" s="52"/>
      <c r="HG79" s="52"/>
      <c r="HH79" s="52"/>
      <c r="HI79" s="52"/>
      <c r="HJ79" s="52"/>
      <c r="HK79" s="52"/>
      <c r="HL79" s="52"/>
      <c r="HM79" s="52"/>
      <c r="HN79" s="52"/>
      <c r="HO79" s="52"/>
      <c r="HP79" s="52"/>
      <c r="HQ79" s="52"/>
      <c r="HR79" s="52"/>
      <c r="HS79" s="52"/>
      <c r="HT79" s="52"/>
      <c r="HU79" s="52"/>
      <c r="HV79" s="52"/>
      <c r="HW79" s="52"/>
      <c r="HX79" s="52"/>
      <c r="HY79" s="52"/>
      <c r="HZ79" s="52"/>
      <c r="IA79" s="52"/>
      <c r="IB79" s="52"/>
      <c r="IC79" s="52"/>
      <c r="ID79" s="52"/>
      <c r="IE79" s="52"/>
      <c r="IF79" s="52"/>
      <c r="IG79" s="52"/>
      <c r="IH79" s="52"/>
      <c r="II79" s="52"/>
      <c r="IJ79" s="52"/>
      <c r="IK79" s="52"/>
      <c r="IL79" s="52"/>
      <c r="IM79" s="52"/>
      <c r="IN79" s="52"/>
      <c r="IO79" s="52"/>
      <c r="IP79" s="52"/>
      <c r="IQ79" s="52"/>
      <c r="IR79" s="52"/>
      <c r="IS79" s="52"/>
      <c r="IT79" s="52"/>
      <c r="IU79" s="52"/>
      <c r="IV79" s="52"/>
      <c r="IW79" s="52"/>
      <c r="IX79" s="52"/>
      <c r="IY79" s="52"/>
      <c r="IZ79" s="52"/>
      <c r="JA79" s="52"/>
      <c r="JB79" s="52"/>
      <c r="JC79" s="52"/>
      <c r="JD79" s="52"/>
      <c r="JE79" s="52"/>
      <c r="JF79" s="52"/>
    </row>
    <row r="80" spans="1:266" x14ac:dyDescent="0.15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/>
      <c r="BJ80" s="52"/>
      <c r="BK80" s="52"/>
      <c r="BL80" s="52"/>
      <c r="BM80" s="52"/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2"/>
      <c r="CI80" s="52"/>
      <c r="CJ80" s="52"/>
      <c r="CK80" s="52"/>
      <c r="CL80" s="52"/>
      <c r="CM80" s="52"/>
      <c r="CN80" s="52"/>
      <c r="CO80" s="52"/>
      <c r="CP80" s="52"/>
      <c r="CQ80" s="52"/>
      <c r="CR80" s="52"/>
      <c r="CS80" s="52"/>
      <c r="CT80" s="52"/>
      <c r="CU80" s="52"/>
      <c r="CV80" s="52"/>
      <c r="CW80" s="52"/>
      <c r="CX80" s="52"/>
      <c r="CY80" s="52"/>
      <c r="CZ80" s="52"/>
      <c r="DA80" s="52"/>
      <c r="DB80" s="52"/>
      <c r="DC80" s="52"/>
      <c r="DD80" s="52"/>
      <c r="DE80" s="52"/>
      <c r="DF80" s="52"/>
      <c r="DG80" s="52"/>
      <c r="DH80" s="52"/>
      <c r="DI80" s="52"/>
      <c r="DJ80" s="52"/>
      <c r="DK80" s="52"/>
      <c r="DL80" s="52"/>
      <c r="DM80" s="52"/>
      <c r="DN80" s="52"/>
      <c r="DO80" s="52"/>
      <c r="DP80" s="52"/>
      <c r="DQ80" s="52"/>
      <c r="DR80" s="52"/>
      <c r="DS80" s="52"/>
      <c r="DT80" s="52"/>
      <c r="DU80" s="52"/>
      <c r="DV80" s="52"/>
      <c r="DW80" s="52"/>
      <c r="DX80" s="52"/>
      <c r="DY80" s="52"/>
      <c r="DZ80" s="52"/>
      <c r="EA80" s="52"/>
      <c r="EB80" s="52"/>
      <c r="EC80" s="52"/>
      <c r="ED80" s="52"/>
      <c r="EE80" s="52"/>
      <c r="EF80" s="52"/>
      <c r="EG80" s="52"/>
      <c r="EH80" s="52"/>
      <c r="EI80" s="52"/>
      <c r="EJ80" s="52"/>
      <c r="EK80" s="52"/>
      <c r="EL80" s="52"/>
      <c r="EM80" s="52"/>
      <c r="EN80" s="52"/>
      <c r="EO80" s="52"/>
      <c r="EP80" s="52"/>
      <c r="EQ80" s="52"/>
      <c r="ER80" s="52"/>
      <c r="ES80" s="52"/>
      <c r="ET80" s="52"/>
      <c r="EU80" s="52"/>
      <c r="EV80" s="52"/>
      <c r="EW80" s="52"/>
      <c r="EX80" s="52"/>
      <c r="EY80" s="52"/>
      <c r="EZ80" s="52"/>
      <c r="FA80" s="52"/>
      <c r="FB80" s="52"/>
      <c r="FC80" s="52"/>
      <c r="FD80" s="52"/>
      <c r="FE80" s="52"/>
      <c r="FF80" s="52"/>
      <c r="FG80" s="52"/>
      <c r="FH80" s="52"/>
      <c r="FI80" s="52"/>
      <c r="FJ80" s="52"/>
      <c r="FK80" s="52"/>
      <c r="FL80" s="52"/>
      <c r="FM80" s="52"/>
      <c r="FN80" s="52"/>
      <c r="FO80" s="52"/>
      <c r="FP80" s="52"/>
      <c r="FQ80" s="52"/>
      <c r="FR80" s="52"/>
      <c r="FS80" s="52"/>
      <c r="FT80" s="52"/>
      <c r="FU80" s="52"/>
      <c r="FV80" s="52"/>
      <c r="FW80" s="52"/>
      <c r="FX80" s="52"/>
      <c r="FY80" s="52"/>
      <c r="FZ80" s="52"/>
      <c r="GA80" s="52"/>
      <c r="GB80" s="52"/>
      <c r="GC80" s="52"/>
      <c r="GD80" s="52"/>
      <c r="GE80" s="52"/>
      <c r="GF80" s="52"/>
      <c r="GG80" s="52"/>
      <c r="GH80" s="52"/>
      <c r="GI80" s="52"/>
      <c r="GJ80" s="52"/>
      <c r="GK80" s="52"/>
      <c r="GL80" s="52"/>
      <c r="GM80" s="52"/>
      <c r="GN80" s="52"/>
      <c r="GO80" s="52"/>
      <c r="GP80" s="52"/>
      <c r="GQ80" s="52"/>
      <c r="GR80" s="52"/>
      <c r="GS80" s="52"/>
      <c r="GT80" s="52"/>
      <c r="GU80" s="52"/>
      <c r="GV80" s="52"/>
      <c r="GW80" s="52"/>
      <c r="GX80" s="52"/>
      <c r="GY80" s="52"/>
      <c r="GZ80" s="52"/>
      <c r="HA80" s="52"/>
      <c r="HB80" s="52"/>
      <c r="HC80" s="52"/>
      <c r="HD80" s="52"/>
      <c r="HE80" s="52"/>
      <c r="HF80" s="52"/>
      <c r="HG80" s="52"/>
      <c r="HH80" s="52"/>
      <c r="HI80" s="52"/>
      <c r="HJ80" s="52"/>
      <c r="HK80" s="52"/>
      <c r="HL80" s="52"/>
      <c r="HM80" s="52"/>
      <c r="HN80" s="52"/>
      <c r="HO80" s="52"/>
      <c r="HP80" s="52"/>
      <c r="HQ80" s="52"/>
      <c r="HR80" s="52"/>
      <c r="HS80" s="52"/>
      <c r="HT80" s="52"/>
      <c r="HU80" s="52"/>
      <c r="HV80" s="52"/>
      <c r="HW80" s="52"/>
      <c r="HX80" s="52"/>
      <c r="HY80" s="52"/>
      <c r="HZ80" s="52"/>
      <c r="IA80" s="52"/>
      <c r="IB80" s="52"/>
      <c r="IC80" s="52"/>
      <c r="ID80" s="52"/>
      <c r="IE80" s="52"/>
      <c r="IF80" s="52"/>
      <c r="IG80" s="52"/>
      <c r="IH80" s="52"/>
      <c r="II80" s="52"/>
      <c r="IJ80" s="52"/>
      <c r="IK80" s="52"/>
      <c r="IL80" s="52"/>
      <c r="IM80" s="52"/>
      <c r="IN80" s="52"/>
      <c r="IO80" s="52"/>
      <c r="IP80" s="52"/>
      <c r="IQ80" s="52"/>
      <c r="IR80" s="52"/>
      <c r="IS80" s="52"/>
      <c r="IT80" s="52"/>
      <c r="IU80" s="52"/>
      <c r="IV80" s="52"/>
      <c r="IW80" s="52"/>
      <c r="IX80" s="52"/>
      <c r="IY80" s="52"/>
      <c r="IZ80" s="52"/>
      <c r="JA80" s="52"/>
      <c r="JB80" s="52"/>
      <c r="JC80" s="52"/>
      <c r="JD80" s="52"/>
      <c r="JE80" s="52"/>
      <c r="JF80" s="52"/>
    </row>
    <row r="81" spans="1:266" x14ac:dyDescent="0.15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2"/>
      <c r="CI81" s="52"/>
      <c r="CJ81" s="52"/>
      <c r="CK81" s="52"/>
      <c r="CL81" s="52"/>
      <c r="CM81" s="52"/>
      <c r="CN81" s="52"/>
      <c r="CO81" s="52"/>
      <c r="CP81" s="52"/>
      <c r="CQ81" s="52"/>
      <c r="CR81" s="52"/>
      <c r="CS81" s="52"/>
      <c r="CT81" s="52"/>
      <c r="CU81" s="52"/>
      <c r="CV81" s="52"/>
      <c r="CW81" s="52"/>
      <c r="CX81" s="52"/>
      <c r="CY81" s="52"/>
      <c r="CZ81" s="52"/>
      <c r="DA81" s="52"/>
      <c r="DB81" s="52"/>
      <c r="DC81" s="52"/>
      <c r="DD81" s="52"/>
      <c r="DE81" s="52"/>
      <c r="DF81" s="52"/>
      <c r="DG81" s="52"/>
      <c r="DH81" s="52"/>
      <c r="DI81" s="52"/>
      <c r="DJ81" s="52"/>
      <c r="DK81" s="52"/>
      <c r="DL81" s="52"/>
      <c r="DM81" s="52"/>
      <c r="DN81" s="52"/>
      <c r="DO81" s="52"/>
      <c r="DP81" s="52"/>
      <c r="DQ81" s="52"/>
      <c r="DR81" s="52"/>
      <c r="DS81" s="52"/>
      <c r="DT81" s="52"/>
      <c r="DU81" s="52"/>
      <c r="DV81" s="52"/>
      <c r="DW81" s="52"/>
      <c r="DX81" s="52"/>
      <c r="DY81" s="52"/>
      <c r="DZ81" s="52"/>
      <c r="EA81" s="52"/>
      <c r="EB81" s="52"/>
      <c r="EC81" s="52"/>
      <c r="ED81" s="52"/>
      <c r="EE81" s="52"/>
      <c r="EF81" s="52"/>
      <c r="EG81" s="52"/>
      <c r="EH81" s="52"/>
      <c r="EI81" s="52"/>
      <c r="EJ81" s="52"/>
      <c r="EK81" s="52"/>
      <c r="EL81" s="52"/>
      <c r="EM81" s="52"/>
      <c r="EN81" s="52"/>
      <c r="EO81" s="52"/>
      <c r="EP81" s="52"/>
      <c r="EQ81" s="52"/>
      <c r="ER81" s="52"/>
      <c r="ES81" s="52"/>
      <c r="ET81" s="52"/>
      <c r="EU81" s="52"/>
      <c r="EV81" s="52"/>
      <c r="EW81" s="52"/>
      <c r="EX81" s="52"/>
      <c r="EY81" s="52"/>
      <c r="EZ81" s="52"/>
      <c r="FA81" s="52"/>
      <c r="FB81" s="52"/>
      <c r="FC81" s="52"/>
      <c r="FD81" s="52"/>
      <c r="FE81" s="52"/>
      <c r="FF81" s="52"/>
      <c r="FG81" s="52"/>
      <c r="FH81" s="52"/>
      <c r="FI81" s="52"/>
      <c r="FJ81" s="52"/>
      <c r="FK81" s="52"/>
      <c r="FL81" s="52"/>
      <c r="FM81" s="52"/>
      <c r="FN81" s="52"/>
      <c r="FO81" s="52"/>
      <c r="FP81" s="52"/>
      <c r="FQ81" s="52"/>
      <c r="FR81" s="52"/>
      <c r="FS81" s="52"/>
      <c r="FT81" s="52"/>
      <c r="FU81" s="52"/>
      <c r="FV81" s="52"/>
      <c r="FW81" s="52"/>
      <c r="FX81" s="52"/>
      <c r="FY81" s="52"/>
      <c r="FZ81" s="52"/>
      <c r="GA81" s="52"/>
      <c r="GB81" s="52"/>
      <c r="GC81" s="52"/>
      <c r="GD81" s="52"/>
      <c r="GE81" s="52"/>
      <c r="GF81" s="52"/>
      <c r="GG81" s="52"/>
      <c r="GH81" s="52"/>
      <c r="GI81" s="52"/>
      <c r="GJ81" s="52"/>
      <c r="GK81" s="52"/>
      <c r="GL81" s="52"/>
      <c r="GM81" s="52"/>
      <c r="GN81" s="52"/>
      <c r="GO81" s="52"/>
      <c r="GP81" s="52"/>
      <c r="GQ81" s="52"/>
      <c r="GR81" s="52"/>
      <c r="GS81" s="52"/>
      <c r="GT81" s="52"/>
      <c r="GU81" s="52"/>
      <c r="GV81" s="52"/>
      <c r="GW81" s="52"/>
      <c r="GX81" s="52"/>
      <c r="GY81" s="52"/>
      <c r="GZ81" s="52"/>
      <c r="HA81" s="52"/>
      <c r="HB81" s="52"/>
      <c r="HC81" s="52"/>
      <c r="HD81" s="52"/>
      <c r="HE81" s="52"/>
      <c r="HF81" s="52"/>
      <c r="HG81" s="52"/>
      <c r="HH81" s="52"/>
      <c r="HI81" s="52"/>
      <c r="HJ81" s="52"/>
      <c r="HK81" s="52"/>
      <c r="HL81" s="52"/>
      <c r="HM81" s="52"/>
      <c r="HN81" s="52"/>
      <c r="HO81" s="52"/>
      <c r="HP81" s="52"/>
      <c r="HQ81" s="52"/>
      <c r="HR81" s="52"/>
      <c r="HS81" s="52"/>
      <c r="HT81" s="52"/>
      <c r="HU81" s="52"/>
      <c r="HV81" s="52"/>
      <c r="HW81" s="52"/>
      <c r="HX81" s="52"/>
      <c r="HY81" s="52"/>
      <c r="HZ81" s="52"/>
      <c r="IA81" s="52"/>
      <c r="IB81" s="52"/>
      <c r="IC81" s="52"/>
      <c r="ID81" s="52"/>
      <c r="IE81" s="52"/>
      <c r="IF81" s="52"/>
      <c r="IG81" s="52"/>
      <c r="IH81" s="52"/>
      <c r="II81" s="52"/>
      <c r="IJ81" s="52"/>
      <c r="IK81" s="52"/>
      <c r="IL81" s="52"/>
      <c r="IM81" s="52"/>
      <c r="IN81" s="52"/>
      <c r="IO81" s="52"/>
      <c r="IP81" s="52"/>
      <c r="IQ81" s="52"/>
      <c r="IR81" s="52"/>
      <c r="IS81" s="52"/>
      <c r="IT81" s="52"/>
      <c r="IU81" s="52"/>
      <c r="IV81" s="52"/>
      <c r="IW81" s="52"/>
      <c r="IX81" s="52"/>
      <c r="IY81" s="52"/>
      <c r="IZ81" s="52"/>
      <c r="JA81" s="52"/>
      <c r="JB81" s="52"/>
      <c r="JC81" s="52"/>
      <c r="JD81" s="52"/>
      <c r="JE81" s="52"/>
      <c r="JF81" s="52"/>
    </row>
    <row r="82" spans="1:266" x14ac:dyDescent="0.15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/>
      <c r="BL82" s="52"/>
      <c r="BM82" s="52"/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2"/>
      <c r="CI82" s="52"/>
      <c r="CJ82" s="52"/>
      <c r="CK82" s="52"/>
      <c r="CL82" s="52"/>
      <c r="CM82" s="52"/>
      <c r="CN82" s="52"/>
      <c r="CO82" s="52"/>
      <c r="CP82" s="52"/>
      <c r="CQ82" s="52"/>
      <c r="CR82" s="52"/>
      <c r="CS82" s="52"/>
      <c r="CT82" s="52"/>
      <c r="CU82" s="52"/>
      <c r="CV82" s="52"/>
      <c r="CW82" s="52"/>
      <c r="CX82" s="52"/>
      <c r="CY82" s="52"/>
      <c r="CZ82" s="52"/>
      <c r="DA82" s="52"/>
      <c r="DB82" s="52"/>
      <c r="DC82" s="52"/>
      <c r="DD82" s="52"/>
      <c r="DE82" s="52"/>
      <c r="DF82" s="52"/>
      <c r="DG82" s="52"/>
      <c r="DH82" s="52"/>
      <c r="DI82" s="52"/>
      <c r="DJ82" s="52"/>
      <c r="DK82" s="52"/>
      <c r="DL82" s="52"/>
      <c r="DM82" s="52"/>
      <c r="DN82" s="52"/>
      <c r="DO82" s="52"/>
      <c r="DP82" s="52"/>
      <c r="DQ82" s="52"/>
      <c r="DR82" s="52"/>
      <c r="DS82" s="52"/>
      <c r="DT82" s="52"/>
      <c r="DU82" s="52"/>
      <c r="DV82" s="52"/>
      <c r="DW82" s="52"/>
      <c r="DX82" s="52"/>
      <c r="DY82" s="52"/>
      <c r="DZ82" s="52"/>
      <c r="EA82" s="52"/>
      <c r="EB82" s="52"/>
      <c r="EC82" s="52"/>
      <c r="ED82" s="52"/>
      <c r="EE82" s="52"/>
      <c r="EF82" s="52"/>
      <c r="EG82" s="52"/>
      <c r="EH82" s="52"/>
      <c r="EI82" s="52"/>
      <c r="EJ82" s="52"/>
      <c r="EK82" s="52"/>
      <c r="EL82" s="52"/>
      <c r="EM82" s="52"/>
      <c r="EN82" s="52"/>
      <c r="EO82" s="52"/>
      <c r="EP82" s="52"/>
      <c r="EQ82" s="52"/>
      <c r="ER82" s="52"/>
      <c r="ES82" s="52"/>
      <c r="ET82" s="52"/>
      <c r="EU82" s="52"/>
      <c r="EV82" s="52"/>
      <c r="EW82" s="52"/>
      <c r="EX82" s="52"/>
      <c r="EY82" s="52"/>
      <c r="EZ82" s="52"/>
      <c r="FA82" s="52"/>
      <c r="FB82" s="52"/>
      <c r="FC82" s="52"/>
      <c r="FD82" s="52"/>
      <c r="FE82" s="52"/>
      <c r="FF82" s="52"/>
      <c r="FG82" s="52"/>
      <c r="FH82" s="52"/>
      <c r="FI82" s="52"/>
      <c r="FJ82" s="52"/>
      <c r="FK82" s="52"/>
      <c r="FL82" s="52"/>
      <c r="FM82" s="52"/>
      <c r="FN82" s="52"/>
      <c r="FO82" s="52"/>
      <c r="FP82" s="52"/>
      <c r="FQ82" s="52"/>
      <c r="FR82" s="52"/>
      <c r="FS82" s="52"/>
      <c r="FT82" s="52"/>
      <c r="FU82" s="52"/>
      <c r="FV82" s="52"/>
      <c r="FW82" s="52"/>
      <c r="FX82" s="52"/>
      <c r="FY82" s="52"/>
      <c r="FZ82" s="52"/>
      <c r="GA82" s="52"/>
      <c r="GB82" s="52"/>
      <c r="GC82" s="52"/>
      <c r="GD82" s="52"/>
      <c r="GE82" s="52"/>
      <c r="GF82" s="52"/>
      <c r="GG82" s="52"/>
      <c r="GH82" s="52"/>
      <c r="GI82" s="52"/>
      <c r="GJ82" s="52"/>
      <c r="GK82" s="52"/>
      <c r="GL82" s="52"/>
      <c r="GM82" s="52"/>
      <c r="GN82" s="52"/>
      <c r="GO82" s="52"/>
      <c r="GP82" s="52"/>
      <c r="GQ82" s="52"/>
      <c r="GR82" s="52"/>
      <c r="GS82" s="52"/>
      <c r="GT82" s="52"/>
      <c r="GU82" s="52"/>
      <c r="GV82" s="52"/>
      <c r="GW82" s="52"/>
      <c r="GX82" s="52"/>
      <c r="GY82" s="52"/>
      <c r="GZ82" s="52"/>
      <c r="HA82" s="52"/>
      <c r="HB82" s="52"/>
      <c r="HC82" s="52"/>
      <c r="HD82" s="52"/>
      <c r="HE82" s="52"/>
      <c r="HF82" s="52"/>
      <c r="HG82" s="52"/>
      <c r="HH82" s="52"/>
      <c r="HI82" s="52"/>
      <c r="HJ82" s="52"/>
      <c r="HK82" s="52"/>
      <c r="HL82" s="52"/>
      <c r="HM82" s="52"/>
      <c r="HN82" s="52"/>
      <c r="HO82" s="52"/>
      <c r="HP82" s="52"/>
      <c r="HQ82" s="52"/>
      <c r="HR82" s="52"/>
      <c r="HS82" s="52"/>
      <c r="HT82" s="52"/>
      <c r="HU82" s="52"/>
      <c r="HV82" s="52"/>
      <c r="HW82" s="52"/>
      <c r="HX82" s="52"/>
      <c r="HY82" s="52"/>
      <c r="HZ82" s="52"/>
      <c r="IA82" s="52"/>
      <c r="IB82" s="52"/>
      <c r="IC82" s="52"/>
      <c r="ID82" s="52"/>
      <c r="IE82" s="52"/>
      <c r="IF82" s="52"/>
      <c r="IG82" s="52"/>
      <c r="IH82" s="52"/>
      <c r="II82" s="52"/>
      <c r="IJ82" s="52"/>
      <c r="IK82" s="52"/>
      <c r="IL82" s="52"/>
      <c r="IM82" s="52"/>
      <c r="IN82" s="52"/>
      <c r="IO82" s="52"/>
      <c r="IP82" s="52"/>
      <c r="IQ82" s="52"/>
      <c r="IR82" s="52"/>
      <c r="IS82" s="52"/>
      <c r="IT82" s="52"/>
      <c r="IU82" s="52"/>
      <c r="IV82" s="52"/>
      <c r="IW82" s="52"/>
      <c r="IX82" s="52"/>
      <c r="IY82" s="52"/>
      <c r="IZ82" s="52"/>
      <c r="JA82" s="52"/>
      <c r="JB82" s="52"/>
      <c r="JC82" s="52"/>
      <c r="JD82" s="52"/>
      <c r="JE82" s="52"/>
      <c r="JF82" s="52"/>
    </row>
    <row r="83" spans="1:266" x14ac:dyDescent="0.15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/>
      <c r="BJ83" s="52"/>
      <c r="BK83" s="52"/>
      <c r="BL83" s="52"/>
      <c r="BM83" s="52"/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2"/>
      <c r="CI83" s="52"/>
      <c r="CJ83" s="52"/>
      <c r="CK83" s="52"/>
      <c r="CL83" s="52"/>
      <c r="CM83" s="52"/>
      <c r="CN83" s="52"/>
      <c r="CO83" s="52"/>
      <c r="CP83" s="52"/>
      <c r="CQ83" s="52"/>
      <c r="CR83" s="52"/>
      <c r="CS83" s="52"/>
      <c r="CT83" s="52"/>
      <c r="CU83" s="52"/>
      <c r="CV83" s="52"/>
      <c r="CW83" s="52"/>
      <c r="CX83" s="52"/>
      <c r="CY83" s="52"/>
      <c r="CZ83" s="52"/>
      <c r="DA83" s="52"/>
      <c r="DB83" s="52"/>
      <c r="DC83" s="52"/>
      <c r="DD83" s="52"/>
      <c r="DE83" s="52"/>
      <c r="DF83" s="52"/>
      <c r="DG83" s="52"/>
      <c r="DH83" s="52"/>
      <c r="DI83" s="52"/>
      <c r="DJ83" s="52"/>
      <c r="DK83" s="52"/>
      <c r="DL83" s="52"/>
      <c r="DM83" s="52"/>
      <c r="DN83" s="52"/>
      <c r="DO83" s="52"/>
      <c r="DP83" s="52"/>
      <c r="DQ83" s="52"/>
      <c r="DR83" s="52"/>
      <c r="DS83" s="52"/>
      <c r="DT83" s="52"/>
      <c r="DU83" s="52"/>
      <c r="DV83" s="52"/>
      <c r="DW83" s="52"/>
      <c r="DX83" s="52"/>
      <c r="DY83" s="52"/>
      <c r="DZ83" s="52"/>
      <c r="EA83" s="52"/>
      <c r="EB83" s="52"/>
      <c r="EC83" s="52"/>
      <c r="ED83" s="52"/>
      <c r="EE83" s="52"/>
      <c r="EF83" s="52"/>
      <c r="EG83" s="52"/>
      <c r="EH83" s="52"/>
      <c r="EI83" s="52"/>
      <c r="EJ83" s="52"/>
      <c r="EK83" s="52"/>
      <c r="EL83" s="52"/>
      <c r="EM83" s="52"/>
      <c r="EN83" s="52"/>
      <c r="EO83" s="52"/>
      <c r="EP83" s="52"/>
      <c r="EQ83" s="52"/>
      <c r="ER83" s="52"/>
      <c r="ES83" s="52"/>
      <c r="ET83" s="52"/>
      <c r="EU83" s="52"/>
      <c r="EV83" s="52"/>
      <c r="EW83" s="52"/>
      <c r="EX83" s="52"/>
      <c r="EY83" s="52"/>
      <c r="EZ83" s="52"/>
      <c r="FA83" s="52"/>
      <c r="FB83" s="52"/>
      <c r="FC83" s="52"/>
      <c r="FD83" s="52"/>
      <c r="FE83" s="52"/>
      <c r="FF83" s="52"/>
      <c r="FG83" s="52"/>
      <c r="FH83" s="52"/>
      <c r="FI83" s="52"/>
      <c r="FJ83" s="52"/>
      <c r="FK83" s="52"/>
      <c r="FL83" s="52"/>
      <c r="FM83" s="52"/>
      <c r="FN83" s="52"/>
      <c r="FO83" s="52"/>
      <c r="FP83" s="52"/>
      <c r="FQ83" s="52"/>
      <c r="FR83" s="52"/>
      <c r="FS83" s="52"/>
      <c r="FT83" s="52"/>
      <c r="FU83" s="52"/>
      <c r="FV83" s="52"/>
      <c r="FW83" s="52"/>
      <c r="FX83" s="52"/>
      <c r="FY83" s="52"/>
      <c r="FZ83" s="52"/>
      <c r="GA83" s="52"/>
      <c r="GB83" s="52"/>
      <c r="GC83" s="52"/>
      <c r="GD83" s="52"/>
      <c r="GE83" s="52"/>
      <c r="GF83" s="52"/>
      <c r="GG83" s="52"/>
      <c r="GH83" s="52"/>
      <c r="GI83" s="52"/>
      <c r="GJ83" s="52"/>
      <c r="GK83" s="52"/>
      <c r="GL83" s="52"/>
      <c r="GM83" s="52"/>
      <c r="GN83" s="52"/>
      <c r="GO83" s="52"/>
      <c r="GP83" s="52"/>
      <c r="GQ83" s="52"/>
      <c r="GR83" s="52"/>
      <c r="GS83" s="52"/>
      <c r="GT83" s="52"/>
      <c r="GU83" s="52"/>
      <c r="GV83" s="52"/>
      <c r="GW83" s="52"/>
      <c r="GX83" s="52"/>
      <c r="GY83" s="52"/>
      <c r="GZ83" s="52"/>
      <c r="HA83" s="52"/>
      <c r="HB83" s="52"/>
      <c r="HC83" s="52"/>
      <c r="HD83" s="52"/>
      <c r="HE83" s="52"/>
      <c r="HF83" s="52"/>
      <c r="HG83" s="52"/>
      <c r="HH83" s="52"/>
      <c r="HI83" s="52"/>
      <c r="HJ83" s="52"/>
      <c r="HK83" s="52"/>
      <c r="HL83" s="52"/>
      <c r="HM83" s="52"/>
      <c r="HN83" s="52"/>
      <c r="HO83" s="52"/>
      <c r="HP83" s="52"/>
      <c r="HQ83" s="52"/>
      <c r="HR83" s="52"/>
      <c r="HS83" s="52"/>
      <c r="HT83" s="52"/>
      <c r="HU83" s="52"/>
      <c r="HV83" s="52"/>
      <c r="HW83" s="52"/>
      <c r="HX83" s="52"/>
      <c r="HY83" s="52"/>
      <c r="HZ83" s="52"/>
      <c r="IA83" s="52"/>
      <c r="IB83" s="52"/>
      <c r="IC83" s="52"/>
      <c r="ID83" s="52"/>
      <c r="IE83" s="52"/>
      <c r="IF83" s="52"/>
      <c r="IG83" s="52"/>
      <c r="IH83" s="52"/>
      <c r="II83" s="52"/>
      <c r="IJ83" s="52"/>
      <c r="IK83" s="52"/>
      <c r="IL83" s="52"/>
      <c r="IM83" s="52"/>
      <c r="IN83" s="52"/>
      <c r="IO83" s="52"/>
      <c r="IP83" s="52"/>
      <c r="IQ83" s="52"/>
      <c r="IR83" s="52"/>
      <c r="IS83" s="52"/>
      <c r="IT83" s="52"/>
      <c r="IU83" s="52"/>
      <c r="IV83" s="52"/>
      <c r="IW83" s="52"/>
      <c r="IX83" s="52"/>
      <c r="IY83" s="52"/>
      <c r="IZ83" s="52"/>
      <c r="JA83" s="52"/>
      <c r="JB83" s="52"/>
      <c r="JC83" s="52"/>
      <c r="JD83" s="52"/>
      <c r="JE83" s="52"/>
      <c r="JF83" s="52"/>
    </row>
    <row r="84" spans="1:266" x14ac:dyDescent="0.15">
      <c r="A84" s="52"/>
      <c r="B84" s="52"/>
      <c r="C84" s="52"/>
      <c r="D84" s="52"/>
      <c r="E84" s="52"/>
      <c r="F84" s="52"/>
      <c r="G84" s="52"/>
      <c r="H84" s="52"/>
    </row>
    <row r="85" spans="1:266" x14ac:dyDescent="0.15">
      <c r="A85" s="52"/>
      <c r="B85" s="52"/>
      <c r="C85" s="52"/>
      <c r="D85" s="52"/>
      <c r="E85" s="52"/>
      <c r="F85" s="52"/>
      <c r="G85" s="52"/>
    </row>
    <row r="86" spans="1:266" x14ac:dyDescent="0.15">
      <c r="A86" s="52"/>
      <c r="B86" s="52"/>
      <c r="C86" s="52"/>
      <c r="D86" s="52"/>
      <c r="E86" s="52"/>
      <c r="F86" s="52"/>
      <c r="G86" s="52"/>
    </row>
    <row r="87" spans="1:266" x14ac:dyDescent="0.15">
      <c r="F87" s="52"/>
    </row>
  </sheetData>
  <sheetProtection algorithmName="SHA-512" hashValue="ze03f2cmmK4gthHoLypVKY0hvU+8B9aHA7ceW2gzohyLVqErNVrdfvXBFwRXdoLaqX0+FL9fB6E7dX9niaoE4Q==" saltValue="DDEDcIFf4A1aJw4jiyCU5g==" spinCount="100000" sheet="1" objects="1" scenarios="1"/>
  <phoneticPr fontId="7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H50"/>
  <sheetViews>
    <sheetView zoomScale="150" workbookViewId="0">
      <selection activeCell="J27" sqref="J27"/>
    </sheetView>
  </sheetViews>
  <sheetFormatPr baseColWidth="10" defaultRowHeight="13" x14ac:dyDescent="0.15"/>
  <cols>
    <col min="1" max="1" width="28.83203125" style="6" customWidth="1"/>
    <col min="2" max="2" width="7.5" style="6" customWidth="1"/>
    <col min="3" max="3" width="16.5" style="6" customWidth="1"/>
    <col min="4" max="4" width="17" style="6" customWidth="1"/>
    <col min="5" max="5" width="11.5" style="6" customWidth="1"/>
    <col min="6" max="16384" width="10.83203125" style="6"/>
  </cols>
  <sheetData>
    <row r="1" spans="1:8" x14ac:dyDescent="0.15">
      <c r="A1" s="28" t="s">
        <v>148</v>
      </c>
    </row>
    <row r="2" spans="1:8" x14ac:dyDescent="0.15">
      <c r="A2" s="79"/>
      <c r="B2" s="79"/>
      <c r="C2" s="79"/>
      <c r="D2" s="79"/>
      <c r="E2" s="79"/>
      <c r="F2" s="79"/>
      <c r="G2" s="79"/>
      <c r="H2" s="79"/>
    </row>
    <row r="3" spans="1:8" x14ac:dyDescent="0.15">
      <c r="A3" s="284" t="s">
        <v>184</v>
      </c>
      <c r="B3" s="284"/>
      <c r="C3" s="284"/>
    </row>
    <row r="5" spans="1:8" x14ac:dyDescent="0.15">
      <c r="A5" s="19" t="s">
        <v>228</v>
      </c>
      <c r="B5" s="19" t="s">
        <v>304</v>
      </c>
      <c r="D5" s="48">
        <v>2500</v>
      </c>
    </row>
    <row r="7" spans="1:8" x14ac:dyDescent="0.15">
      <c r="A7" s="30" t="s">
        <v>170</v>
      </c>
    </row>
    <row r="9" spans="1:8" x14ac:dyDescent="0.15">
      <c r="A9" s="19" t="s">
        <v>77</v>
      </c>
      <c r="C9" s="31" t="s">
        <v>115</v>
      </c>
      <c r="D9" s="31" t="s">
        <v>116</v>
      </c>
      <c r="E9" s="32" t="s">
        <v>125</v>
      </c>
    </row>
    <row r="10" spans="1:8" x14ac:dyDescent="0.15">
      <c r="A10" s="6" t="s">
        <v>68</v>
      </c>
      <c r="C10" s="33">
        <f>IF($D5&gt;='APT Jul''15'!E7,('APT Jul''15'!E7*'APT Jul''15'!E9/100*1.1),('Bills July''15'!$D5*'APT Jul''15'!E9/100*1.1))</f>
        <v>34.585925000000003</v>
      </c>
      <c r="D10" s="33">
        <f>IF($D5&gt;='APT Jul''15'!F7,('APT Jul''15'!F7*'APT Jul''15'!F9/100*1.1),('Bills July''15'!$D5*'APT Jul''15'!F9/100*1.1))</f>
        <v>73.162056000000021</v>
      </c>
      <c r="E10" s="34"/>
    </row>
    <row r="11" spans="1:8" x14ac:dyDescent="0.15">
      <c r="A11" s="6" t="s">
        <v>69</v>
      </c>
      <c r="C11" s="33">
        <f>IF($D5&lt;'APT Jul''15'!E7,0,IF('Bills July''15'!$D5&lt;='APT Jul''15'!E8,('Bills July''15'!$D5-'APT Jul''15'!E7)*('APT Jul''15'!E10/100*1.1),('APT Jul''15'!E8-'APT Jul''15'!E7)*('APT Jul''15'!E10/100*1.1)))</f>
        <v>49.820100000000004</v>
      </c>
      <c r="D11" s="33">
        <f>IF($D5&lt;'APT Jul''15'!F7,0,IF('Bills July''15'!$D5&lt;='APT Jul''15'!F8,('Bills July''15'!$D5-'APT Jul''15'!F7)*('APT Jul''15'!F10/100*1.1),('APT Jul''15'!F8-'APT Jul''15'!F7)*('APT Jul''15'!F10/100*1.1)))</f>
        <v>0</v>
      </c>
      <c r="E11" s="34"/>
    </row>
    <row r="12" spans="1:8" x14ac:dyDescent="0.15">
      <c r="A12" s="6" t="s">
        <v>70</v>
      </c>
      <c r="C12" s="33">
        <f>IF(($D5&lt;'APT Jul''15'!E8),(0),('Bills July''15'!$D5-'APT Jul''15'!E8)*'APT Jul''15'!E11/100*1.1)</f>
        <v>5.2340750000000007</v>
      </c>
      <c r="D12" s="33">
        <f>IF(($D5&lt;'APT Jul''15'!F8),(0),('Bills July''15'!$D5-'APT Jul''15'!F8)*'APT Jul''15'!F11/100*1.1)</f>
        <v>5.0838040000000007</v>
      </c>
      <c r="E12" s="34"/>
    </row>
    <row r="13" spans="1:8" x14ac:dyDescent="0.15">
      <c r="A13" s="6" t="s">
        <v>71</v>
      </c>
      <c r="C13" s="33">
        <f>91*'APT Jul''15'!E12/100*1.1</f>
        <v>105.09499000000001</v>
      </c>
      <c r="D13" s="33">
        <f>91*'APT Jul''15'!F12/100*1.1</f>
        <v>103.23313</v>
      </c>
      <c r="E13" s="35">
        <f>AVERAGE(C13:D13)</f>
        <v>104.16406000000001</v>
      </c>
    </row>
    <row r="14" spans="1:8" x14ac:dyDescent="0.15">
      <c r="A14" s="6" t="s">
        <v>72</v>
      </c>
      <c r="C14" s="33">
        <f>SUM(C10:C13)</f>
        <v>194.73509000000001</v>
      </c>
      <c r="D14" s="33">
        <f t="shared" ref="D14" si="0">SUM(D10:D13)</f>
        <v>181.47899000000001</v>
      </c>
      <c r="E14" s="35">
        <f t="shared" ref="E14" si="1">AVERAGE(C14:D14)</f>
        <v>188.10704000000001</v>
      </c>
    </row>
    <row r="15" spans="1:8" x14ac:dyDescent="0.15">
      <c r="A15" s="8" t="s">
        <v>187</v>
      </c>
      <c r="B15" s="18"/>
      <c r="C15" s="36">
        <f>C14*4</f>
        <v>778.94036000000006</v>
      </c>
      <c r="D15" s="36">
        <f t="shared" ref="D15" si="2">D14*4</f>
        <v>725.91596000000004</v>
      </c>
      <c r="E15" s="37">
        <f>AVERAGE(C15:D15)</f>
        <v>752.42816000000005</v>
      </c>
    </row>
    <row r="16" spans="1:8" x14ac:dyDescent="0.15">
      <c r="C16" s="33"/>
      <c r="D16" s="33"/>
      <c r="E16" s="33"/>
    </row>
    <row r="17" spans="1:5" x14ac:dyDescent="0.15">
      <c r="A17" s="30" t="s">
        <v>188</v>
      </c>
      <c r="C17" s="33"/>
      <c r="D17" s="33"/>
      <c r="E17" s="33"/>
    </row>
    <row r="18" spans="1:5" x14ac:dyDescent="0.15">
      <c r="C18" s="33"/>
      <c r="D18" s="33"/>
      <c r="E18" s="33"/>
    </row>
    <row r="19" spans="1:5" x14ac:dyDescent="0.15">
      <c r="A19" s="19" t="s">
        <v>122</v>
      </c>
      <c r="C19" s="38" t="s">
        <v>135</v>
      </c>
      <c r="D19" s="38" t="s">
        <v>136</v>
      </c>
      <c r="E19" s="39" t="s">
        <v>125</v>
      </c>
    </row>
    <row r="20" spans="1:5" x14ac:dyDescent="0.15">
      <c r="A20" s="6" t="s">
        <v>68</v>
      </c>
      <c r="C20" s="33">
        <f>IF($D5&gt;='Envestra Jul''15'!E7,('Envestra Jul''15'!E7*'Envestra Jul''15'!E9/100*1.1),('Bills July''15'!$D5*'Envestra Jul''15'!E9/100*1.1))</f>
        <v>44.562848000000002</v>
      </c>
      <c r="D20" s="33">
        <f>IF($D5&gt;='Envestra Jul''15'!F7,('Envestra Jul''15'!F7*'Envestra Jul''15'!F9/100*1.1),('Bills July''15'!$D5*'Envestra Jul''15'!F9/100*1.1))</f>
        <v>44.019800000000004</v>
      </c>
      <c r="E20" s="34"/>
    </row>
    <row r="21" spans="1:5" x14ac:dyDescent="0.15">
      <c r="A21" s="6" t="s">
        <v>69</v>
      </c>
      <c r="C21" s="33">
        <f>IF($D5&lt;'Envestra Jul''15'!E7,0,IF('Bills July''15'!$D5&lt;='Envestra Jul''15'!E8,('Bills July''15'!$D5-'Envestra Jul''15'!E7)*('Envestra Jul''15'!E10/100*1.1),('Envestra Jul''15'!E8-'Envestra Jul''15'!E7)*('Envestra Jul''15'!E10/100*1.1)))</f>
        <v>76.085856000000021</v>
      </c>
      <c r="D21" s="33">
        <f>IF($D5&lt;'Envestra Jul''15'!F7,0,IF('Bills July''15'!$D5&lt;='Envestra Jul''15'!F8,('Bills July''15'!$D5-'Envestra Jul''15'!F7)*('Envestra Jul''15'!F10/100*1.1),('Envestra Jul''15'!F8-'Envestra Jul''15'!F7)*('Envestra Jul''15'!F10/100*1.1)))</f>
        <v>72.655439999999999</v>
      </c>
      <c r="E21" s="34"/>
    </row>
    <row r="22" spans="1:5" x14ac:dyDescent="0.15">
      <c r="A22" s="6" t="s">
        <v>70</v>
      </c>
      <c r="C22" s="33">
        <f>IF(($D5&lt;'Envestra Jul''15'!E8),(0),('Bills July''15'!$D5-'Envestra Jul''15'!E8)*'Envestra Jul''15'!E11/100*1.1)</f>
        <v>0</v>
      </c>
      <c r="D22" s="33">
        <f>IF(($D5&lt;'Envestra Jul''15'!F8),(0),('Bills July''15'!$D5-'Envestra Jul''15'!F8)*'Envestra Jul''15'!F11/100*1.1)</f>
        <v>0</v>
      </c>
      <c r="E22" s="34"/>
    </row>
    <row r="23" spans="1:5" x14ac:dyDescent="0.15">
      <c r="A23" s="6" t="s">
        <v>71</v>
      </c>
      <c r="C23" s="33">
        <f>91*'Envestra Jul''15'!E12/100*1.1</f>
        <v>70.93086000000001</v>
      </c>
      <c r="D23" s="33">
        <f>91*'Envestra Jul''15'!F12/100*1.1</f>
        <v>69.379310000000004</v>
      </c>
      <c r="E23" s="35">
        <f>AVERAGE(C23:D23)</f>
        <v>70.155085000000014</v>
      </c>
    </row>
    <row r="24" spans="1:5" x14ac:dyDescent="0.15">
      <c r="A24" s="6" t="s">
        <v>72</v>
      </c>
      <c r="C24" s="33">
        <f>SUM(C20:C23)</f>
        <v>191.57956400000003</v>
      </c>
      <c r="D24" s="33">
        <f t="shared" ref="D24" si="3">SUM(D20:D23)</f>
        <v>186.05455000000001</v>
      </c>
      <c r="E24" s="35">
        <f t="shared" ref="E24:E25" si="4">AVERAGE(C24:D24)</f>
        <v>188.81705700000003</v>
      </c>
    </row>
    <row r="25" spans="1:5" x14ac:dyDescent="0.15">
      <c r="A25" s="8" t="s">
        <v>187</v>
      </c>
      <c r="B25" s="18"/>
      <c r="C25" s="36">
        <f>C24*4</f>
        <v>766.31825600000013</v>
      </c>
      <c r="D25" s="36">
        <f t="shared" ref="D25" si="5">D24*4</f>
        <v>744.21820000000002</v>
      </c>
      <c r="E25" s="37">
        <f t="shared" si="4"/>
        <v>755.26822800000014</v>
      </c>
    </row>
    <row r="26" spans="1:5" x14ac:dyDescent="0.15">
      <c r="C26" s="33"/>
      <c r="D26" s="33"/>
      <c r="E26" s="33"/>
    </row>
    <row r="27" spans="1:5" x14ac:dyDescent="0.15">
      <c r="A27" s="19" t="s">
        <v>73</v>
      </c>
      <c r="C27" s="38" t="s">
        <v>135</v>
      </c>
      <c r="D27" s="38" t="s">
        <v>136</v>
      </c>
      <c r="E27" s="39" t="s">
        <v>125</v>
      </c>
    </row>
    <row r="28" spans="1:5" x14ac:dyDescent="0.15">
      <c r="A28" s="6" t="s">
        <v>68</v>
      </c>
      <c r="C28" s="40" t="s">
        <v>124</v>
      </c>
      <c r="D28" s="33">
        <f>IF($D5&gt;='Envestra Jul''15'!F16,('Envestra Jul''15'!F16*'Envestra Jul''15'!F18/100*1.1),($D5*'Envestra Jul''15'!F18/100*1.1))</f>
        <v>51.05474000000001</v>
      </c>
      <c r="E28" s="34"/>
    </row>
    <row r="29" spans="1:5" x14ac:dyDescent="0.15">
      <c r="A29" s="6" t="s">
        <v>69</v>
      </c>
      <c r="C29" s="40" t="s">
        <v>124</v>
      </c>
      <c r="D29" s="33">
        <f>IF($D5&lt;'Envestra Jul''15'!F16,0,IF($D5&lt;='Envestra Jul''15'!F17,($D5-'Envestra Jul''15'!F16)*('Envestra Jul''15'!F19/100*1.1),('Envestra Jul''15'!F17-'Envestra Jul''15'!F16)*('Envestra Jul''15'!F19/100*1.1)))</f>
        <v>79.612632000000005</v>
      </c>
      <c r="E29" s="34"/>
    </row>
    <row r="30" spans="1:5" x14ac:dyDescent="0.15">
      <c r="A30" s="6" t="s">
        <v>70</v>
      </c>
      <c r="C30" s="40" t="s">
        <v>124</v>
      </c>
      <c r="D30" s="33">
        <f>IF(($D5&lt;'Envestra Jul''15'!F17),(0),($D5-'Envestra Jul''15'!F17)*'Envestra Jul''15'!F20/100*1.1)</f>
        <v>0</v>
      </c>
      <c r="E30" s="34"/>
    </row>
    <row r="31" spans="1:5" x14ac:dyDescent="0.15">
      <c r="A31" s="6" t="s">
        <v>71</v>
      </c>
      <c r="C31" s="40" t="s">
        <v>124</v>
      </c>
      <c r="D31" s="33">
        <f>91*'Envestra Jul''15'!F21/100*1.1</f>
        <v>68.348280000000017</v>
      </c>
      <c r="E31" s="35"/>
    </row>
    <row r="32" spans="1:5" x14ac:dyDescent="0.15">
      <c r="A32" s="6" t="s">
        <v>72</v>
      </c>
      <c r="C32" s="40" t="s">
        <v>124</v>
      </c>
      <c r="D32" s="33">
        <f>SUM(D28:D31)</f>
        <v>199.01565200000002</v>
      </c>
      <c r="E32" s="35"/>
    </row>
    <row r="33" spans="1:5" x14ac:dyDescent="0.15">
      <c r="A33" s="8" t="s">
        <v>187</v>
      </c>
      <c r="B33" s="18"/>
      <c r="C33" s="36"/>
      <c r="D33" s="36">
        <f>D32*4</f>
        <v>796.06260800000007</v>
      </c>
      <c r="E33" s="41"/>
    </row>
    <row r="34" spans="1:5" x14ac:dyDescent="0.15">
      <c r="C34" s="33"/>
      <c r="D34" s="33"/>
      <c r="E34" s="33"/>
    </row>
    <row r="35" spans="1:5" x14ac:dyDescent="0.15">
      <c r="A35" s="19" t="s">
        <v>132</v>
      </c>
      <c r="C35" s="38" t="s">
        <v>135</v>
      </c>
      <c r="D35" s="38" t="s">
        <v>136</v>
      </c>
      <c r="E35" s="39" t="s">
        <v>125</v>
      </c>
    </row>
    <row r="36" spans="1:5" x14ac:dyDescent="0.15">
      <c r="A36" s="6" t="s">
        <v>68</v>
      </c>
      <c r="C36" s="40" t="s">
        <v>124</v>
      </c>
      <c r="D36" s="33">
        <f>IF($D5&gt;='Envestra Jul''15'!F25,('Envestra Jul''15'!F25*'Envestra Jul''15'!F26/100*1.1),($D5*'Envestra Jul''15'!F26/100*1.1))</f>
        <v>91.190000000000012</v>
      </c>
      <c r="E36" s="34"/>
    </row>
    <row r="37" spans="1:5" x14ac:dyDescent="0.15">
      <c r="A37" s="6" t="s">
        <v>70</v>
      </c>
      <c r="C37" s="40" t="s">
        <v>124</v>
      </c>
      <c r="D37" s="33">
        <f>IF(($D5&lt;'Envestra Jul''15'!F25),(0),($D5-'Envestra Jul''15'!F25)*'Envestra Jul''15'!F27/100*1.1)</f>
        <v>0</v>
      </c>
      <c r="E37" s="34"/>
    </row>
    <row r="38" spans="1:5" x14ac:dyDescent="0.15">
      <c r="A38" s="6" t="s">
        <v>71</v>
      </c>
      <c r="C38" s="40" t="s">
        <v>124</v>
      </c>
      <c r="D38" s="33">
        <f>91*'Envestra Jul''15'!F28/100*1.1</f>
        <v>27.417390000000005</v>
      </c>
      <c r="E38" s="35"/>
    </row>
    <row r="39" spans="1:5" x14ac:dyDescent="0.15">
      <c r="A39" s="6" t="s">
        <v>72</v>
      </c>
      <c r="C39" s="40" t="s">
        <v>124</v>
      </c>
      <c r="D39" s="33">
        <f>SUM(D36:D38)</f>
        <v>118.60739000000001</v>
      </c>
      <c r="E39" s="35"/>
    </row>
    <row r="40" spans="1:5" x14ac:dyDescent="0.15">
      <c r="A40" s="8" t="s">
        <v>187</v>
      </c>
      <c r="B40" s="18"/>
      <c r="C40" s="36"/>
      <c r="D40" s="36">
        <f>D39*4</f>
        <v>474.42956000000004</v>
      </c>
      <c r="E40" s="41"/>
    </row>
    <row r="42" spans="1:5" x14ac:dyDescent="0.15">
      <c r="A42" s="8"/>
      <c r="B42" s="18"/>
      <c r="C42" s="42"/>
      <c r="D42" s="18"/>
      <c r="E42" s="18"/>
    </row>
    <row r="43" spans="1:5" x14ac:dyDescent="0.15">
      <c r="A43" s="19" t="s">
        <v>211</v>
      </c>
      <c r="C43" s="31" t="s">
        <v>115</v>
      </c>
      <c r="D43" s="31" t="s">
        <v>116</v>
      </c>
    </row>
    <row r="44" spans="1:5" x14ac:dyDescent="0.15">
      <c r="A44" s="6" t="s">
        <v>212</v>
      </c>
      <c r="C44" s="6" t="s">
        <v>185</v>
      </c>
      <c r="D44" s="6" t="s">
        <v>203</v>
      </c>
    </row>
    <row r="45" spans="1:5" x14ac:dyDescent="0.15">
      <c r="A45" s="6" t="s">
        <v>213</v>
      </c>
      <c r="C45" s="6" t="s">
        <v>216</v>
      </c>
      <c r="D45" s="6" t="s">
        <v>216</v>
      </c>
    </row>
    <row r="46" spans="1:5" x14ac:dyDescent="0.15">
      <c r="A46" s="6" t="s">
        <v>194</v>
      </c>
      <c r="C46" s="45" t="s">
        <v>203</v>
      </c>
      <c r="D46" s="45" t="s">
        <v>203</v>
      </c>
    </row>
    <row r="47" spans="1:5" x14ac:dyDescent="0.15">
      <c r="A47" s="6" t="s">
        <v>195</v>
      </c>
      <c r="C47" s="44" t="s">
        <v>159</v>
      </c>
      <c r="D47" s="44" t="s">
        <v>159</v>
      </c>
    </row>
    <row r="48" spans="1:5" x14ac:dyDescent="0.15">
      <c r="A48" s="6" t="s">
        <v>223</v>
      </c>
      <c r="C48" s="45">
        <v>12</v>
      </c>
      <c r="D48" s="45">
        <v>12</v>
      </c>
    </row>
    <row r="49" spans="1:8" x14ac:dyDescent="0.15">
      <c r="A49" s="6" t="s">
        <v>224</v>
      </c>
      <c r="C49" s="6" t="s">
        <v>162</v>
      </c>
      <c r="D49" s="6" t="s">
        <v>60</v>
      </c>
    </row>
    <row r="50" spans="1:8" x14ac:dyDescent="0.15">
      <c r="A50" s="80"/>
      <c r="B50" s="80"/>
      <c r="C50" s="80"/>
      <c r="D50" s="80"/>
      <c r="E50" s="80"/>
      <c r="F50" s="80"/>
      <c r="G50" s="80"/>
      <c r="H50" s="80"/>
    </row>
  </sheetData>
  <sheetProtection algorithmName="SHA-512" hashValue="cwEpwXBXKuqzLXDwvKZo9CD/Ge0PQmsqHaeWtPl1OBd4FlmIbufN8rpZ2dsS9cU7UdqaqqwbGVDVqJlzrnhArA==" saltValue="h9DKOupveKwGYQnvXc4eBg==" spinCount="100000" sheet="1" objects="1" scenarios="1"/>
  <mergeCells count="1">
    <mergeCell ref="A3:C3"/>
  </mergeCells>
  <phoneticPr fontId="7" type="noConversion"/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:H50"/>
  <sheetViews>
    <sheetView zoomScale="125" workbookViewId="0">
      <selection activeCell="D5" sqref="D5"/>
    </sheetView>
  </sheetViews>
  <sheetFormatPr baseColWidth="10" defaultRowHeight="13" x14ac:dyDescent="0.15"/>
  <cols>
    <col min="1" max="1" width="28.83203125" style="6" customWidth="1"/>
    <col min="2" max="2" width="7.5" style="6" customWidth="1"/>
    <col min="3" max="3" width="16.5" style="6" customWidth="1"/>
    <col min="4" max="4" width="17" style="6" customWidth="1"/>
    <col min="5" max="5" width="11.5" style="6" customWidth="1"/>
    <col min="6" max="16384" width="10.83203125" style="6"/>
  </cols>
  <sheetData>
    <row r="1" spans="1:8" x14ac:dyDescent="0.15">
      <c r="A1" s="28" t="s">
        <v>148</v>
      </c>
    </row>
    <row r="2" spans="1:8" x14ac:dyDescent="0.15">
      <c r="A2" s="68"/>
      <c r="B2" s="68"/>
      <c r="C2" s="68"/>
      <c r="D2" s="68"/>
      <c r="E2" s="68"/>
      <c r="F2" s="68"/>
      <c r="G2" s="68"/>
      <c r="H2" s="68"/>
    </row>
    <row r="3" spans="1:8" x14ac:dyDescent="0.15">
      <c r="A3" s="284" t="s">
        <v>120</v>
      </c>
      <c r="B3" s="284"/>
      <c r="C3" s="284"/>
    </row>
    <row r="5" spans="1:8" x14ac:dyDescent="0.15">
      <c r="A5" s="19" t="s">
        <v>228</v>
      </c>
      <c r="B5" s="19" t="s">
        <v>304</v>
      </c>
      <c r="D5" s="48">
        <v>2500</v>
      </c>
    </row>
    <row r="7" spans="1:8" x14ac:dyDescent="0.15">
      <c r="A7" s="30" t="s">
        <v>170</v>
      </c>
    </row>
    <row r="9" spans="1:8" x14ac:dyDescent="0.15">
      <c r="A9" s="19" t="s">
        <v>77</v>
      </c>
      <c r="C9" s="31" t="s">
        <v>115</v>
      </c>
      <c r="D9" s="31" t="s">
        <v>116</v>
      </c>
      <c r="E9" s="32" t="s">
        <v>125</v>
      </c>
    </row>
    <row r="10" spans="1:8" x14ac:dyDescent="0.15">
      <c r="A10" s="6" t="s">
        <v>68</v>
      </c>
      <c r="C10" s="33">
        <f>IF($D5&gt;='APT Jul''14'!E7,('APT Jul''14'!E7*'APT Jul''14'!E9/100),('Bills July''14'!$D5*'APT Jul''14'!E9/100))</f>
        <v>33.878350000000005</v>
      </c>
      <c r="D10" s="33">
        <f>IF($D5&gt;='APT Jul''14'!F7,('APT Jul''14'!F7*'APT Jul''14'!F9/100),('Bills July''14'!$D5*'APT Jul''14'!F9/100))</f>
        <v>75.287520000000001</v>
      </c>
      <c r="E10" s="34"/>
    </row>
    <row r="11" spans="1:8" x14ac:dyDescent="0.15">
      <c r="A11" s="6" t="s">
        <v>69</v>
      </c>
      <c r="C11" s="33">
        <f>IF($D5&lt;'APT Jul''14'!E7,0,IF('Bills July''14'!$D5&lt;='APT Jul''14'!E8,('Bills July''14'!$D5-'APT Jul''14'!E7)*('APT Jul''14'!E10/100),('APT Jul''14'!E8-'APT Jul''14'!E7)*('APT Jul''14'!E10/100)))</f>
        <v>49.001700000000007</v>
      </c>
      <c r="D11" s="33">
        <f>IF($D5&lt;'APT Jul''14'!F7,0,IF('Bills July''14'!$D5&lt;='APT Jul''14'!F8,('Bills July''14'!$D5-'APT Jul''14'!F7)*('APT Jul''14'!F10/100),('APT Jul''14'!F8-'APT Jul''14'!F7)*('APT Jul''14'!F10/100)))</f>
        <v>0</v>
      </c>
      <c r="E11" s="34"/>
    </row>
    <row r="12" spans="1:8" x14ac:dyDescent="0.15">
      <c r="A12" s="6" t="s">
        <v>70</v>
      </c>
      <c r="C12" s="33">
        <f>IF(($D5&lt;'APT Jul''14'!E8),(0),('Bills July''14'!$D5-'APT Jul''14'!E8)*'APT Jul''14'!E11/100)</f>
        <v>5.1705500000000004</v>
      </c>
      <c r="D12" s="33">
        <f>IF(($D5&lt;'APT Jul''14'!F8),(0),('Bills July''14'!$D5-'APT Jul''14'!F8)*'APT Jul''14'!F11/100)</f>
        <v>4.8624399999999994</v>
      </c>
      <c r="E12" s="34"/>
    </row>
    <row r="13" spans="1:8" x14ac:dyDescent="0.15">
      <c r="A13" s="6" t="s">
        <v>71</v>
      </c>
      <c r="C13" s="33">
        <f>91*'APT Jul''14'!E12/100</f>
        <v>99.569469999999995</v>
      </c>
      <c r="D13" s="33">
        <f>91*'APT Jul''14'!F12/100</f>
        <v>100.14003999999998</v>
      </c>
      <c r="E13" s="35">
        <f>AVERAGE(C13:D13)</f>
        <v>99.854754999999983</v>
      </c>
    </row>
    <row r="14" spans="1:8" x14ac:dyDescent="0.15">
      <c r="A14" s="6" t="s">
        <v>72</v>
      </c>
      <c r="C14" s="33">
        <f>SUM(C10:C13)</f>
        <v>187.62007</v>
      </c>
      <c r="D14" s="33">
        <f t="shared" ref="D14" si="0">SUM(D10:D13)</f>
        <v>180.28999999999996</v>
      </c>
      <c r="E14" s="35">
        <f t="shared" ref="E14" si="1">AVERAGE(C14:D14)</f>
        <v>183.95503499999998</v>
      </c>
    </row>
    <row r="15" spans="1:8" x14ac:dyDescent="0.15">
      <c r="A15" s="8" t="s">
        <v>187</v>
      </c>
      <c r="B15" s="18"/>
      <c r="C15" s="36">
        <f>C14*4</f>
        <v>750.48027999999999</v>
      </c>
      <c r="D15" s="36">
        <f t="shared" ref="D15" si="2">D14*4</f>
        <v>721.15999999999985</v>
      </c>
      <c r="E15" s="37">
        <f>AVERAGE(C15:D15)</f>
        <v>735.82013999999992</v>
      </c>
    </row>
    <row r="16" spans="1:8" x14ac:dyDescent="0.15">
      <c r="C16" s="33"/>
      <c r="D16" s="33"/>
      <c r="E16" s="33"/>
    </row>
    <row r="17" spans="1:5" x14ac:dyDescent="0.15">
      <c r="A17" s="30" t="s">
        <v>188</v>
      </c>
      <c r="C17" s="33"/>
      <c r="D17" s="33"/>
      <c r="E17" s="33"/>
    </row>
    <row r="18" spans="1:5" x14ac:dyDescent="0.15">
      <c r="C18" s="33"/>
      <c r="D18" s="33"/>
      <c r="E18" s="33"/>
    </row>
    <row r="19" spans="1:5" x14ac:dyDescent="0.15">
      <c r="A19" s="19" t="s">
        <v>122</v>
      </c>
      <c r="C19" s="38" t="s">
        <v>135</v>
      </c>
      <c r="D19" s="38" t="s">
        <v>136</v>
      </c>
      <c r="E19" s="39" t="s">
        <v>125</v>
      </c>
    </row>
    <row r="20" spans="1:5" x14ac:dyDescent="0.15">
      <c r="A20" s="6" t="s">
        <v>68</v>
      </c>
      <c r="C20" s="33">
        <f>IF($D5&gt;='Envestra Jul''14'!E7,('Envestra Jul''14'!E7*'Envestra Jul''14'!E9/100),('Bills July''14'!$D5*'Envestra Jul''14'!E9/100))</f>
        <v>43.06535199999999</v>
      </c>
      <c r="D20" s="33">
        <f>IF($D5&gt;='Envestra Jul''14'!F7,('Envestra Jul''14'!F7*'Envestra Jul''14'!F9/100),('Bills July''14'!$D5*'Envestra Jul''14'!F9/100))</f>
        <v>47.804679999999998</v>
      </c>
      <c r="E20" s="34"/>
    </row>
    <row r="21" spans="1:5" x14ac:dyDescent="0.15">
      <c r="A21" s="6" t="s">
        <v>69</v>
      </c>
      <c r="C21" s="33">
        <f>IF($D5&lt;'Envestra Jul''14'!E7,0,IF('Bills July''14'!$D5&lt;='Envestra Jul''14'!E8,('Bills July''14'!$D5-'Envestra Jul''14'!E7)*('Envestra Jul''14'!E10/100),('Envestra Jul''14'!E8-'Envestra Jul''14'!E7)*('Envestra Jul''14'!E10/100)))</f>
        <v>74.813903999999994</v>
      </c>
      <c r="D21" s="33">
        <f>IF($D5&lt;'Envestra Jul''14'!F7,0,IF('Bills July''14'!$D5&lt;='Envestra Jul''14'!F8,('Bills July''14'!$D5-'Envestra Jul''14'!F7)*('Envestra Jul''14'!F10/100),('Envestra Jul''14'!F8-'Envestra Jul''14'!F7)*('Envestra Jul''14'!F10/100)))</f>
        <v>73.811760000000007</v>
      </c>
      <c r="E21" s="34"/>
    </row>
    <row r="22" spans="1:5" x14ac:dyDescent="0.15">
      <c r="A22" s="6" t="s">
        <v>70</v>
      </c>
      <c r="C22" s="33">
        <f>IF(($D5&lt;'Envestra Jul''14'!E8),(0),('Bills July''14'!$D5-'Envestra Jul''14'!E8)*'Envestra Jul''14'!E11/100)</f>
        <v>0</v>
      </c>
      <c r="D22" s="33">
        <f>IF(($D5&lt;'Envestra Jul''14'!F8),(0),('Bills July''14'!$D5-'Envestra Jul''14'!F8)*'Envestra Jul''14'!F11/100)</f>
        <v>0</v>
      </c>
      <c r="E22" s="34"/>
    </row>
    <row r="23" spans="1:5" x14ac:dyDescent="0.15">
      <c r="A23" s="6" t="s">
        <v>71</v>
      </c>
      <c r="C23" s="33">
        <f>91*'Envestra Jul''14'!E12/100</f>
        <v>75.044970000000006</v>
      </c>
      <c r="D23" s="33">
        <f>91*'Envestra Jul''14'!F12/100</f>
        <v>71.531459999999996</v>
      </c>
      <c r="E23" s="35">
        <f>AVERAGE(C23:D23)</f>
        <v>73.288215000000008</v>
      </c>
    </row>
    <row r="24" spans="1:5" x14ac:dyDescent="0.15">
      <c r="A24" s="6" t="s">
        <v>72</v>
      </c>
      <c r="C24" s="33">
        <f>SUM(C20:C23)</f>
        <v>192.92422599999998</v>
      </c>
      <c r="D24" s="33">
        <f t="shared" ref="D24" si="3">SUM(D20:D23)</f>
        <v>193.14789999999999</v>
      </c>
      <c r="E24" s="35">
        <f t="shared" ref="E24:E25" si="4">AVERAGE(C24:D24)</f>
        <v>193.03606299999998</v>
      </c>
    </row>
    <row r="25" spans="1:5" x14ac:dyDescent="0.15">
      <c r="A25" s="8" t="s">
        <v>187</v>
      </c>
      <c r="B25" s="18"/>
      <c r="C25" s="36">
        <f>C24*4</f>
        <v>771.6969039999999</v>
      </c>
      <c r="D25" s="36">
        <f t="shared" ref="D25" si="5">D24*4</f>
        <v>772.59159999999997</v>
      </c>
      <c r="E25" s="37">
        <f t="shared" si="4"/>
        <v>772.14425199999994</v>
      </c>
    </row>
    <row r="26" spans="1:5" x14ac:dyDescent="0.15">
      <c r="C26" s="33"/>
      <c r="D26" s="33"/>
      <c r="E26" s="33"/>
    </row>
    <row r="27" spans="1:5" x14ac:dyDescent="0.15">
      <c r="A27" s="19" t="s">
        <v>73</v>
      </c>
      <c r="C27" s="38" t="s">
        <v>135</v>
      </c>
      <c r="D27" s="38" t="s">
        <v>136</v>
      </c>
      <c r="E27" s="39" t="s">
        <v>125</v>
      </c>
    </row>
    <row r="28" spans="1:5" x14ac:dyDescent="0.15">
      <c r="A28" s="6" t="s">
        <v>68</v>
      </c>
      <c r="C28" s="40" t="s">
        <v>124</v>
      </c>
      <c r="D28" s="33">
        <f>IF($D5&gt;='Envestra Jul''14'!F16,('Envestra Jul''14'!F16*'Envestra Jul''14'!F18/100),($D5*'Envestra Jul''14'!F18/100))</f>
        <v>50.849040000000002</v>
      </c>
      <c r="E28" s="34"/>
    </row>
    <row r="29" spans="1:5" x14ac:dyDescent="0.15">
      <c r="A29" s="6" t="s">
        <v>69</v>
      </c>
      <c r="C29" s="40" t="s">
        <v>124</v>
      </c>
      <c r="D29" s="33">
        <f>IF($D5&lt;'Envestra Jul''14'!F16,0,IF($D5&lt;='Envestra Jul''14'!F17,($D5-'Envestra Jul''14'!F16)*('Envestra Jul''14'!F19/100),('Envestra Jul''14'!F17-'Envestra Jul''14'!F16)*('Envestra Jul''14'!F19/100)))</f>
        <v>80.942399999999992</v>
      </c>
      <c r="E29" s="34"/>
    </row>
    <row r="30" spans="1:5" x14ac:dyDescent="0.15">
      <c r="A30" s="6" t="s">
        <v>70</v>
      </c>
      <c r="C30" s="40" t="s">
        <v>124</v>
      </c>
      <c r="D30" s="33">
        <f>IF(($D5&lt;'Envestra Jul''14'!F17),(0),($D5-'Envestra Jul''14'!F17)*'Envestra Jul''14'!F20/100)</f>
        <v>0</v>
      </c>
      <c r="E30" s="34"/>
    </row>
    <row r="31" spans="1:5" x14ac:dyDescent="0.15">
      <c r="A31" s="6" t="s">
        <v>71</v>
      </c>
      <c r="C31" s="40" t="s">
        <v>124</v>
      </c>
      <c r="D31" s="33">
        <f>91*'Envestra Jul''14'!F21/100</f>
        <v>70.770699999999991</v>
      </c>
      <c r="E31" s="35"/>
    </row>
    <row r="32" spans="1:5" x14ac:dyDescent="0.15">
      <c r="A32" s="6" t="s">
        <v>72</v>
      </c>
      <c r="C32" s="40" t="s">
        <v>124</v>
      </c>
      <c r="D32" s="33">
        <f>SUM(D28:D31)</f>
        <v>202.56214</v>
      </c>
      <c r="E32" s="35"/>
    </row>
    <row r="33" spans="1:5" x14ac:dyDescent="0.15">
      <c r="A33" s="8" t="s">
        <v>187</v>
      </c>
      <c r="B33" s="18"/>
      <c r="C33" s="36"/>
      <c r="D33" s="36">
        <f>D32*4</f>
        <v>810.24856</v>
      </c>
      <c r="E33" s="41"/>
    </row>
    <row r="34" spans="1:5" x14ac:dyDescent="0.15">
      <c r="C34" s="33"/>
      <c r="D34" s="33"/>
      <c r="E34" s="33"/>
    </row>
    <row r="35" spans="1:5" x14ac:dyDescent="0.15">
      <c r="A35" s="19" t="s">
        <v>132</v>
      </c>
      <c r="C35" s="38" t="s">
        <v>135</v>
      </c>
      <c r="D35" s="38" t="s">
        <v>136</v>
      </c>
      <c r="E35" s="39" t="s">
        <v>125</v>
      </c>
    </row>
    <row r="36" spans="1:5" x14ac:dyDescent="0.15">
      <c r="A36" s="6" t="s">
        <v>68</v>
      </c>
      <c r="C36" s="40" t="s">
        <v>124</v>
      </c>
      <c r="D36" s="33">
        <f>IF($D5&gt;='Envestra Jul''14'!F25,('Envestra Jul''14'!F25*'Envestra Jul''14'!F26/100),($D5*'Envestra Jul''14'!F26/100))</f>
        <v>93.5</v>
      </c>
      <c r="E36" s="34"/>
    </row>
    <row r="37" spans="1:5" x14ac:dyDescent="0.15">
      <c r="A37" s="6" t="s">
        <v>70</v>
      </c>
      <c r="C37" s="40" t="s">
        <v>124</v>
      </c>
      <c r="D37" s="33">
        <f>IF(($D5&lt;'Envestra Jul''14'!F25),(0),($D5-'Envestra Jul''14'!F25)*'Envestra Jul''14'!F27/100)</f>
        <v>0</v>
      </c>
      <c r="E37" s="34"/>
    </row>
    <row r="38" spans="1:5" x14ac:dyDescent="0.15">
      <c r="A38" s="6" t="s">
        <v>71</v>
      </c>
      <c r="C38" s="40" t="s">
        <v>124</v>
      </c>
      <c r="D38" s="33">
        <f>91*'Envestra Jul''14'!F28/100</f>
        <v>32.282249999999998</v>
      </c>
      <c r="E38" s="35"/>
    </row>
    <row r="39" spans="1:5" x14ac:dyDescent="0.15">
      <c r="A39" s="6" t="s">
        <v>72</v>
      </c>
      <c r="C39" s="40" t="s">
        <v>124</v>
      </c>
      <c r="D39" s="33">
        <f>SUM(D36:D38)</f>
        <v>125.78225</v>
      </c>
      <c r="E39" s="35"/>
    </row>
    <row r="40" spans="1:5" x14ac:dyDescent="0.15">
      <c r="A40" s="8" t="s">
        <v>187</v>
      </c>
      <c r="B40" s="18"/>
      <c r="C40" s="36"/>
      <c r="D40" s="36">
        <f>D39*4</f>
        <v>503.12900000000002</v>
      </c>
      <c r="E40" s="41"/>
    </row>
    <row r="42" spans="1:5" x14ac:dyDescent="0.15">
      <c r="A42" s="8"/>
      <c r="B42" s="18"/>
      <c r="C42" s="42"/>
      <c r="D42" s="18"/>
      <c r="E42" s="18"/>
    </row>
    <row r="43" spans="1:5" x14ac:dyDescent="0.15">
      <c r="A43" s="19" t="s">
        <v>211</v>
      </c>
      <c r="C43" s="31" t="s">
        <v>115</v>
      </c>
      <c r="D43" s="31" t="s">
        <v>116</v>
      </c>
    </row>
    <row r="44" spans="1:5" x14ac:dyDescent="0.15">
      <c r="A44" s="6" t="s">
        <v>212</v>
      </c>
      <c r="C44" s="6" t="s">
        <v>161</v>
      </c>
      <c r="D44" s="6" t="s">
        <v>203</v>
      </c>
    </row>
    <row r="45" spans="1:5" x14ac:dyDescent="0.15">
      <c r="A45" s="6" t="s">
        <v>213</v>
      </c>
      <c r="C45" s="6" t="s">
        <v>169</v>
      </c>
      <c r="D45" s="6" t="s">
        <v>216</v>
      </c>
    </row>
    <row r="46" spans="1:5" x14ac:dyDescent="0.15">
      <c r="A46" s="6" t="s">
        <v>194</v>
      </c>
      <c r="C46" s="6" t="s">
        <v>219</v>
      </c>
      <c r="D46" s="45" t="s">
        <v>204</v>
      </c>
    </row>
    <row r="47" spans="1:5" x14ac:dyDescent="0.15">
      <c r="A47" s="6" t="s">
        <v>195</v>
      </c>
      <c r="C47" s="6" t="s">
        <v>221</v>
      </c>
      <c r="D47" s="44" t="s">
        <v>202</v>
      </c>
    </row>
    <row r="48" spans="1:5" x14ac:dyDescent="0.15">
      <c r="A48" s="6" t="s">
        <v>223</v>
      </c>
      <c r="C48" s="45">
        <v>14</v>
      </c>
      <c r="D48" s="45">
        <v>12</v>
      </c>
    </row>
    <row r="49" spans="1:8" x14ac:dyDescent="0.15">
      <c r="A49" s="6" t="s">
        <v>224</v>
      </c>
      <c r="C49" s="6" t="s">
        <v>162</v>
      </c>
      <c r="D49" s="6" t="s">
        <v>183</v>
      </c>
    </row>
    <row r="50" spans="1:8" x14ac:dyDescent="0.15">
      <c r="A50" s="69"/>
      <c r="B50" s="69"/>
      <c r="C50" s="69"/>
      <c r="D50" s="69"/>
      <c r="E50" s="69"/>
      <c r="F50" s="69"/>
      <c r="G50" s="69"/>
      <c r="H50" s="69"/>
    </row>
  </sheetData>
  <sheetProtection algorithmName="SHA-512" hashValue="ngXGQvT0yvwrGBiE94OvzEI+jJ37sPI0Sep/HuBDmPmWA6Xtv07E+RfY1O/UuntptDSGq7GvzlgeqDki3werQw==" saltValue="fBh+ZdwkiEvaDmypg3fGPQ==" spinCount="100000" sheet="1" objects="1" scenarios="1"/>
  <mergeCells count="1">
    <mergeCell ref="A3:C3"/>
  </mergeCells>
  <phoneticPr fontId="7" type="noConversion"/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I50"/>
  <sheetViews>
    <sheetView zoomScale="125" workbookViewId="0">
      <selection activeCell="C4" sqref="C4"/>
    </sheetView>
  </sheetViews>
  <sheetFormatPr baseColWidth="10" defaultRowHeight="13" x14ac:dyDescent="0.15"/>
  <cols>
    <col min="1" max="1" width="22.5" style="6" customWidth="1"/>
    <col min="2" max="2" width="2.6640625" style="6" customWidth="1"/>
    <col min="3" max="3" width="12" style="6" customWidth="1"/>
    <col min="4" max="4" width="12.33203125" style="6" customWidth="1"/>
    <col min="5" max="5" width="12" style="6" customWidth="1"/>
    <col min="6" max="6" width="11.5" style="6" customWidth="1"/>
    <col min="7" max="16384" width="10.83203125" style="6"/>
  </cols>
  <sheetData>
    <row r="1" spans="1:9" x14ac:dyDescent="0.15">
      <c r="A1" s="28" t="s">
        <v>148</v>
      </c>
    </row>
    <row r="2" spans="1:9" x14ac:dyDescent="0.15">
      <c r="A2" s="49"/>
      <c r="B2" s="49"/>
      <c r="C2" s="49"/>
      <c r="D2" s="49"/>
      <c r="E2" s="49"/>
      <c r="F2" s="49"/>
      <c r="G2" s="49"/>
      <c r="H2" s="49"/>
      <c r="I2" s="49"/>
    </row>
    <row r="3" spans="1:9" x14ac:dyDescent="0.15">
      <c r="A3" s="284" t="s">
        <v>206</v>
      </c>
      <c r="B3" s="284"/>
      <c r="C3" s="284"/>
    </row>
    <row r="5" spans="1:9" x14ac:dyDescent="0.15">
      <c r="A5" s="19" t="s">
        <v>228</v>
      </c>
      <c r="B5" s="19"/>
      <c r="C5" s="19" t="s">
        <v>304</v>
      </c>
      <c r="E5" s="48">
        <v>2500</v>
      </c>
    </row>
    <row r="7" spans="1:9" x14ac:dyDescent="0.15">
      <c r="A7" s="30" t="s">
        <v>170</v>
      </c>
    </row>
    <row r="9" spans="1:9" x14ac:dyDescent="0.15">
      <c r="A9" s="19" t="s">
        <v>77</v>
      </c>
      <c r="C9" s="31" t="s">
        <v>115</v>
      </c>
      <c r="D9" s="31" t="s">
        <v>175</v>
      </c>
      <c r="E9" s="31" t="s">
        <v>116</v>
      </c>
      <c r="F9" s="32" t="s">
        <v>125</v>
      </c>
    </row>
    <row r="10" spans="1:9" x14ac:dyDescent="0.15">
      <c r="A10" s="6" t="s">
        <v>68</v>
      </c>
      <c r="C10" s="33">
        <f>IF($E5&gt;='APT Jul''13'!E7,('APT Jul''13'!E7*'APT Jul''13'!E9/100),('Bills July''13'!$E5*'APT Jul''13'!E9/100))</f>
        <v>31.840875</v>
      </c>
      <c r="D10" s="33">
        <f>IF($E5&gt;='APT Jul''13'!F7,('APT Jul''13'!F7*'APT Jul''13'!F9/100),('Bills July''13'!$E5*'APT Jul''13'!F9/100))</f>
        <v>32.317500000000003</v>
      </c>
      <c r="E10" s="33">
        <f>IF($E5&gt;='APT Jul''13'!G7,('APT Jul''13'!G7*'APT Jul''13'!G9/100),('Bills July''13'!$E5*'APT Jul''13'!G9/100))</f>
        <v>67.605119999999999</v>
      </c>
      <c r="F10" s="34"/>
    </row>
    <row r="11" spans="1:9" x14ac:dyDescent="0.15">
      <c r="A11" s="6" t="s">
        <v>69</v>
      </c>
      <c r="C11" s="33">
        <f>IF($E5&lt;'APT Jul''13'!E7,0,IF('Bills July''13'!$E5&lt;='APT Jul''13'!E8,('Bills July''13'!$E5-'APT Jul''13'!E7)*('APT Jul''13'!E10/100),('APT Jul''13'!E8-'APT Jul''13'!E7)*('APT Jul''13'!E10/100)))</f>
        <v>45.489399999999996</v>
      </c>
      <c r="D11" s="33">
        <f>IF($E5&lt;'APT Jul''13'!F7,0,IF('Bills July''13'!$E5&lt;='APT Jul''13'!F8,('Bills July''13'!$E5-'APT Jul''13'!F7)*('APT Jul''13'!F10/100),('APT Jul''13'!F8-'APT Jul''13'!F7)*('APT Jul''13'!F10/100)))</f>
        <v>44.175000000000004</v>
      </c>
      <c r="E11" s="33">
        <f>IF($E5&lt;'APT Jul''13'!G7,0,IF('Bills July''13'!$E5&lt;='APT Jul''13'!G8,('Bills July''13'!$E5-'APT Jul''13'!G7)*('APT Jul''13'!G10/100),('APT Jul''13'!G8-'APT Jul''13'!G7)*('APT Jul''13'!G10/100)))</f>
        <v>0</v>
      </c>
      <c r="F11" s="34"/>
    </row>
    <row r="12" spans="1:9" x14ac:dyDescent="0.15">
      <c r="A12" s="6" t="s">
        <v>70</v>
      </c>
      <c r="C12" s="33">
        <f>IF(($E5&lt;'APT Jul''13'!E8),(0),('Bills July''13'!$E5-'APT Jul''13'!E8)*'APT Jul''13'!E11/100)</f>
        <v>4.810575</v>
      </c>
      <c r="D12" s="33">
        <f>IF(($E5&lt;'APT Jul''13'!F8),(0),('Bills July''13'!$E5-'APT Jul''13'!F8)*'APT Jul''13'!F11/100)</f>
        <v>4.62</v>
      </c>
      <c r="E12" s="33">
        <f>IF(($E5&lt;'APT Jul''13'!G8),(0),('Bills July''13'!$E5-'APT Jul''13'!G8)*'APT Jul''13'!G11/100)</f>
        <v>4.3137599999999994</v>
      </c>
      <c r="F12" s="34"/>
    </row>
    <row r="13" spans="1:9" x14ac:dyDescent="0.15">
      <c r="A13" s="6" t="s">
        <v>71</v>
      </c>
      <c r="C13" s="33">
        <f>91*'APT Jul''13'!E12/100</f>
        <v>92.92282999999999</v>
      </c>
      <c r="D13" s="33">
        <f>91*'APT Jul''13'!F12/100</f>
        <v>89.098099999999988</v>
      </c>
      <c r="E13" s="33">
        <f>91*'APT Jul''13'!G12/100</f>
        <v>94.684590000000014</v>
      </c>
      <c r="F13" s="35">
        <f>AVERAGE(C13:E13)</f>
        <v>92.235173333333321</v>
      </c>
    </row>
    <row r="14" spans="1:9" x14ac:dyDescent="0.15">
      <c r="A14" s="6" t="s">
        <v>72</v>
      </c>
      <c r="C14" s="33">
        <f>SUM(C10:C13)</f>
        <v>175.06367999999998</v>
      </c>
      <c r="D14" s="33">
        <f t="shared" ref="D14:E14" si="0">SUM(D10:D13)</f>
        <v>170.2106</v>
      </c>
      <c r="E14" s="33">
        <f t="shared" si="0"/>
        <v>166.60347000000002</v>
      </c>
      <c r="F14" s="35">
        <f t="shared" ref="F14:F15" si="1">AVERAGE(C14:E14)</f>
        <v>170.62591666666665</v>
      </c>
    </row>
    <row r="15" spans="1:9" x14ac:dyDescent="0.15">
      <c r="A15" s="8" t="s">
        <v>187</v>
      </c>
      <c r="B15" s="18"/>
      <c r="C15" s="36">
        <f>C14*4</f>
        <v>700.25471999999991</v>
      </c>
      <c r="D15" s="36">
        <f t="shared" ref="D15:E15" si="2">D14*4</f>
        <v>680.8424</v>
      </c>
      <c r="E15" s="36">
        <f t="shared" si="2"/>
        <v>666.41388000000006</v>
      </c>
      <c r="F15" s="37">
        <f t="shared" si="1"/>
        <v>682.50366666666662</v>
      </c>
    </row>
    <row r="16" spans="1:9" x14ac:dyDescent="0.15">
      <c r="C16" s="33"/>
      <c r="E16" s="33"/>
      <c r="F16" s="33"/>
    </row>
    <row r="17" spans="1:6" x14ac:dyDescent="0.15">
      <c r="A17" s="30" t="s">
        <v>188</v>
      </c>
      <c r="C17" s="33"/>
      <c r="E17" s="33"/>
      <c r="F17" s="33"/>
    </row>
    <row r="18" spans="1:6" x14ac:dyDescent="0.15">
      <c r="C18" s="33"/>
      <c r="E18" s="33"/>
      <c r="F18" s="33"/>
    </row>
    <row r="19" spans="1:6" x14ac:dyDescent="0.15">
      <c r="A19" s="19" t="s">
        <v>122</v>
      </c>
      <c r="C19" s="38" t="s">
        <v>135</v>
      </c>
      <c r="D19" s="31" t="s">
        <v>175</v>
      </c>
      <c r="E19" s="38" t="s">
        <v>136</v>
      </c>
      <c r="F19" s="39" t="s">
        <v>125</v>
      </c>
    </row>
    <row r="20" spans="1:6" x14ac:dyDescent="0.15">
      <c r="A20" s="6" t="s">
        <v>68</v>
      </c>
      <c r="C20" s="33">
        <f>IF($E5&gt;='Envestra Jul''13'!E7,('Envestra Jul''13'!E7*'Envestra Jul''13'!E9/100),('Bills July''13'!$E5*'Envestra Jul''13'!E9/100))</f>
        <v>40.539355999999998</v>
      </c>
      <c r="D20" s="33">
        <f>IF($E5&gt;='Envestra Jul''13'!F7,('Envestra Jul''13'!F7*'Envestra Jul''13'!F9/100),('Bills July''13'!$E5*'Envestra Jul''13'!F9/100))</f>
        <v>109.75</v>
      </c>
      <c r="E20" s="33">
        <f>IF($E5&gt;='Envestra Jul''13'!G7,('Envestra Jul''13'!G7*'Envestra Jul''13'!G9/100),('Bills July''13'!$E5*'Envestra Jul''13'!G9/100))</f>
        <v>44.34892</v>
      </c>
      <c r="F20" s="34"/>
    </row>
    <row r="21" spans="1:6" x14ac:dyDescent="0.15">
      <c r="A21" s="6" t="s">
        <v>69</v>
      </c>
      <c r="C21" s="33">
        <f>IF($E5&lt;'Envestra Jul''13'!E7,0,IF('Bills July''13'!$E5&lt;='Envestra Jul''13'!E8,('Bills July''13'!$E5-'Envestra Jul''13'!E7)*('Envestra Jul''13'!E10/100),('Envestra Jul''13'!E8-'Envestra Jul''13'!E7)*('Envestra Jul''13'!E10/100)))</f>
        <v>71.518391999999992</v>
      </c>
      <c r="D21" s="33">
        <f>IF($E5&lt;'Envestra Jul''13'!F7,0,IF('Bills July''13'!$E5&lt;='Envestra Jul''13'!F8,('Bills July''13'!$E5-'Envestra Jul''13'!F7)*('Envestra Jul''13'!F10/100),('Envestra Jul''13'!F8-'Envestra Jul''13'!F7)*('Envestra Jul''13'!F10/100)))</f>
        <v>0</v>
      </c>
      <c r="E21" s="33">
        <f>IF($E5&lt;'Envestra Jul''13'!G7,0,IF('Bills July''13'!$E5&lt;='Envestra Jul''13'!G8,('Bills July''13'!$E5-'Envestra Jul''13'!G7)*('Envestra Jul''13'!G10/100),('Envestra Jul''13'!G8-'Envestra Jul''13'!G7)*('Envestra Jul''13'!G10/100)))</f>
        <v>68.608320000000006</v>
      </c>
      <c r="F21" s="34"/>
    </row>
    <row r="22" spans="1:6" x14ac:dyDescent="0.15">
      <c r="A22" s="6" t="s">
        <v>70</v>
      </c>
      <c r="C22" s="33">
        <f>IF(($E5&lt;'Envestra Jul''13'!E8),(0),('Bills July''13'!$E5-'Envestra Jul''13'!E8)*'Envestra Jul''13'!E11/100)</f>
        <v>0</v>
      </c>
      <c r="D22" s="33">
        <f>IF(($E5&lt;'Envestra Jul''13'!F8),(0),('Bills July''13'!$E5-'Envestra Jul''13'!F8)*'Envestra Jul''13'!F11/100)</f>
        <v>0</v>
      </c>
      <c r="E22" s="33">
        <f>IF(($E5&lt;'Envestra Jul''13'!G8),(0),('Bills July''13'!$E5-'Envestra Jul''13'!G8)*'Envestra Jul''13'!G11/100)</f>
        <v>0</v>
      </c>
      <c r="F22" s="34"/>
    </row>
    <row r="23" spans="1:6" x14ac:dyDescent="0.15">
      <c r="A23" s="6" t="s">
        <v>71</v>
      </c>
      <c r="C23" s="33">
        <f>91*'Envestra Jul''13'!E12/100</f>
        <v>72.102029999999999</v>
      </c>
      <c r="D23" s="33">
        <f>91*'Envestra Jul''13'!F12/100</f>
        <v>83.173999999999992</v>
      </c>
      <c r="E23" s="33">
        <f>91*'Envestra Jul''13'!G12/100</f>
        <v>69.099029999999999</v>
      </c>
      <c r="F23" s="35">
        <f>AVERAGE(C23:E23)</f>
        <v>74.791686666666664</v>
      </c>
    </row>
    <row r="24" spans="1:6" x14ac:dyDescent="0.15">
      <c r="A24" s="6" t="s">
        <v>72</v>
      </c>
      <c r="C24" s="33">
        <f>SUM(C20:C23)</f>
        <v>184.15977799999999</v>
      </c>
      <c r="D24" s="33">
        <f t="shared" ref="D24:E24" si="3">SUM(D20:D23)</f>
        <v>192.92399999999998</v>
      </c>
      <c r="E24" s="33">
        <f t="shared" si="3"/>
        <v>182.05627000000001</v>
      </c>
      <c r="F24" s="35">
        <f t="shared" ref="F24:F25" si="4">AVERAGE(C24:E24)</f>
        <v>186.38001599999998</v>
      </c>
    </row>
    <row r="25" spans="1:6" x14ac:dyDescent="0.15">
      <c r="A25" s="8" t="s">
        <v>187</v>
      </c>
      <c r="B25" s="18"/>
      <c r="C25" s="36">
        <f>C24*4</f>
        <v>736.63911199999995</v>
      </c>
      <c r="D25" s="36">
        <f t="shared" ref="D25:E25" si="5">D24*4</f>
        <v>771.69599999999991</v>
      </c>
      <c r="E25" s="36">
        <f t="shared" si="5"/>
        <v>728.22508000000005</v>
      </c>
      <c r="F25" s="37">
        <f t="shared" si="4"/>
        <v>745.52006399999993</v>
      </c>
    </row>
    <row r="26" spans="1:6" x14ac:dyDescent="0.15">
      <c r="C26" s="33"/>
      <c r="E26" s="33"/>
      <c r="F26" s="33"/>
    </row>
    <row r="27" spans="1:6" x14ac:dyDescent="0.15">
      <c r="A27" s="19" t="s">
        <v>73</v>
      </c>
      <c r="C27" s="38" t="s">
        <v>135</v>
      </c>
      <c r="D27" s="31" t="s">
        <v>175</v>
      </c>
      <c r="E27" s="38" t="s">
        <v>136</v>
      </c>
      <c r="F27" s="39" t="s">
        <v>125</v>
      </c>
    </row>
    <row r="28" spans="1:6" x14ac:dyDescent="0.15">
      <c r="A28" s="6" t="s">
        <v>68</v>
      </c>
      <c r="C28" s="40" t="s">
        <v>124</v>
      </c>
      <c r="D28" s="40" t="s">
        <v>124</v>
      </c>
      <c r="E28" s="33">
        <f>IF($E5&gt;='Envestra Jul''13'!G16,('Envestra Jul''13'!G16*'Envestra Jul''13'!G18/100),($E5*'Envestra Jul''13'!G18/100))</f>
        <v>47.146440000000005</v>
      </c>
      <c r="F28" s="34"/>
    </row>
    <row r="29" spans="1:6" x14ac:dyDescent="0.15">
      <c r="A29" s="6" t="s">
        <v>69</v>
      </c>
      <c r="C29" s="40" t="s">
        <v>124</v>
      </c>
      <c r="D29" s="40" t="s">
        <v>124</v>
      </c>
      <c r="E29" s="33">
        <f>IF($E5&lt;'Envestra Jul''13'!G16,0,IF($E5&lt;='Envestra Jul''13'!G17,($E5-'Envestra Jul''13'!G16)*('Envestra Jul''13'!G19/100),('Envestra Jul''13'!G17-'Envestra Jul''13'!G16)*('Envestra Jul''13'!G19/100)))</f>
        <v>75.546240000000012</v>
      </c>
      <c r="F29" s="34"/>
    </row>
    <row r="30" spans="1:6" x14ac:dyDescent="0.15">
      <c r="A30" s="6" t="s">
        <v>70</v>
      </c>
      <c r="C30" s="40" t="s">
        <v>124</v>
      </c>
      <c r="D30" s="40" t="s">
        <v>124</v>
      </c>
      <c r="E30" s="33">
        <f>IF(($E5&lt;'Envestra Jul''13'!G17),(0),($E5-'Envestra Jul''13'!G17)*'Envestra Jul''13'!G20/100)</f>
        <v>0</v>
      </c>
      <c r="F30" s="34"/>
    </row>
    <row r="31" spans="1:6" x14ac:dyDescent="0.15">
      <c r="A31" s="6" t="s">
        <v>71</v>
      </c>
      <c r="C31" s="40" t="s">
        <v>124</v>
      </c>
      <c r="D31" s="40" t="s">
        <v>124</v>
      </c>
      <c r="E31" s="33">
        <f>91*'Envestra Jul''13'!G21/100</f>
        <v>68.348280000000003</v>
      </c>
      <c r="F31" s="35"/>
    </row>
    <row r="32" spans="1:6" x14ac:dyDescent="0.15">
      <c r="A32" s="6" t="s">
        <v>72</v>
      </c>
      <c r="C32" s="40" t="s">
        <v>124</v>
      </c>
      <c r="D32" s="40" t="s">
        <v>124</v>
      </c>
      <c r="E32" s="33">
        <f>SUM(E28:E31)</f>
        <v>191.04096000000004</v>
      </c>
      <c r="F32" s="35"/>
    </row>
    <row r="33" spans="1:6" x14ac:dyDescent="0.15">
      <c r="A33" s="8" t="s">
        <v>187</v>
      </c>
      <c r="B33" s="18"/>
      <c r="C33" s="36"/>
      <c r="D33" s="36"/>
      <c r="E33" s="36">
        <f>E32*4</f>
        <v>764.16384000000016</v>
      </c>
      <c r="F33" s="41"/>
    </row>
    <row r="34" spans="1:6" x14ac:dyDescent="0.15">
      <c r="C34" s="33"/>
      <c r="E34" s="33"/>
      <c r="F34" s="33"/>
    </row>
    <row r="35" spans="1:6" x14ac:dyDescent="0.15">
      <c r="A35" s="19" t="s">
        <v>227</v>
      </c>
      <c r="C35" s="38" t="s">
        <v>135</v>
      </c>
      <c r="D35" s="31" t="s">
        <v>175</v>
      </c>
      <c r="E35" s="38" t="s">
        <v>136</v>
      </c>
      <c r="F35" s="39" t="s">
        <v>125</v>
      </c>
    </row>
    <row r="36" spans="1:6" x14ac:dyDescent="0.15">
      <c r="A36" s="6" t="s">
        <v>68</v>
      </c>
      <c r="C36" s="40" t="s">
        <v>124</v>
      </c>
      <c r="D36" s="40" t="s">
        <v>124</v>
      </c>
      <c r="E36" s="33">
        <f>IF($E5&gt;='Envestra Jul''13'!G25,('Envestra Jul''13'!G25*'Envestra Jul''13'!G26/100),($E5*'Envestra Jul''13'!G26/100))</f>
        <v>63.436999999999998</v>
      </c>
      <c r="F36" s="34"/>
    </row>
    <row r="37" spans="1:6" x14ac:dyDescent="0.15">
      <c r="A37" s="6" t="s">
        <v>70</v>
      </c>
      <c r="C37" s="40" t="s">
        <v>124</v>
      </c>
      <c r="D37" s="40" t="s">
        <v>124</v>
      </c>
      <c r="E37" s="33">
        <f>IF(($E5&lt;'Envestra Jul''13'!G25),(0),($E5-'Envestra Jul''13'!G25)*'Envestra Jul''13'!G27/100)</f>
        <v>20.864250000000002</v>
      </c>
      <c r="F37" s="34"/>
    </row>
    <row r="38" spans="1:6" x14ac:dyDescent="0.15">
      <c r="A38" s="6" t="s">
        <v>71</v>
      </c>
      <c r="C38" s="40" t="s">
        <v>124</v>
      </c>
      <c r="D38" s="40" t="s">
        <v>124</v>
      </c>
      <c r="E38" s="33">
        <f>91*'Envestra Jul''13'!G28/100</f>
        <v>31.241210000000002</v>
      </c>
      <c r="F38" s="35"/>
    </row>
    <row r="39" spans="1:6" x14ac:dyDescent="0.15">
      <c r="A39" s="6" t="s">
        <v>72</v>
      </c>
      <c r="C39" s="40" t="s">
        <v>124</v>
      </c>
      <c r="D39" s="40" t="s">
        <v>124</v>
      </c>
      <c r="E39" s="33">
        <f>SUM(E36:E38)</f>
        <v>115.54246000000001</v>
      </c>
      <c r="F39" s="35"/>
    </row>
    <row r="40" spans="1:6" x14ac:dyDescent="0.15">
      <c r="A40" s="8" t="s">
        <v>187</v>
      </c>
      <c r="B40" s="18"/>
      <c r="C40" s="36"/>
      <c r="D40" s="36"/>
      <c r="E40" s="36">
        <f>E39*4</f>
        <v>462.16984000000002</v>
      </c>
      <c r="F40" s="41"/>
    </row>
    <row r="42" spans="1:6" x14ac:dyDescent="0.15">
      <c r="A42" s="8"/>
      <c r="B42" s="18"/>
      <c r="C42" s="42"/>
      <c r="D42" s="36"/>
      <c r="E42" s="18"/>
      <c r="F42" s="18"/>
    </row>
    <row r="43" spans="1:6" x14ac:dyDescent="0.15">
      <c r="A43" s="19" t="s">
        <v>211</v>
      </c>
      <c r="C43" s="31" t="s">
        <v>115</v>
      </c>
      <c r="D43" s="31" t="s">
        <v>175</v>
      </c>
      <c r="E43" s="31" t="s">
        <v>116</v>
      </c>
    </row>
    <row r="44" spans="1:6" x14ac:dyDescent="0.15">
      <c r="A44" s="6" t="s">
        <v>212</v>
      </c>
      <c r="C44" s="6" t="s">
        <v>165</v>
      </c>
      <c r="D44" s="43" t="s">
        <v>178</v>
      </c>
      <c r="E44" s="6" t="s">
        <v>126</v>
      </c>
    </row>
    <row r="45" spans="1:6" x14ac:dyDescent="0.15">
      <c r="A45" s="6" t="s">
        <v>213</v>
      </c>
      <c r="C45" s="6" t="s">
        <v>169</v>
      </c>
      <c r="D45" s="44" t="s">
        <v>179</v>
      </c>
      <c r="E45" s="6" t="s">
        <v>216</v>
      </c>
    </row>
    <row r="46" spans="1:6" x14ac:dyDescent="0.15">
      <c r="A46" s="6" t="s">
        <v>194</v>
      </c>
      <c r="C46" s="6" t="s">
        <v>219</v>
      </c>
      <c r="D46" s="43" t="s">
        <v>180</v>
      </c>
      <c r="E46" s="45">
        <v>70</v>
      </c>
    </row>
    <row r="47" spans="1:6" x14ac:dyDescent="0.15">
      <c r="A47" s="6" t="s">
        <v>195</v>
      </c>
      <c r="C47" s="6" t="s">
        <v>166</v>
      </c>
      <c r="D47" s="46" t="s">
        <v>100</v>
      </c>
      <c r="E47" s="44" t="s">
        <v>126</v>
      </c>
    </row>
    <row r="48" spans="1:6" x14ac:dyDescent="0.15">
      <c r="A48" s="6" t="s">
        <v>223</v>
      </c>
      <c r="C48" s="45">
        <v>14</v>
      </c>
      <c r="D48" s="43" t="s">
        <v>182</v>
      </c>
      <c r="E48" s="45">
        <v>12</v>
      </c>
    </row>
    <row r="49" spans="1:9" x14ac:dyDescent="0.15">
      <c r="A49" s="6" t="s">
        <v>224</v>
      </c>
      <c r="C49" s="6" t="s">
        <v>162</v>
      </c>
      <c r="D49" s="43" t="s">
        <v>157</v>
      </c>
      <c r="E49" s="6" t="s">
        <v>183</v>
      </c>
    </row>
    <row r="50" spans="1:9" x14ac:dyDescent="0.15">
      <c r="A50" s="50"/>
      <c r="B50" s="50"/>
      <c r="C50" s="50"/>
      <c r="D50" s="50"/>
      <c r="E50" s="50"/>
      <c r="F50" s="50"/>
      <c r="G50" s="50"/>
      <c r="H50" s="50"/>
      <c r="I50" s="50"/>
    </row>
  </sheetData>
  <sheetProtection algorithmName="SHA-512" hashValue="qmdDVLhSVZ5R2XHNCDoOhp1xWgLU+5KFAtV0BdyvKeqXvDBELVSib5A88pqlkF3QLUoxnAo5odDkfJtNMDdeKw==" saltValue="d0DrwnTu5YFReTdvMTjCow==" spinCount="100000" sheet="1" objects="1" scenarios="1"/>
  <mergeCells count="1">
    <mergeCell ref="A3:C3"/>
  </mergeCells>
  <phoneticPr fontId="7" type="noConversion"/>
  <pageMargins left="0.75" right="0.75" top="1" bottom="1" header="0.5" footer="0.5"/>
  <ignoredErrors>
    <ignoredError sqref="D48" numberStoredAsText="1"/>
  </ignoredError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:I50"/>
  <sheetViews>
    <sheetView zoomScale="125" workbookViewId="0">
      <selection activeCell="E21" sqref="E21"/>
    </sheetView>
  </sheetViews>
  <sheetFormatPr baseColWidth="10" defaultRowHeight="13" x14ac:dyDescent="0.15"/>
  <cols>
    <col min="1" max="1" width="22.5" style="6" customWidth="1"/>
    <col min="2" max="2" width="2.6640625" style="6" customWidth="1"/>
    <col min="3" max="3" width="12" style="6" customWidth="1"/>
    <col min="4" max="4" width="12.33203125" style="6" customWidth="1"/>
    <col min="5" max="5" width="12" style="6" customWidth="1"/>
    <col min="6" max="6" width="11.5" style="6" customWidth="1"/>
    <col min="7" max="16384" width="10.83203125" style="6"/>
  </cols>
  <sheetData>
    <row r="1" spans="1:9" x14ac:dyDescent="0.15">
      <c r="A1" s="28" t="s">
        <v>148</v>
      </c>
    </row>
    <row r="2" spans="1:9" x14ac:dyDescent="0.15">
      <c r="A2" s="29"/>
      <c r="B2" s="29"/>
      <c r="C2" s="29"/>
      <c r="D2" s="29"/>
      <c r="E2" s="29"/>
      <c r="F2" s="29"/>
      <c r="G2" s="29"/>
      <c r="H2" s="29"/>
      <c r="I2" s="29"/>
    </row>
    <row r="3" spans="1:9" x14ac:dyDescent="0.15">
      <c r="A3" s="284" t="s">
        <v>232</v>
      </c>
      <c r="B3" s="284"/>
      <c r="C3" s="284"/>
    </row>
    <row r="5" spans="1:9" x14ac:dyDescent="0.15">
      <c r="A5" s="19" t="s">
        <v>228</v>
      </c>
      <c r="B5" s="19"/>
      <c r="C5" s="19" t="s">
        <v>304</v>
      </c>
      <c r="E5" s="48">
        <v>2500</v>
      </c>
    </row>
    <row r="7" spans="1:9" x14ac:dyDescent="0.15">
      <c r="A7" s="30" t="s">
        <v>170</v>
      </c>
    </row>
    <row r="9" spans="1:9" x14ac:dyDescent="0.15">
      <c r="A9" s="19" t="s">
        <v>77</v>
      </c>
      <c r="C9" s="31" t="s">
        <v>115</v>
      </c>
      <c r="D9" s="31" t="s">
        <v>175</v>
      </c>
      <c r="E9" s="31" t="s">
        <v>116</v>
      </c>
      <c r="F9" s="32" t="s">
        <v>125</v>
      </c>
    </row>
    <row r="10" spans="1:9" x14ac:dyDescent="0.15">
      <c r="A10" s="6" t="s">
        <v>68</v>
      </c>
      <c r="C10" s="33">
        <f>IF($E5&gt;='APT Jul''12'!E7,('APT Jul''12'!E7*'APT Jul''12'!E9/100),('Bills July''12'!$E5*'APT Jul''12'!E9/100))</f>
        <v>30.860500000000002</v>
      </c>
      <c r="D10" s="33">
        <f>IF($E5&gt;='APT Jul''12'!F7,('APT Jul''12'!F7*'APT Jul''12'!F9/100),('Bills July''12'!$E5*'APT Jul''12'!F9/100))</f>
        <v>31.387499999999999</v>
      </c>
      <c r="E10" s="33">
        <f>IF($E5&gt;='APT Jul''12'!G7,('APT Jul''12'!G7*'APT Jul''12'!G9/100),('Bills July''12'!$E5*'APT Jul''12'!G9/100))</f>
        <v>62.99568</v>
      </c>
      <c r="F10" s="34"/>
    </row>
    <row r="11" spans="1:9" x14ac:dyDescent="0.15">
      <c r="A11" s="6" t="s">
        <v>69</v>
      </c>
      <c r="C11" s="33">
        <f>IF($E5&lt;'APT Jul''12'!E7,0,IF('Bills July''12'!$E5&lt;='APT Jul''12'!E8,('Bills July''12'!$E5-'APT Jul''12'!E7)*('APT Jul''12'!E10/100),('APT Jul''12'!E8-'APT Jul''12'!E7)*('APT Jul''12'!E10/100)))</f>
        <v>43.630949999999999</v>
      </c>
      <c r="D11" s="33">
        <f>IF($E5&lt;'APT Jul''12'!F7,0,IF('Bills July''12'!$E5&lt;='APT Jul''12'!F8,('Bills July''12'!$E5-'APT Jul''12'!F7)*('APT Jul''12'!F10/100),('APT Jul''12'!F8-'APT Jul''12'!F7)*('APT Jul''12'!F10/100)))</f>
        <v>42.934999999999995</v>
      </c>
      <c r="E11" s="33">
        <f>IF($E5&lt;'APT Jul''12'!G7,0,IF('Bills July''12'!$E5&lt;='APT Jul''12'!G8,('Bills July''12'!$E5-'APT Jul''12'!G7)*('APT Jul''12'!G10/100),('APT Jul''12'!G8-'APT Jul''12'!G7)*('APT Jul''12'!G10/100)))</f>
        <v>0</v>
      </c>
      <c r="F11" s="34"/>
    </row>
    <row r="12" spans="1:9" x14ac:dyDescent="0.15">
      <c r="A12" s="6" t="s">
        <v>70</v>
      </c>
      <c r="C12" s="33">
        <f>IF(($E5&lt;'APT Jul''12'!E8),(0),('Bills July''12'!$E5-'APT Jul''12'!E8)*'APT Jul''12'!E11/100)</f>
        <v>4.6026750000000005</v>
      </c>
      <c r="D12" s="33">
        <f>IF(($E5&lt;'APT Jul''12'!F8),(0),('Bills July''12'!$E5-'APT Jul''12'!F8)*'APT Jul''12'!F11/100)</f>
        <v>4.4800000000000004</v>
      </c>
      <c r="E12" s="33">
        <f>IF(($E5&lt;'APT Jul''12'!G8),(0),('Bills July''12'!$E5-'APT Jul''12'!G8)*'APT Jul''12'!G11/100)</f>
        <v>3.9731999999999998</v>
      </c>
      <c r="F12" s="34"/>
    </row>
    <row r="13" spans="1:9" x14ac:dyDescent="0.15">
      <c r="A13" s="6" t="s">
        <v>71</v>
      </c>
      <c r="C13" s="33">
        <f>91*'APT Jul''12'!E12/100</f>
        <v>86.987809999999996</v>
      </c>
      <c r="D13" s="33">
        <f>91*'APT Jul''12'!F12/100</f>
        <v>86.43180000000001</v>
      </c>
      <c r="E13" s="33">
        <f>91*'APT Jul''12'!G12/100</f>
        <v>89.99991</v>
      </c>
      <c r="F13" s="35">
        <f>AVERAGE(C13:E13)</f>
        <v>87.806506666666678</v>
      </c>
    </row>
    <row r="14" spans="1:9" x14ac:dyDescent="0.15">
      <c r="A14" s="6" t="s">
        <v>72</v>
      </c>
      <c r="C14" s="33">
        <f>SUM(C10:C13)</f>
        <v>166.08193499999999</v>
      </c>
      <c r="D14" s="33">
        <f t="shared" ref="D14:E14" si="0">SUM(D10:D13)</f>
        <v>165.23430000000002</v>
      </c>
      <c r="E14" s="33">
        <f t="shared" si="0"/>
        <v>156.96879000000001</v>
      </c>
      <c r="F14" s="35">
        <f t="shared" ref="F14:F15" si="1">AVERAGE(C14:E14)</f>
        <v>162.761675</v>
      </c>
    </row>
    <row r="15" spans="1:9" x14ac:dyDescent="0.15">
      <c r="A15" s="8" t="s">
        <v>187</v>
      </c>
      <c r="B15" s="18"/>
      <c r="C15" s="36">
        <f>C14*4</f>
        <v>664.32773999999995</v>
      </c>
      <c r="D15" s="36">
        <f t="shared" ref="D15:E15" si="2">D14*4</f>
        <v>660.93720000000008</v>
      </c>
      <c r="E15" s="36">
        <f t="shared" si="2"/>
        <v>627.87516000000005</v>
      </c>
      <c r="F15" s="37">
        <f t="shared" si="1"/>
        <v>651.04669999999999</v>
      </c>
    </row>
    <row r="16" spans="1:9" x14ac:dyDescent="0.15">
      <c r="C16" s="33"/>
      <c r="E16" s="33"/>
      <c r="F16" s="33"/>
    </row>
    <row r="17" spans="1:6" x14ac:dyDescent="0.15">
      <c r="A17" s="30" t="s">
        <v>188</v>
      </c>
      <c r="C17" s="33"/>
      <c r="E17" s="33"/>
      <c r="F17" s="33"/>
    </row>
    <row r="18" spans="1:6" x14ac:dyDescent="0.15">
      <c r="C18" s="33"/>
      <c r="E18" s="33"/>
      <c r="F18" s="33"/>
    </row>
    <row r="19" spans="1:6" x14ac:dyDescent="0.15">
      <c r="A19" s="19" t="s">
        <v>122</v>
      </c>
      <c r="C19" s="38" t="s">
        <v>135</v>
      </c>
      <c r="D19" s="31" t="s">
        <v>176</v>
      </c>
      <c r="E19" s="38" t="s">
        <v>136</v>
      </c>
      <c r="F19" s="39" t="s">
        <v>125</v>
      </c>
    </row>
    <row r="20" spans="1:6" x14ac:dyDescent="0.15">
      <c r="A20" s="6" t="s">
        <v>68</v>
      </c>
      <c r="C20" s="33">
        <f>IF($E5&gt;='Envestra Jul''12'!E7,('Envestra Jul''12'!E7*'Envestra Jul''12'!E9/100),('Bills July''12'!$E5*'Envestra Jul''12'!E9/100))</f>
        <v>32.928455999999997</v>
      </c>
      <c r="D20" s="33">
        <f>IF($E5&gt;='Envestra Jul''12'!F7,('Envestra Jul''12'!F7*'Envestra Jul''12'!F9/100),('Bills July''12'!$E5*'Envestra Jul''12'!F9/100))</f>
        <v>91.5</v>
      </c>
      <c r="E20" s="33">
        <f>IF($E5&gt;='Envestra Jul''12'!G7,('Envestra Jul''12'!G7*'Envestra Jul''12'!G9/100),('Bills July''12'!$E5*'Envestra Jul''12'!G9/100))</f>
        <v>36.28548</v>
      </c>
      <c r="F20" s="34"/>
    </row>
    <row r="21" spans="1:6" x14ac:dyDescent="0.15">
      <c r="A21" s="6" t="s">
        <v>69</v>
      </c>
      <c r="C21" s="33">
        <f>IF($E5&lt;'Envestra Jul''12'!E7,0,IF('Bills July''12'!$E5&lt;='Envestra Jul''12'!E8,('Bills July''12'!$E5-'Envestra Jul''12'!E7)*('Envestra Jul''12'!E10/100),('Envestra Jul''12'!E8-'Envestra Jul''12'!E7)*('Envestra Jul''12'!E10/100)))</f>
        <v>65.139359999999996</v>
      </c>
      <c r="D21" s="33">
        <f>IF($E5&lt;'Envestra Jul''12'!F7,0,IF('Bills July''12'!$E5&lt;='Envestra Jul''12'!F8,('Bills July''12'!$E5-'Envestra Jul''12'!F7)*('Envestra Jul''12'!F10/100),('Envestra Jul''12'!F8-'Envestra Jul''12'!F7)*('Envestra Jul''12'!F10/100)))</f>
        <v>0</v>
      </c>
      <c r="E21" s="33">
        <f>IF($E5&lt;'Envestra Jul''12'!G7,0,IF('Bills July''12'!$E5&lt;='Envestra Jul''12'!G8,('Bills July''12'!$E5-'Envestra Jul''12'!G7)*('Envestra Jul''12'!G10/100),('Envestra Jul''12'!G8-'Envestra Jul''12'!G7)*('Envestra Jul''12'!G10/100)))</f>
        <v>61.477679999999992</v>
      </c>
      <c r="F21" s="34"/>
    </row>
    <row r="22" spans="1:6" x14ac:dyDescent="0.15">
      <c r="A22" s="6" t="s">
        <v>70</v>
      </c>
      <c r="C22" s="33">
        <f>IF(($E5&lt;'Envestra Jul''12'!E8),(0),('Bills July''12'!$E5-'Envestra Jul''12'!E8)*'Envestra Jul''12'!E11/100)</f>
        <v>0</v>
      </c>
      <c r="D22" s="33">
        <f>IF(($E5&lt;'Envestra Jul''12'!F8),(0),('Bills July''12'!$E5-'Envestra Jul''12'!F8)*'Envestra Jul''12'!F11/100)</f>
        <v>0</v>
      </c>
      <c r="E22" s="33">
        <f>IF(($E5&lt;'Envestra Jul''12'!G8),(0),('Bills July''12'!$E5-'Envestra Jul''12'!G8)*'Envestra Jul''12'!G11/100)</f>
        <v>0</v>
      </c>
      <c r="F22" s="34"/>
    </row>
    <row r="23" spans="1:6" x14ac:dyDescent="0.15">
      <c r="A23" s="6" t="s">
        <v>71</v>
      </c>
      <c r="C23" s="33">
        <f>91*'Envestra Jul''12'!E12/100</f>
        <v>69.999930000000006</v>
      </c>
      <c r="D23" s="33">
        <f>91*'Envestra Jul''12'!F12/100</f>
        <v>69.314700000000002</v>
      </c>
      <c r="E23" s="33">
        <f>91*'Envestra Jul''12'!G12/100</f>
        <v>68.098029999999994</v>
      </c>
      <c r="F23" s="35">
        <f>AVERAGE(C23:E23)</f>
        <v>69.137553333333344</v>
      </c>
    </row>
    <row r="24" spans="1:6" x14ac:dyDescent="0.15">
      <c r="A24" s="6" t="s">
        <v>72</v>
      </c>
      <c r="C24" s="33">
        <f>SUM(C20:C23)</f>
        <v>168.067746</v>
      </c>
      <c r="D24" s="33">
        <f t="shared" ref="D24:E24" si="3">SUM(D20:D23)</f>
        <v>160.81470000000002</v>
      </c>
      <c r="E24" s="33">
        <f t="shared" si="3"/>
        <v>165.86118999999999</v>
      </c>
      <c r="F24" s="35">
        <f t="shared" ref="F24:F25" si="4">AVERAGE(C24:E24)</f>
        <v>164.91454533333334</v>
      </c>
    </row>
    <row r="25" spans="1:6" x14ac:dyDescent="0.15">
      <c r="A25" s="8" t="s">
        <v>187</v>
      </c>
      <c r="B25" s="18"/>
      <c r="C25" s="36">
        <f>C24*4</f>
        <v>672.270984</v>
      </c>
      <c r="D25" s="36">
        <f t="shared" ref="D25:E25" si="5">D24*4</f>
        <v>643.25880000000006</v>
      </c>
      <c r="E25" s="36">
        <f t="shared" si="5"/>
        <v>663.44475999999997</v>
      </c>
      <c r="F25" s="37">
        <f t="shared" si="4"/>
        <v>659.65818133333335</v>
      </c>
    </row>
    <row r="26" spans="1:6" x14ac:dyDescent="0.15">
      <c r="C26" s="33"/>
      <c r="E26" s="33"/>
      <c r="F26" s="33"/>
    </row>
    <row r="27" spans="1:6" x14ac:dyDescent="0.15">
      <c r="A27" s="19" t="s">
        <v>73</v>
      </c>
      <c r="C27" s="38" t="s">
        <v>135</v>
      </c>
      <c r="D27" s="31" t="s">
        <v>176</v>
      </c>
      <c r="E27" s="38" t="s">
        <v>136</v>
      </c>
      <c r="F27" s="39" t="s">
        <v>125</v>
      </c>
    </row>
    <row r="28" spans="1:6" x14ac:dyDescent="0.15">
      <c r="A28" s="6" t="s">
        <v>68</v>
      </c>
      <c r="C28" s="40" t="s">
        <v>124</v>
      </c>
      <c r="D28" s="40" t="s">
        <v>124</v>
      </c>
      <c r="E28" s="33">
        <f>IF($E5&gt;='Envestra Jul''12'!G16,('Envestra Jul''12'!G16*'Envestra Jul''12'!G18/100),($E5*'Envestra Jul''12'!G18/100))</f>
        <v>38.342480000000002</v>
      </c>
      <c r="F28" s="34"/>
    </row>
    <row r="29" spans="1:6" x14ac:dyDescent="0.15">
      <c r="A29" s="6" t="s">
        <v>69</v>
      </c>
      <c r="C29" s="40" t="s">
        <v>124</v>
      </c>
      <c r="D29" s="40" t="s">
        <v>124</v>
      </c>
      <c r="E29" s="33">
        <f>IF($E5&lt;'Envestra Jul''12'!G16,0,IF($E5&lt;='Envestra Jul''12'!G17,($E5-'Envestra Jul''12'!G16)*('Envestra Jul''12'!G19/100),('Envestra Jul''12'!G17-'Envestra Jul''12'!G16)*('Envestra Jul''12'!G19/100)))</f>
        <v>68.030160000000009</v>
      </c>
      <c r="F29" s="34"/>
    </row>
    <row r="30" spans="1:6" x14ac:dyDescent="0.15">
      <c r="A30" s="6" t="s">
        <v>70</v>
      </c>
      <c r="C30" s="40" t="s">
        <v>124</v>
      </c>
      <c r="D30" s="40" t="s">
        <v>124</v>
      </c>
      <c r="E30" s="33">
        <f>IF(($E5&lt;'Envestra Jul''12'!G17),(0),($E5-'Envestra Jul''12'!G17)*'Envestra Jul''12'!G20/100)</f>
        <v>0</v>
      </c>
      <c r="F30" s="34"/>
    </row>
    <row r="31" spans="1:6" x14ac:dyDescent="0.15">
      <c r="A31" s="6" t="s">
        <v>71</v>
      </c>
      <c r="C31" s="40" t="s">
        <v>124</v>
      </c>
      <c r="D31" s="40" t="s">
        <v>124</v>
      </c>
      <c r="E31" s="33">
        <f>91*'Envestra Jul''12'!G21/100</f>
        <v>67.347279999999998</v>
      </c>
      <c r="F31" s="35"/>
    </row>
    <row r="32" spans="1:6" x14ac:dyDescent="0.15">
      <c r="A32" s="6" t="s">
        <v>72</v>
      </c>
      <c r="C32" s="40" t="s">
        <v>124</v>
      </c>
      <c r="D32" s="40" t="s">
        <v>124</v>
      </c>
      <c r="E32" s="33">
        <f>SUM(E28:E31)</f>
        <v>173.71992</v>
      </c>
      <c r="F32" s="35"/>
    </row>
    <row r="33" spans="1:6" x14ac:dyDescent="0.15">
      <c r="A33" s="8" t="s">
        <v>187</v>
      </c>
      <c r="B33" s="18"/>
      <c r="C33" s="36"/>
      <c r="D33" s="36"/>
      <c r="E33" s="36">
        <f>E32*4</f>
        <v>694.87968000000001</v>
      </c>
      <c r="F33" s="41"/>
    </row>
    <row r="34" spans="1:6" x14ac:dyDescent="0.15">
      <c r="C34" s="33"/>
      <c r="E34" s="33"/>
      <c r="F34" s="33"/>
    </row>
    <row r="35" spans="1:6" x14ac:dyDescent="0.15">
      <c r="A35" s="19" t="s">
        <v>227</v>
      </c>
      <c r="C35" s="38" t="s">
        <v>135</v>
      </c>
      <c r="D35" s="31" t="s">
        <v>176</v>
      </c>
      <c r="E35" s="38" t="s">
        <v>136</v>
      </c>
      <c r="F35" s="39" t="s">
        <v>125</v>
      </c>
    </row>
    <row r="36" spans="1:6" x14ac:dyDescent="0.15">
      <c r="A36" s="6" t="s">
        <v>68</v>
      </c>
      <c r="C36" s="40" t="s">
        <v>124</v>
      </c>
      <c r="D36" s="40" t="s">
        <v>124</v>
      </c>
      <c r="E36" s="33">
        <f>IF($E5&gt;='Envestra Jul''12'!G25,('Envestra Jul''12'!G25*'Envestra Jul''12'!G26/100),($E5*'Envestra Jul''12'!G26/100))</f>
        <v>83.875</v>
      </c>
      <c r="F36" s="34"/>
    </row>
    <row r="37" spans="1:6" x14ac:dyDescent="0.15">
      <c r="A37" s="6" t="s">
        <v>70</v>
      </c>
      <c r="C37" s="40" t="s">
        <v>124</v>
      </c>
      <c r="D37" s="40" t="s">
        <v>124</v>
      </c>
      <c r="E37" s="33">
        <f>IF(($E5&lt;'Envestra Jul''12'!G25),(0),($E5-'Envestra Jul''12'!G25)*'Envestra Jul''12'!G27/100)</f>
        <v>0</v>
      </c>
      <c r="F37" s="34"/>
    </row>
    <row r="38" spans="1:6" x14ac:dyDescent="0.15">
      <c r="A38" s="6" t="s">
        <v>71</v>
      </c>
      <c r="C38" s="40" t="s">
        <v>124</v>
      </c>
      <c r="D38" s="40" t="s">
        <v>124</v>
      </c>
      <c r="E38" s="33">
        <f>91*'Envestra Jul''12'!G28/100</f>
        <v>31.241210000000002</v>
      </c>
      <c r="F38" s="35"/>
    </row>
    <row r="39" spans="1:6" x14ac:dyDescent="0.15">
      <c r="A39" s="6" t="s">
        <v>72</v>
      </c>
      <c r="C39" s="40" t="s">
        <v>124</v>
      </c>
      <c r="D39" s="40" t="s">
        <v>124</v>
      </c>
      <c r="E39" s="33">
        <f>SUM(E36:E38)</f>
        <v>115.11621</v>
      </c>
      <c r="F39" s="35"/>
    </row>
    <row r="40" spans="1:6" x14ac:dyDescent="0.15">
      <c r="A40" s="8" t="s">
        <v>187</v>
      </c>
      <c r="B40" s="18"/>
      <c r="C40" s="36"/>
      <c r="D40" s="36"/>
      <c r="E40" s="36">
        <f>E39*4</f>
        <v>460.46483999999998</v>
      </c>
      <c r="F40" s="41"/>
    </row>
    <row r="42" spans="1:6" x14ac:dyDescent="0.15">
      <c r="A42" s="8"/>
      <c r="B42" s="18"/>
      <c r="C42" s="42"/>
      <c r="D42" s="36"/>
      <c r="E42" s="18"/>
      <c r="F42" s="18"/>
    </row>
    <row r="43" spans="1:6" x14ac:dyDescent="0.15">
      <c r="A43" s="19" t="s">
        <v>211</v>
      </c>
      <c r="C43" s="31" t="s">
        <v>115</v>
      </c>
      <c r="D43" s="31" t="s">
        <v>177</v>
      </c>
      <c r="E43" s="31" t="s">
        <v>116</v>
      </c>
    </row>
    <row r="44" spans="1:6" x14ac:dyDescent="0.15">
      <c r="A44" s="6" t="s">
        <v>212</v>
      </c>
      <c r="C44" s="6" t="s">
        <v>168</v>
      </c>
      <c r="D44" s="43" t="s">
        <v>178</v>
      </c>
      <c r="E44" s="6" t="s">
        <v>126</v>
      </c>
    </row>
    <row r="45" spans="1:6" x14ac:dyDescent="0.15">
      <c r="A45" s="6" t="s">
        <v>213</v>
      </c>
      <c r="C45" s="6" t="s">
        <v>169</v>
      </c>
      <c r="D45" s="44" t="s">
        <v>179</v>
      </c>
      <c r="E45" s="6" t="s">
        <v>216</v>
      </c>
    </row>
    <row r="46" spans="1:6" x14ac:dyDescent="0.15">
      <c r="A46" s="6" t="s">
        <v>194</v>
      </c>
      <c r="C46" s="6" t="s">
        <v>219</v>
      </c>
      <c r="D46" s="43" t="s">
        <v>180</v>
      </c>
      <c r="E46" s="45">
        <v>70</v>
      </c>
    </row>
    <row r="47" spans="1:6" x14ac:dyDescent="0.15">
      <c r="A47" s="6" t="s">
        <v>195</v>
      </c>
      <c r="C47" s="6" t="s">
        <v>220</v>
      </c>
      <c r="D47" s="46" t="s">
        <v>181</v>
      </c>
      <c r="E47" s="44" t="s">
        <v>217</v>
      </c>
    </row>
    <row r="48" spans="1:6" x14ac:dyDescent="0.15">
      <c r="A48" s="6" t="s">
        <v>223</v>
      </c>
      <c r="C48" s="45">
        <v>14</v>
      </c>
      <c r="D48" s="43" t="s">
        <v>182</v>
      </c>
      <c r="E48" s="45">
        <v>12</v>
      </c>
    </row>
    <row r="49" spans="1:9" x14ac:dyDescent="0.15">
      <c r="A49" s="6" t="s">
        <v>224</v>
      </c>
      <c r="C49" s="6" t="s">
        <v>162</v>
      </c>
      <c r="D49" s="43" t="s">
        <v>157</v>
      </c>
      <c r="E49" s="6" t="s">
        <v>218</v>
      </c>
    </row>
    <row r="50" spans="1:9" x14ac:dyDescent="0.15">
      <c r="A50" s="47"/>
      <c r="B50" s="47"/>
      <c r="C50" s="47"/>
      <c r="D50" s="47"/>
      <c r="E50" s="47"/>
      <c r="F50" s="47"/>
      <c r="G50" s="47"/>
      <c r="H50" s="47"/>
      <c r="I50" s="47"/>
    </row>
  </sheetData>
  <sheetProtection algorithmName="SHA-512" hashValue="RrKN7ihiOMWob7kNLQV3t6TmZGvnhiM0ijBlnYgsh/Zxo6OSHnDXXApZt0D3OSL8SZMBmVpNF2VEwa7Yvk9EaQ==" saltValue="ztOg0ECaNA8kjh09Rg2oRw==" spinCount="100000" sheet="1" objects="1" scenarios="1"/>
  <mergeCells count="1">
    <mergeCell ref="A3:C3"/>
  </mergeCells>
  <phoneticPr fontId="7" type="noConversion"/>
  <pageMargins left="0.75" right="0.75" top="1" bottom="1" header="0.5" footer="0.5"/>
  <ignoredErrors>
    <ignoredError sqref="D48" numberStoredAsText="1"/>
  </ignoredErrors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5D212-2605-3443-9590-5A9D1966AA04}">
  <sheetPr codeName="Sheet29"/>
  <dimension ref="A1:BT16"/>
  <sheetViews>
    <sheetView zoomScale="125" zoomScaleNormal="100" workbookViewId="0">
      <selection activeCell="N30" sqref="N30"/>
    </sheetView>
  </sheetViews>
  <sheetFormatPr baseColWidth="10" defaultRowHeight="14" customHeight="1" x14ac:dyDescent="0.15"/>
  <cols>
    <col min="1" max="1" width="5.5" style="190" bestFit="1" customWidth="1"/>
    <col min="2" max="2" width="10.83203125" style="190"/>
    <col min="3" max="3" width="6.33203125" style="190" customWidth="1"/>
    <col min="4" max="4" width="21.6640625" style="190" bestFit="1" customWidth="1"/>
    <col min="5" max="5" width="10.83203125" style="190"/>
    <col min="6" max="6" width="16.1640625" style="190" customWidth="1"/>
    <col min="7" max="7" width="16.5" style="190" customWidth="1"/>
    <col min="8" max="22" width="10.83203125" style="190"/>
    <col min="23" max="23" width="11" style="190" customWidth="1"/>
    <col min="24" max="64" width="10.83203125" style="190"/>
    <col min="65" max="65" width="50.6640625" style="190" customWidth="1"/>
    <col min="66" max="66" width="12.1640625" style="190" customWidth="1"/>
    <col min="67" max="67" width="10.83203125" style="190" customWidth="1"/>
    <col min="68" max="69" width="10.83203125" style="190"/>
    <col min="70" max="70" width="20.5" style="190" customWidth="1"/>
    <col min="71" max="71" width="88.1640625" style="190" customWidth="1"/>
    <col min="72" max="16384" width="10.83203125" style="190"/>
  </cols>
  <sheetData>
    <row r="1" spans="1:72" ht="14" customHeight="1" x14ac:dyDescent="0.15">
      <c r="A1" s="165"/>
      <c r="B1" s="165"/>
      <c r="C1" s="165"/>
      <c r="D1" s="165"/>
      <c r="E1" s="165"/>
      <c r="F1" s="165"/>
      <c r="G1" s="165"/>
      <c r="H1" s="168"/>
      <c r="I1" s="169"/>
      <c r="J1" s="170"/>
      <c r="K1" s="285" t="s">
        <v>299</v>
      </c>
      <c r="L1" s="285"/>
      <c r="M1" s="285"/>
      <c r="N1" s="171"/>
      <c r="O1" s="171"/>
      <c r="P1" s="172"/>
      <c r="Q1" s="173"/>
      <c r="R1" s="173"/>
      <c r="S1" s="173"/>
      <c r="T1" s="173"/>
      <c r="U1" s="173"/>
      <c r="V1" s="174"/>
      <c r="W1" s="175"/>
      <c r="X1" s="175"/>
      <c r="Y1" s="175"/>
      <c r="Z1" s="175"/>
      <c r="AA1" s="175"/>
      <c r="AB1" s="176"/>
      <c r="AC1" s="177"/>
      <c r="AD1" s="177"/>
      <c r="AE1" s="177"/>
      <c r="AF1" s="177"/>
      <c r="AG1" s="177"/>
      <c r="AH1" s="178"/>
      <c r="AI1" s="179"/>
      <c r="AJ1" s="179"/>
      <c r="AK1" s="179"/>
      <c r="AL1" s="179"/>
      <c r="AM1" s="179"/>
      <c r="AN1" s="180"/>
      <c r="AO1" s="181"/>
      <c r="AP1" s="181"/>
      <c r="AQ1" s="181"/>
      <c r="AR1" s="182"/>
      <c r="AS1" s="183"/>
      <c r="AT1" s="184"/>
      <c r="AU1" s="185"/>
      <c r="AV1" s="184"/>
      <c r="AW1" s="175"/>
      <c r="AX1" s="186"/>
      <c r="AY1" s="175"/>
      <c r="AZ1" s="186"/>
      <c r="BA1" s="176"/>
      <c r="BB1" s="184"/>
      <c r="BC1" s="187"/>
      <c r="BD1" s="186"/>
      <c r="BE1" s="176"/>
      <c r="BF1" s="165"/>
      <c r="BG1" s="188"/>
      <c r="BH1" s="189"/>
      <c r="BI1" s="188"/>
      <c r="BJ1" s="188"/>
      <c r="BK1" s="188"/>
      <c r="BL1" s="188"/>
      <c r="BM1" s="165"/>
      <c r="BN1" s="166"/>
      <c r="BO1" s="188"/>
      <c r="BP1" s="188"/>
      <c r="BQ1" s="188"/>
      <c r="BR1" s="166"/>
      <c r="BS1" s="188"/>
      <c r="BT1" s="165"/>
    </row>
    <row r="2" spans="1:72" ht="70" x14ac:dyDescent="0.15">
      <c r="A2" s="165" t="s">
        <v>35</v>
      </c>
      <c r="B2" s="165" t="s">
        <v>80</v>
      </c>
      <c r="C2" s="166" t="s">
        <v>81</v>
      </c>
      <c r="D2" s="167" t="s">
        <v>82</v>
      </c>
      <c r="E2" s="165" t="s">
        <v>83</v>
      </c>
      <c r="F2" s="166" t="s">
        <v>84</v>
      </c>
      <c r="G2" s="167" t="s">
        <v>85</v>
      </c>
      <c r="H2" s="168" t="s">
        <v>86</v>
      </c>
      <c r="I2" s="169" t="s">
        <v>290</v>
      </c>
      <c r="J2" s="170" t="s">
        <v>291</v>
      </c>
      <c r="K2" s="171" t="s">
        <v>87</v>
      </c>
      <c r="L2" s="171" t="s">
        <v>88</v>
      </c>
      <c r="M2" s="171" t="s">
        <v>89</v>
      </c>
      <c r="N2" s="171" t="s">
        <v>90</v>
      </c>
      <c r="O2" s="171" t="s">
        <v>91</v>
      </c>
      <c r="P2" s="172" t="s">
        <v>92</v>
      </c>
      <c r="Q2" s="173" t="s">
        <v>292</v>
      </c>
      <c r="R2" s="173" t="s">
        <v>293</v>
      </c>
      <c r="S2" s="173" t="s">
        <v>294</v>
      </c>
      <c r="T2" s="173" t="s">
        <v>295</v>
      </c>
      <c r="U2" s="173" t="s">
        <v>296</v>
      </c>
      <c r="V2" s="174" t="s">
        <v>297</v>
      </c>
      <c r="W2" s="175" t="s">
        <v>93</v>
      </c>
      <c r="X2" s="175" t="s">
        <v>94</v>
      </c>
      <c r="Y2" s="175" t="s">
        <v>95</v>
      </c>
      <c r="Z2" s="175" t="s">
        <v>96</v>
      </c>
      <c r="AA2" s="175" t="s">
        <v>97</v>
      </c>
      <c r="AB2" s="176" t="s">
        <v>98</v>
      </c>
      <c r="AC2" s="177" t="s">
        <v>99</v>
      </c>
      <c r="AD2" s="177" t="s">
        <v>26</v>
      </c>
      <c r="AE2" s="177" t="s">
        <v>27</v>
      </c>
      <c r="AF2" s="177" t="s">
        <v>101</v>
      </c>
      <c r="AG2" s="177" t="s">
        <v>102</v>
      </c>
      <c r="AH2" s="178" t="s">
        <v>103</v>
      </c>
      <c r="AI2" s="179" t="s">
        <v>104</v>
      </c>
      <c r="AJ2" s="179" t="s">
        <v>105</v>
      </c>
      <c r="AK2" s="179" t="s">
        <v>106</v>
      </c>
      <c r="AL2" s="179" t="s">
        <v>107</v>
      </c>
      <c r="AM2" s="179" t="s">
        <v>108</v>
      </c>
      <c r="AN2" s="180" t="s">
        <v>109</v>
      </c>
      <c r="AO2" s="181" t="s">
        <v>110</v>
      </c>
      <c r="AP2" s="181" t="s">
        <v>3</v>
      </c>
      <c r="AQ2" s="181" t="s">
        <v>4</v>
      </c>
      <c r="AR2" s="182" t="s">
        <v>5</v>
      </c>
      <c r="AS2" s="183" t="s">
        <v>255</v>
      </c>
      <c r="AT2" s="184" t="s">
        <v>6</v>
      </c>
      <c r="AU2" s="185" t="s">
        <v>7</v>
      </c>
      <c r="AV2" s="184" t="s">
        <v>8</v>
      </c>
      <c r="AW2" s="175" t="s">
        <v>9</v>
      </c>
      <c r="AX2" s="186" t="s">
        <v>10</v>
      </c>
      <c r="AY2" s="175" t="s">
        <v>11</v>
      </c>
      <c r="AZ2" s="186" t="s">
        <v>12</v>
      </c>
      <c r="BA2" s="176" t="s">
        <v>13</v>
      </c>
      <c r="BB2" s="184" t="s">
        <v>256</v>
      </c>
      <c r="BC2" s="187" t="s">
        <v>257</v>
      </c>
      <c r="BD2" s="186" t="s">
        <v>14</v>
      </c>
      <c r="BE2" s="176" t="s">
        <v>15</v>
      </c>
      <c r="BF2" s="165" t="s">
        <v>16</v>
      </c>
      <c r="BG2" s="188" t="s">
        <v>17</v>
      </c>
      <c r="BH2" s="189" t="s">
        <v>18</v>
      </c>
      <c r="BI2" s="188" t="s">
        <v>19</v>
      </c>
      <c r="BJ2" s="188" t="s">
        <v>258</v>
      </c>
      <c r="BK2" s="188" t="s">
        <v>259</v>
      </c>
      <c r="BL2" s="188" t="s">
        <v>260</v>
      </c>
      <c r="BM2" s="165" t="s">
        <v>20</v>
      </c>
      <c r="BN2" s="166" t="s">
        <v>21</v>
      </c>
      <c r="BO2" s="188" t="s">
        <v>22</v>
      </c>
      <c r="BP2" s="188" t="s">
        <v>23</v>
      </c>
      <c r="BQ2" s="188" t="s">
        <v>298</v>
      </c>
      <c r="BR2" s="166" t="s">
        <v>24</v>
      </c>
      <c r="BS2" s="188" t="s">
        <v>25</v>
      </c>
      <c r="BT2" s="165" t="s">
        <v>79</v>
      </c>
    </row>
    <row r="3" spans="1:72" customFormat="1" ht="14" customHeight="1" x14ac:dyDescent="0.15">
      <c r="A3" s="215">
        <v>3444</v>
      </c>
      <c r="B3" s="282">
        <v>43683</v>
      </c>
      <c r="C3" s="217" t="s">
        <v>265</v>
      </c>
      <c r="D3" s="215" t="s">
        <v>266</v>
      </c>
      <c r="E3" s="216">
        <v>43669</v>
      </c>
      <c r="F3" s="217" t="s">
        <v>267</v>
      </c>
      <c r="G3" s="215" t="s">
        <v>352</v>
      </c>
      <c r="H3" s="218">
        <v>119.69090909090907</v>
      </c>
      <c r="I3" s="219"/>
      <c r="J3" s="219"/>
      <c r="K3" s="220"/>
      <c r="L3" s="221"/>
      <c r="M3" s="221"/>
      <c r="N3" s="215"/>
      <c r="O3" s="215"/>
      <c r="P3" s="215"/>
      <c r="Q3" s="215"/>
      <c r="R3" s="215"/>
      <c r="S3" s="215"/>
      <c r="T3" s="215"/>
      <c r="U3" s="215"/>
      <c r="V3" s="215"/>
      <c r="W3" s="218">
        <v>4</v>
      </c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22" t="s">
        <v>270</v>
      </c>
      <c r="AP3" s="222"/>
      <c r="AQ3" s="222"/>
      <c r="AR3" s="222"/>
      <c r="AS3" s="215"/>
      <c r="AT3" s="222">
        <v>0</v>
      </c>
      <c r="AU3" s="222">
        <v>0</v>
      </c>
      <c r="AV3" s="222">
        <v>0</v>
      </c>
      <c r="AW3" s="222">
        <v>0</v>
      </c>
      <c r="AX3" s="222">
        <v>0</v>
      </c>
      <c r="AY3" s="222">
        <v>0</v>
      </c>
      <c r="AZ3" s="222">
        <v>0</v>
      </c>
      <c r="BA3" s="222">
        <v>0</v>
      </c>
      <c r="BB3" s="222">
        <v>0</v>
      </c>
      <c r="BC3" s="222">
        <v>0</v>
      </c>
      <c r="BD3" s="222">
        <v>0</v>
      </c>
      <c r="BE3" s="222">
        <v>0</v>
      </c>
      <c r="BF3" s="222"/>
      <c r="BG3" s="222" t="s">
        <v>270</v>
      </c>
      <c r="BH3" s="222">
        <v>12</v>
      </c>
      <c r="BI3" s="222" t="s">
        <v>270</v>
      </c>
      <c r="BJ3" s="222"/>
      <c r="BK3" s="222"/>
      <c r="BL3" s="222"/>
      <c r="BM3" s="266"/>
      <c r="BN3" s="272"/>
      <c r="BO3" s="273"/>
      <c r="BP3" s="222" t="s">
        <v>271</v>
      </c>
      <c r="BQ3" s="222"/>
      <c r="BR3" s="217" t="s">
        <v>354</v>
      </c>
      <c r="BS3" s="217" t="s">
        <v>382</v>
      </c>
      <c r="BT3" s="215"/>
    </row>
    <row r="4" spans="1:72" customFormat="1" ht="14" customHeight="1" x14ac:dyDescent="0.2">
      <c r="A4" s="215">
        <v>2651</v>
      </c>
      <c r="B4" s="282">
        <v>43683</v>
      </c>
      <c r="C4" s="217" t="s">
        <v>320</v>
      </c>
      <c r="D4" s="215" t="s">
        <v>266</v>
      </c>
      <c r="E4" s="216">
        <v>43646</v>
      </c>
      <c r="F4" s="217" t="s">
        <v>311</v>
      </c>
      <c r="G4" s="215" t="s">
        <v>312</v>
      </c>
      <c r="H4" s="218">
        <v>107.5090909090909</v>
      </c>
      <c r="I4" s="219"/>
      <c r="J4" s="219"/>
      <c r="K4" s="220" t="s">
        <v>310</v>
      </c>
      <c r="L4" s="221">
        <v>1530.7380000000001</v>
      </c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8">
        <v>4.5181818181818176</v>
      </c>
      <c r="X4" s="218">
        <v>4.1545454545454543</v>
      </c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22" t="s">
        <v>335</v>
      </c>
      <c r="AP4" s="222"/>
      <c r="AQ4" s="222"/>
      <c r="AR4" s="222"/>
      <c r="AS4" s="215"/>
      <c r="AT4" s="222">
        <v>0</v>
      </c>
      <c r="AU4" s="222">
        <v>0</v>
      </c>
      <c r="AV4" s="222">
        <v>0</v>
      </c>
      <c r="AW4" s="222">
        <v>0</v>
      </c>
      <c r="AX4" s="222">
        <v>0</v>
      </c>
      <c r="AY4" s="222">
        <v>0</v>
      </c>
      <c r="AZ4" s="222">
        <v>0</v>
      </c>
      <c r="BA4" s="222">
        <v>0</v>
      </c>
      <c r="BB4" s="222">
        <v>0</v>
      </c>
      <c r="BC4" s="222">
        <v>0</v>
      </c>
      <c r="BD4" s="222">
        <v>0</v>
      </c>
      <c r="BE4" s="222">
        <v>0</v>
      </c>
      <c r="BF4" s="222"/>
      <c r="BG4" s="222" t="s">
        <v>335</v>
      </c>
      <c r="BH4" s="222"/>
      <c r="BI4" s="222" t="s">
        <v>335</v>
      </c>
      <c r="BJ4" s="222"/>
      <c r="BK4" s="222"/>
      <c r="BL4" s="222"/>
      <c r="BM4" s="217"/>
      <c r="BN4" s="215"/>
      <c r="BO4" s="222"/>
      <c r="BP4" s="222" t="s">
        <v>276</v>
      </c>
      <c r="BQ4" s="222"/>
      <c r="BR4" s="217"/>
      <c r="BS4" s="226" t="s">
        <v>383</v>
      </c>
      <c r="BT4" s="215"/>
    </row>
    <row r="5" spans="1:72" customFormat="1" ht="14" customHeight="1" x14ac:dyDescent="0.15">
      <c r="A5" s="215">
        <v>551</v>
      </c>
      <c r="B5" s="282">
        <v>43683</v>
      </c>
      <c r="C5" s="217" t="s">
        <v>265</v>
      </c>
      <c r="D5" s="215" t="s">
        <v>266</v>
      </c>
      <c r="E5" s="216">
        <v>43677</v>
      </c>
      <c r="F5" s="217" t="s">
        <v>274</v>
      </c>
      <c r="G5" s="215" t="s">
        <v>332</v>
      </c>
      <c r="H5" s="218">
        <v>118.86363636363636</v>
      </c>
      <c r="I5" s="219"/>
      <c r="J5" s="219"/>
      <c r="K5" s="224" t="s">
        <v>310</v>
      </c>
      <c r="L5" s="87">
        <v>1530.6000000000001</v>
      </c>
      <c r="M5" s="87"/>
      <c r="N5" s="215"/>
      <c r="O5" s="215"/>
      <c r="P5" s="215"/>
      <c r="Q5" s="215"/>
      <c r="R5" s="215"/>
      <c r="S5" s="215"/>
      <c r="T5" s="215"/>
      <c r="U5" s="215"/>
      <c r="V5" s="215"/>
      <c r="W5" s="218">
        <v>3.8545454545454545</v>
      </c>
      <c r="X5" s="218">
        <v>3.5636363636363635</v>
      </c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22" t="s">
        <v>270</v>
      </c>
      <c r="AP5" s="222"/>
      <c r="AQ5" s="222"/>
      <c r="AR5" s="222"/>
      <c r="AS5" s="215"/>
      <c r="AT5" s="222">
        <v>0</v>
      </c>
      <c r="AU5" s="222">
        <v>0</v>
      </c>
      <c r="AV5" s="222">
        <v>0</v>
      </c>
      <c r="AW5" s="222">
        <v>0</v>
      </c>
      <c r="AX5" s="222">
        <v>0</v>
      </c>
      <c r="AY5" s="222">
        <v>0</v>
      </c>
      <c r="AZ5" s="222">
        <v>0</v>
      </c>
      <c r="BA5" s="222">
        <v>0</v>
      </c>
      <c r="BB5" s="222">
        <v>0</v>
      </c>
      <c r="BC5" s="222">
        <v>0</v>
      </c>
      <c r="BD5" s="222">
        <v>0</v>
      </c>
      <c r="BE5" s="222">
        <v>0</v>
      </c>
      <c r="BF5" s="222"/>
      <c r="BG5" s="222" t="s">
        <v>270</v>
      </c>
      <c r="BH5" s="222">
        <v>12</v>
      </c>
      <c r="BI5" s="222" t="s">
        <v>270</v>
      </c>
      <c r="BJ5" s="222"/>
      <c r="BK5" s="222"/>
      <c r="BL5" s="222"/>
      <c r="BM5" s="217"/>
      <c r="BN5" s="215"/>
      <c r="BO5" s="222"/>
      <c r="BP5" s="222" t="s">
        <v>276</v>
      </c>
      <c r="BQ5" s="222"/>
      <c r="BR5" s="217"/>
      <c r="BS5" s="217" t="s">
        <v>384</v>
      </c>
      <c r="BT5" s="215"/>
    </row>
    <row r="6" spans="1:72" customFormat="1" ht="14" customHeight="1" x14ac:dyDescent="0.2">
      <c r="A6" s="215">
        <v>3010</v>
      </c>
      <c r="B6" s="282">
        <v>43683</v>
      </c>
      <c r="C6" s="217" t="s">
        <v>265</v>
      </c>
      <c r="D6" s="215" t="s">
        <v>266</v>
      </c>
      <c r="E6" s="159">
        <v>43671</v>
      </c>
      <c r="F6" s="217" t="s">
        <v>314</v>
      </c>
      <c r="G6" s="215" t="s">
        <v>315</v>
      </c>
      <c r="H6" s="218">
        <v>109.99999999999999</v>
      </c>
      <c r="I6" s="219"/>
      <c r="J6" s="219"/>
      <c r="K6" s="224" t="s">
        <v>310</v>
      </c>
      <c r="L6" s="87">
        <v>4988</v>
      </c>
      <c r="M6" s="87"/>
      <c r="N6" s="215"/>
      <c r="O6" s="215"/>
      <c r="P6" s="215"/>
      <c r="Q6" s="215"/>
      <c r="R6" s="215"/>
      <c r="S6" s="215"/>
      <c r="T6" s="215"/>
      <c r="U6" s="215"/>
      <c r="V6" s="215"/>
      <c r="W6" s="218">
        <v>3.7999999999999994</v>
      </c>
      <c r="X6" s="218">
        <v>3.5999999999999996</v>
      </c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22" t="s">
        <v>270</v>
      </c>
      <c r="AP6" s="222"/>
      <c r="AQ6" s="222"/>
      <c r="AR6" s="222"/>
      <c r="AS6" s="215"/>
      <c r="AT6" s="222">
        <v>0</v>
      </c>
      <c r="AU6" s="222">
        <v>0</v>
      </c>
      <c r="AV6" s="222">
        <v>2</v>
      </c>
      <c r="AW6" s="222">
        <v>0</v>
      </c>
      <c r="AX6" s="222">
        <v>0</v>
      </c>
      <c r="AY6" s="222">
        <v>0</v>
      </c>
      <c r="AZ6" s="222">
        <v>0</v>
      </c>
      <c r="BA6" s="222">
        <v>0</v>
      </c>
      <c r="BB6" s="222">
        <v>0</v>
      </c>
      <c r="BC6" s="222">
        <v>0</v>
      </c>
      <c r="BD6" s="222">
        <v>0</v>
      </c>
      <c r="BE6" s="222">
        <v>0</v>
      </c>
      <c r="BF6" s="222"/>
      <c r="BG6" s="222" t="s">
        <v>270</v>
      </c>
      <c r="BH6" s="222"/>
      <c r="BI6" s="222" t="s">
        <v>270</v>
      </c>
      <c r="BJ6" s="222"/>
      <c r="BK6" s="222"/>
      <c r="BL6" s="222"/>
      <c r="BM6" s="217"/>
      <c r="BN6" s="215"/>
      <c r="BO6" s="222"/>
      <c r="BP6" s="222" t="s">
        <v>241</v>
      </c>
      <c r="BQ6" s="222">
        <v>1</v>
      </c>
      <c r="BR6" s="217"/>
      <c r="BS6" s="283" t="s">
        <v>385</v>
      </c>
      <c r="BT6" s="215"/>
    </row>
    <row r="7" spans="1:72" customFormat="1" ht="14" customHeight="1" x14ac:dyDescent="0.2">
      <c r="A7" s="215">
        <v>2866</v>
      </c>
      <c r="B7" s="282">
        <v>43683</v>
      </c>
      <c r="C7" s="217" t="s">
        <v>265</v>
      </c>
      <c r="D7" s="215" t="s">
        <v>266</v>
      </c>
      <c r="E7" s="265">
        <v>43646</v>
      </c>
      <c r="F7" s="217" t="s">
        <v>321</v>
      </c>
      <c r="G7" s="215" t="s">
        <v>322</v>
      </c>
      <c r="H7" s="218">
        <v>128</v>
      </c>
      <c r="I7" s="219"/>
      <c r="J7" s="219"/>
      <c r="K7" s="224" t="s">
        <v>310</v>
      </c>
      <c r="L7" s="87">
        <v>1530.6000000000001</v>
      </c>
      <c r="M7" s="215">
        <v>1500</v>
      </c>
      <c r="N7" s="215"/>
      <c r="O7" s="215"/>
      <c r="P7" s="215"/>
      <c r="Q7" s="215"/>
      <c r="R7" s="215"/>
      <c r="S7" s="215"/>
      <c r="T7" s="215"/>
      <c r="U7" s="215"/>
      <c r="V7" s="215"/>
      <c r="W7" s="218">
        <v>3.4</v>
      </c>
      <c r="X7" s="218">
        <v>3.1999999999999997</v>
      </c>
      <c r="Y7" s="218">
        <v>2.7</v>
      </c>
      <c r="Z7" s="218"/>
      <c r="AA7" s="218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22" t="s">
        <v>270</v>
      </c>
      <c r="AP7" s="222"/>
      <c r="AQ7" s="222"/>
      <c r="AR7" s="222"/>
      <c r="AS7" s="215"/>
      <c r="AT7" s="222">
        <v>0</v>
      </c>
      <c r="AU7" s="222">
        <v>0</v>
      </c>
      <c r="AV7" s="222">
        <v>0</v>
      </c>
      <c r="AW7" s="222">
        <v>0</v>
      </c>
      <c r="AX7" s="222">
        <v>0</v>
      </c>
      <c r="AY7" s="222">
        <v>0</v>
      </c>
      <c r="AZ7" s="222">
        <v>0</v>
      </c>
      <c r="BA7" s="222">
        <v>0</v>
      </c>
      <c r="BB7" s="222">
        <v>0</v>
      </c>
      <c r="BC7" s="222">
        <v>0</v>
      </c>
      <c r="BD7" s="222">
        <v>0</v>
      </c>
      <c r="BE7" s="222">
        <v>0</v>
      </c>
      <c r="BF7" s="222"/>
      <c r="BG7" s="222" t="s">
        <v>270</v>
      </c>
      <c r="BH7" s="222"/>
      <c r="BI7" s="222" t="s">
        <v>270</v>
      </c>
      <c r="BJ7" s="222"/>
      <c r="BK7" s="222"/>
      <c r="BL7" s="222"/>
      <c r="BM7" s="217"/>
      <c r="BN7" s="215"/>
      <c r="BO7" s="222"/>
      <c r="BP7" s="222" t="s">
        <v>276</v>
      </c>
      <c r="BQ7" s="222"/>
      <c r="BR7" s="217"/>
      <c r="BS7" s="223" t="s">
        <v>386</v>
      </c>
      <c r="BT7" s="215"/>
    </row>
    <row r="8" spans="1:72" customFormat="1" ht="14" customHeight="1" x14ac:dyDescent="0.2">
      <c r="A8" s="215" t="s">
        <v>379</v>
      </c>
      <c r="B8" s="282">
        <v>43683</v>
      </c>
      <c r="C8" s="217" t="s">
        <v>265</v>
      </c>
      <c r="D8" s="215" t="s">
        <v>266</v>
      </c>
      <c r="E8" s="265">
        <v>43480</v>
      </c>
      <c r="F8" s="217" t="s">
        <v>380</v>
      </c>
      <c r="G8" s="215" t="s">
        <v>334</v>
      </c>
      <c r="H8" s="218">
        <v>114.45454545454545</v>
      </c>
      <c r="I8" s="219"/>
      <c r="J8" s="219"/>
      <c r="K8" s="224" t="s">
        <v>310</v>
      </c>
      <c r="L8" s="87">
        <v>1530.6000000000001</v>
      </c>
      <c r="M8" s="215">
        <v>1500</v>
      </c>
      <c r="N8" s="215"/>
      <c r="O8" s="215"/>
      <c r="P8" s="215"/>
      <c r="Q8" s="215"/>
      <c r="R8" s="215"/>
      <c r="S8" s="215"/>
      <c r="T8" s="215"/>
      <c r="U8" s="215"/>
      <c r="V8" s="215"/>
      <c r="W8" s="218">
        <v>3.4272727272727268</v>
      </c>
      <c r="X8" s="218">
        <v>3.1636363636363636</v>
      </c>
      <c r="Y8" s="218">
        <v>3.1636363636363636</v>
      </c>
      <c r="Z8" s="218"/>
      <c r="AA8" s="218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22" t="s">
        <v>270</v>
      </c>
      <c r="AP8" s="222"/>
      <c r="AQ8" s="222"/>
      <c r="AR8" s="222"/>
      <c r="AS8" s="215"/>
      <c r="AT8" s="222">
        <v>0</v>
      </c>
      <c r="AU8" s="222">
        <v>0</v>
      </c>
      <c r="AV8" s="222">
        <v>0</v>
      </c>
      <c r="AW8" s="222">
        <v>0</v>
      </c>
      <c r="AX8" s="222">
        <v>0</v>
      </c>
      <c r="AY8" s="222">
        <v>0</v>
      </c>
      <c r="AZ8" s="222">
        <v>0</v>
      </c>
      <c r="BA8" s="222">
        <v>0</v>
      </c>
      <c r="BB8" s="222">
        <v>0</v>
      </c>
      <c r="BC8" s="222">
        <v>0</v>
      </c>
      <c r="BD8" s="222">
        <v>0</v>
      </c>
      <c r="BE8" s="222">
        <v>0</v>
      </c>
      <c r="BF8" s="222"/>
      <c r="BG8" s="222" t="s">
        <v>270</v>
      </c>
      <c r="BH8" s="222"/>
      <c r="BI8" s="222" t="s">
        <v>270</v>
      </c>
      <c r="BJ8" s="222"/>
      <c r="BK8" s="222"/>
      <c r="BL8" s="222"/>
      <c r="BM8" s="217"/>
      <c r="BN8" s="215"/>
      <c r="BO8" s="222"/>
      <c r="BP8" s="222" t="s">
        <v>276</v>
      </c>
      <c r="BQ8" s="222"/>
      <c r="BR8" s="217"/>
      <c r="BS8" s="223" t="s">
        <v>387</v>
      </c>
      <c r="BT8" s="215"/>
    </row>
    <row r="9" spans="1:72" customFormat="1" ht="14" customHeight="1" x14ac:dyDescent="0.15">
      <c r="A9" s="215">
        <v>3443</v>
      </c>
      <c r="B9" s="282">
        <v>43683</v>
      </c>
      <c r="C9" s="217" t="s">
        <v>265</v>
      </c>
      <c r="D9" s="215" t="s">
        <v>278</v>
      </c>
      <c r="E9" s="216">
        <v>43669</v>
      </c>
      <c r="F9" s="217" t="s">
        <v>267</v>
      </c>
      <c r="G9" s="215" t="s">
        <v>352</v>
      </c>
      <c r="H9" s="218">
        <v>68.927272727272722</v>
      </c>
      <c r="I9" s="219"/>
      <c r="J9" s="219"/>
      <c r="K9" s="224"/>
      <c r="L9" s="87"/>
      <c r="M9" s="87"/>
      <c r="N9" s="215"/>
      <c r="O9" s="215"/>
      <c r="P9" s="215"/>
      <c r="Q9" s="215"/>
      <c r="R9" s="215"/>
      <c r="S9" s="215"/>
      <c r="T9" s="215"/>
      <c r="U9" s="215"/>
      <c r="V9" s="215"/>
      <c r="W9" s="218">
        <v>5.0727272727272723</v>
      </c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22" t="s">
        <v>270</v>
      </c>
      <c r="AP9" s="222"/>
      <c r="AQ9" s="222"/>
      <c r="AR9" s="222"/>
      <c r="AS9" s="215"/>
      <c r="AT9" s="222">
        <v>0</v>
      </c>
      <c r="AU9" s="222">
        <v>0</v>
      </c>
      <c r="AV9" s="222">
        <v>0</v>
      </c>
      <c r="AW9" s="222">
        <v>0</v>
      </c>
      <c r="AX9" s="222">
        <v>0</v>
      </c>
      <c r="AY9" s="222">
        <v>0</v>
      </c>
      <c r="AZ9" s="222">
        <v>0</v>
      </c>
      <c r="BA9" s="222">
        <v>0</v>
      </c>
      <c r="BB9" s="222">
        <v>0</v>
      </c>
      <c r="BC9" s="222">
        <v>0</v>
      </c>
      <c r="BD9" s="222">
        <v>0</v>
      </c>
      <c r="BE9" s="222">
        <v>0</v>
      </c>
      <c r="BF9" s="222"/>
      <c r="BG9" s="222" t="s">
        <v>270</v>
      </c>
      <c r="BH9" s="222">
        <v>12</v>
      </c>
      <c r="BI9" s="222" t="s">
        <v>270</v>
      </c>
      <c r="BJ9" s="222"/>
      <c r="BK9" s="222"/>
      <c r="BL9" s="222"/>
      <c r="BM9" s="266"/>
      <c r="BN9" s="272"/>
      <c r="BO9" s="273"/>
      <c r="BP9" s="222" t="s">
        <v>271</v>
      </c>
      <c r="BQ9" s="222"/>
      <c r="BR9" s="217" t="s">
        <v>354</v>
      </c>
      <c r="BS9" s="217" t="s">
        <v>374</v>
      </c>
      <c r="BT9" s="215"/>
    </row>
    <row r="10" spans="1:72" customFormat="1" ht="14" customHeight="1" x14ac:dyDescent="0.2">
      <c r="A10" s="215">
        <v>2650</v>
      </c>
      <c r="B10" s="282">
        <v>43683</v>
      </c>
      <c r="C10" s="217" t="s">
        <v>320</v>
      </c>
      <c r="D10" s="215" t="s">
        <v>278</v>
      </c>
      <c r="E10" s="216">
        <v>43646</v>
      </c>
      <c r="F10" s="217" t="s">
        <v>311</v>
      </c>
      <c r="G10" s="215" t="s">
        <v>312</v>
      </c>
      <c r="H10" s="218">
        <v>67.736363636363635</v>
      </c>
      <c r="I10" s="219"/>
      <c r="J10" s="219"/>
      <c r="K10" s="220"/>
      <c r="L10" s="221"/>
      <c r="M10" s="221"/>
      <c r="N10" s="215"/>
      <c r="O10" s="215"/>
      <c r="P10" s="215"/>
      <c r="Q10" s="215"/>
      <c r="R10" s="215"/>
      <c r="S10" s="215"/>
      <c r="T10" s="215"/>
      <c r="U10" s="215"/>
      <c r="V10" s="215"/>
      <c r="W10" s="218">
        <v>6.3545454545454545</v>
      </c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22" t="s">
        <v>335</v>
      </c>
      <c r="AP10" s="222"/>
      <c r="AQ10" s="222"/>
      <c r="AR10" s="222"/>
      <c r="AS10" s="215"/>
      <c r="AT10" s="222">
        <v>0</v>
      </c>
      <c r="AU10" s="222">
        <v>0</v>
      </c>
      <c r="AV10" s="222">
        <v>0</v>
      </c>
      <c r="AW10" s="222">
        <v>0</v>
      </c>
      <c r="AX10" s="222">
        <v>0</v>
      </c>
      <c r="AY10" s="222">
        <v>0</v>
      </c>
      <c r="AZ10" s="222">
        <v>0</v>
      </c>
      <c r="BA10" s="222">
        <v>0</v>
      </c>
      <c r="BB10" s="222">
        <v>0</v>
      </c>
      <c r="BC10" s="222">
        <v>0</v>
      </c>
      <c r="BD10" s="222">
        <v>0</v>
      </c>
      <c r="BE10" s="222">
        <v>0</v>
      </c>
      <c r="BF10" s="222"/>
      <c r="BG10" s="222" t="s">
        <v>335</v>
      </c>
      <c r="BH10" s="222"/>
      <c r="BI10" s="222" t="s">
        <v>335</v>
      </c>
      <c r="BJ10" s="222"/>
      <c r="BK10" s="222"/>
      <c r="BL10" s="222"/>
      <c r="BM10" s="217"/>
      <c r="BN10" s="215"/>
      <c r="BO10" s="222"/>
      <c r="BP10" s="222" t="s">
        <v>276</v>
      </c>
      <c r="BQ10" s="222"/>
      <c r="BR10" s="217"/>
      <c r="BS10" s="226" t="s">
        <v>375</v>
      </c>
      <c r="BT10" s="215"/>
    </row>
    <row r="11" spans="1:72" customFormat="1" ht="14" customHeight="1" x14ac:dyDescent="0.15">
      <c r="A11" s="215">
        <v>548</v>
      </c>
      <c r="B11" s="282">
        <v>43683</v>
      </c>
      <c r="C11" s="217" t="s">
        <v>265</v>
      </c>
      <c r="D11" s="215" t="s">
        <v>278</v>
      </c>
      <c r="E11" s="216">
        <v>43677</v>
      </c>
      <c r="F11" s="217" t="s">
        <v>274</v>
      </c>
      <c r="G11" s="215" t="s">
        <v>332</v>
      </c>
      <c r="H11" s="218">
        <v>74.945454545454538</v>
      </c>
      <c r="I11" s="219"/>
      <c r="J11" s="219"/>
      <c r="K11" s="224" t="s">
        <v>310</v>
      </c>
      <c r="L11" s="87">
        <v>491.99999999999994</v>
      </c>
      <c r="M11" s="87">
        <v>1152</v>
      </c>
      <c r="N11" s="215"/>
      <c r="O11" s="215"/>
      <c r="P11" s="215"/>
      <c r="Q11" s="215"/>
      <c r="R11" s="215"/>
      <c r="S11" s="215"/>
      <c r="T11" s="215"/>
      <c r="U11" s="215"/>
      <c r="V11" s="215"/>
      <c r="W11" s="218">
        <v>6.6545454545454543</v>
      </c>
      <c r="X11" s="218">
        <v>4.836363636363636</v>
      </c>
      <c r="Y11" s="218">
        <v>3.627272727272727</v>
      </c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22" t="s">
        <v>270</v>
      </c>
      <c r="AP11" s="222"/>
      <c r="AQ11" s="222"/>
      <c r="AR11" s="222"/>
      <c r="AS11" s="215"/>
      <c r="AT11" s="222">
        <v>0</v>
      </c>
      <c r="AU11" s="222">
        <v>0</v>
      </c>
      <c r="AV11" s="222">
        <v>0</v>
      </c>
      <c r="AW11" s="222">
        <v>0</v>
      </c>
      <c r="AX11" s="222">
        <v>0</v>
      </c>
      <c r="AY11" s="222">
        <v>0</v>
      </c>
      <c r="AZ11" s="222">
        <v>0</v>
      </c>
      <c r="BA11" s="222">
        <v>0</v>
      </c>
      <c r="BB11" s="222">
        <v>0</v>
      </c>
      <c r="BC11" s="222">
        <v>0</v>
      </c>
      <c r="BD11" s="222">
        <v>0</v>
      </c>
      <c r="BE11" s="222">
        <v>0</v>
      </c>
      <c r="BF11" s="222"/>
      <c r="BG11" s="222" t="s">
        <v>270</v>
      </c>
      <c r="BH11" s="222">
        <v>12</v>
      </c>
      <c r="BI11" s="222" t="s">
        <v>270</v>
      </c>
      <c r="BJ11" s="222"/>
      <c r="BK11" s="222"/>
      <c r="BL11" s="222"/>
      <c r="BM11" s="217"/>
      <c r="BN11" s="215"/>
      <c r="BO11" s="222"/>
      <c r="BP11" s="222" t="s">
        <v>276</v>
      </c>
      <c r="BQ11" s="222"/>
      <c r="BR11" s="217"/>
      <c r="BS11" s="217" t="s">
        <v>376</v>
      </c>
      <c r="BT11" s="215"/>
    </row>
    <row r="12" spans="1:72" customFormat="1" ht="14" customHeight="1" x14ac:dyDescent="0.15">
      <c r="A12" s="215">
        <v>3008</v>
      </c>
      <c r="B12" s="282">
        <v>43683</v>
      </c>
      <c r="C12" s="217" t="s">
        <v>265</v>
      </c>
      <c r="D12" s="215" t="s">
        <v>278</v>
      </c>
      <c r="E12" s="159">
        <v>43671</v>
      </c>
      <c r="F12" s="217" t="s">
        <v>314</v>
      </c>
      <c r="G12" s="215" t="s">
        <v>315</v>
      </c>
      <c r="H12" s="218">
        <v>62.999999999999993</v>
      </c>
      <c r="I12" s="219"/>
      <c r="J12" s="219"/>
      <c r="K12" s="224" t="s">
        <v>310</v>
      </c>
      <c r="L12" s="87">
        <v>498</v>
      </c>
      <c r="M12" s="87"/>
      <c r="N12" s="215"/>
      <c r="O12" s="215"/>
      <c r="P12" s="215"/>
      <c r="Q12" s="215"/>
      <c r="R12" s="215"/>
      <c r="S12" s="215"/>
      <c r="T12" s="215"/>
      <c r="U12" s="215"/>
      <c r="V12" s="215"/>
      <c r="W12" s="218">
        <v>5.7181818181818178</v>
      </c>
      <c r="X12" s="218">
        <v>5.1999999999999993</v>
      </c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22" t="s">
        <v>270</v>
      </c>
      <c r="AP12" s="222"/>
      <c r="AQ12" s="222"/>
      <c r="AR12" s="222"/>
      <c r="AS12" s="215"/>
      <c r="AT12" s="222">
        <v>0</v>
      </c>
      <c r="AU12" s="222">
        <v>0</v>
      </c>
      <c r="AV12" s="222">
        <v>2</v>
      </c>
      <c r="AW12" s="222">
        <v>0</v>
      </c>
      <c r="AX12" s="222">
        <v>0</v>
      </c>
      <c r="AY12" s="222">
        <v>0</v>
      </c>
      <c r="AZ12" s="222">
        <v>0</v>
      </c>
      <c r="BA12" s="222">
        <v>0</v>
      </c>
      <c r="BB12" s="222">
        <v>0</v>
      </c>
      <c r="BC12" s="222">
        <v>0</v>
      </c>
      <c r="BD12" s="222">
        <v>0</v>
      </c>
      <c r="BE12" s="222">
        <v>0</v>
      </c>
      <c r="BF12" s="222"/>
      <c r="BG12" s="222" t="s">
        <v>270</v>
      </c>
      <c r="BH12" s="222"/>
      <c r="BI12" s="222" t="s">
        <v>270</v>
      </c>
      <c r="BJ12" s="222"/>
      <c r="BK12" s="222"/>
      <c r="BL12" s="222"/>
      <c r="BM12" s="217"/>
      <c r="BN12" s="215"/>
      <c r="BO12" s="222"/>
      <c r="BP12" s="222" t="s">
        <v>241</v>
      </c>
      <c r="BQ12" s="222">
        <v>1</v>
      </c>
      <c r="BR12" s="217"/>
      <c r="BS12" s="217" t="s">
        <v>377</v>
      </c>
      <c r="BT12" s="215"/>
    </row>
    <row r="13" spans="1:72" customFormat="1" ht="14" customHeight="1" x14ac:dyDescent="0.2">
      <c r="A13" s="215">
        <v>2865</v>
      </c>
      <c r="B13" s="282">
        <v>43683</v>
      </c>
      <c r="C13" s="217" t="s">
        <v>265</v>
      </c>
      <c r="D13" s="215" t="s">
        <v>278</v>
      </c>
      <c r="E13" s="265">
        <v>43646</v>
      </c>
      <c r="F13" s="217" t="s">
        <v>321</v>
      </c>
      <c r="G13" s="215" t="s">
        <v>322</v>
      </c>
      <c r="H13" s="218">
        <v>92</v>
      </c>
      <c r="I13" s="219"/>
      <c r="J13" s="219"/>
      <c r="K13" s="224" t="s">
        <v>310</v>
      </c>
      <c r="L13" s="87">
        <v>491.99999999999994</v>
      </c>
      <c r="M13" s="87">
        <v>1152</v>
      </c>
      <c r="N13" s="215"/>
      <c r="O13" s="215"/>
      <c r="P13" s="215"/>
      <c r="Q13" s="215"/>
      <c r="R13" s="215"/>
      <c r="S13" s="215"/>
      <c r="T13" s="215"/>
      <c r="U13" s="215"/>
      <c r="V13" s="215"/>
      <c r="W13" s="218">
        <v>6.1</v>
      </c>
      <c r="X13" s="218">
        <v>4.2</v>
      </c>
      <c r="Y13" s="218">
        <v>2.8</v>
      </c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22" t="s">
        <v>270</v>
      </c>
      <c r="AP13" s="222"/>
      <c r="AQ13" s="222"/>
      <c r="AR13" s="222"/>
      <c r="AS13" s="215"/>
      <c r="AT13" s="222">
        <v>0</v>
      </c>
      <c r="AU13" s="222">
        <v>0</v>
      </c>
      <c r="AV13" s="222">
        <v>0</v>
      </c>
      <c r="AW13" s="222">
        <v>0</v>
      </c>
      <c r="AX13" s="222">
        <v>0</v>
      </c>
      <c r="AY13" s="222">
        <v>0</v>
      </c>
      <c r="AZ13" s="222">
        <v>0</v>
      </c>
      <c r="BA13" s="222">
        <v>0</v>
      </c>
      <c r="BB13" s="222">
        <v>0</v>
      </c>
      <c r="BC13" s="222">
        <v>0</v>
      </c>
      <c r="BD13" s="222">
        <v>0</v>
      </c>
      <c r="BE13" s="222">
        <v>0</v>
      </c>
      <c r="BF13" s="222"/>
      <c r="BG13" s="222" t="s">
        <v>270</v>
      </c>
      <c r="BH13" s="222"/>
      <c r="BI13" s="222" t="s">
        <v>270</v>
      </c>
      <c r="BJ13" s="222"/>
      <c r="BK13" s="222"/>
      <c r="BL13" s="222"/>
      <c r="BM13" s="217"/>
      <c r="BN13" s="215"/>
      <c r="BO13" s="222"/>
      <c r="BP13" s="222" t="s">
        <v>276</v>
      </c>
      <c r="BQ13" s="222"/>
      <c r="BR13" s="217"/>
      <c r="BS13" s="223" t="s">
        <v>378</v>
      </c>
      <c r="BT13" s="215"/>
    </row>
    <row r="14" spans="1:72" customFormat="1" ht="14" customHeight="1" x14ac:dyDescent="0.2">
      <c r="A14" s="215" t="s">
        <v>379</v>
      </c>
      <c r="B14" s="282">
        <v>43683</v>
      </c>
      <c r="C14" s="217" t="s">
        <v>265</v>
      </c>
      <c r="D14" s="215" t="s">
        <v>278</v>
      </c>
      <c r="E14" s="265">
        <v>43480</v>
      </c>
      <c r="F14" s="217" t="s">
        <v>380</v>
      </c>
      <c r="G14" s="215" t="s">
        <v>334</v>
      </c>
      <c r="H14" s="218">
        <v>71.981818181818184</v>
      </c>
      <c r="I14" s="219"/>
      <c r="J14" s="219"/>
      <c r="K14" s="224" t="s">
        <v>310</v>
      </c>
      <c r="L14" s="87">
        <v>491.99999999999994</v>
      </c>
      <c r="M14" s="87">
        <v>1152</v>
      </c>
      <c r="N14" s="215"/>
      <c r="O14" s="215"/>
      <c r="P14" s="215"/>
      <c r="Q14" s="215"/>
      <c r="R14" s="215"/>
      <c r="S14" s="215"/>
      <c r="T14" s="215"/>
      <c r="U14" s="215"/>
      <c r="V14" s="215"/>
      <c r="W14" s="218">
        <v>6.2181818181818178</v>
      </c>
      <c r="X14" s="218">
        <v>4.418181818181818</v>
      </c>
      <c r="Y14" s="218">
        <v>3.1545454545454543</v>
      </c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22" t="s">
        <v>270</v>
      </c>
      <c r="AP14" s="222"/>
      <c r="AQ14" s="222"/>
      <c r="AR14" s="222"/>
      <c r="AS14" s="215"/>
      <c r="AT14" s="222">
        <v>0</v>
      </c>
      <c r="AU14" s="222">
        <v>0</v>
      </c>
      <c r="AV14" s="222">
        <v>0</v>
      </c>
      <c r="AW14" s="222">
        <v>0</v>
      </c>
      <c r="AX14" s="222">
        <v>0</v>
      </c>
      <c r="AY14" s="222">
        <v>0</v>
      </c>
      <c r="AZ14" s="222">
        <v>0</v>
      </c>
      <c r="BA14" s="222">
        <v>0</v>
      </c>
      <c r="BB14" s="222">
        <v>0</v>
      </c>
      <c r="BC14" s="222">
        <v>0</v>
      </c>
      <c r="BD14" s="222">
        <v>0</v>
      </c>
      <c r="BE14" s="222">
        <v>0</v>
      </c>
      <c r="BF14" s="222"/>
      <c r="BG14" s="222" t="s">
        <v>270</v>
      </c>
      <c r="BH14" s="222"/>
      <c r="BI14" s="222" t="s">
        <v>270</v>
      </c>
      <c r="BJ14" s="222"/>
      <c r="BK14" s="222"/>
      <c r="BL14" s="222"/>
      <c r="BM14" s="217"/>
      <c r="BN14" s="215"/>
      <c r="BO14" s="222"/>
      <c r="BP14" s="222" t="s">
        <v>276</v>
      </c>
      <c r="BQ14" s="222"/>
      <c r="BR14" s="217"/>
      <c r="BS14" s="223" t="s">
        <v>381</v>
      </c>
      <c r="BT14" s="215"/>
    </row>
    <row r="15" spans="1:72" customFormat="1" ht="14" customHeight="1" x14ac:dyDescent="0.15">
      <c r="A15" s="215">
        <v>549</v>
      </c>
      <c r="B15" s="282">
        <v>43683</v>
      </c>
      <c r="C15" s="217" t="s">
        <v>265</v>
      </c>
      <c r="D15" s="215" t="s">
        <v>280</v>
      </c>
      <c r="E15" s="216">
        <v>43677</v>
      </c>
      <c r="F15" s="217" t="s">
        <v>274</v>
      </c>
      <c r="G15" s="215" t="s">
        <v>332</v>
      </c>
      <c r="H15" s="218">
        <v>77.172727272727272</v>
      </c>
      <c r="I15" s="219"/>
      <c r="J15" s="219"/>
      <c r="K15" s="224" t="s">
        <v>310</v>
      </c>
      <c r="L15" s="87">
        <v>491.99999999999994</v>
      </c>
      <c r="M15" s="87">
        <v>1152</v>
      </c>
      <c r="N15" s="215"/>
      <c r="O15" s="215"/>
      <c r="P15" s="215"/>
      <c r="Q15" s="215"/>
      <c r="R15" s="215"/>
      <c r="S15" s="215"/>
      <c r="T15" s="215"/>
      <c r="U15" s="215"/>
      <c r="V15" s="215"/>
      <c r="W15" s="218">
        <v>7.1454545454545455</v>
      </c>
      <c r="X15" s="218">
        <v>4.8999999999999995</v>
      </c>
      <c r="Y15" s="218">
        <v>3.3</v>
      </c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22" t="s">
        <v>270</v>
      </c>
      <c r="AP15" s="222"/>
      <c r="AQ15" s="222"/>
      <c r="AR15" s="222"/>
      <c r="AS15" s="215"/>
      <c r="AT15" s="222">
        <v>0</v>
      </c>
      <c r="AU15" s="222">
        <v>0</v>
      </c>
      <c r="AV15" s="222">
        <v>0</v>
      </c>
      <c r="AW15" s="222">
        <v>0</v>
      </c>
      <c r="AX15" s="222">
        <v>0</v>
      </c>
      <c r="AY15" s="222">
        <v>0</v>
      </c>
      <c r="AZ15" s="222">
        <v>0</v>
      </c>
      <c r="BA15" s="222">
        <v>0</v>
      </c>
      <c r="BB15" s="222">
        <v>0</v>
      </c>
      <c r="BC15" s="222">
        <v>0</v>
      </c>
      <c r="BD15" s="222">
        <v>0</v>
      </c>
      <c r="BE15" s="222">
        <v>0</v>
      </c>
      <c r="BF15" s="222"/>
      <c r="BG15" s="222" t="s">
        <v>270</v>
      </c>
      <c r="BH15" s="222">
        <v>12</v>
      </c>
      <c r="BI15" s="222" t="s">
        <v>270</v>
      </c>
      <c r="BJ15" s="222"/>
      <c r="BK15" s="222"/>
      <c r="BL15" s="222"/>
      <c r="BM15" s="217"/>
      <c r="BN15" s="215"/>
      <c r="BO15" s="222"/>
      <c r="BP15" s="222" t="s">
        <v>276</v>
      </c>
      <c r="BQ15" s="222"/>
      <c r="BR15" s="217"/>
      <c r="BS15" s="267" t="s">
        <v>388</v>
      </c>
      <c r="BT15" s="215"/>
    </row>
    <row r="16" spans="1:72" customFormat="1" ht="14" customHeight="1" x14ac:dyDescent="0.15">
      <c r="A16" s="215">
        <v>550</v>
      </c>
      <c r="B16" s="282">
        <v>43683</v>
      </c>
      <c r="C16" s="217" t="s">
        <v>265</v>
      </c>
      <c r="D16" s="215" t="s">
        <v>282</v>
      </c>
      <c r="E16" s="216">
        <v>43677</v>
      </c>
      <c r="F16" s="217" t="s">
        <v>274</v>
      </c>
      <c r="G16" s="215" t="s">
        <v>332</v>
      </c>
      <c r="H16" s="218">
        <v>30.563636363636359</v>
      </c>
      <c r="I16" s="219"/>
      <c r="J16" s="219"/>
      <c r="K16" s="224" t="s">
        <v>310</v>
      </c>
      <c r="L16" s="87">
        <v>12000</v>
      </c>
      <c r="M16" s="87"/>
      <c r="N16" s="215"/>
      <c r="O16" s="215"/>
      <c r="P16" s="215"/>
      <c r="Q16" s="215"/>
      <c r="R16" s="215"/>
      <c r="S16" s="215"/>
      <c r="T16" s="215"/>
      <c r="U16" s="215"/>
      <c r="V16" s="215"/>
      <c r="W16" s="218">
        <v>4.1454545454545446</v>
      </c>
      <c r="X16" s="218">
        <v>3.8181818181818179</v>
      </c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22" t="s">
        <v>270</v>
      </c>
      <c r="AP16" s="222"/>
      <c r="AQ16" s="222"/>
      <c r="AR16" s="222"/>
      <c r="AS16" s="215"/>
      <c r="AT16" s="222">
        <v>0</v>
      </c>
      <c r="AU16" s="222">
        <v>0</v>
      </c>
      <c r="AV16" s="222">
        <v>0</v>
      </c>
      <c r="AW16" s="222">
        <v>0</v>
      </c>
      <c r="AX16" s="222">
        <v>0</v>
      </c>
      <c r="AY16" s="222">
        <v>0</v>
      </c>
      <c r="AZ16" s="222">
        <v>0</v>
      </c>
      <c r="BA16" s="222">
        <v>0</v>
      </c>
      <c r="BB16" s="222">
        <v>0</v>
      </c>
      <c r="BC16" s="222">
        <v>0</v>
      </c>
      <c r="BD16" s="222">
        <v>0</v>
      </c>
      <c r="BE16" s="222">
        <v>0</v>
      </c>
      <c r="BF16" s="222"/>
      <c r="BG16" s="222" t="s">
        <v>270</v>
      </c>
      <c r="BH16" s="222">
        <v>12</v>
      </c>
      <c r="BI16" s="222" t="s">
        <v>270</v>
      </c>
      <c r="BJ16" s="222"/>
      <c r="BK16" s="222"/>
      <c r="BL16" s="222"/>
      <c r="BM16" s="217"/>
      <c r="BN16" s="215"/>
      <c r="BO16" s="222"/>
      <c r="BP16" s="222" t="s">
        <v>276</v>
      </c>
      <c r="BQ16" s="222"/>
      <c r="BR16" s="217"/>
      <c r="BS16" s="225" t="s">
        <v>389</v>
      </c>
      <c r="BT16" s="215"/>
    </row>
  </sheetData>
  <sheetProtection algorithmName="SHA-512" hashValue="uoNzIlvobvGz4ieJZxGSN0gUFDqSjsInV3n+NCUIuUUCnEU1I0mqqFpTqAaJ2BTkAXKrQLi5FcPP9jYfTA5DBg==" saltValue="h/kvDPci00CBQMsAcCPpgg==" spinCount="100000" sheet="1" objects="1" scenarios="1"/>
  <mergeCells count="1">
    <mergeCell ref="K1:M1"/>
  </mergeCells>
  <hyperlinks>
    <hyperlink ref="BS6" r:id="rId1" xr:uid="{63B99B90-3660-CD4F-A268-A43BD86BEA98}"/>
  </hyperlinks>
  <pageMargins left="0.75" right="0.75" top="1" bottom="1" header="0.5" footer="0.5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2DAA7-71DB-0C44-8327-BC2090864C2A}">
  <sheetPr codeName="Sheet26"/>
  <dimension ref="A1:BT19"/>
  <sheetViews>
    <sheetView topLeftCell="A2" zoomScale="125" zoomScaleNormal="100" workbookViewId="0">
      <selection activeCell="AW5" activeCellId="1" sqref="A3:XFD3 A5:XFD5"/>
    </sheetView>
  </sheetViews>
  <sheetFormatPr baseColWidth="10" defaultRowHeight="14" customHeight="1" x14ac:dyDescent="0.15"/>
  <cols>
    <col min="1" max="1" width="5.5" style="190" bestFit="1" customWidth="1"/>
    <col min="2" max="2" width="10.83203125" style="190"/>
    <col min="3" max="3" width="6.33203125" style="190" customWidth="1"/>
    <col min="4" max="4" width="21.6640625" style="190" bestFit="1" customWidth="1"/>
    <col min="5" max="5" width="10.83203125" style="190"/>
    <col min="6" max="6" width="16.1640625" style="190" customWidth="1"/>
    <col min="7" max="7" width="16.5" style="190" customWidth="1"/>
    <col min="8" max="22" width="10.83203125" style="190"/>
    <col min="23" max="23" width="11" style="190" customWidth="1"/>
    <col min="24" max="64" width="10.83203125" style="190"/>
    <col min="65" max="65" width="50.6640625" style="190" customWidth="1"/>
    <col min="66" max="66" width="12.1640625" style="190" customWidth="1"/>
    <col min="67" max="67" width="10.83203125" style="190" customWidth="1"/>
    <col min="68" max="69" width="10.83203125" style="190"/>
    <col min="70" max="70" width="20.5" style="190" customWidth="1"/>
    <col min="71" max="71" width="88.1640625" style="190" customWidth="1"/>
    <col min="72" max="16384" width="10.83203125" style="190"/>
  </cols>
  <sheetData>
    <row r="1" spans="1:72" ht="14" customHeight="1" x14ac:dyDescent="0.15">
      <c r="A1" s="165"/>
      <c r="B1" s="165"/>
      <c r="C1" s="165"/>
      <c r="D1" s="165"/>
      <c r="E1" s="165"/>
      <c r="F1" s="165"/>
      <c r="G1" s="165"/>
      <c r="H1" s="168"/>
      <c r="I1" s="169"/>
      <c r="J1" s="170"/>
      <c r="K1" s="285" t="s">
        <v>299</v>
      </c>
      <c r="L1" s="285"/>
      <c r="M1" s="285"/>
      <c r="N1" s="171"/>
      <c r="O1" s="171"/>
      <c r="P1" s="172"/>
      <c r="Q1" s="173"/>
      <c r="R1" s="173"/>
      <c r="S1" s="173"/>
      <c r="T1" s="173"/>
      <c r="U1" s="173"/>
      <c r="V1" s="174"/>
      <c r="W1" s="175"/>
      <c r="X1" s="175"/>
      <c r="Y1" s="175"/>
      <c r="Z1" s="175"/>
      <c r="AA1" s="175"/>
      <c r="AB1" s="176"/>
      <c r="AC1" s="177"/>
      <c r="AD1" s="177"/>
      <c r="AE1" s="177"/>
      <c r="AF1" s="177"/>
      <c r="AG1" s="177"/>
      <c r="AH1" s="178"/>
      <c r="AI1" s="179"/>
      <c r="AJ1" s="179"/>
      <c r="AK1" s="179"/>
      <c r="AL1" s="179"/>
      <c r="AM1" s="179"/>
      <c r="AN1" s="180"/>
      <c r="AO1" s="181"/>
      <c r="AP1" s="181"/>
      <c r="AQ1" s="181"/>
      <c r="AR1" s="182"/>
      <c r="AS1" s="183"/>
      <c r="AT1" s="184"/>
      <c r="AU1" s="185"/>
      <c r="AV1" s="184"/>
      <c r="AW1" s="175"/>
      <c r="AX1" s="186"/>
      <c r="AY1" s="175"/>
      <c r="AZ1" s="186"/>
      <c r="BA1" s="176"/>
      <c r="BB1" s="184"/>
      <c r="BC1" s="187"/>
      <c r="BD1" s="186"/>
      <c r="BE1" s="176"/>
      <c r="BF1" s="165"/>
      <c r="BG1" s="188"/>
      <c r="BH1" s="189"/>
      <c r="BI1" s="188"/>
      <c r="BJ1" s="188"/>
      <c r="BK1" s="188"/>
      <c r="BL1" s="188"/>
      <c r="BM1" s="165"/>
      <c r="BN1" s="166"/>
      <c r="BO1" s="188"/>
      <c r="BP1" s="188"/>
      <c r="BQ1" s="188"/>
      <c r="BR1" s="166"/>
      <c r="BS1" s="188"/>
      <c r="BT1" s="165"/>
    </row>
    <row r="2" spans="1:72" ht="70" x14ac:dyDescent="0.15">
      <c r="A2" s="165" t="s">
        <v>35</v>
      </c>
      <c r="B2" s="165" t="s">
        <v>80</v>
      </c>
      <c r="C2" s="166" t="s">
        <v>81</v>
      </c>
      <c r="D2" s="167" t="s">
        <v>82</v>
      </c>
      <c r="E2" s="165" t="s">
        <v>83</v>
      </c>
      <c r="F2" s="166" t="s">
        <v>84</v>
      </c>
      <c r="G2" s="167" t="s">
        <v>85</v>
      </c>
      <c r="H2" s="168" t="s">
        <v>86</v>
      </c>
      <c r="I2" s="169" t="s">
        <v>290</v>
      </c>
      <c r="J2" s="170" t="s">
        <v>291</v>
      </c>
      <c r="K2" s="171" t="s">
        <v>87</v>
      </c>
      <c r="L2" s="171" t="s">
        <v>88</v>
      </c>
      <c r="M2" s="171" t="s">
        <v>89</v>
      </c>
      <c r="N2" s="171" t="s">
        <v>90</v>
      </c>
      <c r="O2" s="171" t="s">
        <v>91</v>
      </c>
      <c r="P2" s="172" t="s">
        <v>92</v>
      </c>
      <c r="Q2" s="173" t="s">
        <v>292</v>
      </c>
      <c r="R2" s="173" t="s">
        <v>293</v>
      </c>
      <c r="S2" s="173" t="s">
        <v>294</v>
      </c>
      <c r="T2" s="173" t="s">
        <v>295</v>
      </c>
      <c r="U2" s="173" t="s">
        <v>296</v>
      </c>
      <c r="V2" s="174" t="s">
        <v>297</v>
      </c>
      <c r="W2" s="175" t="s">
        <v>93</v>
      </c>
      <c r="X2" s="175" t="s">
        <v>94</v>
      </c>
      <c r="Y2" s="175" t="s">
        <v>95</v>
      </c>
      <c r="Z2" s="175" t="s">
        <v>96</v>
      </c>
      <c r="AA2" s="175" t="s">
        <v>97</v>
      </c>
      <c r="AB2" s="176" t="s">
        <v>98</v>
      </c>
      <c r="AC2" s="177" t="s">
        <v>99</v>
      </c>
      <c r="AD2" s="177" t="s">
        <v>26</v>
      </c>
      <c r="AE2" s="177" t="s">
        <v>27</v>
      </c>
      <c r="AF2" s="177" t="s">
        <v>101</v>
      </c>
      <c r="AG2" s="177" t="s">
        <v>102</v>
      </c>
      <c r="AH2" s="178" t="s">
        <v>103</v>
      </c>
      <c r="AI2" s="179" t="s">
        <v>104</v>
      </c>
      <c r="AJ2" s="179" t="s">
        <v>105</v>
      </c>
      <c r="AK2" s="179" t="s">
        <v>106</v>
      </c>
      <c r="AL2" s="179" t="s">
        <v>107</v>
      </c>
      <c r="AM2" s="179" t="s">
        <v>108</v>
      </c>
      <c r="AN2" s="180" t="s">
        <v>109</v>
      </c>
      <c r="AO2" s="181" t="s">
        <v>110</v>
      </c>
      <c r="AP2" s="181" t="s">
        <v>3</v>
      </c>
      <c r="AQ2" s="181" t="s">
        <v>4</v>
      </c>
      <c r="AR2" s="182" t="s">
        <v>5</v>
      </c>
      <c r="AS2" s="183" t="s">
        <v>255</v>
      </c>
      <c r="AT2" s="184" t="s">
        <v>6</v>
      </c>
      <c r="AU2" s="185" t="s">
        <v>7</v>
      </c>
      <c r="AV2" s="184" t="s">
        <v>8</v>
      </c>
      <c r="AW2" s="175" t="s">
        <v>9</v>
      </c>
      <c r="AX2" s="186" t="s">
        <v>10</v>
      </c>
      <c r="AY2" s="175" t="s">
        <v>11</v>
      </c>
      <c r="AZ2" s="186" t="s">
        <v>12</v>
      </c>
      <c r="BA2" s="176" t="s">
        <v>13</v>
      </c>
      <c r="BB2" s="184" t="s">
        <v>256</v>
      </c>
      <c r="BC2" s="187" t="s">
        <v>257</v>
      </c>
      <c r="BD2" s="186" t="s">
        <v>14</v>
      </c>
      <c r="BE2" s="176" t="s">
        <v>15</v>
      </c>
      <c r="BF2" s="165" t="s">
        <v>16</v>
      </c>
      <c r="BG2" s="188" t="s">
        <v>17</v>
      </c>
      <c r="BH2" s="189" t="s">
        <v>18</v>
      </c>
      <c r="BI2" s="188" t="s">
        <v>19</v>
      </c>
      <c r="BJ2" s="188" t="s">
        <v>258</v>
      </c>
      <c r="BK2" s="188" t="s">
        <v>259</v>
      </c>
      <c r="BL2" s="188" t="s">
        <v>260</v>
      </c>
      <c r="BM2" s="165" t="s">
        <v>20</v>
      </c>
      <c r="BN2" s="166" t="s">
        <v>21</v>
      </c>
      <c r="BO2" s="188" t="s">
        <v>22</v>
      </c>
      <c r="BP2" s="188" t="s">
        <v>23</v>
      </c>
      <c r="BQ2" s="188" t="s">
        <v>298</v>
      </c>
      <c r="BR2" s="166" t="s">
        <v>24</v>
      </c>
      <c r="BS2" s="188" t="s">
        <v>25</v>
      </c>
      <c r="BT2" s="165" t="s">
        <v>79</v>
      </c>
    </row>
    <row r="3" spans="1:72" customFormat="1" ht="14" customHeight="1" x14ac:dyDescent="0.15">
      <c r="A3" s="215">
        <v>3444</v>
      </c>
      <c r="B3" s="264">
        <v>43293</v>
      </c>
      <c r="C3" s="217" t="s">
        <v>265</v>
      </c>
      <c r="D3" s="215" t="s">
        <v>266</v>
      </c>
      <c r="E3" s="216">
        <v>43284</v>
      </c>
      <c r="F3" s="217" t="s">
        <v>267</v>
      </c>
      <c r="G3" s="215" t="s">
        <v>352</v>
      </c>
      <c r="H3" s="218">
        <v>111.70909090909089</v>
      </c>
      <c r="I3" s="219"/>
      <c r="J3" s="219"/>
      <c r="K3" s="220"/>
      <c r="L3" s="221"/>
      <c r="M3" s="221"/>
      <c r="N3" s="215"/>
      <c r="O3" s="215"/>
      <c r="P3" s="215"/>
      <c r="Q3" s="215"/>
      <c r="R3" s="215"/>
      <c r="S3" s="215"/>
      <c r="T3" s="215"/>
      <c r="U3" s="215"/>
      <c r="V3" s="215"/>
      <c r="W3" s="218">
        <v>3.4181818181818175</v>
      </c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22" t="s">
        <v>270</v>
      </c>
      <c r="AP3" s="222"/>
      <c r="AQ3" s="222"/>
      <c r="AR3" s="222"/>
      <c r="AS3" s="215"/>
      <c r="AT3" s="222">
        <v>0</v>
      </c>
      <c r="AU3" s="222">
        <v>0</v>
      </c>
      <c r="AV3" s="222">
        <v>0</v>
      </c>
      <c r="AW3" s="222">
        <v>0</v>
      </c>
      <c r="AX3" s="222">
        <v>0</v>
      </c>
      <c r="AY3" s="222">
        <v>0</v>
      </c>
      <c r="AZ3" s="222">
        <v>0</v>
      </c>
      <c r="BA3" s="222">
        <v>0</v>
      </c>
      <c r="BB3" s="222">
        <v>0</v>
      </c>
      <c r="BC3" s="222">
        <v>0</v>
      </c>
      <c r="BD3" s="222">
        <v>0</v>
      </c>
      <c r="BE3" s="222">
        <v>0</v>
      </c>
      <c r="BF3" s="222"/>
      <c r="BG3" s="222" t="s">
        <v>270</v>
      </c>
      <c r="BH3" s="222">
        <v>12</v>
      </c>
      <c r="BI3" s="222" t="s">
        <v>270</v>
      </c>
      <c r="BJ3" s="222"/>
      <c r="BK3" s="222"/>
      <c r="BL3" s="222"/>
      <c r="BM3" s="266" t="s">
        <v>353</v>
      </c>
      <c r="BN3" s="272" t="s">
        <v>340</v>
      </c>
      <c r="BO3" s="273">
        <v>75</v>
      </c>
      <c r="BP3" s="222" t="s">
        <v>271</v>
      </c>
      <c r="BQ3" s="222"/>
      <c r="BR3" s="217" t="s">
        <v>354</v>
      </c>
      <c r="BS3" s="217" t="s">
        <v>272</v>
      </c>
      <c r="BT3" s="215" t="s">
        <v>243</v>
      </c>
    </row>
    <row r="4" spans="1:72" customFormat="1" ht="14" customHeight="1" x14ac:dyDescent="0.2">
      <c r="A4" s="215">
        <v>2651</v>
      </c>
      <c r="B4" s="264">
        <v>43306</v>
      </c>
      <c r="C4" s="217" t="s">
        <v>320</v>
      </c>
      <c r="D4" s="215" t="s">
        <v>266</v>
      </c>
      <c r="E4" s="216">
        <v>43299</v>
      </c>
      <c r="F4" s="217" t="s">
        <v>311</v>
      </c>
      <c r="G4" s="215" t="s">
        <v>312</v>
      </c>
      <c r="H4" s="218">
        <v>104.23</v>
      </c>
      <c r="I4" s="219"/>
      <c r="J4" s="219"/>
      <c r="K4" s="220" t="s">
        <v>310</v>
      </c>
      <c r="L4" s="221">
        <v>1530.7380000000001</v>
      </c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8">
        <v>3.41</v>
      </c>
      <c r="X4" s="218">
        <v>3.14</v>
      </c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22" t="s">
        <v>335</v>
      </c>
      <c r="AP4" s="222"/>
      <c r="AQ4" s="222"/>
      <c r="AR4" s="222"/>
      <c r="AS4" s="215"/>
      <c r="AT4" s="222">
        <v>0</v>
      </c>
      <c r="AU4" s="222">
        <v>0</v>
      </c>
      <c r="AV4" s="222">
        <v>0</v>
      </c>
      <c r="AW4" s="222">
        <v>0</v>
      </c>
      <c r="AX4" s="222">
        <v>0</v>
      </c>
      <c r="AY4" s="222">
        <v>0</v>
      </c>
      <c r="AZ4" s="222">
        <v>0</v>
      </c>
      <c r="BA4" s="222">
        <v>0</v>
      </c>
      <c r="BB4" s="222">
        <v>0</v>
      </c>
      <c r="BC4" s="222">
        <v>0</v>
      </c>
      <c r="BD4" s="222">
        <v>0</v>
      </c>
      <c r="BE4" s="222">
        <v>0</v>
      </c>
      <c r="BF4" s="222"/>
      <c r="BG4" s="222" t="s">
        <v>335</v>
      </c>
      <c r="BH4" s="222"/>
      <c r="BI4" s="222" t="s">
        <v>335</v>
      </c>
      <c r="BJ4" s="222"/>
      <c r="BK4" s="222"/>
      <c r="BL4" s="222"/>
      <c r="BM4" s="217"/>
      <c r="BN4" s="215"/>
      <c r="BO4" s="222"/>
      <c r="BP4" s="222" t="s">
        <v>276</v>
      </c>
      <c r="BQ4" s="222"/>
      <c r="BR4" s="217"/>
      <c r="BS4" s="226" t="s">
        <v>364</v>
      </c>
      <c r="BT4" s="215" t="s">
        <v>324</v>
      </c>
    </row>
    <row r="5" spans="1:72" customFormat="1" ht="14" customHeight="1" x14ac:dyDescent="0.15">
      <c r="A5" s="215">
        <v>551</v>
      </c>
      <c r="B5" s="264">
        <v>43292</v>
      </c>
      <c r="C5" s="217" t="s">
        <v>265</v>
      </c>
      <c r="D5" s="215" t="s">
        <v>266</v>
      </c>
      <c r="E5" s="216">
        <v>43281</v>
      </c>
      <c r="F5" s="217" t="s">
        <v>274</v>
      </c>
      <c r="G5" s="215" t="s">
        <v>332</v>
      </c>
      <c r="H5" s="218">
        <v>114.45454545454545</v>
      </c>
      <c r="I5" s="219"/>
      <c r="J5" s="219"/>
      <c r="K5" s="224" t="s">
        <v>310</v>
      </c>
      <c r="L5" s="87">
        <v>1530.6000000000001</v>
      </c>
      <c r="M5" s="87"/>
      <c r="N5" s="215"/>
      <c r="O5" s="215"/>
      <c r="P5" s="215"/>
      <c r="Q5" s="215"/>
      <c r="R5" s="215"/>
      <c r="S5" s="215"/>
      <c r="T5" s="215"/>
      <c r="U5" s="215"/>
      <c r="V5" s="215"/>
      <c r="W5" s="218">
        <v>3.4272727272727268</v>
      </c>
      <c r="X5" s="218">
        <v>3.1636363636363636</v>
      </c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22" t="s">
        <v>270</v>
      </c>
      <c r="AP5" s="222"/>
      <c r="AQ5" s="222"/>
      <c r="AR5" s="222"/>
      <c r="AS5" s="215"/>
      <c r="AT5" s="222">
        <v>0</v>
      </c>
      <c r="AU5" s="222">
        <v>0</v>
      </c>
      <c r="AV5" s="222">
        <v>0</v>
      </c>
      <c r="AW5" s="222">
        <v>0</v>
      </c>
      <c r="AX5" s="222">
        <v>0</v>
      </c>
      <c r="AY5" s="222">
        <v>0</v>
      </c>
      <c r="AZ5" s="222">
        <v>0</v>
      </c>
      <c r="BA5" s="222">
        <v>0</v>
      </c>
      <c r="BB5" s="222">
        <v>0</v>
      </c>
      <c r="BC5" s="222">
        <v>0</v>
      </c>
      <c r="BD5" s="222">
        <v>0</v>
      </c>
      <c r="BE5" s="222">
        <v>0</v>
      </c>
      <c r="BF5" s="222"/>
      <c r="BG5" s="222" t="s">
        <v>270</v>
      </c>
      <c r="BH5" s="222">
        <v>12</v>
      </c>
      <c r="BI5" s="222" t="s">
        <v>270</v>
      </c>
      <c r="BJ5" s="222"/>
      <c r="BK5" s="222"/>
      <c r="BL5" s="222"/>
      <c r="BM5" s="217"/>
      <c r="BN5" s="215"/>
      <c r="BO5" s="222"/>
      <c r="BP5" s="222" t="s">
        <v>276</v>
      </c>
      <c r="BQ5" s="222"/>
      <c r="BR5" s="217"/>
      <c r="BS5" s="217" t="s">
        <v>355</v>
      </c>
      <c r="BT5" s="215" t="s">
        <v>243</v>
      </c>
    </row>
    <row r="6" spans="1:72" customFormat="1" ht="14" customHeight="1" x14ac:dyDescent="0.15">
      <c r="A6" s="215">
        <v>3010</v>
      </c>
      <c r="B6" s="264">
        <v>43292</v>
      </c>
      <c r="C6" s="217" t="s">
        <v>265</v>
      </c>
      <c r="D6" s="215" t="s">
        <v>266</v>
      </c>
      <c r="E6" s="159">
        <v>43266</v>
      </c>
      <c r="F6" s="217" t="s">
        <v>314</v>
      </c>
      <c r="G6" s="215" t="s">
        <v>315</v>
      </c>
      <c r="H6" s="218">
        <v>107.99999999999999</v>
      </c>
      <c r="I6" s="219"/>
      <c r="J6" s="219"/>
      <c r="K6" s="224" t="s">
        <v>310</v>
      </c>
      <c r="L6" s="87">
        <v>4988</v>
      </c>
      <c r="M6" s="87"/>
      <c r="N6" s="215"/>
      <c r="O6" s="215"/>
      <c r="P6" s="215"/>
      <c r="Q6" s="215"/>
      <c r="R6" s="215"/>
      <c r="S6" s="215"/>
      <c r="T6" s="215"/>
      <c r="U6" s="215"/>
      <c r="V6" s="215"/>
      <c r="W6" s="218">
        <v>5.1999999999999993</v>
      </c>
      <c r="X6" s="218">
        <v>4.8999999999999995</v>
      </c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22" t="s">
        <v>270</v>
      </c>
      <c r="AP6" s="222"/>
      <c r="AQ6" s="222"/>
      <c r="AR6" s="222"/>
      <c r="AS6" s="215"/>
      <c r="AT6" s="222">
        <v>0</v>
      </c>
      <c r="AU6" s="222">
        <v>0</v>
      </c>
      <c r="AV6" s="222">
        <v>0</v>
      </c>
      <c r="AW6" s="222">
        <v>0</v>
      </c>
      <c r="AX6" s="222">
        <v>0</v>
      </c>
      <c r="AY6" s="222">
        <v>0</v>
      </c>
      <c r="AZ6" s="222">
        <v>0</v>
      </c>
      <c r="BA6" s="222">
        <v>0</v>
      </c>
      <c r="BB6" s="222">
        <v>0</v>
      </c>
      <c r="BC6" s="222">
        <v>0</v>
      </c>
      <c r="BD6" s="222">
        <v>0</v>
      </c>
      <c r="BE6" s="222">
        <v>0</v>
      </c>
      <c r="BF6" s="222"/>
      <c r="BG6" s="222" t="s">
        <v>270</v>
      </c>
      <c r="BH6" s="222"/>
      <c r="BI6" s="222" t="s">
        <v>270</v>
      </c>
      <c r="BJ6" s="222"/>
      <c r="BK6" s="222"/>
      <c r="BL6" s="222"/>
      <c r="BM6" s="217"/>
      <c r="BN6" s="215"/>
      <c r="BO6" s="222"/>
      <c r="BP6" s="222" t="s">
        <v>241</v>
      </c>
      <c r="BQ6" s="222">
        <v>1</v>
      </c>
      <c r="BR6" s="217"/>
      <c r="BS6" s="217" t="s">
        <v>356</v>
      </c>
      <c r="BT6" s="215" t="s">
        <v>243</v>
      </c>
    </row>
    <row r="7" spans="1:72" customFormat="1" ht="14" customHeight="1" x14ac:dyDescent="0.2">
      <c r="A7" s="215">
        <v>2866</v>
      </c>
      <c r="B7" s="264">
        <v>43292</v>
      </c>
      <c r="C7" s="217" t="s">
        <v>265</v>
      </c>
      <c r="D7" s="215" t="s">
        <v>266</v>
      </c>
      <c r="E7" s="265">
        <v>43281</v>
      </c>
      <c r="F7" s="217" t="s">
        <v>321</v>
      </c>
      <c r="G7" s="215" t="s">
        <v>322</v>
      </c>
      <c r="H7" s="218">
        <v>104.99999999999999</v>
      </c>
      <c r="I7" s="219"/>
      <c r="J7" s="219"/>
      <c r="K7" s="224" t="s">
        <v>310</v>
      </c>
      <c r="L7" s="87">
        <v>1530.6000000000001</v>
      </c>
      <c r="M7" s="215">
        <v>1500</v>
      </c>
      <c r="N7" s="215"/>
      <c r="O7" s="215"/>
      <c r="P7" s="215"/>
      <c r="Q7" s="215"/>
      <c r="R7" s="215"/>
      <c r="S7" s="215"/>
      <c r="T7" s="215"/>
      <c r="U7" s="215"/>
      <c r="V7" s="215"/>
      <c r="W7" s="218">
        <v>2.9999999999999996</v>
      </c>
      <c r="X7" s="218">
        <v>2.7272727272727271</v>
      </c>
      <c r="Y7" s="218">
        <v>2.4545454545454546</v>
      </c>
      <c r="Z7" s="218"/>
      <c r="AA7" s="218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22" t="s">
        <v>270</v>
      </c>
      <c r="AP7" s="222"/>
      <c r="AQ7" s="222"/>
      <c r="AR7" s="222"/>
      <c r="AS7" s="215"/>
      <c r="AT7" s="222">
        <v>0</v>
      </c>
      <c r="AU7" s="222">
        <v>0</v>
      </c>
      <c r="AV7" s="222">
        <v>0</v>
      </c>
      <c r="AW7" s="222">
        <v>0</v>
      </c>
      <c r="AX7" s="222">
        <v>0</v>
      </c>
      <c r="AY7" s="222">
        <v>0</v>
      </c>
      <c r="AZ7" s="222">
        <v>0</v>
      </c>
      <c r="BA7" s="222">
        <v>0</v>
      </c>
      <c r="BB7" s="222">
        <v>0</v>
      </c>
      <c r="BC7" s="222">
        <v>0</v>
      </c>
      <c r="BD7" s="222">
        <v>0</v>
      </c>
      <c r="BE7" s="222">
        <v>0</v>
      </c>
      <c r="BF7" s="222"/>
      <c r="BG7" s="222" t="s">
        <v>270</v>
      </c>
      <c r="BH7" s="222"/>
      <c r="BI7" s="222" t="s">
        <v>270</v>
      </c>
      <c r="BJ7" s="222"/>
      <c r="BK7" s="222"/>
      <c r="BL7" s="222"/>
      <c r="BM7" s="217"/>
      <c r="BN7" s="215"/>
      <c r="BO7" s="222"/>
      <c r="BP7" s="222" t="s">
        <v>276</v>
      </c>
      <c r="BQ7" s="222"/>
      <c r="BR7" s="217"/>
      <c r="BS7" s="223" t="s">
        <v>357</v>
      </c>
      <c r="BT7" s="215" t="s">
        <v>243</v>
      </c>
    </row>
    <row r="8" spans="1:72" customFormat="1" ht="14" customHeight="1" x14ac:dyDescent="0.15">
      <c r="A8" s="215">
        <v>3443</v>
      </c>
      <c r="B8" s="264">
        <v>43293</v>
      </c>
      <c r="C8" s="217" t="s">
        <v>265</v>
      </c>
      <c r="D8" s="215" t="s">
        <v>278</v>
      </c>
      <c r="E8" s="216">
        <v>43284</v>
      </c>
      <c r="F8" s="217" t="s">
        <v>267</v>
      </c>
      <c r="G8" s="215" t="s">
        <v>352</v>
      </c>
      <c r="H8" s="218">
        <v>64.336363636363629</v>
      </c>
      <c r="I8" s="219"/>
      <c r="J8" s="219"/>
      <c r="K8" s="224"/>
      <c r="L8" s="87"/>
      <c r="M8" s="87"/>
      <c r="N8" s="215"/>
      <c r="O8" s="215"/>
      <c r="P8" s="215"/>
      <c r="Q8" s="215"/>
      <c r="R8" s="215"/>
      <c r="S8" s="215"/>
      <c r="T8" s="215"/>
      <c r="U8" s="215"/>
      <c r="V8" s="215"/>
      <c r="W8" s="218">
        <v>4.3272727272727272</v>
      </c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22" t="s">
        <v>270</v>
      </c>
      <c r="AP8" s="222"/>
      <c r="AQ8" s="222"/>
      <c r="AR8" s="222"/>
      <c r="AS8" s="215"/>
      <c r="AT8" s="222">
        <v>0</v>
      </c>
      <c r="AU8" s="222">
        <v>0</v>
      </c>
      <c r="AV8" s="222">
        <v>0</v>
      </c>
      <c r="AW8" s="222">
        <v>0</v>
      </c>
      <c r="AX8" s="222">
        <v>0</v>
      </c>
      <c r="AY8" s="222">
        <v>0</v>
      </c>
      <c r="AZ8" s="222">
        <v>0</v>
      </c>
      <c r="BA8" s="222">
        <v>0</v>
      </c>
      <c r="BB8" s="222">
        <v>0</v>
      </c>
      <c r="BC8" s="222">
        <v>0</v>
      </c>
      <c r="BD8" s="222">
        <v>0</v>
      </c>
      <c r="BE8" s="222">
        <v>0</v>
      </c>
      <c r="BF8" s="222"/>
      <c r="BG8" s="222" t="s">
        <v>270</v>
      </c>
      <c r="BH8" s="222">
        <v>12</v>
      </c>
      <c r="BI8" s="222" t="s">
        <v>270</v>
      </c>
      <c r="BJ8" s="222"/>
      <c r="BK8" s="222"/>
      <c r="BL8" s="222"/>
      <c r="BM8" s="266" t="s">
        <v>353</v>
      </c>
      <c r="BN8" s="272" t="s">
        <v>340</v>
      </c>
      <c r="BO8" s="273">
        <v>75</v>
      </c>
      <c r="BP8" s="222" t="s">
        <v>271</v>
      </c>
      <c r="BQ8" s="222"/>
      <c r="BR8" s="217" t="s">
        <v>354</v>
      </c>
      <c r="BS8" s="217" t="s">
        <v>272</v>
      </c>
      <c r="BT8" s="215" t="s">
        <v>243</v>
      </c>
    </row>
    <row r="9" spans="1:72" customFormat="1" ht="14" customHeight="1" x14ac:dyDescent="0.2">
      <c r="A9" s="215">
        <v>2650</v>
      </c>
      <c r="B9" s="264">
        <v>43306</v>
      </c>
      <c r="C9" s="217" t="s">
        <v>320</v>
      </c>
      <c r="D9" s="215" t="s">
        <v>278</v>
      </c>
      <c r="E9" s="216">
        <v>43299</v>
      </c>
      <c r="F9" s="217" t="s">
        <v>311</v>
      </c>
      <c r="G9" s="215" t="s">
        <v>312</v>
      </c>
      <c r="H9" s="218">
        <v>68.599999999999994</v>
      </c>
      <c r="I9" s="219"/>
      <c r="J9" s="219"/>
      <c r="K9" s="220"/>
      <c r="L9" s="221"/>
      <c r="M9" s="221"/>
      <c r="N9" s="215"/>
      <c r="O9" s="215"/>
      <c r="P9" s="215"/>
      <c r="Q9" s="215"/>
      <c r="R9" s="215"/>
      <c r="S9" s="215"/>
      <c r="T9" s="215"/>
      <c r="U9" s="215"/>
      <c r="V9" s="215"/>
      <c r="W9" s="218">
        <v>5.0999999999999996</v>
      </c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22" t="s">
        <v>335</v>
      </c>
      <c r="AP9" s="222"/>
      <c r="AQ9" s="222"/>
      <c r="AR9" s="222"/>
      <c r="AS9" s="215"/>
      <c r="AT9" s="222">
        <v>0</v>
      </c>
      <c r="AU9" s="222">
        <v>0</v>
      </c>
      <c r="AV9" s="222">
        <v>0</v>
      </c>
      <c r="AW9" s="222">
        <v>0</v>
      </c>
      <c r="AX9" s="222">
        <v>0</v>
      </c>
      <c r="AY9" s="222">
        <v>0</v>
      </c>
      <c r="AZ9" s="222">
        <v>0</v>
      </c>
      <c r="BA9" s="222">
        <v>0</v>
      </c>
      <c r="BB9" s="222">
        <v>0</v>
      </c>
      <c r="BC9" s="222">
        <v>0</v>
      </c>
      <c r="BD9" s="222">
        <v>0</v>
      </c>
      <c r="BE9" s="222">
        <v>0</v>
      </c>
      <c r="BF9" s="222"/>
      <c r="BG9" s="222" t="s">
        <v>335</v>
      </c>
      <c r="BH9" s="222"/>
      <c r="BI9" s="222" t="s">
        <v>335</v>
      </c>
      <c r="BJ9" s="222"/>
      <c r="BK9" s="222"/>
      <c r="BL9" s="222"/>
      <c r="BM9" s="217"/>
      <c r="BN9" s="215"/>
      <c r="BO9" s="222"/>
      <c r="BP9" s="222" t="s">
        <v>276</v>
      </c>
      <c r="BQ9" s="222"/>
      <c r="BR9" s="217"/>
      <c r="BS9" s="226" t="s">
        <v>363</v>
      </c>
      <c r="BT9" s="215" t="s">
        <v>324</v>
      </c>
    </row>
    <row r="10" spans="1:72" customFormat="1" ht="14" customHeight="1" x14ac:dyDescent="0.2">
      <c r="A10" s="215">
        <v>548</v>
      </c>
      <c r="B10" s="264">
        <v>43292</v>
      </c>
      <c r="C10" s="217" t="s">
        <v>265</v>
      </c>
      <c r="D10" s="215" t="s">
        <v>278</v>
      </c>
      <c r="E10" s="216">
        <v>43281</v>
      </c>
      <c r="F10" s="217" t="s">
        <v>274</v>
      </c>
      <c r="G10" s="215" t="s">
        <v>332</v>
      </c>
      <c r="H10" s="218">
        <v>71.981818181818184</v>
      </c>
      <c r="I10" s="219"/>
      <c r="J10" s="219"/>
      <c r="K10" s="224" t="s">
        <v>310</v>
      </c>
      <c r="L10" s="87">
        <v>491.99999999999994</v>
      </c>
      <c r="M10" s="87">
        <v>1152</v>
      </c>
      <c r="N10" s="215"/>
      <c r="O10" s="215"/>
      <c r="P10" s="215"/>
      <c r="Q10" s="215"/>
      <c r="R10" s="215"/>
      <c r="S10" s="215"/>
      <c r="T10" s="215"/>
      <c r="U10" s="215"/>
      <c r="V10" s="215"/>
      <c r="W10" s="218">
        <v>6.2181818181818178</v>
      </c>
      <c r="X10" s="218">
        <v>4.418181818181818</v>
      </c>
      <c r="Y10" s="218">
        <v>3.1454545454545451</v>
      </c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22" t="s">
        <v>270</v>
      </c>
      <c r="AP10" s="222"/>
      <c r="AQ10" s="222"/>
      <c r="AR10" s="222"/>
      <c r="AS10" s="215"/>
      <c r="AT10" s="222">
        <v>0</v>
      </c>
      <c r="AU10" s="222">
        <v>0</v>
      </c>
      <c r="AV10" s="222">
        <v>0</v>
      </c>
      <c r="AW10" s="222">
        <v>0</v>
      </c>
      <c r="AX10" s="222">
        <v>0</v>
      </c>
      <c r="AY10" s="222">
        <v>0</v>
      </c>
      <c r="AZ10" s="222">
        <v>0</v>
      </c>
      <c r="BA10" s="222">
        <v>0</v>
      </c>
      <c r="BB10" s="222">
        <v>0</v>
      </c>
      <c r="BC10" s="222">
        <v>0</v>
      </c>
      <c r="BD10" s="222">
        <v>0</v>
      </c>
      <c r="BE10" s="222">
        <v>0</v>
      </c>
      <c r="BF10" s="222"/>
      <c r="BG10" s="222" t="s">
        <v>270</v>
      </c>
      <c r="BH10" s="222">
        <v>12</v>
      </c>
      <c r="BI10" s="222" t="s">
        <v>270</v>
      </c>
      <c r="BJ10" s="222"/>
      <c r="BK10" s="222"/>
      <c r="BL10" s="222"/>
      <c r="BM10" s="217"/>
      <c r="BN10" s="215"/>
      <c r="BO10" s="222"/>
      <c r="BP10" s="222" t="s">
        <v>276</v>
      </c>
      <c r="BQ10" s="222"/>
      <c r="BR10" s="217"/>
      <c r="BS10" s="223" t="s">
        <v>358</v>
      </c>
      <c r="BT10" s="215" t="s">
        <v>243</v>
      </c>
    </row>
    <row r="11" spans="1:72" customFormat="1" ht="14" customHeight="1" x14ac:dyDescent="0.15">
      <c r="A11" s="215">
        <v>3008</v>
      </c>
      <c r="B11" s="264">
        <v>43292</v>
      </c>
      <c r="C11" s="217" t="s">
        <v>265</v>
      </c>
      <c r="D11" s="215" t="s">
        <v>278</v>
      </c>
      <c r="E11" s="159">
        <v>43266</v>
      </c>
      <c r="F11" s="217" t="s">
        <v>314</v>
      </c>
      <c r="G11" s="215" t="s">
        <v>315</v>
      </c>
      <c r="H11" s="218">
        <v>62.999999999999993</v>
      </c>
      <c r="I11" s="219"/>
      <c r="J11" s="219"/>
      <c r="K11" s="224" t="s">
        <v>310</v>
      </c>
      <c r="L11" s="87">
        <v>498</v>
      </c>
      <c r="M11" s="87"/>
      <c r="N11" s="215"/>
      <c r="O11" s="215"/>
      <c r="P11" s="215"/>
      <c r="Q11" s="215"/>
      <c r="R11" s="215"/>
      <c r="S11" s="215"/>
      <c r="T11" s="215"/>
      <c r="U11" s="215"/>
      <c r="V11" s="215"/>
      <c r="W11" s="218">
        <v>7.0999999999999988</v>
      </c>
      <c r="X11" s="218">
        <v>6.3999999999999995</v>
      </c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22" t="s">
        <v>270</v>
      </c>
      <c r="AP11" s="222"/>
      <c r="AQ11" s="222"/>
      <c r="AR11" s="222"/>
      <c r="AS11" s="215"/>
      <c r="AT11" s="222">
        <v>0</v>
      </c>
      <c r="AU11" s="222">
        <v>0</v>
      </c>
      <c r="AV11" s="222">
        <v>0</v>
      </c>
      <c r="AW11" s="222">
        <v>0</v>
      </c>
      <c r="AX11" s="222">
        <v>0</v>
      </c>
      <c r="AY11" s="222">
        <v>0</v>
      </c>
      <c r="AZ11" s="222">
        <v>0</v>
      </c>
      <c r="BA11" s="222">
        <v>0</v>
      </c>
      <c r="BB11" s="222">
        <v>0</v>
      </c>
      <c r="BC11" s="222">
        <v>0</v>
      </c>
      <c r="BD11" s="222">
        <v>0</v>
      </c>
      <c r="BE11" s="222">
        <v>0</v>
      </c>
      <c r="BF11" s="222"/>
      <c r="BG11" s="222" t="s">
        <v>270</v>
      </c>
      <c r="BH11" s="222"/>
      <c r="BI11" s="222" t="s">
        <v>270</v>
      </c>
      <c r="BJ11" s="222"/>
      <c r="BK11" s="222"/>
      <c r="BL11" s="222"/>
      <c r="BM11" s="217"/>
      <c r="BN11" s="215"/>
      <c r="BO11" s="222"/>
      <c r="BP11" s="222" t="s">
        <v>241</v>
      </c>
      <c r="BQ11" s="222">
        <v>1</v>
      </c>
      <c r="BR11" s="217"/>
      <c r="BS11" s="217" t="s">
        <v>359</v>
      </c>
      <c r="BT11" s="215" t="s">
        <v>243</v>
      </c>
    </row>
    <row r="12" spans="1:72" customFormat="1" ht="14" customHeight="1" x14ac:dyDescent="0.2">
      <c r="A12" s="215">
        <v>2865</v>
      </c>
      <c r="B12" s="264">
        <v>43292</v>
      </c>
      <c r="C12" s="217" t="s">
        <v>265</v>
      </c>
      <c r="D12" s="215" t="s">
        <v>278</v>
      </c>
      <c r="E12" s="265">
        <v>43281</v>
      </c>
      <c r="F12" s="217" t="s">
        <v>321</v>
      </c>
      <c r="G12" s="215" t="s">
        <v>322</v>
      </c>
      <c r="H12" s="218">
        <v>75</v>
      </c>
      <c r="I12" s="219"/>
      <c r="J12" s="219"/>
      <c r="K12" s="224" t="s">
        <v>310</v>
      </c>
      <c r="L12" s="87">
        <v>491.99999999999994</v>
      </c>
      <c r="M12" s="87">
        <v>1152</v>
      </c>
      <c r="N12" s="215"/>
      <c r="O12" s="215"/>
      <c r="P12" s="215"/>
      <c r="Q12" s="215"/>
      <c r="R12" s="215"/>
      <c r="S12" s="215"/>
      <c r="T12" s="215"/>
      <c r="U12" s="215"/>
      <c r="V12" s="215"/>
      <c r="W12" s="218">
        <v>5.1727272727272728</v>
      </c>
      <c r="X12" s="218">
        <v>3.6363636363636362</v>
      </c>
      <c r="Y12" s="218">
        <v>2.2727272727272725</v>
      </c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22" t="s">
        <v>270</v>
      </c>
      <c r="AP12" s="222"/>
      <c r="AQ12" s="222"/>
      <c r="AR12" s="222"/>
      <c r="AS12" s="215"/>
      <c r="AT12" s="222">
        <v>0</v>
      </c>
      <c r="AU12" s="222">
        <v>0</v>
      </c>
      <c r="AV12" s="222">
        <v>0</v>
      </c>
      <c r="AW12" s="222">
        <v>0</v>
      </c>
      <c r="AX12" s="222">
        <v>0</v>
      </c>
      <c r="AY12" s="222">
        <v>0</v>
      </c>
      <c r="AZ12" s="222">
        <v>0</v>
      </c>
      <c r="BA12" s="222">
        <v>0</v>
      </c>
      <c r="BB12" s="222">
        <v>0</v>
      </c>
      <c r="BC12" s="222">
        <v>0</v>
      </c>
      <c r="BD12" s="222">
        <v>0</v>
      </c>
      <c r="BE12" s="222">
        <v>0</v>
      </c>
      <c r="BF12" s="222"/>
      <c r="BG12" s="222" t="s">
        <v>270</v>
      </c>
      <c r="BH12" s="222"/>
      <c r="BI12" s="222" t="s">
        <v>270</v>
      </c>
      <c r="BJ12" s="222"/>
      <c r="BK12" s="222"/>
      <c r="BL12" s="222"/>
      <c r="BM12" s="217"/>
      <c r="BN12" s="215"/>
      <c r="BO12" s="222"/>
      <c r="BP12" s="222" t="s">
        <v>276</v>
      </c>
      <c r="BQ12" s="222"/>
      <c r="BR12" s="217"/>
      <c r="BS12" s="223" t="s">
        <v>360</v>
      </c>
      <c r="BT12" s="215" t="s">
        <v>243</v>
      </c>
    </row>
    <row r="13" spans="1:72" customFormat="1" ht="14" customHeight="1" x14ac:dyDescent="0.15">
      <c r="A13" s="215">
        <v>549</v>
      </c>
      <c r="B13" s="264">
        <v>43292</v>
      </c>
      <c r="C13" s="217" t="s">
        <v>265</v>
      </c>
      <c r="D13" s="215" t="s">
        <v>280</v>
      </c>
      <c r="E13" s="216">
        <v>43281</v>
      </c>
      <c r="F13" s="217" t="s">
        <v>274</v>
      </c>
      <c r="G13" s="215" t="s">
        <v>332</v>
      </c>
      <c r="H13" s="218">
        <v>74.172727272727272</v>
      </c>
      <c r="I13" s="219"/>
      <c r="J13" s="219"/>
      <c r="K13" s="224" t="s">
        <v>310</v>
      </c>
      <c r="L13" s="87">
        <v>491.99999999999994</v>
      </c>
      <c r="M13" s="87">
        <v>1152</v>
      </c>
      <c r="N13" s="215"/>
      <c r="O13" s="215"/>
      <c r="P13" s="215"/>
      <c r="Q13" s="215"/>
      <c r="R13" s="215"/>
      <c r="S13" s="215"/>
      <c r="T13" s="215"/>
      <c r="U13" s="215"/>
      <c r="V13" s="215"/>
      <c r="W13" s="218">
        <v>6.545454545454545</v>
      </c>
      <c r="X13" s="218">
        <v>4.4636363636363638</v>
      </c>
      <c r="Y13" s="218">
        <v>2.9454545454545453</v>
      </c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22" t="s">
        <v>270</v>
      </c>
      <c r="AP13" s="222"/>
      <c r="AQ13" s="222"/>
      <c r="AR13" s="222"/>
      <c r="AS13" s="215"/>
      <c r="AT13" s="222">
        <v>0</v>
      </c>
      <c r="AU13" s="222">
        <v>0</v>
      </c>
      <c r="AV13" s="222">
        <v>0</v>
      </c>
      <c r="AW13" s="222">
        <v>0</v>
      </c>
      <c r="AX13" s="222">
        <v>0</v>
      </c>
      <c r="AY13" s="222">
        <v>0</v>
      </c>
      <c r="AZ13" s="222">
        <v>0</v>
      </c>
      <c r="BA13" s="222">
        <v>0</v>
      </c>
      <c r="BB13" s="222">
        <v>0</v>
      </c>
      <c r="BC13" s="222">
        <v>0</v>
      </c>
      <c r="BD13" s="222">
        <v>0</v>
      </c>
      <c r="BE13" s="222">
        <v>0</v>
      </c>
      <c r="BF13" s="222"/>
      <c r="BG13" s="222" t="s">
        <v>270</v>
      </c>
      <c r="BH13" s="222">
        <v>12</v>
      </c>
      <c r="BI13" s="222" t="s">
        <v>270</v>
      </c>
      <c r="BJ13" s="222"/>
      <c r="BK13" s="222"/>
      <c r="BL13" s="222"/>
      <c r="BM13" s="217"/>
      <c r="BN13" s="215"/>
      <c r="BO13" s="222"/>
      <c r="BP13" s="222" t="s">
        <v>276</v>
      </c>
      <c r="BQ13" s="222"/>
      <c r="BR13" s="217"/>
      <c r="BS13" s="267" t="s">
        <v>361</v>
      </c>
      <c r="BT13" s="215" t="s">
        <v>243</v>
      </c>
    </row>
    <row r="14" spans="1:72" customFormat="1" ht="14" customHeight="1" x14ac:dyDescent="0.15">
      <c r="A14" s="215">
        <v>550</v>
      </c>
      <c r="B14" s="264">
        <v>43292</v>
      </c>
      <c r="C14" s="217" t="s">
        <v>265</v>
      </c>
      <c r="D14" s="215" t="s">
        <v>282</v>
      </c>
      <c r="E14" s="216">
        <v>43281</v>
      </c>
      <c r="F14" s="217" t="s">
        <v>274</v>
      </c>
      <c r="G14" s="215" t="s">
        <v>332</v>
      </c>
      <c r="H14" s="218">
        <v>29.963636363636361</v>
      </c>
      <c r="I14" s="219"/>
      <c r="J14" s="219"/>
      <c r="K14" s="224" t="s">
        <v>310</v>
      </c>
      <c r="L14" s="87">
        <v>12000</v>
      </c>
      <c r="M14" s="87"/>
      <c r="N14" s="215"/>
      <c r="O14" s="215"/>
      <c r="P14" s="215"/>
      <c r="Q14" s="215"/>
      <c r="R14" s="215"/>
      <c r="S14" s="215"/>
      <c r="T14" s="215"/>
      <c r="U14" s="215"/>
      <c r="V14" s="215"/>
      <c r="W14" s="218">
        <v>3.8454545454545457</v>
      </c>
      <c r="X14" s="218">
        <v>3.5181818181818181</v>
      </c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22" t="s">
        <v>270</v>
      </c>
      <c r="AP14" s="222"/>
      <c r="AQ14" s="222"/>
      <c r="AR14" s="222"/>
      <c r="AS14" s="215"/>
      <c r="AT14" s="222">
        <v>0</v>
      </c>
      <c r="AU14" s="222">
        <v>0</v>
      </c>
      <c r="AV14" s="222">
        <v>0</v>
      </c>
      <c r="AW14" s="222">
        <v>0</v>
      </c>
      <c r="AX14" s="222">
        <v>0</v>
      </c>
      <c r="AY14" s="222">
        <v>0</v>
      </c>
      <c r="AZ14" s="222">
        <v>0</v>
      </c>
      <c r="BA14" s="222">
        <v>0</v>
      </c>
      <c r="BB14" s="222">
        <v>0</v>
      </c>
      <c r="BC14" s="222">
        <v>0</v>
      </c>
      <c r="BD14" s="222">
        <v>0</v>
      </c>
      <c r="BE14" s="222">
        <v>0</v>
      </c>
      <c r="BF14" s="222"/>
      <c r="BG14" s="222" t="s">
        <v>270</v>
      </c>
      <c r="BH14" s="222">
        <v>12</v>
      </c>
      <c r="BI14" s="222" t="s">
        <v>270</v>
      </c>
      <c r="BJ14" s="222"/>
      <c r="BK14" s="222"/>
      <c r="BL14" s="222"/>
      <c r="BM14" s="217"/>
      <c r="BN14" s="215"/>
      <c r="BO14" s="222"/>
      <c r="BP14" s="222" t="s">
        <v>276</v>
      </c>
      <c r="BQ14" s="222"/>
      <c r="BR14" s="217"/>
      <c r="BS14" s="225" t="s">
        <v>362</v>
      </c>
      <c r="BT14" s="215" t="s">
        <v>243</v>
      </c>
    </row>
    <row r="18" spans="8:24" ht="14" customHeight="1" x14ac:dyDescent="0.15">
      <c r="H18" s="274"/>
      <c r="W18" s="274"/>
      <c r="X18" s="274"/>
    </row>
    <row r="19" spans="8:24" ht="14" customHeight="1" x14ac:dyDescent="0.15">
      <c r="H19" s="192"/>
      <c r="W19" s="192"/>
      <c r="X19" s="192"/>
    </row>
  </sheetData>
  <sheetProtection algorithmName="SHA-512" hashValue="vWbItiFAVwijLkiDVfMPyP/G84+B91Bype6z1HY2+OoarrdLTWMdAUGJcQ3VuGPIPKFrH37hhQ3zsRwAkHv9gw==" saltValue="DmKIL2MWW+6AzGOM/knYng==" spinCount="100000" sheet="1" objects="1" scenarios="1"/>
  <mergeCells count="1">
    <mergeCell ref="K1:M1"/>
  </mergeCells>
  <pageMargins left="0.75" right="0.75" top="1" bottom="1" header="0.5" footer="0.5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77E2C-25B8-6543-980E-47E14DA579D0}">
  <sheetPr codeName="Sheet25"/>
  <dimension ref="A1:BT16"/>
  <sheetViews>
    <sheetView zoomScale="125" zoomScaleNormal="100" workbookViewId="0">
      <selection activeCell="A10" sqref="A10:XFD10"/>
    </sheetView>
  </sheetViews>
  <sheetFormatPr baseColWidth="10" defaultRowHeight="14" customHeight="1" x14ac:dyDescent="0.15"/>
  <cols>
    <col min="1" max="1" width="5.5" style="190" bestFit="1" customWidth="1"/>
    <col min="2" max="2" width="10.83203125" style="190"/>
    <col min="3" max="3" width="6.33203125" style="190" customWidth="1"/>
    <col min="4" max="4" width="21.6640625" style="190" bestFit="1" customWidth="1"/>
    <col min="5" max="5" width="10.83203125" style="190"/>
    <col min="6" max="6" width="16.1640625" style="190" customWidth="1"/>
    <col min="7" max="7" width="16.5" style="190" customWidth="1"/>
    <col min="8" max="22" width="10.83203125" style="190"/>
    <col min="23" max="23" width="11" style="190" customWidth="1"/>
    <col min="24" max="64" width="10.83203125" style="190"/>
    <col min="65" max="65" width="50.6640625" style="190" customWidth="1"/>
    <col min="66" max="66" width="12.1640625" style="190" customWidth="1"/>
    <col min="67" max="67" width="10.83203125" style="190" customWidth="1"/>
    <col min="68" max="69" width="10.83203125" style="190"/>
    <col min="70" max="70" width="20.5" style="190" customWidth="1"/>
    <col min="71" max="71" width="88.1640625" style="190" customWidth="1"/>
    <col min="72" max="16384" width="10.83203125" style="190"/>
  </cols>
  <sheetData>
    <row r="1" spans="1:72" ht="14" customHeight="1" x14ac:dyDescent="0.15">
      <c r="A1" s="165"/>
      <c r="B1" s="165"/>
      <c r="C1" s="165"/>
      <c r="D1" s="165"/>
      <c r="E1" s="165"/>
      <c r="F1" s="165"/>
      <c r="G1" s="165"/>
      <c r="H1" s="168"/>
      <c r="I1" s="169"/>
      <c r="J1" s="170"/>
      <c r="K1" s="285" t="s">
        <v>299</v>
      </c>
      <c r="L1" s="285"/>
      <c r="M1" s="285"/>
      <c r="N1" s="171"/>
      <c r="O1" s="171"/>
      <c r="P1" s="172"/>
      <c r="Q1" s="173"/>
      <c r="R1" s="173"/>
      <c r="S1" s="173"/>
      <c r="T1" s="173"/>
      <c r="U1" s="173"/>
      <c r="V1" s="174"/>
      <c r="W1" s="175"/>
      <c r="X1" s="175"/>
      <c r="Y1" s="175"/>
      <c r="Z1" s="175"/>
      <c r="AA1" s="175"/>
      <c r="AB1" s="176"/>
      <c r="AC1" s="177"/>
      <c r="AD1" s="177"/>
      <c r="AE1" s="177"/>
      <c r="AF1" s="177"/>
      <c r="AG1" s="177"/>
      <c r="AH1" s="178"/>
      <c r="AI1" s="179"/>
      <c r="AJ1" s="179"/>
      <c r="AK1" s="179"/>
      <c r="AL1" s="179"/>
      <c r="AM1" s="179"/>
      <c r="AN1" s="180"/>
      <c r="AO1" s="181"/>
      <c r="AP1" s="181"/>
      <c r="AQ1" s="181"/>
      <c r="AR1" s="182"/>
      <c r="AS1" s="183"/>
      <c r="AT1" s="184"/>
      <c r="AU1" s="185"/>
      <c r="AV1" s="184"/>
      <c r="AW1" s="175"/>
      <c r="AX1" s="186"/>
      <c r="AY1" s="175"/>
      <c r="AZ1" s="186"/>
      <c r="BA1" s="176"/>
      <c r="BB1" s="184"/>
      <c r="BC1" s="187"/>
      <c r="BD1" s="186"/>
      <c r="BE1" s="176"/>
      <c r="BF1" s="165"/>
      <c r="BG1" s="188"/>
      <c r="BH1" s="189"/>
      <c r="BI1" s="188"/>
      <c r="BJ1" s="188"/>
      <c r="BK1" s="188"/>
      <c r="BL1" s="188"/>
      <c r="BM1" s="165"/>
      <c r="BN1" s="166"/>
      <c r="BO1" s="188"/>
      <c r="BP1" s="188"/>
      <c r="BQ1" s="188"/>
      <c r="BR1" s="166"/>
      <c r="BS1" s="188"/>
      <c r="BT1" s="165"/>
    </row>
    <row r="2" spans="1:72" ht="70" x14ac:dyDescent="0.15">
      <c r="A2" s="165" t="s">
        <v>35</v>
      </c>
      <c r="B2" s="165" t="s">
        <v>80</v>
      </c>
      <c r="C2" s="166" t="s">
        <v>81</v>
      </c>
      <c r="D2" s="167" t="s">
        <v>82</v>
      </c>
      <c r="E2" s="165" t="s">
        <v>83</v>
      </c>
      <c r="F2" s="166" t="s">
        <v>84</v>
      </c>
      <c r="G2" s="167" t="s">
        <v>85</v>
      </c>
      <c r="H2" s="168" t="s">
        <v>86</v>
      </c>
      <c r="I2" s="169" t="s">
        <v>290</v>
      </c>
      <c r="J2" s="170" t="s">
        <v>291</v>
      </c>
      <c r="K2" s="171" t="s">
        <v>87</v>
      </c>
      <c r="L2" s="171" t="s">
        <v>88</v>
      </c>
      <c r="M2" s="171" t="s">
        <v>89</v>
      </c>
      <c r="N2" s="171" t="s">
        <v>90</v>
      </c>
      <c r="O2" s="171" t="s">
        <v>91</v>
      </c>
      <c r="P2" s="172" t="s">
        <v>92</v>
      </c>
      <c r="Q2" s="173" t="s">
        <v>292</v>
      </c>
      <c r="R2" s="173" t="s">
        <v>293</v>
      </c>
      <c r="S2" s="173" t="s">
        <v>294</v>
      </c>
      <c r="T2" s="173" t="s">
        <v>295</v>
      </c>
      <c r="U2" s="173" t="s">
        <v>296</v>
      </c>
      <c r="V2" s="174" t="s">
        <v>297</v>
      </c>
      <c r="W2" s="175" t="s">
        <v>93</v>
      </c>
      <c r="X2" s="175" t="s">
        <v>94</v>
      </c>
      <c r="Y2" s="175" t="s">
        <v>95</v>
      </c>
      <c r="Z2" s="175" t="s">
        <v>96</v>
      </c>
      <c r="AA2" s="175" t="s">
        <v>97</v>
      </c>
      <c r="AB2" s="176" t="s">
        <v>98</v>
      </c>
      <c r="AC2" s="177" t="s">
        <v>99</v>
      </c>
      <c r="AD2" s="177" t="s">
        <v>26</v>
      </c>
      <c r="AE2" s="177" t="s">
        <v>27</v>
      </c>
      <c r="AF2" s="177" t="s">
        <v>101</v>
      </c>
      <c r="AG2" s="177" t="s">
        <v>102</v>
      </c>
      <c r="AH2" s="178" t="s">
        <v>103</v>
      </c>
      <c r="AI2" s="179" t="s">
        <v>104</v>
      </c>
      <c r="AJ2" s="179" t="s">
        <v>105</v>
      </c>
      <c r="AK2" s="179" t="s">
        <v>106</v>
      </c>
      <c r="AL2" s="179" t="s">
        <v>107</v>
      </c>
      <c r="AM2" s="179" t="s">
        <v>108</v>
      </c>
      <c r="AN2" s="180" t="s">
        <v>109</v>
      </c>
      <c r="AO2" s="181" t="s">
        <v>110</v>
      </c>
      <c r="AP2" s="181" t="s">
        <v>3</v>
      </c>
      <c r="AQ2" s="181" t="s">
        <v>4</v>
      </c>
      <c r="AR2" s="182" t="s">
        <v>5</v>
      </c>
      <c r="AS2" s="183" t="s">
        <v>255</v>
      </c>
      <c r="AT2" s="184" t="s">
        <v>6</v>
      </c>
      <c r="AU2" s="185" t="s">
        <v>7</v>
      </c>
      <c r="AV2" s="184" t="s">
        <v>8</v>
      </c>
      <c r="AW2" s="175" t="s">
        <v>9</v>
      </c>
      <c r="AX2" s="186" t="s">
        <v>10</v>
      </c>
      <c r="AY2" s="175" t="s">
        <v>11</v>
      </c>
      <c r="AZ2" s="186" t="s">
        <v>12</v>
      </c>
      <c r="BA2" s="176" t="s">
        <v>13</v>
      </c>
      <c r="BB2" s="184" t="s">
        <v>256</v>
      </c>
      <c r="BC2" s="187" t="s">
        <v>257</v>
      </c>
      <c r="BD2" s="186" t="s">
        <v>14</v>
      </c>
      <c r="BE2" s="176" t="s">
        <v>15</v>
      </c>
      <c r="BF2" s="165" t="s">
        <v>16</v>
      </c>
      <c r="BG2" s="188" t="s">
        <v>17</v>
      </c>
      <c r="BH2" s="189" t="s">
        <v>18</v>
      </c>
      <c r="BI2" s="188" t="s">
        <v>19</v>
      </c>
      <c r="BJ2" s="188" t="s">
        <v>258</v>
      </c>
      <c r="BK2" s="188" t="s">
        <v>259</v>
      </c>
      <c r="BL2" s="188" t="s">
        <v>260</v>
      </c>
      <c r="BM2" s="165" t="s">
        <v>20</v>
      </c>
      <c r="BN2" s="166" t="s">
        <v>21</v>
      </c>
      <c r="BO2" s="188" t="s">
        <v>22</v>
      </c>
      <c r="BP2" s="188" t="s">
        <v>23</v>
      </c>
      <c r="BQ2" s="188" t="s">
        <v>298</v>
      </c>
      <c r="BR2" s="166" t="s">
        <v>24</v>
      </c>
      <c r="BS2" s="188" t="s">
        <v>25</v>
      </c>
      <c r="BT2" s="165" t="s">
        <v>79</v>
      </c>
    </row>
    <row r="3" spans="1:72" customFormat="1" ht="14" customHeight="1" x14ac:dyDescent="0.15">
      <c r="A3" s="215">
        <v>3022</v>
      </c>
      <c r="B3" s="264">
        <v>42931</v>
      </c>
      <c r="C3" s="217" t="s">
        <v>320</v>
      </c>
      <c r="D3" s="215" t="s">
        <v>266</v>
      </c>
      <c r="E3" s="216">
        <v>42928</v>
      </c>
      <c r="F3" s="217" t="s">
        <v>135</v>
      </c>
      <c r="G3" s="215" t="s">
        <v>331</v>
      </c>
      <c r="H3" s="218">
        <v>108.08181818181818</v>
      </c>
      <c r="I3" s="219"/>
      <c r="J3" s="219"/>
      <c r="K3" s="220"/>
      <c r="L3" s="221"/>
      <c r="M3" s="221"/>
      <c r="N3" s="215"/>
      <c r="O3" s="215"/>
      <c r="P3" s="215"/>
      <c r="Q3" s="215"/>
      <c r="R3" s="215"/>
      <c r="S3" s="215"/>
      <c r="T3" s="215"/>
      <c r="U3" s="215"/>
      <c r="V3" s="215"/>
      <c r="W3" s="218">
        <v>3.3545454545454541</v>
      </c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22" t="s">
        <v>335</v>
      </c>
      <c r="AP3" s="222"/>
      <c r="AQ3" s="222"/>
      <c r="AR3" s="222"/>
      <c r="AS3" s="215"/>
      <c r="AT3" s="222">
        <v>0</v>
      </c>
      <c r="AU3" s="222">
        <v>0</v>
      </c>
      <c r="AV3" s="222">
        <v>0</v>
      </c>
      <c r="AW3" s="222">
        <v>0</v>
      </c>
      <c r="AX3" s="222">
        <v>0</v>
      </c>
      <c r="AY3" s="222">
        <v>0</v>
      </c>
      <c r="AZ3" s="222">
        <v>0</v>
      </c>
      <c r="BA3" s="222">
        <v>0</v>
      </c>
      <c r="BB3" s="222">
        <v>0</v>
      </c>
      <c r="BC3" s="222">
        <v>0</v>
      </c>
      <c r="BD3" s="222">
        <v>0</v>
      </c>
      <c r="BE3" s="222">
        <v>0</v>
      </c>
      <c r="BF3" s="222"/>
      <c r="BG3" s="222" t="s">
        <v>335</v>
      </c>
      <c r="BH3" s="222"/>
      <c r="BI3" s="222" t="s">
        <v>335</v>
      </c>
      <c r="BJ3" s="222"/>
      <c r="BK3" s="222"/>
      <c r="BL3" s="222"/>
      <c r="BM3" s="266"/>
      <c r="BN3" s="215"/>
      <c r="BO3" s="222"/>
      <c r="BP3" s="222" t="s">
        <v>276</v>
      </c>
      <c r="BQ3" s="222"/>
      <c r="BR3" s="217"/>
      <c r="BS3" s="267" t="s">
        <v>336</v>
      </c>
      <c r="BT3" s="215" t="s">
        <v>324</v>
      </c>
    </row>
    <row r="4" spans="1:72" customFormat="1" ht="14" customHeight="1" x14ac:dyDescent="0.2">
      <c r="A4" s="215">
        <v>2651</v>
      </c>
      <c r="B4" s="264">
        <v>42932</v>
      </c>
      <c r="C4" s="217" t="s">
        <v>320</v>
      </c>
      <c r="D4" s="215" t="s">
        <v>266</v>
      </c>
      <c r="E4" s="216">
        <v>42916</v>
      </c>
      <c r="F4" s="217" t="s">
        <v>311</v>
      </c>
      <c r="G4" s="215" t="s">
        <v>312</v>
      </c>
      <c r="H4" s="218">
        <v>98.899999999999991</v>
      </c>
      <c r="I4" s="219"/>
      <c r="J4" s="219"/>
      <c r="K4" s="220" t="s">
        <v>310</v>
      </c>
      <c r="L4" s="221">
        <v>1530.7380000000001</v>
      </c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8">
        <v>3.0181818181818176</v>
      </c>
      <c r="X4" s="218">
        <v>2.7909090909090906</v>
      </c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22" t="s">
        <v>335</v>
      </c>
      <c r="AP4" s="222"/>
      <c r="AQ4" s="222"/>
      <c r="AR4" s="222"/>
      <c r="AS4" s="215"/>
      <c r="AT4" s="222">
        <v>0</v>
      </c>
      <c r="AU4" s="222">
        <v>0</v>
      </c>
      <c r="AV4" s="222">
        <v>0</v>
      </c>
      <c r="AW4" s="222">
        <v>0</v>
      </c>
      <c r="AX4" s="222">
        <v>0</v>
      </c>
      <c r="AY4" s="222">
        <v>0</v>
      </c>
      <c r="AZ4" s="222">
        <v>0</v>
      </c>
      <c r="BA4" s="222">
        <v>0</v>
      </c>
      <c r="BB4" s="222">
        <v>0</v>
      </c>
      <c r="BC4" s="222">
        <v>0</v>
      </c>
      <c r="BD4" s="222">
        <v>0</v>
      </c>
      <c r="BE4" s="222">
        <v>0</v>
      </c>
      <c r="BF4" s="222"/>
      <c r="BG4" s="222" t="s">
        <v>335</v>
      </c>
      <c r="BH4" s="222"/>
      <c r="BI4" s="222" t="s">
        <v>335</v>
      </c>
      <c r="BJ4" s="222"/>
      <c r="BK4" s="222"/>
      <c r="BL4" s="222"/>
      <c r="BM4" s="217"/>
      <c r="BN4" s="215"/>
      <c r="BO4" s="222"/>
      <c r="BP4" s="222" t="s">
        <v>276</v>
      </c>
      <c r="BQ4" s="222"/>
      <c r="BR4" s="217"/>
      <c r="BS4" s="226" t="s">
        <v>337</v>
      </c>
      <c r="BT4" s="215" t="s">
        <v>243</v>
      </c>
    </row>
    <row r="5" spans="1:72" customFormat="1" ht="14" customHeight="1" x14ac:dyDescent="0.15">
      <c r="A5" s="215">
        <v>551</v>
      </c>
      <c r="B5" s="264">
        <v>42932</v>
      </c>
      <c r="C5" s="217" t="s">
        <v>320</v>
      </c>
      <c r="D5" s="215" t="s">
        <v>266</v>
      </c>
      <c r="E5" s="216">
        <v>42916</v>
      </c>
      <c r="F5" s="217" t="s">
        <v>326</v>
      </c>
      <c r="G5" s="215" t="s">
        <v>332</v>
      </c>
      <c r="H5" s="218">
        <v>104.96363636363635</v>
      </c>
      <c r="I5" s="219"/>
      <c r="J5" s="219"/>
      <c r="K5" s="224" t="s">
        <v>310</v>
      </c>
      <c r="L5" s="221">
        <v>1530</v>
      </c>
      <c r="M5" s="221"/>
      <c r="N5" s="215"/>
      <c r="O5" s="215"/>
      <c r="P5" s="215"/>
      <c r="Q5" s="215"/>
      <c r="R5" s="215"/>
      <c r="S5" s="215"/>
      <c r="T5" s="215"/>
      <c r="U5" s="215"/>
      <c r="V5" s="215"/>
      <c r="W5" s="218">
        <v>3.1636363636363636</v>
      </c>
      <c r="X5" s="218">
        <v>2.9090909090909092</v>
      </c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22" t="s">
        <v>335</v>
      </c>
      <c r="AP5" s="222"/>
      <c r="AQ5" s="222"/>
      <c r="AR5" s="222"/>
      <c r="AS5" s="215"/>
      <c r="AT5" s="222">
        <v>0</v>
      </c>
      <c r="AU5" s="222">
        <v>0</v>
      </c>
      <c r="AV5" s="222">
        <v>0</v>
      </c>
      <c r="AW5" s="222">
        <v>0</v>
      </c>
      <c r="AX5" s="222">
        <v>0</v>
      </c>
      <c r="AY5" s="222">
        <v>0</v>
      </c>
      <c r="AZ5" s="222">
        <v>0</v>
      </c>
      <c r="BA5" s="222">
        <v>0</v>
      </c>
      <c r="BB5" s="222">
        <v>0</v>
      </c>
      <c r="BC5" s="222">
        <v>0</v>
      </c>
      <c r="BD5" s="222">
        <v>0</v>
      </c>
      <c r="BE5" s="222">
        <v>0</v>
      </c>
      <c r="BF5" s="222"/>
      <c r="BG5" s="222" t="s">
        <v>335</v>
      </c>
      <c r="BH5" s="222">
        <v>12</v>
      </c>
      <c r="BI5" s="222" t="s">
        <v>335</v>
      </c>
      <c r="BJ5" s="222"/>
      <c r="BK5" s="222"/>
      <c r="BL5" s="222"/>
      <c r="BM5" s="217"/>
      <c r="BN5" s="215"/>
      <c r="BO5" s="222"/>
      <c r="BP5" s="222" t="s">
        <v>276</v>
      </c>
      <c r="BQ5" s="222"/>
      <c r="BR5" s="217"/>
      <c r="BS5" s="217" t="s">
        <v>338</v>
      </c>
      <c r="BT5" s="215" t="s">
        <v>243</v>
      </c>
    </row>
    <row r="6" spans="1:72" customFormat="1" ht="14" customHeight="1" x14ac:dyDescent="0.15">
      <c r="A6" s="215">
        <v>3010</v>
      </c>
      <c r="B6" s="264">
        <v>42932</v>
      </c>
      <c r="C6" s="217" t="s">
        <v>320</v>
      </c>
      <c r="D6" s="215" t="s">
        <v>266</v>
      </c>
      <c r="E6" s="216">
        <v>42916</v>
      </c>
      <c r="F6" s="217" t="s">
        <v>314</v>
      </c>
      <c r="G6" s="215" t="s">
        <v>315</v>
      </c>
      <c r="H6" s="218">
        <v>112.99999999999999</v>
      </c>
      <c r="I6" s="219"/>
      <c r="J6" s="219"/>
      <c r="K6" s="220" t="s">
        <v>310</v>
      </c>
      <c r="L6" s="221">
        <v>5000</v>
      </c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8">
        <v>2.8545454545454545</v>
      </c>
      <c r="X6" s="218">
        <v>2.5999999999999996</v>
      </c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22" t="s">
        <v>335</v>
      </c>
      <c r="AP6" s="222"/>
      <c r="AQ6" s="222"/>
      <c r="AR6" s="222"/>
      <c r="AS6" s="215"/>
      <c r="AT6" s="222">
        <v>0</v>
      </c>
      <c r="AU6" s="222">
        <v>0</v>
      </c>
      <c r="AV6" s="222">
        <v>0</v>
      </c>
      <c r="AW6" s="222">
        <v>0</v>
      </c>
      <c r="AX6" s="222">
        <v>0</v>
      </c>
      <c r="AY6" s="222">
        <v>0</v>
      </c>
      <c r="AZ6" s="222">
        <v>0</v>
      </c>
      <c r="BA6" s="222">
        <v>0</v>
      </c>
      <c r="BB6" s="222">
        <v>0</v>
      </c>
      <c r="BC6" s="222">
        <v>0</v>
      </c>
      <c r="BD6" s="222">
        <v>0</v>
      </c>
      <c r="BE6" s="222">
        <v>0</v>
      </c>
      <c r="BF6" s="222"/>
      <c r="BG6" s="222" t="s">
        <v>335</v>
      </c>
      <c r="BH6" s="222"/>
      <c r="BI6" s="222" t="s">
        <v>335</v>
      </c>
      <c r="BJ6" s="222"/>
      <c r="BK6" s="222"/>
      <c r="BL6" s="222"/>
      <c r="BM6" s="217" t="s">
        <v>339</v>
      </c>
      <c r="BN6" s="215" t="s">
        <v>340</v>
      </c>
      <c r="BO6" s="222">
        <v>50</v>
      </c>
      <c r="BP6" s="222" t="s">
        <v>276</v>
      </c>
      <c r="BQ6" s="222"/>
      <c r="BR6" s="217"/>
      <c r="BS6" s="267" t="s">
        <v>272</v>
      </c>
      <c r="BT6" s="215" t="s">
        <v>243</v>
      </c>
    </row>
    <row r="7" spans="1:72" customFormat="1" ht="14" customHeight="1" x14ac:dyDescent="0.2">
      <c r="A7" s="215">
        <v>2866</v>
      </c>
      <c r="B7" s="264">
        <v>42932</v>
      </c>
      <c r="C7" s="217" t="s">
        <v>320</v>
      </c>
      <c r="D7" s="215" t="s">
        <v>266</v>
      </c>
      <c r="E7" s="265">
        <v>42916</v>
      </c>
      <c r="F7" s="217" t="s">
        <v>321</v>
      </c>
      <c r="G7" s="215" t="s">
        <v>322</v>
      </c>
      <c r="H7" s="218">
        <v>104.99999999999999</v>
      </c>
      <c r="I7" s="219"/>
      <c r="J7" s="219"/>
      <c r="K7" s="220" t="s">
        <v>310</v>
      </c>
      <c r="L7" s="221">
        <v>1531</v>
      </c>
      <c r="M7" s="215">
        <v>1500</v>
      </c>
      <c r="N7" s="215"/>
      <c r="O7" s="215"/>
      <c r="P7" s="215"/>
      <c r="Q7" s="215"/>
      <c r="R7" s="215"/>
      <c r="S7" s="215"/>
      <c r="T7" s="215"/>
      <c r="U7" s="215"/>
      <c r="V7" s="215"/>
      <c r="W7" s="218">
        <v>2.9999999999999996</v>
      </c>
      <c r="X7" s="218">
        <v>2.7272727272727271</v>
      </c>
      <c r="Y7" s="218">
        <v>2.4545454545454546</v>
      </c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22" t="s">
        <v>335</v>
      </c>
      <c r="AP7" s="222"/>
      <c r="AQ7" s="222"/>
      <c r="AR7" s="222"/>
      <c r="AS7" s="215"/>
      <c r="AT7" s="222">
        <v>0</v>
      </c>
      <c r="AU7" s="222">
        <v>0</v>
      </c>
      <c r="AV7" s="222">
        <v>0</v>
      </c>
      <c r="AW7" s="222">
        <v>0</v>
      </c>
      <c r="AX7" s="222">
        <v>0</v>
      </c>
      <c r="AY7" s="222">
        <v>0</v>
      </c>
      <c r="AZ7" s="222">
        <v>0</v>
      </c>
      <c r="BA7" s="222">
        <v>0</v>
      </c>
      <c r="BB7" s="222">
        <v>0</v>
      </c>
      <c r="BC7" s="222">
        <v>0</v>
      </c>
      <c r="BD7" s="222">
        <v>0</v>
      </c>
      <c r="BE7" s="222">
        <v>0</v>
      </c>
      <c r="BF7" s="222"/>
      <c r="BG7" s="222" t="s">
        <v>335</v>
      </c>
      <c r="BH7" s="222"/>
      <c r="BI7" s="222" t="s">
        <v>335</v>
      </c>
      <c r="BJ7" s="222"/>
      <c r="BK7" s="222"/>
      <c r="BL7" s="222"/>
      <c r="BM7" s="217"/>
      <c r="BN7" s="215"/>
      <c r="BO7" s="222"/>
      <c r="BP7" s="222" t="s">
        <v>276</v>
      </c>
      <c r="BQ7" s="222"/>
      <c r="BR7" s="217"/>
      <c r="BS7" s="223" t="s">
        <v>323</v>
      </c>
      <c r="BT7" s="215" t="s">
        <v>243</v>
      </c>
    </row>
    <row r="8" spans="1:72" customFormat="1" ht="14" customHeight="1" x14ac:dyDescent="0.2">
      <c r="A8" s="215">
        <v>222</v>
      </c>
      <c r="B8" s="264">
        <v>42932</v>
      </c>
      <c r="C8" s="217" t="s">
        <v>320</v>
      </c>
      <c r="D8" s="215" t="s">
        <v>266</v>
      </c>
      <c r="E8" s="216">
        <v>42551</v>
      </c>
      <c r="F8" s="217" t="s">
        <v>333</v>
      </c>
      <c r="G8" s="215" t="s">
        <v>334</v>
      </c>
      <c r="H8" s="218">
        <v>104.99999999999999</v>
      </c>
      <c r="I8" s="219"/>
      <c r="J8" s="219"/>
      <c r="K8" s="220" t="s">
        <v>310</v>
      </c>
      <c r="L8" s="221">
        <v>2295</v>
      </c>
      <c r="M8" s="215">
        <v>2250</v>
      </c>
      <c r="N8" s="215"/>
      <c r="O8" s="215"/>
      <c r="P8" s="215"/>
      <c r="Q8" s="215"/>
      <c r="R8" s="215"/>
      <c r="S8" s="215"/>
      <c r="T8" s="215"/>
      <c r="U8" s="215"/>
      <c r="V8" s="215"/>
      <c r="W8" s="218">
        <v>3.1999999999999997</v>
      </c>
      <c r="X8" s="218">
        <v>2.1454545454545451</v>
      </c>
      <c r="Y8" s="218">
        <v>2.8545454545454545</v>
      </c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22" t="s">
        <v>335</v>
      </c>
      <c r="AP8" s="222"/>
      <c r="AQ8" s="222"/>
      <c r="AR8" s="222"/>
      <c r="AS8" s="215"/>
      <c r="AT8" s="222">
        <v>0</v>
      </c>
      <c r="AU8" s="222">
        <v>15</v>
      </c>
      <c r="AV8" s="222">
        <v>0</v>
      </c>
      <c r="AW8" s="222">
        <v>0</v>
      </c>
      <c r="AX8" s="222">
        <v>0</v>
      </c>
      <c r="AY8" s="222">
        <v>0</v>
      </c>
      <c r="AZ8" s="222">
        <v>0</v>
      </c>
      <c r="BA8" s="222">
        <v>0</v>
      </c>
      <c r="BB8" s="222">
        <v>0</v>
      </c>
      <c r="BC8" s="222">
        <v>0</v>
      </c>
      <c r="BD8" s="222">
        <v>0</v>
      </c>
      <c r="BE8" s="222">
        <v>0</v>
      </c>
      <c r="BF8" s="222"/>
      <c r="BG8" s="222" t="s">
        <v>335</v>
      </c>
      <c r="BH8" s="222"/>
      <c r="BI8" s="222" t="s">
        <v>335</v>
      </c>
      <c r="BJ8" s="222"/>
      <c r="BK8" s="222"/>
      <c r="BL8" s="222"/>
      <c r="BM8" s="217"/>
      <c r="BN8" s="215"/>
      <c r="BO8" s="222"/>
      <c r="BP8" s="222" t="s">
        <v>276</v>
      </c>
      <c r="BQ8" s="222"/>
      <c r="BR8" s="217"/>
      <c r="BS8" s="226" t="s">
        <v>341</v>
      </c>
      <c r="BT8" s="215" t="s">
        <v>273</v>
      </c>
    </row>
    <row r="9" spans="1:72" customFormat="1" ht="14" customHeight="1" x14ac:dyDescent="0.2">
      <c r="A9" s="215">
        <v>3021</v>
      </c>
      <c r="B9" s="264">
        <v>42931</v>
      </c>
      <c r="C9" s="217" t="s">
        <v>320</v>
      </c>
      <c r="D9" s="215" t="s">
        <v>278</v>
      </c>
      <c r="E9" s="216">
        <v>42928</v>
      </c>
      <c r="F9" s="217" t="s">
        <v>135</v>
      </c>
      <c r="G9" s="215" t="s">
        <v>331</v>
      </c>
      <c r="H9" s="218">
        <v>68.172727272727258</v>
      </c>
      <c r="I9" s="219"/>
      <c r="J9" s="219"/>
      <c r="K9" s="220"/>
      <c r="L9" s="221"/>
      <c r="M9" s="221"/>
      <c r="N9" s="215"/>
      <c r="O9" s="215"/>
      <c r="P9" s="215"/>
      <c r="Q9" s="215"/>
      <c r="R9" s="215"/>
      <c r="S9" s="215"/>
      <c r="T9" s="215"/>
      <c r="U9" s="215"/>
      <c r="V9" s="215"/>
      <c r="W9" s="218">
        <v>4.0272727272727264</v>
      </c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22" t="s">
        <v>335</v>
      </c>
      <c r="AP9" s="222"/>
      <c r="AQ9" s="222"/>
      <c r="AR9" s="222"/>
      <c r="AS9" s="215"/>
      <c r="AT9" s="222">
        <v>0</v>
      </c>
      <c r="AU9" s="222">
        <v>0</v>
      </c>
      <c r="AV9" s="222">
        <v>0</v>
      </c>
      <c r="AW9" s="222">
        <v>0</v>
      </c>
      <c r="AX9" s="222">
        <v>0</v>
      </c>
      <c r="AY9" s="222">
        <v>0</v>
      </c>
      <c r="AZ9" s="222">
        <v>0</v>
      </c>
      <c r="BA9" s="222">
        <v>0</v>
      </c>
      <c r="BB9" s="222">
        <v>0</v>
      </c>
      <c r="BC9" s="222">
        <v>0</v>
      </c>
      <c r="BD9" s="222">
        <v>0</v>
      </c>
      <c r="BE9" s="222">
        <v>0</v>
      </c>
      <c r="BF9" s="222"/>
      <c r="BG9" s="222" t="s">
        <v>335</v>
      </c>
      <c r="BH9" s="222"/>
      <c r="BI9" s="222" t="s">
        <v>335</v>
      </c>
      <c r="BJ9" s="222"/>
      <c r="BK9" s="222"/>
      <c r="BL9" s="222"/>
      <c r="BM9" s="266"/>
      <c r="BN9" s="215"/>
      <c r="BO9" s="222"/>
      <c r="BP9" s="222" t="s">
        <v>276</v>
      </c>
      <c r="BQ9" s="222"/>
      <c r="BR9" s="217"/>
      <c r="BS9" s="223" t="s">
        <v>342</v>
      </c>
      <c r="BT9" s="215" t="s">
        <v>324</v>
      </c>
    </row>
    <row r="10" spans="1:72" customFormat="1" ht="14" customHeight="1" x14ac:dyDescent="0.2">
      <c r="A10" s="215">
        <v>2650</v>
      </c>
      <c r="B10" s="264">
        <v>42932</v>
      </c>
      <c r="C10" s="217" t="s">
        <v>320</v>
      </c>
      <c r="D10" s="215" t="s">
        <v>278</v>
      </c>
      <c r="E10" s="216">
        <v>42930</v>
      </c>
      <c r="F10" s="217" t="s">
        <v>311</v>
      </c>
      <c r="G10" s="215" t="s">
        <v>312</v>
      </c>
      <c r="H10" s="218">
        <v>59.999999999999993</v>
      </c>
      <c r="I10" s="219"/>
      <c r="J10" s="219"/>
      <c r="K10" s="220"/>
      <c r="L10" s="221"/>
      <c r="M10" s="221"/>
      <c r="N10" s="215"/>
      <c r="O10" s="215"/>
      <c r="P10" s="215"/>
      <c r="Q10" s="215"/>
      <c r="R10" s="215"/>
      <c r="S10" s="215"/>
      <c r="T10" s="215"/>
      <c r="U10" s="215"/>
      <c r="V10" s="215"/>
      <c r="W10" s="218">
        <v>3.7363636363636363</v>
      </c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22" t="s">
        <v>335</v>
      </c>
      <c r="AP10" s="222"/>
      <c r="AQ10" s="222"/>
      <c r="AR10" s="222"/>
      <c r="AS10" s="215"/>
      <c r="AT10" s="222">
        <v>0</v>
      </c>
      <c r="AU10" s="222">
        <v>0</v>
      </c>
      <c r="AV10" s="222">
        <v>0</v>
      </c>
      <c r="AW10" s="222">
        <v>0</v>
      </c>
      <c r="AX10" s="222">
        <v>0</v>
      </c>
      <c r="AY10" s="222">
        <v>0</v>
      </c>
      <c r="AZ10" s="222">
        <v>0</v>
      </c>
      <c r="BA10" s="222">
        <v>0</v>
      </c>
      <c r="BB10" s="222">
        <v>0</v>
      </c>
      <c r="BC10" s="222">
        <v>0</v>
      </c>
      <c r="BD10" s="222">
        <v>0</v>
      </c>
      <c r="BE10" s="222">
        <v>0</v>
      </c>
      <c r="BF10" s="222"/>
      <c r="BG10" s="222" t="s">
        <v>335</v>
      </c>
      <c r="BH10" s="222"/>
      <c r="BI10" s="222" t="s">
        <v>335</v>
      </c>
      <c r="BJ10" s="222"/>
      <c r="BK10" s="222"/>
      <c r="BL10" s="222"/>
      <c r="BM10" s="217"/>
      <c r="BN10" s="215"/>
      <c r="BO10" s="222"/>
      <c r="BP10" s="222" t="s">
        <v>276</v>
      </c>
      <c r="BQ10" s="222"/>
      <c r="BR10" s="217"/>
      <c r="BS10" s="226" t="s">
        <v>343</v>
      </c>
      <c r="BT10" s="215" t="s">
        <v>243</v>
      </c>
    </row>
    <row r="11" spans="1:72" customFormat="1" ht="14" customHeight="1" x14ac:dyDescent="0.2">
      <c r="A11" s="215">
        <v>548</v>
      </c>
      <c r="B11" s="264">
        <v>42932</v>
      </c>
      <c r="C11" s="217" t="s">
        <v>320</v>
      </c>
      <c r="D11" s="215" t="s">
        <v>278</v>
      </c>
      <c r="E11" s="216">
        <v>42916</v>
      </c>
      <c r="F11" s="217" t="s">
        <v>326</v>
      </c>
      <c r="G11" s="215" t="s">
        <v>332</v>
      </c>
      <c r="H11" s="218">
        <v>68.354545454545445</v>
      </c>
      <c r="I11" s="219"/>
      <c r="J11" s="219"/>
      <c r="K11" s="220" t="s">
        <v>310</v>
      </c>
      <c r="L11" s="221">
        <v>491.83800000000002</v>
      </c>
      <c r="M11" s="221">
        <v>1152</v>
      </c>
      <c r="N11" s="215"/>
      <c r="O11" s="215"/>
      <c r="P11" s="215"/>
      <c r="Q11" s="215"/>
      <c r="R11" s="215"/>
      <c r="S11" s="215"/>
      <c r="T11" s="215"/>
      <c r="U11" s="215"/>
      <c r="V11" s="215"/>
      <c r="W11" s="218">
        <v>5.8454545454545448</v>
      </c>
      <c r="X11" s="218">
        <v>4.1181818181818182</v>
      </c>
      <c r="Y11" s="218">
        <v>2.9545454545454541</v>
      </c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22" t="s">
        <v>335</v>
      </c>
      <c r="AP11" s="222"/>
      <c r="AQ11" s="222"/>
      <c r="AR11" s="222"/>
      <c r="AS11" s="215"/>
      <c r="AT11" s="222">
        <v>0</v>
      </c>
      <c r="AU11" s="222">
        <v>0</v>
      </c>
      <c r="AV11" s="222">
        <v>0</v>
      </c>
      <c r="AW11" s="222">
        <v>0</v>
      </c>
      <c r="AX11" s="222">
        <v>0</v>
      </c>
      <c r="AY11" s="222">
        <v>0</v>
      </c>
      <c r="AZ11" s="222">
        <v>0</v>
      </c>
      <c r="BA11" s="222">
        <v>0</v>
      </c>
      <c r="BB11" s="222">
        <v>0</v>
      </c>
      <c r="BC11" s="222">
        <v>0</v>
      </c>
      <c r="BD11" s="222">
        <v>0</v>
      </c>
      <c r="BE11" s="222">
        <v>0</v>
      </c>
      <c r="BF11" s="222"/>
      <c r="BG11" s="222" t="s">
        <v>335</v>
      </c>
      <c r="BH11" s="222">
        <v>12</v>
      </c>
      <c r="BI11" s="222" t="s">
        <v>335</v>
      </c>
      <c r="BJ11" s="222"/>
      <c r="BK11" s="222"/>
      <c r="BL11" s="222"/>
      <c r="BM11" s="217"/>
      <c r="BN11" s="215"/>
      <c r="BO11" s="222"/>
      <c r="BP11" s="222" t="s">
        <v>276</v>
      </c>
      <c r="BQ11" s="222"/>
      <c r="BR11" s="217"/>
      <c r="BS11" s="226" t="s">
        <v>344</v>
      </c>
      <c r="BT11" s="215" t="s">
        <v>243</v>
      </c>
    </row>
    <row r="12" spans="1:72" customFormat="1" ht="14" customHeight="1" x14ac:dyDescent="0.2">
      <c r="A12" s="215">
        <v>3008</v>
      </c>
      <c r="B12" s="264">
        <v>42932</v>
      </c>
      <c r="C12" s="217" t="s">
        <v>320</v>
      </c>
      <c r="D12" s="215" t="s">
        <v>278</v>
      </c>
      <c r="E12" s="216">
        <v>42916</v>
      </c>
      <c r="F12" s="217" t="s">
        <v>314</v>
      </c>
      <c r="G12" s="215" t="s">
        <v>315</v>
      </c>
      <c r="H12" s="218">
        <v>65</v>
      </c>
      <c r="I12" s="219"/>
      <c r="J12" s="219"/>
      <c r="K12" s="220" t="s">
        <v>310</v>
      </c>
      <c r="L12" s="221">
        <v>500</v>
      </c>
      <c r="M12" s="221"/>
      <c r="N12" s="215"/>
      <c r="O12" s="215"/>
      <c r="P12" s="215"/>
      <c r="Q12" s="215"/>
      <c r="R12" s="215"/>
      <c r="S12" s="215"/>
      <c r="T12" s="215"/>
      <c r="U12" s="215"/>
      <c r="V12" s="215"/>
      <c r="W12" s="218">
        <v>4.0999999999999996</v>
      </c>
      <c r="X12" s="218">
        <v>3.7</v>
      </c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22" t="s">
        <v>335</v>
      </c>
      <c r="AP12" s="222"/>
      <c r="AQ12" s="222"/>
      <c r="AR12" s="222"/>
      <c r="AS12" s="215"/>
      <c r="AT12" s="222">
        <v>0</v>
      </c>
      <c r="AU12" s="222">
        <v>0</v>
      </c>
      <c r="AV12" s="222">
        <v>0</v>
      </c>
      <c r="AW12" s="222">
        <v>0</v>
      </c>
      <c r="AX12" s="222">
        <v>0</v>
      </c>
      <c r="AY12" s="222">
        <v>0</v>
      </c>
      <c r="AZ12" s="222">
        <v>0</v>
      </c>
      <c r="BA12" s="222">
        <v>0</v>
      </c>
      <c r="BB12" s="222">
        <v>0</v>
      </c>
      <c r="BC12" s="222">
        <v>0</v>
      </c>
      <c r="BD12" s="222">
        <v>0</v>
      </c>
      <c r="BE12" s="222">
        <v>0</v>
      </c>
      <c r="BF12" s="222"/>
      <c r="BG12" s="222" t="s">
        <v>335</v>
      </c>
      <c r="BH12" s="222"/>
      <c r="BI12" s="222" t="s">
        <v>335</v>
      </c>
      <c r="BJ12" s="222"/>
      <c r="BK12" s="222"/>
      <c r="BL12" s="222"/>
      <c r="BM12" s="217" t="s">
        <v>339</v>
      </c>
      <c r="BN12" s="215" t="s">
        <v>340</v>
      </c>
      <c r="BO12" s="222">
        <v>50</v>
      </c>
      <c r="BP12" s="222" t="s">
        <v>276</v>
      </c>
      <c r="BQ12" s="222"/>
      <c r="BR12" s="217"/>
      <c r="BS12" s="223" t="s">
        <v>345</v>
      </c>
      <c r="BT12" s="215" t="s">
        <v>243</v>
      </c>
    </row>
    <row r="13" spans="1:72" customFormat="1" ht="14" customHeight="1" x14ac:dyDescent="0.2">
      <c r="A13" s="215">
        <v>2865</v>
      </c>
      <c r="B13" s="264">
        <v>42932</v>
      </c>
      <c r="C13" s="217" t="s">
        <v>320</v>
      </c>
      <c r="D13" s="215" t="s">
        <v>278</v>
      </c>
      <c r="E13" s="265">
        <v>42916</v>
      </c>
      <c r="F13" s="217" t="s">
        <v>321</v>
      </c>
      <c r="G13" s="215" t="s">
        <v>322</v>
      </c>
      <c r="H13" s="218">
        <v>75</v>
      </c>
      <c r="I13" s="219"/>
      <c r="J13" s="219"/>
      <c r="K13" s="220" t="s">
        <v>310</v>
      </c>
      <c r="L13" s="221">
        <v>491.83800000000002</v>
      </c>
      <c r="M13" s="221">
        <v>1152</v>
      </c>
      <c r="N13" s="215"/>
      <c r="O13" s="215"/>
      <c r="P13" s="215"/>
      <c r="Q13" s="215"/>
      <c r="R13" s="215"/>
      <c r="S13" s="215"/>
      <c r="T13" s="215"/>
      <c r="U13" s="215"/>
      <c r="V13" s="215"/>
      <c r="W13" s="218">
        <v>5.1727272727272728</v>
      </c>
      <c r="X13" s="218">
        <v>3.6363636363636362</v>
      </c>
      <c r="Y13" s="218">
        <v>2.2727272727272725</v>
      </c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22" t="s">
        <v>335</v>
      </c>
      <c r="AP13" s="222"/>
      <c r="AQ13" s="222"/>
      <c r="AR13" s="222"/>
      <c r="AS13" s="215"/>
      <c r="AT13" s="222">
        <v>0</v>
      </c>
      <c r="AU13" s="222">
        <v>0</v>
      </c>
      <c r="AV13" s="222">
        <v>0</v>
      </c>
      <c r="AW13" s="222">
        <v>0</v>
      </c>
      <c r="AX13" s="222">
        <v>0</v>
      </c>
      <c r="AY13" s="222">
        <v>0</v>
      </c>
      <c r="AZ13" s="222">
        <v>0</v>
      </c>
      <c r="BA13" s="222">
        <v>0</v>
      </c>
      <c r="BB13" s="222">
        <v>0</v>
      </c>
      <c r="BC13" s="222">
        <v>0</v>
      </c>
      <c r="BD13" s="222">
        <v>0</v>
      </c>
      <c r="BE13" s="222">
        <v>0</v>
      </c>
      <c r="BF13" s="222"/>
      <c r="BG13" s="222" t="s">
        <v>335</v>
      </c>
      <c r="BH13" s="222"/>
      <c r="BI13" s="222" t="s">
        <v>335</v>
      </c>
      <c r="BJ13" s="222"/>
      <c r="BK13" s="222"/>
      <c r="BL13" s="222"/>
      <c r="BM13" s="217"/>
      <c r="BN13" s="215"/>
      <c r="BO13" s="222"/>
      <c r="BP13" s="222" t="s">
        <v>276</v>
      </c>
      <c r="BQ13" s="222"/>
      <c r="BR13" s="217"/>
      <c r="BS13" s="226" t="s">
        <v>325</v>
      </c>
      <c r="BT13" s="215" t="s">
        <v>243</v>
      </c>
    </row>
    <row r="14" spans="1:72" customFormat="1" ht="14" customHeight="1" x14ac:dyDescent="0.2">
      <c r="A14" s="215">
        <v>221</v>
      </c>
      <c r="B14" s="264">
        <v>42932</v>
      </c>
      <c r="C14" s="217" t="s">
        <v>320</v>
      </c>
      <c r="D14" s="215" t="s">
        <v>278</v>
      </c>
      <c r="E14" s="216">
        <v>42551</v>
      </c>
      <c r="F14" s="217" t="s">
        <v>333</v>
      </c>
      <c r="G14" s="215" t="s">
        <v>334</v>
      </c>
      <c r="H14" s="218">
        <v>75</v>
      </c>
      <c r="I14" s="219"/>
      <c r="J14" s="219"/>
      <c r="K14" s="220" t="s">
        <v>310</v>
      </c>
      <c r="L14" s="221">
        <v>491.83800000000002</v>
      </c>
      <c r="M14" s="221">
        <v>1152</v>
      </c>
      <c r="N14" s="215"/>
      <c r="O14" s="215"/>
      <c r="P14" s="215"/>
      <c r="Q14" s="215"/>
      <c r="R14" s="215"/>
      <c r="S14" s="215"/>
      <c r="T14" s="215"/>
      <c r="U14" s="215"/>
      <c r="V14" s="215"/>
      <c r="W14" s="218">
        <v>5.1999999999999993</v>
      </c>
      <c r="X14" s="218">
        <v>3.7</v>
      </c>
      <c r="Y14" s="218">
        <v>2.3545454545454541</v>
      </c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22" t="s">
        <v>335</v>
      </c>
      <c r="AP14" s="222"/>
      <c r="AQ14" s="222"/>
      <c r="AR14" s="222"/>
      <c r="AS14" s="215"/>
      <c r="AT14" s="222">
        <v>0</v>
      </c>
      <c r="AU14" s="222">
        <v>15</v>
      </c>
      <c r="AV14" s="222">
        <v>0</v>
      </c>
      <c r="AW14" s="222">
        <v>0</v>
      </c>
      <c r="AX14" s="222">
        <v>0</v>
      </c>
      <c r="AY14" s="222">
        <v>0</v>
      </c>
      <c r="AZ14" s="222">
        <v>0</v>
      </c>
      <c r="BA14" s="222">
        <v>0</v>
      </c>
      <c r="BB14" s="222">
        <v>0</v>
      </c>
      <c r="BC14" s="222">
        <v>0</v>
      </c>
      <c r="BD14" s="222">
        <v>0</v>
      </c>
      <c r="BE14" s="222">
        <v>0</v>
      </c>
      <c r="BF14" s="222"/>
      <c r="BG14" s="222" t="s">
        <v>335</v>
      </c>
      <c r="BH14" s="222"/>
      <c r="BI14" s="222" t="s">
        <v>335</v>
      </c>
      <c r="BJ14" s="222"/>
      <c r="BK14" s="222"/>
      <c r="BL14" s="222"/>
      <c r="BM14" s="217"/>
      <c r="BN14" s="215"/>
      <c r="BO14" s="222"/>
      <c r="BP14" s="222" t="s">
        <v>276</v>
      </c>
      <c r="BQ14" s="222"/>
      <c r="BR14" s="217"/>
      <c r="BS14" s="223" t="s">
        <v>346</v>
      </c>
      <c r="BT14" s="215" t="s">
        <v>273</v>
      </c>
    </row>
    <row r="15" spans="1:72" customFormat="1" ht="14" customHeight="1" x14ac:dyDescent="0.15">
      <c r="A15" s="215">
        <v>549</v>
      </c>
      <c r="B15" s="264">
        <v>42932</v>
      </c>
      <c r="C15" s="217" t="s">
        <v>320</v>
      </c>
      <c r="D15" s="215" t="s">
        <v>280</v>
      </c>
      <c r="E15" s="216">
        <v>42916</v>
      </c>
      <c r="F15" s="217" t="s">
        <v>326</v>
      </c>
      <c r="G15" s="215" t="s">
        <v>332</v>
      </c>
      <c r="H15" s="218">
        <v>71.181818181818173</v>
      </c>
      <c r="I15" s="219"/>
      <c r="J15" s="219"/>
      <c r="K15" s="220" t="s">
        <v>310</v>
      </c>
      <c r="L15" s="221">
        <v>491.83800000000002</v>
      </c>
      <c r="M15" s="221">
        <v>1152</v>
      </c>
      <c r="N15" s="215"/>
      <c r="O15" s="215"/>
      <c r="P15" s="215"/>
      <c r="Q15" s="215"/>
      <c r="R15" s="215"/>
      <c r="S15" s="215"/>
      <c r="T15" s="215"/>
      <c r="U15" s="215"/>
      <c r="V15" s="215"/>
      <c r="W15" s="218">
        <v>6.1818181818181808</v>
      </c>
      <c r="X15" s="218">
        <v>4.1636363636363631</v>
      </c>
      <c r="Y15" s="218">
        <v>2.7454545454545451</v>
      </c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22" t="s">
        <v>335</v>
      </c>
      <c r="AP15" s="222"/>
      <c r="AQ15" s="222"/>
      <c r="AR15" s="222"/>
      <c r="AS15" s="215"/>
      <c r="AT15" s="222">
        <v>0</v>
      </c>
      <c r="AU15" s="222">
        <v>0</v>
      </c>
      <c r="AV15" s="222">
        <v>0</v>
      </c>
      <c r="AW15" s="222">
        <v>0</v>
      </c>
      <c r="AX15" s="222">
        <v>0</v>
      </c>
      <c r="AY15" s="222">
        <v>0</v>
      </c>
      <c r="AZ15" s="222">
        <v>0</v>
      </c>
      <c r="BA15" s="222">
        <v>0</v>
      </c>
      <c r="BB15" s="222">
        <v>0</v>
      </c>
      <c r="BC15" s="222">
        <v>0</v>
      </c>
      <c r="BD15" s="222">
        <v>0</v>
      </c>
      <c r="BE15" s="222">
        <v>0</v>
      </c>
      <c r="BF15" s="222"/>
      <c r="BG15" s="222" t="s">
        <v>335</v>
      </c>
      <c r="BH15" s="222">
        <v>12</v>
      </c>
      <c r="BI15" s="222" t="s">
        <v>335</v>
      </c>
      <c r="BJ15" s="222"/>
      <c r="BK15" s="222"/>
      <c r="BL15" s="222"/>
      <c r="BM15" s="217"/>
      <c r="BN15" s="215"/>
      <c r="BO15" s="222"/>
      <c r="BP15" s="222" t="s">
        <v>276</v>
      </c>
      <c r="BQ15" s="222"/>
      <c r="BR15" s="217"/>
      <c r="BS15" s="267" t="s">
        <v>347</v>
      </c>
      <c r="BT15" s="215" t="s">
        <v>243</v>
      </c>
    </row>
    <row r="16" spans="1:72" customFormat="1" ht="14" customHeight="1" x14ac:dyDescent="0.15">
      <c r="A16" s="215">
        <v>550</v>
      </c>
      <c r="B16" s="264">
        <v>42932</v>
      </c>
      <c r="C16" s="217" t="s">
        <v>320</v>
      </c>
      <c r="D16" s="215" t="s">
        <v>282</v>
      </c>
      <c r="E16" s="216">
        <v>42916</v>
      </c>
      <c r="F16" s="217" t="s">
        <v>326</v>
      </c>
      <c r="G16" s="215" t="s">
        <v>332</v>
      </c>
      <c r="H16" s="218">
        <v>28.090909090909086</v>
      </c>
      <c r="I16" s="219"/>
      <c r="J16" s="219"/>
      <c r="K16" s="220" t="s">
        <v>310</v>
      </c>
      <c r="L16" s="221">
        <v>12000</v>
      </c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8">
        <v>3.5727272727272728</v>
      </c>
      <c r="X16" s="218">
        <v>3.2909090909090906</v>
      </c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22" t="s">
        <v>335</v>
      </c>
      <c r="AP16" s="222"/>
      <c r="AQ16" s="222"/>
      <c r="AR16" s="222"/>
      <c r="AS16" s="215"/>
      <c r="AT16" s="222">
        <v>0</v>
      </c>
      <c r="AU16" s="222">
        <v>0</v>
      </c>
      <c r="AV16" s="222">
        <v>0</v>
      </c>
      <c r="AW16" s="222">
        <v>0</v>
      </c>
      <c r="AX16" s="222">
        <v>0</v>
      </c>
      <c r="AY16" s="222">
        <v>0</v>
      </c>
      <c r="AZ16" s="222">
        <v>0</v>
      </c>
      <c r="BA16" s="222">
        <v>0</v>
      </c>
      <c r="BB16" s="222">
        <v>0</v>
      </c>
      <c r="BC16" s="222">
        <v>0</v>
      </c>
      <c r="BD16" s="222">
        <v>0</v>
      </c>
      <c r="BE16" s="222">
        <v>0</v>
      </c>
      <c r="BF16" s="222"/>
      <c r="BG16" s="222" t="s">
        <v>335</v>
      </c>
      <c r="BH16" s="222">
        <v>12</v>
      </c>
      <c r="BI16" s="222" t="s">
        <v>335</v>
      </c>
      <c r="BJ16" s="222"/>
      <c r="BK16" s="222"/>
      <c r="BL16" s="222"/>
      <c r="BM16" s="217"/>
      <c r="BN16" s="215"/>
      <c r="BO16" s="222"/>
      <c r="BP16" s="222" t="s">
        <v>276</v>
      </c>
      <c r="BQ16" s="222"/>
      <c r="BR16" s="217"/>
      <c r="BS16" s="225" t="s">
        <v>348</v>
      </c>
      <c r="BT16" s="215" t="s">
        <v>243</v>
      </c>
    </row>
  </sheetData>
  <sheetProtection algorithmName="SHA-512" hashValue="odkOwYeIlbZNs1l21i4HW4sdMADz5SAaXkUPmzCZ6JmTnbo/MOGFdeaLLqKL2VSYIzB/FUASEFLmpsRsoRJwMQ==" saltValue="ZWxqexlSjrZDCzeUOP/YiQ==" spinCount="100000" sheet="1" objects="1" scenarios="1"/>
  <mergeCells count="1">
    <mergeCell ref="K1:M1"/>
  </mergeCells>
  <hyperlinks>
    <hyperlink ref="BS10" r:id="rId1" xr:uid="{E4269817-7772-4340-9E94-C81B9967FAB2}"/>
    <hyperlink ref="BS11" r:id="rId2" xr:uid="{ED19B54E-8B7F-0240-97B1-708818CF3086}"/>
  </hyperlinks>
  <pageMargins left="0.75" right="0.75" top="1" bottom="1" header="0.5" footer="0.5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5DD90-F285-CF41-9220-4D9BFB5F579A}">
  <sheetPr codeName="Sheet11"/>
  <dimension ref="A1:BT19"/>
  <sheetViews>
    <sheetView zoomScale="125" zoomScaleNormal="100" workbookViewId="0">
      <selection activeCell="K16" sqref="K16"/>
    </sheetView>
  </sheetViews>
  <sheetFormatPr baseColWidth="10" defaultRowHeight="14" customHeight="1" x14ac:dyDescent="0.15"/>
  <cols>
    <col min="1" max="1" width="5.5" style="190" bestFit="1" customWidth="1"/>
    <col min="2" max="2" width="10.83203125" style="190"/>
    <col min="3" max="3" width="6.33203125" style="190" customWidth="1"/>
    <col min="4" max="4" width="21.6640625" style="190" bestFit="1" customWidth="1"/>
    <col min="5" max="5" width="10.83203125" style="190"/>
    <col min="6" max="6" width="16.1640625" style="190" customWidth="1"/>
    <col min="7" max="7" width="16.5" style="190" customWidth="1"/>
    <col min="8" max="22" width="10.83203125" style="190"/>
    <col min="23" max="23" width="11" style="190" customWidth="1"/>
    <col min="24" max="64" width="10.83203125" style="190"/>
    <col min="65" max="65" width="50.6640625" style="190" customWidth="1"/>
    <col min="66" max="66" width="12.1640625" style="190" customWidth="1"/>
    <col min="67" max="67" width="10.83203125" style="190" customWidth="1"/>
    <col min="68" max="69" width="10.83203125" style="190"/>
    <col min="70" max="70" width="20.5" style="190" customWidth="1"/>
    <col min="71" max="71" width="88.1640625" style="190" customWidth="1"/>
    <col min="72" max="16384" width="10.83203125" style="190"/>
  </cols>
  <sheetData>
    <row r="1" spans="1:72" ht="14" customHeight="1" x14ac:dyDescent="0.15">
      <c r="A1" s="165"/>
      <c r="B1" s="165"/>
      <c r="C1" s="165"/>
      <c r="D1" s="165"/>
      <c r="E1" s="165"/>
      <c r="F1" s="165"/>
      <c r="G1" s="165"/>
      <c r="H1" s="168"/>
      <c r="I1" s="169"/>
      <c r="J1" s="170"/>
      <c r="K1" s="285" t="s">
        <v>299</v>
      </c>
      <c r="L1" s="285"/>
      <c r="M1" s="285"/>
      <c r="N1" s="171"/>
      <c r="O1" s="171"/>
      <c r="P1" s="172"/>
      <c r="Q1" s="173"/>
      <c r="R1" s="173"/>
      <c r="S1" s="173"/>
      <c r="T1" s="173"/>
      <c r="U1" s="173"/>
      <c r="V1" s="174"/>
      <c r="W1" s="175"/>
      <c r="X1" s="175"/>
      <c r="Y1" s="175"/>
      <c r="Z1" s="175"/>
      <c r="AA1" s="175"/>
      <c r="AB1" s="176"/>
      <c r="AC1" s="177"/>
      <c r="AD1" s="177"/>
      <c r="AE1" s="177"/>
      <c r="AF1" s="177"/>
      <c r="AG1" s="177"/>
      <c r="AH1" s="178"/>
      <c r="AI1" s="179"/>
      <c r="AJ1" s="179"/>
      <c r="AK1" s="179"/>
      <c r="AL1" s="179"/>
      <c r="AM1" s="179"/>
      <c r="AN1" s="180"/>
      <c r="AO1" s="181"/>
      <c r="AP1" s="181"/>
      <c r="AQ1" s="181"/>
      <c r="AR1" s="182"/>
      <c r="AS1" s="183"/>
      <c r="AT1" s="184"/>
      <c r="AU1" s="185"/>
      <c r="AV1" s="184"/>
      <c r="AW1" s="175"/>
      <c r="AX1" s="186"/>
      <c r="AY1" s="175"/>
      <c r="AZ1" s="186"/>
      <c r="BA1" s="176"/>
      <c r="BB1" s="184"/>
      <c r="BC1" s="187"/>
      <c r="BD1" s="186"/>
      <c r="BE1" s="176"/>
      <c r="BF1" s="165"/>
      <c r="BG1" s="188"/>
      <c r="BH1" s="189"/>
      <c r="BI1" s="188"/>
      <c r="BJ1" s="188"/>
      <c r="BK1" s="188"/>
      <c r="BL1" s="188"/>
      <c r="BM1" s="165"/>
      <c r="BN1" s="166"/>
      <c r="BO1" s="188"/>
      <c r="BP1" s="188"/>
      <c r="BQ1" s="188"/>
      <c r="BR1" s="166"/>
      <c r="BS1" s="188"/>
      <c r="BT1" s="165"/>
    </row>
    <row r="2" spans="1:72" ht="70" x14ac:dyDescent="0.15">
      <c r="A2" s="165" t="s">
        <v>35</v>
      </c>
      <c r="B2" s="165" t="s">
        <v>80</v>
      </c>
      <c r="C2" s="166" t="s">
        <v>81</v>
      </c>
      <c r="D2" s="167" t="s">
        <v>82</v>
      </c>
      <c r="E2" s="165" t="s">
        <v>83</v>
      </c>
      <c r="F2" s="166" t="s">
        <v>84</v>
      </c>
      <c r="G2" s="167" t="s">
        <v>85</v>
      </c>
      <c r="H2" s="168" t="s">
        <v>86</v>
      </c>
      <c r="I2" s="169" t="s">
        <v>290</v>
      </c>
      <c r="J2" s="170" t="s">
        <v>291</v>
      </c>
      <c r="K2" s="171" t="s">
        <v>87</v>
      </c>
      <c r="L2" s="171" t="s">
        <v>88</v>
      </c>
      <c r="M2" s="171" t="s">
        <v>89</v>
      </c>
      <c r="N2" s="171" t="s">
        <v>90</v>
      </c>
      <c r="O2" s="171" t="s">
        <v>91</v>
      </c>
      <c r="P2" s="172" t="s">
        <v>92</v>
      </c>
      <c r="Q2" s="173" t="s">
        <v>292</v>
      </c>
      <c r="R2" s="173" t="s">
        <v>293</v>
      </c>
      <c r="S2" s="173" t="s">
        <v>294</v>
      </c>
      <c r="T2" s="173" t="s">
        <v>295</v>
      </c>
      <c r="U2" s="173" t="s">
        <v>296</v>
      </c>
      <c r="V2" s="174" t="s">
        <v>297</v>
      </c>
      <c r="W2" s="175" t="s">
        <v>93</v>
      </c>
      <c r="X2" s="175" t="s">
        <v>94</v>
      </c>
      <c r="Y2" s="175" t="s">
        <v>95</v>
      </c>
      <c r="Z2" s="175" t="s">
        <v>96</v>
      </c>
      <c r="AA2" s="175" t="s">
        <v>97</v>
      </c>
      <c r="AB2" s="176" t="s">
        <v>98</v>
      </c>
      <c r="AC2" s="177" t="s">
        <v>99</v>
      </c>
      <c r="AD2" s="177" t="s">
        <v>26</v>
      </c>
      <c r="AE2" s="177" t="s">
        <v>27</v>
      </c>
      <c r="AF2" s="177" t="s">
        <v>101</v>
      </c>
      <c r="AG2" s="177" t="s">
        <v>102</v>
      </c>
      <c r="AH2" s="178" t="s">
        <v>103</v>
      </c>
      <c r="AI2" s="179" t="s">
        <v>104</v>
      </c>
      <c r="AJ2" s="179" t="s">
        <v>105</v>
      </c>
      <c r="AK2" s="179" t="s">
        <v>106</v>
      </c>
      <c r="AL2" s="179" t="s">
        <v>107</v>
      </c>
      <c r="AM2" s="179" t="s">
        <v>108</v>
      </c>
      <c r="AN2" s="180" t="s">
        <v>109</v>
      </c>
      <c r="AO2" s="181" t="s">
        <v>110</v>
      </c>
      <c r="AP2" s="181" t="s">
        <v>3</v>
      </c>
      <c r="AQ2" s="181" t="s">
        <v>4</v>
      </c>
      <c r="AR2" s="182" t="s">
        <v>5</v>
      </c>
      <c r="AS2" s="183" t="s">
        <v>255</v>
      </c>
      <c r="AT2" s="184" t="s">
        <v>6</v>
      </c>
      <c r="AU2" s="185" t="s">
        <v>7</v>
      </c>
      <c r="AV2" s="184" t="s">
        <v>8</v>
      </c>
      <c r="AW2" s="175" t="s">
        <v>9</v>
      </c>
      <c r="AX2" s="186" t="s">
        <v>10</v>
      </c>
      <c r="AY2" s="175" t="s">
        <v>11</v>
      </c>
      <c r="AZ2" s="186" t="s">
        <v>12</v>
      </c>
      <c r="BA2" s="176" t="s">
        <v>13</v>
      </c>
      <c r="BB2" s="184" t="s">
        <v>256</v>
      </c>
      <c r="BC2" s="187" t="s">
        <v>257</v>
      </c>
      <c r="BD2" s="186" t="s">
        <v>14</v>
      </c>
      <c r="BE2" s="176" t="s">
        <v>15</v>
      </c>
      <c r="BF2" s="165" t="s">
        <v>16</v>
      </c>
      <c r="BG2" s="188" t="s">
        <v>17</v>
      </c>
      <c r="BH2" s="189" t="s">
        <v>18</v>
      </c>
      <c r="BI2" s="188" t="s">
        <v>19</v>
      </c>
      <c r="BJ2" s="188" t="s">
        <v>258</v>
      </c>
      <c r="BK2" s="188" t="s">
        <v>259</v>
      </c>
      <c r="BL2" s="188" t="s">
        <v>260</v>
      </c>
      <c r="BM2" s="165" t="s">
        <v>20</v>
      </c>
      <c r="BN2" s="166" t="s">
        <v>21</v>
      </c>
      <c r="BO2" s="188" t="s">
        <v>22</v>
      </c>
      <c r="BP2" s="188" t="s">
        <v>23</v>
      </c>
      <c r="BQ2" s="188" t="s">
        <v>298</v>
      </c>
      <c r="BR2" s="166" t="s">
        <v>24</v>
      </c>
      <c r="BS2" s="188" t="s">
        <v>25</v>
      </c>
      <c r="BT2" s="165" t="s">
        <v>79</v>
      </c>
    </row>
    <row r="3" spans="1:72" customFormat="1" ht="14" customHeight="1" x14ac:dyDescent="0.15">
      <c r="A3" s="215">
        <v>2672</v>
      </c>
      <c r="B3" s="216">
        <v>42566</v>
      </c>
      <c r="C3" s="217" t="s">
        <v>265</v>
      </c>
      <c r="D3" s="215" t="s">
        <v>266</v>
      </c>
      <c r="E3" s="216">
        <v>42551</v>
      </c>
      <c r="F3" s="217" t="s">
        <v>267</v>
      </c>
      <c r="G3" s="215" t="s">
        <v>308</v>
      </c>
      <c r="H3" s="218">
        <v>98.209090909090904</v>
      </c>
      <c r="I3" s="218"/>
      <c r="J3" s="219"/>
      <c r="K3" s="220"/>
      <c r="L3" s="221"/>
      <c r="M3" s="221"/>
      <c r="N3" s="215"/>
      <c r="O3" s="215"/>
      <c r="P3" s="215"/>
      <c r="Q3" s="215"/>
      <c r="R3" s="215"/>
      <c r="S3" s="215"/>
      <c r="T3" s="215"/>
      <c r="U3" s="215"/>
      <c r="V3" s="215"/>
      <c r="W3" s="218">
        <v>3.3</v>
      </c>
      <c r="X3" s="218"/>
      <c r="Y3" s="218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22" t="s">
        <v>270</v>
      </c>
      <c r="AP3" s="222"/>
      <c r="AQ3" s="222"/>
      <c r="AR3" s="222"/>
      <c r="AS3" s="215"/>
      <c r="AT3" s="222">
        <v>0</v>
      </c>
      <c r="AU3" s="222">
        <v>0</v>
      </c>
      <c r="AV3" s="222">
        <v>0</v>
      </c>
      <c r="AW3" s="222">
        <v>0</v>
      </c>
      <c r="AX3" s="222">
        <v>0</v>
      </c>
      <c r="AY3" s="222">
        <v>0</v>
      </c>
      <c r="AZ3" s="222">
        <v>0</v>
      </c>
      <c r="BA3" s="222">
        <v>0</v>
      </c>
      <c r="BB3" s="222">
        <v>0</v>
      </c>
      <c r="BC3" s="222">
        <v>0</v>
      </c>
      <c r="BD3" s="222">
        <v>0</v>
      </c>
      <c r="BE3" s="222">
        <v>0</v>
      </c>
      <c r="BF3" s="222"/>
      <c r="BG3" s="222" t="s">
        <v>270</v>
      </c>
      <c r="BH3" s="222">
        <v>12</v>
      </c>
      <c r="BI3" s="222" t="s">
        <v>270</v>
      </c>
      <c r="BJ3" s="222"/>
      <c r="BK3" s="222">
        <v>12</v>
      </c>
      <c r="BL3" s="222"/>
      <c r="BM3" s="217"/>
      <c r="BN3" s="215"/>
      <c r="BO3" s="222"/>
      <c r="BP3" s="222" t="s">
        <v>271</v>
      </c>
      <c r="BQ3" s="222"/>
      <c r="BR3" s="217"/>
      <c r="BS3" s="215" t="s">
        <v>309</v>
      </c>
      <c r="BT3" s="215" t="s">
        <v>273</v>
      </c>
    </row>
    <row r="4" spans="1:72" customFormat="1" ht="14" customHeight="1" x14ac:dyDescent="0.15">
      <c r="A4" s="215">
        <v>2139</v>
      </c>
      <c r="B4" s="216">
        <v>42567</v>
      </c>
      <c r="C4" s="217" t="s">
        <v>265</v>
      </c>
      <c r="D4" s="215" t="s">
        <v>266</v>
      </c>
      <c r="E4" s="216">
        <v>42565</v>
      </c>
      <c r="F4" s="217" t="s">
        <v>274</v>
      </c>
      <c r="G4" s="215" t="s">
        <v>275</v>
      </c>
      <c r="H4" s="218">
        <v>108.18181818181817</v>
      </c>
      <c r="I4" s="218"/>
      <c r="J4" s="219"/>
      <c r="K4" s="220" t="s">
        <v>310</v>
      </c>
      <c r="L4" s="221">
        <v>1530.7380000000001</v>
      </c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8">
        <v>3.1363636363636362</v>
      </c>
      <c r="X4" s="218">
        <v>2.9090909090909092</v>
      </c>
      <c r="Y4" s="218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22" t="s">
        <v>270</v>
      </c>
      <c r="AP4" s="222"/>
      <c r="AQ4" s="222"/>
      <c r="AR4" s="222"/>
      <c r="AS4" s="215"/>
      <c r="AT4" s="222">
        <v>3</v>
      </c>
      <c r="AU4" s="222">
        <v>0</v>
      </c>
      <c r="AV4" s="222">
        <v>0</v>
      </c>
      <c r="AW4" s="222">
        <v>0</v>
      </c>
      <c r="AX4" s="222">
        <v>0</v>
      </c>
      <c r="AY4" s="222">
        <v>0</v>
      </c>
      <c r="AZ4" s="222">
        <v>0</v>
      </c>
      <c r="BA4" s="222">
        <v>0</v>
      </c>
      <c r="BB4" s="222">
        <v>0</v>
      </c>
      <c r="BC4" s="222">
        <v>0</v>
      </c>
      <c r="BD4" s="222">
        <v>0</v>
      </c>
      <c r="BE4" s="222">
        <v>0</v>
      </c>
      <c r="BF4" s="222"/>
      <c r="BG4" s="222" t="s">
        <v>270</v>
      </c>
      <c r="BH4" s="222">
        <v>12</v>
      </c>
      <c r="BI4" s="222" t="s">
        <v>270</v>
      </c>
      <c r="BJ4" s="222"/>
      <c r="BK4" s="222"/>
      <c r="BL4" s="222"/>
      <c r="BM4" s="217"/>
      <c r="BN4" s="215"/>
      <c r="BO4" s="222"/>
      <c r="BP4" s="222" t="s">
        <v>276</v>
      </c>
      <c r="BQ4" s="222"/>
      <c r="BR4" s="217"/>
      <c r="BS4" s="215" t="s">
        <v>272</v>
      </c>
      <c r="BT4" s="215" t="s">
        <v>243</v>
      </c>
    </row>
    <row r="5" spans="1:72" customFormat="1" ht="14" customHeight="1" x14ac:dyDescent="0.2">
      <c r="A5" s="215">
        <v>2651</v>
      </c>
      <c r="B5" s="216">
        <v>42567</v>
      </c>
      <c r="C5" s="217" t="s">
        <v>265</v>
      </c>
      <c r="D5" s="215" t="s">
        <v>266</v>
      </c>
      <c r="E5" s="216">
        <v>42567</v>
      </c>
      <c r="F5" s="217" t="s">
        <v>311</v>
      </c>
      <c r="G5" s="215" t="s">
        <v>312</v>
      </c>
      <c r="H5" s="218">
        <v>103.72727272727272</v>
      </c>
      <c r="I5" s="218"/>
      <c r="J5" s="219"/>
      <c r="K5" s="224" t="s">
        <v>310</v>
      </c>
      <c r="L5" s="221">
        <v>1530</v>
      </c>
      <c r="M5" s="221"/>
      <c r="N5" s="215"/>
      <c r="O5" s="215"/>
      <c r="P5" s="215"/>
      <c r="Q5" s="215"/>
      <c r="R5" s="215"/>
      <c r="S5" s="215"/>
      <c r="T5" s="215"/>
      <c r="U5" s="215"/>
      <c r="V5" s="215"/>
      <c r="W5" s="218">
        <v>3.0545454545454542</v>
      </c>
      <c r="X5" s="218">
        <v>2.8181818181818179</v>
      </c>
      <c r="Y5" s="218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22" t="s">
        <v>270</v>
      </c>
      <c r="AP5" s="222"/>
      <c r="AQ5" s="222"/>
      <c r="AR5" s="222"/>
      <c r="AS5" s="215"/>
      <c r="AT5" s="222">
        <v>0</v>
      </c>
      <c r="AU5" s="222">
        <v>0</v>
      </c>
      <c r="AV5" s="222">
        <v>0</v>
      </c>
      <c r="AW5" s="222">
        <v>0</v>
      </c>
      <c r="AX5" s="222">
        <v>0</v>
      </c>
      <c r="AY5" s="222">
        <v>0</v>
      </c>
      <c r="AZ5" s="222">
        <v>0</v>
      </c>
      <c r="BA5" s="222">
        <v>0</v>
      </c>
      <c r="BB5" s="222">
        <v>0</v>
      </c>
      <c r="BC5" s="222">
        <v>0</v>
      </c>
      <c r="BD5" s="222">
        <v>0</v>
      </c>
      <c r="BE5" s="222">
        <v>0</v>
      </c>
      <c r="BF5" s="222"/>
      <c r="BG5" s="222" t="s">
        <v>270</v>
      </c>
      <c r="BH5" s="222"/>
      <c r="BI5" s="222" t="s">
        <v>270</v>
      </c>
      <c r="BJ5" s="222"/>
      <c r="BK5" s="222"/>
      <c r="BL5" s="222"/>
      <c r="BM5" s="217"/>
      <c r="BN5" s="215"/>
      <c r="BO5" s="222"/>
      <c r="BP5" s="222" t="s">
        <v>271</v>
      </c>
      <c r="BQ5" s="222"/>
      <c r="BR5" s="217"/>
      <c r="BS5" s="223" t="s">
        <v>313</v>
      </c>
      <c r="BT5" s="215" t="s">
        <v>243</v>
      </c>
    </row>
    <row r="6" spans="1:72" customFormat="1" ht="14" customHeight="1" x14ac:dyDescent="0.2">
      <c r="A6" s="215">
        <v>2656</v>
      </c>
      <c r="B6" s="216">
        <v>42567</v>
      </c>
      <c r="C6" s="217" t="s">
        <v>265</v>
      </c>
      <c r="D6" s="215" t="s">
        <v>266</v>
      </c>
      <c r="E6" s="216">
        <v>42483</v>
      </c>
      <c r="F6" s="217" t="s">
        <v>314</v>
      </c>
      <c r="G6" s="215" t="s">
        <v>315</v>
      </c>
      <c r="H6" s="218">
        <v>109.99999999999999</v>
      </c>
      <c r="I6" s="218"/>
      <c r="J6" s="219"/>
      <c r="K6" s="220" t="s">
        <v>310</v>
      </c>
      <c r="L6" s="221">
        <v>5000</v>
      </c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8">
        <v>2.8545454545454545</v>
      </c>
      <c r="X6" s="218">
        <v>2.5999999999999996</v>
      </c>
      <c r="Y6" s="218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22" t="s">
        <v>270</v>
      </c>
      <c r="AP6" s="222"/>
      <c r="AQ6" s="222"/>
      <c r="AR6" s="222"/>
      <c r="AS6" s="215"/>
      <c r="AT6" s="222">
        <v>0</v>
      </c>
      <c r="AU6" s="222">
        <v>0</v>
      </c>
      <c r="AV6" s="222">
        <v>7</v>
      </c>
      <c r="AW6" s="222">
        <v>0</v>
      </c>
      <c r="AX6" s="222">
        <v>0</v>
      </c>
      <c r="AY6" s="222">
        <v>0</v>
      </c>
      <c r="AZ6" s="222">
        <v>0</v>
      </c>
      <c r="BA6" s="222">
        <v>0</v>
      </c>
      <c r="BB6" s="222">
        <v>0</v>
      </c>
      <c r="BC6" s="222">
        <v>0</v>
      </c>
      <c r="BD6" s="222">
        <v>0</v>
      </c>
      <c r="BE6" s="222">
        <v>0</v>
      </c>
      <c r="BF6" s="222"/>
      <c r="BG6" s="222" t="s">
        <v>270</v>
      </c>
      <c r="BH6" s="222"/>
      <c r="BI6" s="222" t="s">
        <v>270</v>
      </c>
      <c r="BJ6" s="222"/>
      <c r="BK6" s="222"/>
      <c r="BL6" s="222"/>
      <c r="BM6" s="217"/>
      <c r="BN6" s="215"/>
      <c r="BO6" s="222"/>
      <c r="BP6" s="222" t="s">
        <v>276</v>
      </c>
      <c r="BQ6" s="222"/>
      <c r="BR6" s="217"/>
      <c r="BS6" s="223" t="s">
        <v>316</v>
      </c>
      <c r="BT6" s="215" t="s">
        <v>273</v>
      </c>
    </row>
    <row r="7" spans="1:72" customFormat="1" ht="14" customHeight="1" x14ac:dyDescent="0.2">
      <c r="A7" s="215"/>
      <c r="B7" s="216">
        <v>42601</v>
      </c>
      <c r="C7" s="217" t="s">
        <v>320</v>
      </c>
      <c r="D7" s="215" t="s">
        <v>266</v>
      </c>
      <c r="E7" s="216">
        <v>42595</v>
      </c>
      <c r="F7" s="217" t="s">
        <v>321</v>
      </c>
      <c r="G7" s="215" t="s">
        <v>322</v>
      </c>
      <c r="H7" s="218">
        <v>105</v>
      </c>
      <c r="I7" s="218"/>
      <c r="J7" s="219"/>
      <c r="K7" s="220" t="s">
        <v>310</v>
      </c>
      <c r="L7" s="221">
        <v>1531</v>
      </c>
      <c r="M7" s="215">
        <v>1500</v>
      </c>
      <c r="N7" s="215"/>
      <c r="O7" s="215"/>
      <c r="P7" s="215"/>
      <c r="Q7" s="215"/>
      <c r="R7" s="215"/>
      <c r="S7" s="215"/>
      <c r="T7" s="215"/>
      <c r="U7" s="215"/>
      <c r="V7" s="215"/>
      <c r="W7" s="218">
        <v>3</v>
      </c>
      <c r="X7" s="218">
        <v>2.73</v>
      </c>
      <c r="Y7" s="218">
        <v>2.4500000000000002</v>
      </c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22" t="s">
        <v>270</v>
      </c>
      <c r="AP7" s="222"/>
      <c r="AQ7" s="222"/>
      <c r="AR7" s="222"/>
      <c r="AS7" s="215"/>
      <c r="AT7" s="222">
        <v>0</v>
      </c>
      <c r="AU7" s="222">
        <v>0</v>
      </c>
      <c r="AV7" s="222">
        <v>0</v>
      </c>
      <c r="AW7" s="222">
        <v>0</v>
      </c>
      <c r="AX7" s="222">
        <v>0</v>
      </c>
      <c r="AY7" s="222">
        <v>0</v>
      </c>
      <c r="AZ7" s="222">
        <v>0</v>
      </c>
      <c r="BA7" s="222">
        <v>0</v>
      </c>
      <c r="BB7" s="222">
        <v>0</v>
      </c>
      <c r="BC7" s="222">
        <v>0</v>
      </c>
      <c r="BD7" s="222">
        <v>0</v>
      </c>
      <c r="BE7" s="222">
        <v>0</v>
      </c>
      <c r="BF7" s="222"/>
      <c r="BG7" s="222" t="s">
        <v>270</v>
      </c>
      <c r="BH7" s="222"/>
      <c r="BI7" s="222" t="s">
        <v>270</v>
      </c>
      <c r="BJ7" s="222"/>
      <c r="BK7" s="222"/>
      <c r="BL7" s="222"/>
      <c r="BM7" s="217"/>
      <c r="BN7" s="215"/>
      <c r="BO7" s="222"/>
      <c r="BP7" s="222" t="s">
        <v>276</v>
      </c>
      <c r="BQ7" s="222"/>
      <c r="BR7" s="217"/>
      <c r="BS7" s="226" t="s">
        <v>323</v>
      </c>
      <c r="BT7" s="215" t="s">
        <v>324</v>
      </c>
    </row>
    <row r="8" spans="1:72" customFormat="1" ht="14" customHeight="1" x14ac:dyDescent="0.15">
      <c r="A8" s="215">
        <v>2671</v>
      </c>
      <c r="B8" s="216">
        <v>42566</v>
      </c>
      <c r="C8" s="217" t="s">
        <v>265</v>
      </c>
      <c r="D8" s="215" t="s">
        <v>278</v>
      </c>
      <c r="E8" s="216">
        <v>42551</v>
      </c>
      <c r="F8" s="217" t="s">
        <v>267</v>
      </c>
      <c r="G8" s="215" t="s">
        <v>308</v>
      </c>
      <c r="H8" s="218">
        <v>61.927272727272729</v>
      </c>
      <c r="I8" s="218"/>
      <c r="J8" s="219"/>
      <c r="K8" s="220"/>
      <c r="L8" s="221"/>
      <c r="M8" s="221"/>
      <c r="N8" s="215"/>
      <c r="O8" s="215"/>
      <c r="P8" s="215"/>
      <c r="Q8" s="215"/>
      <c r="R8" s="215"/>
      <c r="S8" s="215"/>
      <c r="T8" s="215"/>
      <c r="U8" s="215"/>
      <c r="V8" s="215"/>
      <c r="W8" s="218">
        <v>4.081818181818182</v>
      </c>
      <c r="X8" s="218"/>
      <c r="Y8" s="218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22" t="s">
        <v>270</v>
      </c>
      <c r="AP8" s="222"/>
      <c r="AQ8" s="222"/>
      <c r="AR8" s="222"/>
      <c r="AS8" s="215"/>
      <c r="AT8" s="222">
        <v>0</v>
      </c>
      <c r="AU8" s="222">
        <v>0</v>
      </c>
      <c r="AV8" s="222">
        <v>0</v>
      </c>
      <c r="AW8" s="222">
        <v>0</v>
      </c>
      <c r="AX8" s="222">
        <v>0</v>
      </c>
      <c r="AY8" s="222">
        <v>0</v>
      </c>
      <c r="AZ8" s="222">
        <v>0</v>
      </c>
      <c r="BA8" s="222">
        <v>0</v>
      </c>
      <c r="BB8" s="222">
        <v>0</v>
      </c>
      <c r="BC8" s="222">
        <v>0</v>
      </c>
      <c r="BD8" s="222">
        <v>0</v>
      </c>
      <c r="BE8" s="222">
        <v>0</v>
      </c>
      <c r="BF8" s="222"/>
      <c r="BG8" s="222" t="s">
        <v>270</v>
      </c>
      <c r="BH8" s="222">
        <v>12</v>
      </c>
      <c r="BI8" s="222" t="s">
        <v>270</v>
      </c>
      <c r="BJ8" s="222"/>
      <c r="BK8" s="222">
        <v>12</v>
      </c>
      <c r="BL8" s="222"/>
      <c r="BM8" s="217"/>
      <c r="BN8" s="215"/>
      <c r="BO8" s="222"/>
      <c r="BP8" s="222" t="s">
        <v>271</v>
      </c>
      <c r="BQ8" s="222"/>
      <c r="BR8" s="217"/>
      <c r="BS8" s="225" t="s">
        <v>317</v>
      </c>
      <c r="BT8" s="215" t="s">
        <v>273</v>
      </c>
    </row>
    <row r="9" spans="1:72" customFormat="1" ht="14" customHeight="1" x14ac:dyDescent="0.15">
      <c r="A9" s="215">
        <v>2140</v>
      </c>
      <c r="B9" s="216">
        <v>42567</v>
      </c>
      <c r="C9" s="217" t="s">
        <v>265</v>
      </c>
      <c r="D9" s="215" t="s">
        <v>278</v>
      </c>
      <c r="E9" s="216">
        <v>42565</v>
      </c>
      <c r="F9" s="217" t="s">
        <v>274</v>
      </c>
      <c r="G9" s="215" t="s">
        <v>275</v>
      </c>
      <c r="H9" s="218">
        <v>70.454545454545453</v>
      </c>
      <c r="I9" s="218"/>
      <c r="J9" s="219"/>
      <c r="K9" s="220" t="s">
        <v>310</v>
      </c>
      <c r="L9" s="221">
        <v>491.83800000000002</v>
      </c>
      <c r="M9" s="221">
        <v>1152</v>
      </c>
      <c r="N9" s="215"/>
      <c r="O9" s="215"/>
      <c r="P9" s="215"/>
      <c r="Q9" s="215"/>
      <c r="R9" s="215"/>
      <c r="S9" s="215"/>
      <c r="T9" s="215"/>
      <c r="U9" s="215"/>
      <c r="V9" s="215"/>
      <c r="W9" s="218">
        <v>5.5818181818181811</v>
      </c>
      <c r="X9" s="218">
        <v>3.9272727272727272</v>
      </c>
      <c r="Y9" s="218">
        <v>2.8181818181818179</v>
      </c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22" t="s">
        <v>270</v>
      </c>
      <c r="AP9" s="222"/>
      <c r="AQ9" s="222"/>
      <c r="AR9" s="222"/>
      <c r="AS9" s="215"/>
      <c r="AT9" s="222">
        <v>3</v>
      </c>
      <c r="AU9" s="222">
        <v>0</v>
      </c>
      <c r="AV9" s="222">
        <v>0</v>
      </c>
      <c r="AW9" s="222">
        <v>0</v>
      </c>
      <c r="AX9" s="222">
        <v>0</v>
      </c>
      <c r="AY9" s="222">
        <v>0</v>
      </c>
      <c r="AZ9" s="222">
        <v>0</v>
      </c>
      <c r="BA9" s="222">
        <v>0</v>
      </c>
      <c r="BB9" s="222">
        <v>0</v>
      </c>
      <c r="BC9" s="222">
        <v>0</v>
      </c>
      <c r="BD9" s="222">
        <v>0</v>
      </c>
      <c r="BE9" s="222">
        <v>0</v>
      </c>
      <c r="BF9" s="222"/>
      <c r="BG9" s="222" t="s">
        <v>270</v>
      </c>
      <c r="BH9" s="222">
        <v>12</v>
      </c>
      <c r="BI9" s="222" t="s">
        <v>270</v>
      </c>
      <c r="BJ9" s="222"/>
      <c r="BK9" s="222"/>
      <c r="BL9" s="222"/>
      <c r="BM9" s="217"/>
      <c r="BN9" s="215"/>
      <c r="BO9" s="222"/>
      <c r="BP9" s="222" t="s">
        <v>276</v>
      </c>
      <c r="BQ9" s="222"/>
      <c r="BR9" s="217"/>
      <c r="BS9" s="215" t="s">
        <v>272</v>
      </c>
      <c r="BT9" s="215" t="s">
        <v>243</v>
      </c>
    </row>
    <row r="10" spans="1:72" customFormat="1" ht="14" customHeight="1" x14ac:dyDescent="0.2">
      <c r="A10" s="215">
        <v>2650</v>
      </c>
      <c r="B10" s="216">
        <v>42567</v>
      </c>
      <c r="C10" s="217" t="s">
        <v>265</v>
      </c>
      <c r="D10" s="215" t="s">
        <v>278</v>
      </c>
      <c r="E10" s="216">
        <v>42567</v>
      </c>
      <c r="F10" s="217" t="s">
        <v>311</v>
      </c>
      <c r="G10" s="215" t="s">
        <v>312</v>
      </c>
      <c r="H10" s="218">
        <v>59.999999999999993</v>
      </c>
      <c r="I10" s="218"/>
      <c r="J10" s="219"/>
      <c r="K10" s="220"/>
      <c r="L10" s="221"/>
      <c r="M10" s="221"/>
      <c r="N10" s="215"/>
      <c r="O10" s="215"/>
      <c r="P10" s="215"/>
      <c r="Q10" s="215"/>
      <c r="R10" s="215"/>
      <c r="S10" s="215"/>
      <c r="T10" s="215"/>
      <c r="U10" s="215"/>
      <c r="V10" s="215"/>
      <c r="W10" s="218">
        <v>3.9909090909090903</v>
      </c>
      <c r="X10" s="218"/>
      <c r="Y10" s="218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22" t="s">
        <v>270</v>
      </c>
      <c r="AP10" s="222"/>
      <c r="AQ10" s="222"/>
      <c r="AR10" s="222"/>
      <c r="AS10" s="215"/>
      <c r="AT10" s="222">
        <v>0</v>
      </c>
      <c r="AU10" s="222">
        <v>0</v>
      </c>
      <c r="AV10" s="222">
        <v>0</v>
      </c>
      <c r="AW10" s="222">
        <v>0</v>
      </c>
      <c r="AX10" s="222">
        <v>0</v>
      </c>
      <c r="AY10" s="222">
        <v>0</v>
      </c>
      <c r="AZ10" s="222">
        <v>0</v>
      </c>
      <c r="BA10" s="222">
        <v>0</v>
      </c>
      <c r="BB10" s="222">
        <v>0</v>
      </c>
      <c r="BC10" s="222">
        <v>0</v>
      </c>
      <c r="BD10" s="222">
        <v>0</v>
      </c>
      <c r="BE10" s="222">
        <v>0</v>
      </c>
      <c r="BF10" s="222"/>
      <c r="BG10" s="222" t="s">
        <v>270</v>
      </c>
      <c r="BH10" s="222"/>
      <c r="BI10" s="222" t="s">
        <v>270</v>
      </c>
      <c r="BJ10" s="222"/>
      <c r="BK10" s="222"/>
      <c r="BL10" s="222"/>
      <c r="BM10" s="217"/>
      <c r="BN10" s="215"/>
      <c r="BO10" s="222"/>
      <c r="BP10" s="222" t="s">
        <v>271</v>
      </c>
      <c r="BQ10" s="222"/>
      <c r="BR10" s="217"/>
      <c r="BS10" s="226" t="s">
        <v>319</v>
      </c>
      <c r="BT10" s="215" t="s">
        <v>243</v>
      </c>
    </row>
    <row r="11" spans="1:72" customFormat="1" ht="14" customHeight="1" x14ac:dyDescent="0.2">
      <c r="A11" s="215">
        <v>2654</v>
      </c>
      <c r="B11" s="216">
        <v>42567</v>
      </c>
      <c r="C11" s="217" t="s">
        <v>265</v>
      </c>
      <c r="D11" s="215" t="s">
        <v>278</v>
      </c>
      <c r="E11" s="216">
        <v>42483</v>
      </c>
      <c r="F11" s="217" t="s">
        <v>314</v>
      </c>
      <c r="G11" s="215" t="s">
        <v>315</v>
      </c>
      <c r="H11" s="218">
        <v>67.999999999999986</v>
      </c>
      <c r="I11" s="218"/>
      <c r="J11" s="219"/>
      <c r="K11" s="220" t="s">
        <v>310</v>
      </c>
      <c r="L11" s="221">
        <v>500</v>
      </c>
      <c r="M11" s="221"/>
      <c r="N11" s="215"/>
      <c r="O11" s="215"/>
      <c r="P11" s="215"/>
      <c r="Q11" s="215"/>
      <c r="R11" s="215"/>
      <c r="S11" s="215"/>
      <c r="T11" s="215"/>
      <c r="U11" s="215"/>
      <c r="V11" s="215"/>
      <c r="W11" s="218">
        <v>4.8545454545454536</v>
      </c>
      <c r="X11" s="218">
        <v>3.5999999999999996</v>
      </c>
      <c r="Y11" s="218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22" t="s">
        <v>270</v>
      </c>
      <c r="AP11" s="222"/>
      <c r="AQ11" s="222"/>
      <c r="AR11" s="222"/>
      <c r="AS11" s="215"/>
      <c r="AT11" s="222">
        <v>0</v>
      </c>
      <c r="AU11" s="222">
        <v>0</v>
      </c>
      <c r="AV11" s="222">
        <v>7</v>
      </c>
      <c r="AW11" s="222">
        <v>0</v>
      </c>
      <c r="AX11" s="222">
        <v>0</v>
      </c>
      <c r="AY11" s="222">
        <v>0</v>
      </c>
      <c r="AZ11" s="222">
        <v>0</v>
      </c>
      <c r="BA11" s="222">
        <v>0</v>
      </c>
      <c r="BB11" s="222">
        <v>0</v>
      </c>
      <c r="BC11" s="222">
        <v>0</v>
      </c>
      <c r="BD11" s="222">
        <v>0</v>
      </c>
      <c r="BE11" s="222">
        <v>0</v>
      </c>
      <c r="BF11" s="222"/>
      <c r="BG11" s="222" t="s">
        <v>270</v>
      </c>
      <c r="BH11" s="222"/>
      <c r="BI11" s="222" t="s">
        <v>270</v>
      </c>
      <c r="BJ11" s="222"/>
      <c r="BK11" s="222"/>
      <c r="BL11" s="222"/>
      <c r="BM11" s="217"/>
      <c r="BN11" s="215"/>
      <c r="BO11" s="222"/>
      <c r="BP11" s="222" t="s">
        <v>276</v>
      </c>
      <c r="BQ11" s="222"/>
      <c r="BR11" s="217"/>
      <c r="BS11" s="226" t="s">
        <v>318</v>
      </c>
      <c r="BT11" s="215" t="s">
        <v>273</v>
      </c>
    </row>
    <row r="12" spans="1:72" customFormat="1" ht="14" customHeight="1" x14ac:dyDescent="0.2">
      <c r="A12" s="215"/>
      <c r="B12" s="216">
        <v>42601</v>
      </c>
      <c r="C12" s="217" t="s">
        <v>320</v>
      </c>
      <c r="D12" s="215" t="s">
        <v>278</v>
      </c>
      <c r="E12" s="216">
        <v>42551</v>
      </c>
      <c r="F12" s="217" t="s">
        <v>321</v>
      </c>
      <c r="G12" s="215" t="s">
        <v>322</v>
      </c>
      <c r="H12" s="218">
        <v>75</v>
      </c>
      <c r="I12" s="218"/>
      <c r="J12" s="219"/>
      <c r="K12" s="220" t="s">
        <v>310</v>
      </c>
      <c r="L12" s="221">
        <v>491.83800000000002</v>
      </c>
      <c r="M12" s="221">
        <v>1152</v>
      </c>
      <c r="N12" s="215"/>
      <c r="O12" s="215"/>
      <c r="P12" s="215"/>
      <c r="Q12" s="215"/>
      <c r="R12" s="215"/>
      <c r="S12" s="215"/>
      <c r="T12" s="215"/>
      <c r="U12" s="215"/>
      <c r="V12" s="215"/>
      <c r="W12" s="218">
        <v>5.17</v>
      </c>
      <c r="X12" s="218">
        <v>3.64</v>
      </c>
      <c r="Y12" s="218">
        <v>2.27</v>
      </c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22" t="s">
        <v>270</v>
      </c>
      <c r="AP12" s="222"/>
      <c r="AQ12" s="222"/>
      <c r="AR12" s="222"/>
      <c r="AS12" s="215"/>
      <c r="AT12" s="222">
        <v>0</v>
      </c>
      <c r="AU12" s="222">
        <v>0</v>
      </c>
      <c r="AV12" s="222">
        <v>0</v>
      </c>
      <c r="AW12" s="222">
        <v>0</v>
      </c>
      <c r="AX12" s="222">
        <v>0</v>
      </c>
      <c r="AY12" s="222">
        <v>0</v>
      </c>
      <c r="AZ12" s="222">
        <v>0</v>
      </c>
      <c r="BA12" s="222">
        <v>0</v>
      </c>
      <c r="BB12" s="222">
        <v>0</v>
      </c>
      <c r="BC12" s="222">
        <v>0</v>
      </c>
      <c r="BD12" s="222">
        <v>0</v>
      </c>
      <c r="BE12" s="222">
        <v>0</v>
      </c>
      <c r="BF12" s="222"/>
      <c r="BG12" s="222" t="s">
        <v>270</v>
      </c>
      <c r="BH12" s="222"/>
      <c r="BI12" s="222" t="s">
        <v>270</v>
      </c>
      <c r="BJ12" s="222"/>
      <c r="BK12" s="222"/>
      <c r="BL12" s="222"/>
      <c r="BM12" s="217"/>
      <c r="BN12" s="215"/>
      <c r="BO12" s="222"/>
      <c r="BP12" s="222" t="s">
        <v>276</v>
      </c>
      <c r="BQ12" s="222"/>
      <c r="BR12" s="217"/>
      <c r="BS12" s="226" t="s">
        <v>325</v>
      </c>
      <c r="BT12" s="215" t="s">
        <v>324</v>
      </c>
    </row>
    <row r="13" spans="1:72" customFormat="1" ht="14" customHeight="1" x14ac:dyDescent="0.15">
      <c r="A13" s="215">
        <v>2141</v>
      </c>
      <c r="B13" s="216">
        <v>42567</v>
      </c>
      <c r="C13" s="217" t="s">
        <v>265</v>
      </c>
      <c r="D13" s="215" t="s">
        <v>280</v>
      </c>
      <c r="E13" s="216">
        <v>42565</v>
      </c>
      <c r="F13" s="217" t="s">
        <v>274</v>
      </c>
      <c r="G13" s="215" t="s">
        <v>275</v>
      </c>
      <c r="H13" s="218">
        <v>69.090909090909079</v>
      </c>
      <c r="I13" s="218"/>
      <c r="J13" s="219"/>
      <c r="K13" s="220" t="s">
        <v>310</v>
      </c>
      <c r="L13" s="221">
        <v>491.83800000000002</v>
      </c>
      <c r="M13" s="221">
        <v>1152</v>
      </c>
      <c r="N13" s="215"/>
      <c r="O13" s="215"/>
      <c r="P13" s="215"/>
      <c r="Q13" s="215"/>
      <c r="R13" s="215"/>
      <c r="S13" s="215"/>
      <c r="T13" s="215"/>
      <c r="U13" s="215"/>
      <c r="V13" s="215"/>
      <c r="W13" s="218">
        <v>6.4545454545454541</v>
      </c>
      <c r="X13" s="218">
        <v>4.2727272727272725</v>
      </c>
      <c r="Y13" s="218">
        <v>2.545454545454545</v>
      </c>
      <c r="Z13" s="219"/>
      <c r="AA13" s="219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22" t="s">
        <v>270</v>
      </c>
      <c r="AP13" s="222"/>
      <c r="AQ13" s="222"/>
      <c r="AR13" s="222"/>
      <c r="AS13" s="215"/>
      <c r="AT13" s="222">
        <v>3</v>
      </c>
      <c r="AU13" s="222">
        <v>0</v>
      </c>
      <c r="AV13" s="222">
        <v>0</v>
      </c>
      <c r="AW13" s="222">
        <v>0</v>
      </c>
      <c r="AX13" s="222">
        <v>0</v>
      </c>
      <c r="AY13" s="222">
        <v>0</v>
      </c>
      <c r="AZ13" s="222">
        <v>0</v>
      </c>
      <c r="BA13" s="222">
        <v>0</v>
      </c>
      <c r="BB13" s="222">
        <v>0</v>
      </c>
      <c r="BC13" s="222">
        <v>0</v>
      </c>
      <c r="BD13" s="222">
        <v>0</v>
      </c>
      <c r="BE13" s="222">
        <v>0</v>
      </c>
      <c r="BF13" s="222"/>
      <c r="BG13" s="222" t="s">
        <v>270</v>
      </c>
      <c r="BH13" s="222">
        <v>12</v>
      </c>
      <c r="BI13" s="222" t="s">
        <v>270</v>
      </c>
      <c r="BJ13" s="222"/>
      <c r="BK13" s="222"/>
      <c r="BL13" s="222"/>
      <c r="BM13" s="217"/>
      <c r="BN13" s="215"/>
      <c r="BO13" s="222"/>
      <c r="BP13" s="222" t="s">
        <v>276</v>
      </c>
      <c r="BQ13" s="222"/>
      <c r="BR13" s="217"/>
      <c r="BS13" s="215" t="s">
        <v>272</v>
      </c>
      <c r="BT13" s="215" t="s">
        <v>243</v>
      </c>
    </row>
    <row r="14" spans="1:72" customFormat="1" ht="14" customHeight="1" x14ac:dyDescent="0.15">
      <c r="A14" s="215">
        <v>2142</v>
      </c>
      <c r="B14" s="216">
        <v>42567</v>
      </c>
      <c r="C14" s="217" t="s">
        <v>265</v>
      </c>
      <c r="D14" s="215" t="s">
        <v>282</v>
      </c>
      <c r="E14" s="216">
        <v>42565</v>
      </c>
      <c r="F14" s="217" t="s">
        <v>274</v>
      </c>
      <c r="G14" s="215" t="s">
        <v>275</v>
      </c>
      <c r="H14" s="218">
        <v>27.27272727272727</v>
      </c>
      <c r="I14" s="218"/>
      <c r="J14" s="219"/>
      <c r="K14" s="220" t="s">
        <v>310</v>
      </c>
      <c r="L14" s="221">
        <v>12000</v>
      </c>
      <c r="M14" s="215"/>
      <c r="N14" s="215"/>
      <c r="O14" s="215"/>
      <c r="P14" s="215"/>
      <c r="Q14" s="215"/>
      <c r="R14" s="215"/>
      <c r="S14" s="215"/>
      <c r="T14" s="215"/>
      <c r="U14" s="215"/>
      <c r="V14" s="215"/>
      <c r="W14" s="218">
        <v>3.3636363636363633</v>
      </c>
      <c r="X14" s="218">
        <v>2.9999999999999996</v>
      </c>
      <c r="Y14" s="218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22" t="s">
        <v>270</v>
      </c>
      <c r="AP14" s="222"/>
      <c r="AQ14" s="222"/>
      <c r="AR14" s="222"/>
      <c r="AS14" s="215"/>
      <c r="AT14" s="222">
        <v>3</v>
      </c>
      <c r="AU14" s="222">
        <v>0</v>
      </c>
      <c r="AV14" s="222">
        <v>0</v>
      </c>
      <c r="AW14" s="222">
        <v>0</v>
      </c>
      <c r="AX14" s="222">
        <v>0</v>
      </c>
      <c r="AY14" s="222">
        <v>0</v>
      </c>
      <c r="AZ14" s="222">
        <v>0</v>
      </c>
      <c r="BA14" s="222">
        <v>0</v>
      </c>
      <c r="BB14" s="222">
        <v>0</v>
      </c>
      <c r="BC14" s="222">
        <v>0</v>
      </c>
      <c r="BD14" s="222">
        <v>0</v>
      </c>
      <c r="BE14" s="222">
        <v>0</v>
      </c>
      <c r="BF14" s="222"/>
      <c r="BG14" s="222" t="s">
        <v>270</v>
      </c>
      <c r="BH14" s="222">
        <v>12</v>
      </c>
      <c r="BI14" s="222" t="s">
        <v>270</v>
      </c>
      <c r="BJ14" s="222"/>
      <c r="BK14" s="222"/>
      <c r="BL14" s="222"/>
      <c r="BM14" s="217"/>
      <c r="BN14" s="215"/>
      <c r="BO14" s="222"/>
      <c r="BP14" s="222" t="s">
        <v>276</v>
      </c>
      <c r="BQ14" s="222"/>
      <c r="BR14" s="217"/>
      <c r="BS14" s="215" t="s">
        <v>272</v>
      </c>
      <c r="BT14" s="215" t="s">
        <v>243</v>
      </c>
    </row>
    <row r="17" spans="11:23" ht="14" customHeight="1" x14ac:dyDescent="0.15">
      <c r="K17" s="191"/>
      <c r="L17" s="191"/>
    </row>
    <row r="19" spans="11:23" ht="14" customHeight="1" x14ac:dyDescent="0.15">
      <c r="W19" s="192"/>
    </row>
  </sheetData>
  <sheetProtection algorithmName="SHA-512" hashValue="DMgO0DlapRsVBnPKltqp/GhjjQiuKMU3fa8NWk/6r3aS9qBdG+rC2JryT/EYFFL9jd8YQxr6WuZ709WpW1yQFg==" saltValue="kYnuHSalCEwY3nKJqHzGSw==" spinCount="100000" sheet="1" objects="1" scenarios="1"/>
  <mergeCells count="1">
    <mergeCell ref="K1:M1"/>
  </mergeCells>
  <hyperlinks>
    <hyperlink ref="BS6" r:id="rId1" xr:uid="{A819CEA4-CD3B-E74B-A3D3-9FA7B843F682}"/>
    <hyperlink ref="BS11" r:id="rId2" xr:uid="{47722F67-F923-EF49-AEED-3B97E8D17D61}"/>
  </hyperlinks>
  <pageMargins left="0.75" right="0.75" top="1" bottom="1" header="0.5" footer="0.5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7F9DA-2B45-9147-950E-6A98F75B8AEA}">
  <sheetPr codeName="Sheet12"/>
  <dimension ref="A1:BK12"/>
  <sheetViews>
    <sheetView zoomScale="150" zoomScaleNormal="100" workbookViewId="0">
      <selection activeCell="K16" sqref="K16"/>
    </sheetView>
  </sheetViews>
  <sheetFormatPr baseColWidth="10" defaultRowHeight="13" x14ac:dyDescent="0.15"/>
  <cols>
    <col min="1" max="1" width="5.5" bestFit="1" customWidth="1"/>
    <col min="3" max="3" width="6.33203125" customWidth="1"/>
    <col min="4" max="4" width="21.6640625" bestFit="1" customWidth="1"/>
    <col min="6" max="6" width="16.1640625" customWidth="1"/>
    <col min="7" max="7" width="16.5" customWidth="1"/>
    <col min="15" max="15" width="11" customWidth="1"/>
    <col min="57" max="57" width="50.6640625" customWidth="1"/>
    <col min="58" max="58" width="12.1640625" customWidth="1"/>
    <col min="59" max="59" width="10.83203125" customWidth="1"/>
    <col min="61" max="61" width="20.5" customWidth="1"/>
    <col min="62" max="62" width="88.1640625" customWidth="1"/>
  </cols>
  <sheetData>
    <row r="1" spans="1:63" ht="70" x14ac:dyDescent="0.15">
      <c r="A1" s="91" t="s">
        <v>35</v>
      </c>
      <c r="B1" s="91" t="s">
        <v>80</v>
      </c>
      <c r="C1" s="92" t="s">
        <v>81</v>
      </c>
      <c r="D1" s="93" t="s">
        <v>82</v>
      </c>
      <c r="E1" s="91" t="s">
        <v>83</v>
      </c>
      <c r="F1" s="92" t="s">
        <v>84</v>
      </c>
      <c r="G1" s="93" t="s">
        <v>85</v>
      </c>
      <c r="H1" s="94" t="s">
        <v>86</v>
      </c>
      <c r="I1" s="95" t="s">
        <v>87</v>
      </c>
      <c r="J1" s="95" t="s">
        <v>88</v>
      </c>
      <c r="K1" s="95" t="s">
        <v>89</v>
      </c>
      <c r="L1" s="95" t="s">
        <v>90</v>
      </c>
      <c r="M1" s="95" t="s">
        <v>91</v>
      </c>
      <c r="N1" s="96" t="s">
        <v>92</v>
      </c>
      <c r="O1" s="97" t="s">
        <v>93</v>
      </c>
      <c r="P1" s="97" t="s">
        <v>94</v>
      </c>
      <c r="Q1" s="97" t="s">
        <v>95</v>
      </c>
      <c r="R1" s="97" t="s">
        <v>96</v>
      </c>
      <c r="S1" s="97" t="s">
        <v>97</v>
      </c>
      <c r="T1" s="98" t="s">
        <v>98</v>
      </c>
      <c r="U1" s="99" t="s">
        <v>99</v>
      </c>
      <c r="V1" s="99" t="s">
        <v>26</v>
      </c>
      <c r="W1" s="99" t="s">
        <v>27</v>
      </c>
      <c r="X1" s="99" t="s">
        <v>101</v>
      </c>
      <c r="Y1" s="99" t="s">
        <v>102</v>
      </c>
      <c r="Z1" s="100" t="s">
        <v>103</v>
      </c>
      <c r="AA1" s="101" t="s">
        <v>104</v>
      </c>
      <c r="AB1" s="101" t="s">
        <v>105</v>
      </c>
      <c r="AC1" s="101" t="s">
        <v>106</v>
      </c>
      <c r="AD1" s="101" t="s">
        <v>107</v>
      </c>
      <c r="AE1" s="101" t="s">
        <v>108</v>
      </c>
      <c r="AF1" s="102" t="s">
        <v>109</v>
      </c>
      <c r="AG1" s="103" t="s">
        <v>110</v>
      </c>
      <c r="AH1" s="103" t="s">
        <v>3</v>
      </c>
      <c r="AI1" s="103" t="s">
        <v>4</v>
      </c>
      <c r="AJ1" s="104" t="s">
        <v>5</v>
      </c>
      <c r="AK1" s="145" t="s">
        <v>255</v>
      </c>
      <c r="AL1" s="105" t="s">
        <v>6</v>
      </c>
      <c r="AM1" s="106" t="s">
        <v>7</v>
      </c>
      <c r="AN1" s="105" t="s">
        <v>8</v>
      </c>
      <c r="AO1" s="97" t="s">
        <v>9</v>
      </c>
      <c r="AP1" s="107" t="s">
        <v>10</v>
      </c>
      <c r="AQ1" s="97" t="s">
        <v>11</v>
      </c>
      <c r="AR1" s="107" t="s">
        <v>12</v>
      </c>
      <c r="AS1" s="98" t="s">
        <v>13</v>
      </c>
      <c r="AT1" s="146" t="s">
        <v>256</v>
      </c>
      <c r="AU1" s="147" t="s">
        <v>257</v>
      </c>
      <c r="AV1" s="107" t="s">
        <v>14</v>
      </c>
      <c r="AW1" s="98" t="s">
        <v>15</v>
      </c>
      <c r="AX1" s="91" t="s">
        <v>16</v>
      </c>
      <c r="AY1" s="108" t="s">
        <v>17</v>
      </c>
      <c r="AZ1" s="109" t="s">
        <v>18</v>
      </c>
      <c r="BA1" s="108" t="s">
        <v>19</v>
      </c>
      <c r="BB1" s="108" t="s">
        <v>258</v>
      </c>
      <c r="BC1" s="108" t="s">
        <v>259</v>
      </c>
      <c r="BD1" s="108" t="s">
        <v>260</v>
      </c>
      <c r="BE1" s="91" t="s">
        <v>20</v>
      </c>
      <c r="BF1" s="92" t="s">
        <v>21</v>
      </c>
      <c r="BG1" s="108" t="s">
        <v>22</v>
      </c>
      <c r="BH1" s="108" t="s">
        <v>23</v>
      </c>
      <c r="BI1" s="92" t="s">
        <v>24</v>
      </c>
      <c r="BJ1" s="108" t="s">
        <v>25</v>
      </c>
      <c r="BK1" s="91" t="s">
        <v>79</v>
      </c>
    </row>
    <row r="2" spans="1:63" x14ac:dyDescent="0.15">
      <c r="A2" s="85">
        <v>2101</v>
      </c>
      <c r="B2" s="159">
        <v>42230</v>
      </c>
      <c r="C2" s="86" t="s">
        <v>265</v>
      </c>
      <c r="D2" s="148" t="s">
        <v>266</v>
      </c>
      <c r="E2" s="88">
        <v>42187</v>
      </c>
      <c r="F2" s="86" t="s">
        <v>267</v>
      </c>
      <c r="G2" s="148" t="s">
        <v>268</v>
      </c>
      <c r="H2" s="160">
        <v>114.88181818181818</v>
      </c>
      <c r="I2" s="89"/>
      <c r="J2" s="111"/>
      <c r="K2" s="111"/>
      <c r="L2" s="87"/>
      <c r="M2" s="87"/>
      <c r="N2" s="87"/>
      <c r="O2" s="160">
        <v>3.9363636363636361</v>
      </c>
      <c r="P2" s="160" t="s">
        <v>269</v>
      </c>
      <c r="Q2" s="160" t="s">
        <v>269</v>
      </c>
      <c r="R2" s="160" t="s">
        <v>269</v>
      </c>
      <c r="S2" s="160" t="s">
        <v>269</v>
      </c>
      <c r="T2" s="160" t="s">
        <v>269</v>
      </c>
      <c r="U2" s="160" t="s">
        <v>269</v>
      </c>
      <c r="V2" s="160" t="s">
        <v>269</v>
      </c>
      <c r="W2" s="160" t="s">
        <v>269</v>
      </c>
      <c r="X2" s="160" t="s">
        <v>269</v>
      </c>
      <c r="Y2" s="160" t="s">
        <v>269</v>
      </c>
      <c r="Z2" s="160" t="s">
        <v>269</v>
      </c>
      <c r="AA2" s="160" t="s">
        <v>269</v>
      </c>
      <c r="AB2" s="160" t="s">
        <v>269</v>
      </c>
      <c r="AC2" s="160" t="s">
        <v>269</v>
      </c>
      <c r="AD2" s="160" t="s">
        <v>269</v>
      </c>
      <c r="AE2" s="160" t="s">
        <v>269</v>
      </c>
      <c r="AF2" s="160" t="s">
        <v>269</v>
      </c>
      <c r="AG2" s="90" t="s">
        <v>270</v>
      </c>
      <c r="AH2" s="90"/>
      <c r="AI2" s="90"/>
      <c r="AJ2" s="90"/>
      <c r="AK2" s="148"/>
      <c r="AL2" s="90">
        <v>5</v>
      </c>
      <c r="AM2" s="90">
        <v>0</v>
      </c>
      <c r="AN2" s="90">
        <v>0</v>
      </c>
      <c r="AO2" s="90">
        <v>0</v>
      </c>
      <c r="AP2" s="90">
        <v>0</v>
      </c>
      <c r="AQ2" s="90">
        <v>0</v>
      </c>
      <c r="AR2" s="90">
        <v>0</v>
      </c>
      <c r="AS2" s="90">
        <v>0</v>
      </c>
      <c r="AT2" s="90">
        <v>0</v>
      </c>
      <c r="AU2" s="90">
        <v>0</v>
      </c>
      <c r="AV2" s="90">
        <v>0</v>
      </c>
      <c r="AW2" s="90">
        <v>0</v>
      </c>
      <c r="AX2" s="87"/>
      <c r="AY2" s="90" t="s">
        <v>270</v>
      </c>
      <c r="AZ2" s="90">
        <v>12</v>
      </c>
      <c r="BA2" s="90" t="s">
        <v>270</v>
      </c>
      <c r="BB2" s="90"/>
      <c r="BC2" s="90"/>
      <c r="BD2" s="90"/>
      <c r="BE2" s="161"/>
      <c r="BF2" s="87"/>
      <c r="BG2" s="90"/>
      <c r="BH2" s="90" t="s">
        <v>271</v>
      </c>
      <c r="BI2" s="161"/>
      <c r="BJ2" s="87" t="s">
        <v>272</v>
      </c>
      <c r="BK2" s="148" t="s">
        <v>273</v>
      </c>
    </row>
    <row r="3" spans="1:63" x14ac:dyDescent="0.15">
      <c r="A3" s="85">
        <v>2139</v>
      </c>
      <c r="B3" s="159">
        <v>42230</v>
      </c>
      <c r="C3" s="86" t="s">
        <v>265</v>
      </c>
      <c r="D3" s="148" t="s">
        <v>266</v>
      </c>
      <c r="E3" s="88">
        <v>42192</v>
      </c>
      <c r="F3" s="86" t="s">
        <v>274</v>
      </c>
      <c r="G3" s="148" t="s">
        <v>275</v>
      </c>
      <c r="H3" s="160">
        <v>108.32727272727271</v>
      </c>
      <c r="I3" s="89" t="s">
        <v>289</v>
      </c>
      <c r="J3" s="111">
        <v>2322</v>
      </c>
      <c r="K3" s="87"/>
      <c r="L3" s="87"/>
      <c r="M3" s="87"/>
      <c r="N3" s="87"/>
      <c r="O3" s="160">
        <v>3.1454545454545451</v>
      </c>
      <c r="P3" s="160">
        <v>2.9090909090909092</v>
      </c>
      <c r="Q3" s="160" t="s">
        <v>269</v>
      </c>
      <c r="R3" s="160" t="s">
        <v>269</v>
      </c>
      <c r="S3" s="160" t="s">
        <v>269</v>
      </c>
      <c r="T3" s="160" t="s">
        <v>269</v>
      </c>
      <c r="U3" s="160" t="s">
        <v>269</v>
      </c>
      <c r="V3" s="160" t="s">
        <v>269</v>
      </c>
      <c r="W3" s="160" t="s">
        <v>269</v>
      </c>
      <c r="X3" s="160" t="s">
        <v>269</v>
      </c>
      <c r="Y3" s="160" t="s">
        <v>269</v>
      </c>
      <c r="Z3" s="160" t="s">
        <v>269</v>
      </c>
      <c r="AA3" s="160" t="s">
        <v>269</v>
      </c>
      <c r="AB3" s="160" t="s">
        <v>269</v>
      </c>
      <c r="AC3" s="160" t="s">
        <v>269</v>
      </c>
      <c r="AD3" s="160" t="s">
        <v>269</v>
      </c>
      <c r="AE3" s="160" t="s">
        <v>269</v>
      </c>
      <c r="AF3" s="160" t="s">
        <v>269</v>
      </c>
      <c r="AG3" s="90" t="s">
        <v>270</v>
      </c>
      <c r="AH3" s="90"/>
      <c r="AI3" s="90"/>
      <c r="AJ3" s="90"/>
      <c r="AK3" s="148"/>
      <c r="AL3" s="90">
        <v>2</v>
      </c>
      <c r="AM3" s="90">
        <v>0</v>
      </c>
      <c r="AN3" s="90">
        <v>0</v>
      </c>
      <c r="AO3" s="90">
        <v>0</v>
      </c>
      <c r="AP3" s="90">
        <v>0</v>
      </c>
      <c r="AQ3" s="90">
        <v>0</v>
      </c>
      <c r="AR3" s="90">
        <v>0</v>
      </c>
      <c r="AS3" s="90">
        <v>0</v>
      </c>
      <c r="AT3" s="90">
        <v>0</v>
      </c>
      <c r="AU3" s="90">
        <v>0</v>
      </c>
      <c r="AV3" s="90">
        <v>0</v>
      </c>
      <c r="AW3" s="90">
        <v>0</v>
      </c>
      <c r="AX3" s="87"/>
      <c r="AY3" s="90" t="s">
        <v>270</v>
      </c>
      <c r="AZ3" s="90">
        <v>12</v>
      </c>
      <c r="BA3" s="90" t="s">
        <v>270</v>
      </c>
      <c r="BB3" s="90"/>
      <c r="BC3" s="90"/>
      <c r="BD3" s="90"/>
      <c r="BE3" s="86"/>
      <c r="BF3" s="87"/>
      <c r="BG3" s="90"/>
      <c r="BH3" s="90" t="s">
        <v>276</v>
      </c>
      <c r="BI3" s="86"/>
      <c r="BJ3" s="148" t="s">
        <v>277</v>
      </c>
      <c r="BK3" s="148" t="s">
        <v>273</v>
      </c>
    </row>
    <row r="4" spans="1:63" x14ac:dyDescent="0.15">
      <c r="A4" s="85">
        <v>2100</v>
      </c>
      <c r="B4" s="159">
        <v>42230</v>
      </c>
      <c r="C4" s="86" t="s">
        <v>265</v>
      </c>
      <c r="D4" s="148" t="s">
        <v>278</v>
      </c>
      <c r="E4" s="88">
        <v>42187</v>
      </c>
      <c r="F4" s="86" t="s">
        <v>267</v>
      </c>
      <c r="G4" s="148" t="s">
        <v>268</v>
      </c>
      <c r="H4" s="160">
        <v>72.454545454545453</v>
      </c>
      <c r="I4" s="89"/>
      <c r="J4" s="111"/>
      <c r="K4" s="111"/>
      <c r="L4" s="87"/>
      <c r="M4" s="87"/>
      <c r="N4" s="87"/>
      <c r="O4" s="160">
        <v>4.8636363636363633</v>
      </c>
      <c r="P4" s="160" t="s">
        <v>269</v>
      </c>
      <c r="Q4" s="160" t="s">
        <v>269</v>
      </c>
      <c r="R4" s="160" t="s">
        <v>269</v>
      </c>
      <c r="S4" s="160" t="s">
        <v>269</v>
      </c>
      <c r="T4" s="160" t="s">
        <v>269</v>
      </c>
      <c r="U4" s="160" t="s">
        <v>269</v>
      </c>
      <c r="V4" s="160" t="s">
        <v>269</v>
      </c>
      <c r="W4" s="160" t="s">
        <v>269</v>
      </c>
      <c r="X4" s="160" t="s">
        <v>269</v>
      </c>
      <c r="Y4" s="160" t="s">
        <v>269</v>
      </c>
      <c r="Z4" s="160" t="s">
        <v>269</v>
      </c>
      <c r="AA4" s="160" t="s">
        <v>269</v>
      </c>
      <c r="AB4" s="160" t="s">
        <v>269</v>
      </c>
      <c r="AC4" s="160" t="s">
        <v>269</v>
      </c>
      <c r="AD4" s="160" t="s">
        <v>269</v>
      </c>
      <c r="AE4" s="160" t="s">
        <v>269</v>
      </c>
      <c r="AF4" s="160" t="s">
        <v>269</v>
      </c>
      <c r="AG4" s="90" t="s">
        <v>270</v>
      </c>
      <c r="AH4" s="90"/>
      <c r="AI4" s="90"/>
      <c r="AJ4" s="90"/>
      <c r="AK4" s="148"/>
      <c r="AL4" s="90">
        <v>5</v>
      </c>
      <c r="AM4" s="90">
        <v>0</v>
      </c>
      <c r="AN4" s="90">
        <v>0</v>
      </c>
      <c r="AO4" s="90">
        <v>0</v>
      </c>
      <c r="AP4" s="90">
        <v>0</v>
      </c>
      <c r="AQ4" s="90">
        <v>0</v>
      </c>
      <c r="AR4" s="90">
        <v>0</v>
      </c>
      <c r="AS4" s="90">
        <v>0</v>
      </c>
      <c r="AT4" s="90">
        <v>0</v>
      </c>
      <c r="AU4" s="90">
        <v>0</v>
      </c>
      <c r="AV4" s="90">
        <v>0</v>
      </c>
      <c r="AW4" s="90">
        <v>0</v>
      </c>
      <c r="AX4" s="87"/>
      <c r="AY4" s="90" t="s">
        <v>270</v>
      </c>
      <c r="AZ4" s="90">
        <v>12</v>
      </c>
      <c r="BA4" s="90" t="s">
        <v>270</v>
      </c>
      <c r="BB4" s="90"/>
      <c r="BC4" s="90"/>
      <c r="BD4" s="90"/>
      <c r="BE4" s="161"/>
      <c r="BF4" s="87"/>
      <c r="BG4" s="90"/>
      <c r="BH4" s="90" t="s">
        <v>271</v>
      </c>
      <c r="BI4" s="161"/>
      <c r="BJ4" s="87" t="s">
        <v>272</v>
      </c>
      <c r="BK4" s="148" t="s">
        <v>273</v>
      </c>
    </row>
    <row r="5" spans="1:63" x14ac:dyDescent="0.15">
      <c r="A5" s="85">
        <v>2140</v>
      </c>
      <c r="B5" s="159">
        <v>42230</v>
      </c>
      <c r="C5" s="86" t="s">
        <v>265</v>
      </c>
      <c r="D5" s="148" t="s">
        <v>278</v>
      </c>
      <c r="E5" s="88">
        <v>42192</v>
      </c>
      <c r="F5" s="86" t="s">
        <v>274</v>
      </c>
      <c r="G5" s="148" t="s">
        <v>275</v>
      </c>
      <c r="H5" s="160">
        <v>70.481818181818184</v>
      </c>
      <c r="I5" s="89" t="s">
        <v>289</v>
      </c>
      <c r="J5" s="111">
        <v>746</v>
      </c>
      <c r="K5" s="111">
        <v>2494</v>
      </c>
      <c r="L5" s="87"/>
      <c r="M5" s="87"/>
      <c r="N5" s="87"/>
      <c r="O5" s="160">
        <v>5.5909090909090908</v>
      </c>
      <c r="P5" s="160">
        <v>3.9545454545454537</v>
      </c>
      <c r="Q5" s="160">
        <v>2.8363636363636364</v>
      </c>
      <c r="R5" s="160" t="s">
        <v>269</v>
      </c>
      <c r="S5" s="160" t="s">
        <v>269</v>
      </c>
      <c r="T5" s="160" t="s">
        <v>269</v>
      </c>
      <c r="U5" s="160" t="s">
        <v>269</v>
      </c>
      <c r="V5" s="160" t="s">
        <v>269</v>
      </c>
      <c r="W5" s="160" t="s">
        <v>269</v>
      </c>
      <c r="X5" s="160" t="s">
        <v>269</v>
      </c>
      <c r="Y5" s="160" t="s">
        <v>269</v>
      </c>
      <c r="Z5" s="160" t="s">
        <v>269</v>
      </c>
      <c r="AA5" s="160" t="s">
        <v>269</v>
      </c>
      <c r="AB5" s="160" t="s">
        <v>269</v>
      </c>
      <c r="AC5" s="160" t="s">
        <v>269</v>
      </c>
      <c r="AD5" s="160" t="s">
        <v>269</v>
      </c>
      <c r="AE5" s="160" t="s">
        <v>269</v>
      </c>
      <c r="AF5" s="160" t="s">
        <v>269</v>
      </c>
      <c r="AG5" s="90" t="s">
        <v>270</v>
      </c>
      <c r="AH5" s="90"/>
      <c r="AI5" s="90"/>
      <c r="AJ5" s="90"/>
      <c r="AK5" s="148"/>
      <c r="AL5" s="90">
        <v>2</v>
      </c>
      <c r="AM5" s="90">
        <v>0</v>
      </c>
      <c r="AN5" s="90">
        <v>0</v>
      </c>
      <c r="AO5" s="90">
        <v>0</v>
      </c>
      <c r="AP5" s="90">
        <v>0</v>
      </c>
      <c r="AQ5" s="90">
        <v>0</v>
      </c>
      <c r="AR5" s="90">
        <v>0</v>
      </c>
      <c r="AS5" s="90">
        <v>0</v>
      </c>
      <c r="AT5" s="90">
        <v>0</v>
      </c>
      <c r="AU5" s="90">
        <v>0</v>
      </c>
      <c r="AV5" s="90">
        <v>0</v>
      </c>
      <c r="AW5" s="90">
        <v>0</v>
      </c>
      <c r="AX5" s="87"/>
      <c r="AY5" s="90" t="s">
        <v>270</v>
      </c>
      <c r="AZ5" s="90">
        <v>12</v>
      </c>
      <c r="BA5" s="90" t="s">
        <v>270</v>
      </c>
      <c r="BB5" s="90"/>
      <c r="BC5" s="90"/>
      <c r="BD5" s="90"/>
      <c r="BE5" s="86"/>
      <c r="BF5" s="87"/>
      <c r="BG5" s="90"/>
      <c r="BH5" s="90" t="s">
        <v>276</v>
      </c>
      <c r="BI5" s="86"/>
      <c r="BJ5" s="148" t="s">
        <v>279</v>
      </c>
      <c r="BK5" s="148" t="s">
        <v>273</v>
      </c>
    </row>
    <row r="6" spans="1:63" x14ac:dyDescent="0.15">
      <c r="A6" s="85">
        <v>2141</v>
      </c>
      <c r="B6" s="159">
        <v>42230</v>
      </c>
      <c r="C6" s="86" t="s">
        <v>265</v>
      </c>
      <c r="D6" s="148" t="s">
        <v>280</v>
      </c>
      <c r="E6" s="88">
        <v>42192</v>
      </c>
      <c r="F6" s="86" t="s">
        <v>274</v>
      </c>
      <c r="G6" s="148" t="s">
        <v>275</v>
      </c>
      <c r="H6" s="160">
        <v>69.436363636363623</v>
      </c>
      <c r="I6" s="89" t="s">
        <v>289</v>
      </c>
      <c r="J6" s="111">
        <v>746</v>
      </c>
      <c r="K6" s="111">
        <v>2494</v>
      </c>
      <c r="L6" s="87"/>
      <c r="M6" s="87"/>
      <c r="N6" s="87"/>
      <c r="O6" s="160">
        <v>6.4545454545454541</v>
      </c>
      <c r="P6" s="160">
        <v>4.3181818181818175</v>
      </c>
      <c r="Q6" s="160">
        <v>2.627272727272727</v>
      </c>
      <c r="R6" s="160" t="s">
        <v>269</v>
      </c>
      <c r="S6" s="160" t="s">
        <v>269</v>
      </c>
      <c r="T6" s="160" t="s">
        <v>269</v>
      </c>
      <c r="U6" s="160" t="s">
        <v>269</v>
      </c>
      <c r="V6" s="160" t="s">
        <v>269</v>
      </c>
      <c r="W6" s="160" t="s">
        <v>269</v>
      </c>
      <c r="X6" s="160" t="s">
        <v>269</v>
      </c>
      <c r="Y6" s="160" t="s">
        <v>269</v>
      </c>
      <c r="Z6" s="160" t="s">
        <v>269</v>
      </c>
      <c r="AA6" s="160" t="s">
        <v>269</v>
      </c>
      <c r="AB6" s="160" t="s">
        <v>269</v>
      </c>
      <c r="AC6" s="160" t="s">
        <v>269</v>
      </c>
      <c r="AD6" s="160" t="s">
        <v>269</v>
      </c>
      <c r="AE6" s="160" t="s">
        <v>269</v>
      </c>
      <c r="AF6" s="160" t="s">
        <v>269</v>
      </c>
      <c r="AG6" s="90" t="s">
        <v>270</v>
      </c>
      <c r="AH6" s="90"/>
      <c r="AI6" s="90"/>
      <c r="AJ6" s="90"/>
      <c r="AK6" s="148"/>
      <c r="AL6" s="90">
        <v>2</v>
      </c>
      <c r="AM6" s="90">
        <v>0</v>
      </c>
      <c r="AN6" s="90">
        <v>0</v>
      </c>
      <c r="AO6" s="90">
        <v>0</v>
      </c>
      <c r="AP6" s="90">
        <v>0</v>
      </c>
      <c r="AQ6" s="90">
        <v>0</v>
      </c>
      <c r="AR6" s="90">
        <v>0</v>
      </c>
      <c r="AS6" s="90">
        <v>0</v>
      </c>
      <c r="AT6" s="90">
        <v>0</v>
      </c>
      <c r="AU6" s="90">
        <v>0</v>
      </c>
      <c r="AV6" s="90">
        <v>0</v>
      </c>
      <c r="AW6" s="90">
        <v>0</v>
      </c>
      <c r="AX6" s="87"/>
      <c r="AY6" s="90" t="s">
        <v>270</v>
      </c>
      <c r="AZ6" s="90">
        <v>12</v>
      </c>
      <c r="BA6" s="90" t="s">
        <v>270</v>
      </c>
      <c r="BB6" s="90"/>
      <c r="BC6" s="90"/>
      <c r="BD6" s="90"/>
      <c r="BE6" s="86"/>
      <c r="BF6" s="87"/>
      <c r="BG6" s="90"/>
      <c r="BH6" s="90" t="s">
        <v>276</v>
      </c>
      <c r="BI6" s="86"/>
      <c r="BJ6" s="148" t="s">
        <v>281</v>
      </c>
      <c r="BK6" s="148" t="s">
        <v>273</v>
      </c>
    </row>
    <row r="7" spans="1:63" x14ac:dyDescent="0.15">
      <c r="A7" s="85">
        <v>2142</v>
      </c>
      <c r="B7" s="159">
        <v>42230</v>
      </c>
      <c r="C7" s="86" t="s">
        <v>265</v>
      </c>
      <c r="D7" s="148" t="s">
        <v>282</v>
      </c>
      <c r="E7" s="88">
        <v>42192</v>
      </c>
      <c r="F7" s="86" t="s">
        <v>274</v>
      </c>
      <c r="G7" s="148" t="s">
        <v>275</v>
      </c>
      <c r="H7" s="160">
        <v>27.390909090909087</v>
      </c>
      <c r="I7" s="89" t="s">
        <v>289</v>
      </c>
      <c r="J7" s="111">
        <v>18200</v>
      </c>
      <c r="K7" s="87"/>
      <c r="L7" s="87"/>
      <c r="M7" s="87"/>
      <c r="N7" s="87"/>
      <c r="O7" s="160">
        <v>3.4545454545454541</v>
      </c>
      <c r="P7" s="160">
        <v>3.1</v>
      </c>
      <c r="Q7" s="160" t="s">
        <v>269</v>
      </c>
      <c r="R7" s="160" t="s">
        <v>269</v>
      </c>
      <c r="S7" s="160" t="s">
        <v>269</v>
      </c>
      <c r="T7" s="160" t="s">
        <v>269</v>
      </c>
      <c r="U7" s="160" t="s">
        <v>269</v>
      </c>
      <c r="V7" s="160" t="s">
        <v>269</v>
      </c>
      <c r="W7" s="160" t="s">
        <v>269</v>
      </c>
      <c r="X7" s="160" t="s">
        <v>269</v>
      </c>
      <c r="Y7" s="160" t="s">
        <v>269</v>
      </c>
      <c r="Z7" s="160" t="s">
        <v>269</v>
      </c>
      <c r="AA7" s="160" t="s">
        <v>269</v>
      </c>
      <c r="AB7" s="160" t="s">
        <v>269</v>
      </c>
      <c r="AC7" s="160" t="s">
        <v>269</v>
      </c>
      <c r="AD7" s="160" t="s">
        <v>269</v>
      </c>
      <c r="AE7" s="160" t="s">
        <v>269</v>
      </c>
      <c r="AF7" s="160" t="s">
        <v>269</v>
      </c>
      <c r="AG7" s="90" t="s">
        <v>270</v>
      </c>
      <c r="AH7" s="90"/>
      <c r="AI7" s="90"/>
      <c r="AJ7" s="90"/>
      <c r="AK7" s="148"/>
      <c r="AL7" s="90">
        <v>2</v>
      </c>
      <c r="AM7" s="90">
        <v>0</v>
      </c>
      <c r="AN7" s="90">
        <v>0</v>
      </c>
      <c r="AO7" s="90">
        <v>0</v>
      </c>
      <c r="AP7" s="90">
        <v>0</v>
      </c>
      <c r="AQ7" s="90">
        <v>0</v>
      </c>
      <c r="AR7" s="90">
        <v>0</v>
      </c>
      <c r="AS7" s="90">
        <v>0</v>
      </c>
      <c r="AT7" s="90">
        <v>0</v>
      </c>
      <c r="AU7" s="90">
        <v>0</v>
      </c>
      <c r="AV7" s="90">
        <v>0</v>
      </c>
      <c r="AW7" s="90">
        <v>0</v>
      </c>
      <c r="AX7" s="87"/>
      <c r="AY7" s="90" t="s">
        <v>270</v>
      </c>
      <c r="AZ7" s="90">
        <v>12</v>
      </c>
      <c r="BA7" s="90" t="s">
        <v>270</v>
      </c>
      <c r="BB7" s="90"/>
      <c r="BC7" s="90"/>
      <c r="BD7" s="90"/>
      <c r="BE7" s="86"/>
      <c r="BF7" s="87"/>
      <c r="BG7" s="90"/>
      <c r="BH7" s="90" t="s">
        <v>276</v>
      </c>
      <c r="BI7" s="86"/>
      <c r="BJ7" s="148" t="s">
        <v>283</v>
      </c>
      <c r="BK7" s="148" t="s">
        <v>273</v>
      </c>
    </row>
    <row r="10" spans="1:63" x14ac:dyDescent="0.15">
      <c r="I10" s="162"/>
      <c r="J10" s="162"/>
    </row>
    <row r="12" spans="1:63" x14ac:dyDescent="0.15">
      <c r="O12" s="7"/>
    </row>
  </sheetData>
  <sheetProtection algorithmName="SHA-512" hashValue="uhI0wslDtZwbxBdQUsqtP3ozfmOe5PdK1iC2yD2M2KIMcyrE1vqqJTr4fAFAQLVbV4dsaj96YoVROdpLLok5Qg==" saltValue="13/7+t+hdhbgd+4iIoOLsg==" spinCount="100000" sheet="1" objects="1" scenarios="1"/>
  <pageMargins left="0.75" right="0.75" top="1" bottom="1" header="0.5" footer="0.5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2399D-56C3-8F44-AA40-F31D30CB3D38}">
  <sheetPr codeName="Sheet13"/>
  <dimension ref="A1:BK7"/>
  <sheetViews>
    <sheetView topLeftCell="I1" zoomScale="167" zoomScaleNormal="100" workbookViewId="0">
      <selection activeCell="K16" sqref="K16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21.6640625" bestFit="1" customWidth="1"/>
    <col min="6" max="6" width="16.1640625" customWidth="1"/>
    <col min="7" max="7" width="16.5" customWidth="1"/>
    <col min="57" max="57" width="50.6640625" customWidth="1"/>
    <col min="58" max="58" width="12.1640625" customWidth="1"/>
    <col min="59" max="59" width="10.83203125" customWidth="1"/>
    <col min="61" max="61" width="20.5" customWidth="1"/>
    <col min="62" max="62" width="88.1640625" customWidth="1"/>
  </cols>
  <sheetData>
    <row r="1" spans="1:63" ht="70" x14ac:dyDescent="0.15">
      <c r="A1" s="91" t="s">
        <v>35</v>
      </c>
      <c r="B1" s="91" t="s">
        <v>80</v>
      </c>
      <c r="C1" s="92" t="s">
        <v>81</v>
      </c>
      <c r="D1" s="93" t="s">
        <v>82</v>
      </c>
      <c r="E1" s="91" t="s">
        <v>83</v>
      </c>
      <c r="F1" s="92" t="s">
        <v>84</v>
      </c>
      <c r="G1" s="93" t="s">
        <v>85</v>
      </c>
      <c r="H1" s="94" t="s">
        <v>86</v>
      </c>
      <c r="I1" s="95" t="s">
        <v>87</v>
      </c>
      <c r="J1" s="95" t="s">
        <v>88</v>
      </c>
      <c r="K1" s="95" t="s">
        <v>89</v>
      </c>
      <c r="L1" s="95" t="s">
        <v>90</v>
      </c>
      <c r="M1" s="95" t="s">
        <v>91</v>
      </c>
      <c r="N1" s="96" t="s">
        <v>92</v>
      </c>
      <c r="O1" s="97" t="s">
        <v>93</v>
      </c>
      <c r="P1" s="97" t="s">
        <v>94</v>
      </c>
      <c r="Q1" s="97" t="s">
        <v>95</v>
      </c>
      <c r="R1" s="97" t="s">
        <v>96</v>
      </c>
      <c r="S1" s="97" t="s">
        <v>97</v>
      </c>
      <c r="T1" s="98" t="s">
        <v>98</v>
      </c>
      <c r="U1" s="99" t="s">
        <v>99</v>
      </c>
      <c r="V1" s="99" t="s">
        <v>26</v>
      </c>
      <c r="W1" s="99" t="s">
        <v>27</v>
      </c>
      <c r="X1" s="99" t="s">
        <v>101</v>
      </c>
      <c r="Y1" s="99" t="s">
        <v>102</v>
      </c>
      <c r="Z1" s="100" t="s">
        <v>103</v>
      </c>
      <c r="AA1" s="101" t="s">
        <v>104</v>
      </c>
      <c r="AB1" s="101" t="s">
        <v>105</v>
      </c>
      <c r="AC1" s="101" t="s">
        <v>106</v>
      </c>
      <c r="AD1" s="101" t="s">
        <v>107</v>
      </c>
      <c r="AE1" s="101" t="s">
        <v>108</v>
      </c>
      <c r="AF1" s="102" t="s">
        <v>109</v>
      </c>
      <c r="AG1" s="103" t="s">
        <v>110</v>
      </c>
      <c r="AH1" s="103" t="s">
        <v>3</v>
      </c>
      <c r="AI1" s="103" t="s">
        <v>4</v>
      </c>
      <c r="AJ1" s="104" t="s">
        <v>5</v>
      </c>
      <c r="AK1" s="145" t="s">
        <v>255</v>
      </c>
      <c r="AL1" s="105" t="s">
        <v>6</v>
      </c>
      <c r="AM1" s="106" t="s">
        <v>7</v>
      </c>
      <c r="AN1" s="105" t="s">
        <v>8</v>
      </c>
      <c r="AO1" s="97" t="s">
        <v>9</v>
      </c>
      <c r="AP1" s="107" t="s">
        <v>10</v>
      </c>
      <c r="AQ1" s="97" t="s">
        <v>11</v>
      </c>
      <c r="AR1" s="107" t="s">
        <v>12</v>
      </c>
      <c r="AS1" s="98" t="s">
        <v>13</v>
      </c>
      <c r="AT1" s="146" t="s">
        <v>256</v>
      </c>
      <c r="AU1" s="147" t="s">
        <v>257</v>
      </c>
      <c r="AV1" s="107" t="s">
        <v>14</v>
      </c>
      <c r="AW1" s="98" t="s">
        <v>15</v>
      </c>
      <c r="AX1" s="91" t="s">
        <v>16</v>
      </c>
      <c r="AY1" s="108" t="s">
        <v>17</v>
      </c>
      <c r="AZ1" s="109" t="s">
        <v>18</v>
      </c>
      <c r="BA1" s="108" t="s">
        <v>19</v>
      </c>
      <c r="BB1" s="108" t="s">
        <v>258</v>
      </c>
      <c r="BC1" s="108" t="s">
        <v>259</v>
      </c>
      <c r="BD1" s="108" t="s">
        <v>260</v>
      </c>
      <c r="BE1" s="91" t="s">
        <v>20</v>
      </c>
      <c r="BF1" s="92" t="s">
        <v>21</v>
      </c>
      <c r="BG1" s="108" t="s">
        <v>22</v>
      </c>
      <c r="BH1" s="108" t="s">
        <v>23</v>
      </c>
      <c r="BI1" s="92" t="s">
        <v>24</v>
      </c>
      <c r="BJ1" s="108" t="s">
        <v>25</v>
      </c>
      <c r="BK1" s="91" t="s">
        <v>79</v>
      </c>
    </row>
    <row r="2" spans="1:63" x14ac:dyDescent="0.15">
      <c r="A2" s="85">
        <v>443</v>
      </c>
      <c r="B2" s="88">
        <v>41839</v>
      </c>
      <c r="C2" s="86" t="s">
        <v>234</v>
      </c>
      <c r="D2" s="87" t="s">
        <v>235</v>
      </c>
      <c r="E2" s="88">
        <v>41822</v>
      </c>
      <c r="F2" s="86" t="s">
        <v>236</v>
      </c>
      <c r="G2" s="148" t="s">
        <v>261</v>
      </c>
      <c r="H2" s="87">
        <v>111</v>
      </c>
      <c r="I2" s="89"/>
      <c r="J2" s="111"/>
      <c r="K2" s="111"/>
      <c r="L2" s="87"/>
      <c r="M2" s="87"/>
      <c r="N2" s="87"/>
      <c r="O2" s="87">
        <v>3.8</v>
      </c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90" t="s">
        <v>238</v>
      </c>
      <c r="AH2" s="90"/>
      <c r="AI2" s="90"/>
      <c r="AJ2" s="90"/>
      <c r="AK2" s="90"/>
      <c r="AL2" s="90">
        <v>0</v>
      </c>
      <c r="AM2" s="90">
        <v>0</v>
      </c>
      <c r="AN2" s="90">
        <v>0</v>
      </c>
      <c r="AO2" s="90">
        <v>5</v>
      </c>
      <c r="AP2" s="90">
        <v>0</v>
      </c>
      <c r="AQ2" s="90">
        <v>0</v>
      </c>
      <c r="AR2" s="90">
        <v>0</v>
      </c>
      <c r="AS2" s="90">
        <v>0</v>
      </c>
      <c r="AT2" s="90"/>
      <c r="AU2" s="90"/>
      <c r="AV2" s="90">
        <v>0</v>
      </c>
      <c r="AW2" s="90">
        <v>0</v>
      </c>
      <c r="AX2" s="87"/>
      <c r="AY2" s="90" t="s">
        <v>238</v>
      </c>
      <c r="AZ2" s="90">
        <v>12</v>
      </c>
      <c r="BA2" s="90" t="s">
        <v>238</v>
      </c>
      <c r="BB2" s="90"/>
      <c r="BC2" s="90"/>
      <c r="BD2" s="90"/>
      <c r="BE2" s="86"/>
      <c r="BF2" s="87"/>
      <c r="BG2" s="90"/>
      <c r="BH2" s="90" t="s">
        <v>241</v>
      </c>
      <c r="BI2" s="86"/>
      <c r="BJ2" t="s">
        <v>242</v>
      </c>
      <c r="BK2" t="s">
        <v>243</v>
      </c>
    </row>
    <row r="3" spans="1:63" x14ac:dyDescent="0.15">
      <c r="A3" s="85">
        <v>524</v>
      </c>
      <c r="B3" s="88">
        <v>41839</v>
      </c>
      <c r="C3" s="86" t="s">
        <v>65</v>
      </c>
      <c r="D3" s="87" t="s">
        <v>37</v>
      </c>
      <c r="E3" s="88">
        <v>41820</v>
      </c>
      <c r="F3" s="86" t="s">
        <v>67</v>
      </c>
      <c r="G3" s="87" t="s">
        <v>111</v>
      </c>
      <c r="H3" s="87">
        <v>108.33</v>
      </c>
      <c r="I3" s="89" t="s">
        <v>38</v>
      </c>
      <c r="J3">
        <v>2328</v>
      </c>
      <c r="K3" s="87"/>
      <c r="L3" s="87"/>
      <c r="M3" s="87"/>
      <c r="N3" s="87"/>
      <c r="O3" s="87">
        <v>3.0790000000000002</v>
      </c>
      <c r="P3" s="87">
        <v>2.8410000000000002</v>
      </c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90" t="s">
        <v>33</v>
      </c>
      <c r="AH3" s="90"/>
      <c r="AI3" s="90"/>
      <c r="AJ3" s="90"/>
      <c r="AK3" s="90"/>
      <c r="AL3" s="90">
        <v>0</v>
      </c>
      <c r="AM3" s="90">
        <v>0</v>
      </c>
      <c r="AN3" s="90">
        <v>0</v>
      </c>
      <c r="AO3" s="90">
        <v>4</v>
      </c>
      <c r="AP3" s="90">
        <v>0</v>
      </c>
      <c r="AQ3" s="90">
        <v>0</v>
      </c>
      <c r="AR3" s="90">
        <v>0</v>
      </c>
      <c r="AS3" s="90">
        <v>0</v>
      </c>
      <c r="AT3" s="90"/>
      <c r="AU3" s="90"/>
      <c r="AV3" s="90">
        <v>0</v>
      </c>
      <c r="AW3" s="90">
        <v>0</v>
      </c>
      <c r="AX3" s="87">
        <v>0</v>
      </c>
      <c r="AY3" s="90" t="s">
        <v>33</v>
      </c>
      <c r="AZ3" s="90">
        <v>12</v>
      </c>
      <c r="BA3" s="90" t="s">
        <v>33</v>
      </c>
      <c r="BB3" s="90"/>
      <c r="BC3" s="90"/>
      <c r="BD3" s="90"/>
      <c r="BE3" s="86"/>
      <c r="BF3" s="87"/>
      <c r="BG3" s="90"/>
      <c r="BH3" s="90" t="s">
        <v>30</v>
      </c>
      <c r="BI3" s="86"/>
      <c r="BJ3" t="s">
        <v>112</v>
      </c>
      <c r="BK3" t="s">
        <v>64</v>
      </c>
    </row>
    <row r="4" spans="1:63" x14ac:dyDescent="0.15">
      <c r="A4" s="85">
        <v>446</v>
      </c>
      <c r="B4" s="88">
        <v>41839</v>
      </c>
      <c r="C4" s="86" t="s">
        <v>234</v>
      </c>
      <c r="D4" s="87" t="s">
        <v>244</v>
      </c>
      <c r="E4" s="88">
        <v>41822</v>
      </c>
      <c r="F4" s="86" t="s">
        <v>236</v>
      </c>
      <c r="G4" s="148" t="s">
        <v>261</v>
      </c>
      <c r="H4" s="87">
        <v>70</v>
      </c>
      <c r="I4" s="89"/>
      <c r="J4" s="111"/>
      <c r="K4" s="111"/>
      <c r="L4" s="87"/>
      <c r="M4" s="87"/>
      <c r="N4" s="87"/>
      <c r="O4" s="87">
        <v>4.7</v>
      </c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90" t="s">
        <v>238</v>
      </c>
      <c r="AH4" s="90"/>
      <c r="AI4" s="90"/>
      <c r="AJ4" s="90"/>
      <c r="AK4" s="90"/>
      <c r="AL4" s="90">
        <v>0</v>
      </c>
      <c r="AM4" s="90">
        <v>0</v>
      </c>
      <c r="AN4" s="90">
        <v>0</v>
      </c>
      <c r="AO4" s="90">
        <v>5</v>
      </c>
      <c r="AP4" s="90">
        <v>0</v>
      </c>
      <c r="AQ4" s="90">
        <v>0</v>
      </c>
      <c r="AR4" s="90">
        <v>0</v>
      </c>
      <c r="AS4" s="90">
        <v>0</v>
      </c>
      <c r="AT4" s="90"/>
      <c r="AU4" s="90"/>
      <c r="AV4" s="90">
        <v>0</v>
      </c>
      <c r="AW4" s="90">
        <v>0</v>
      </c>
      <c r="AX4" s="87"/>
      <c r="AY4" s="90" t="s">
        <v>238</v>
      </c>
      <c r="AZ4" s="90">
        <v>12</v>
      </c>
      <c r="BA4" s="90" t="s">
        <v>238</v>
      </c>
      <c r="BB4" s="90"/>
      <c r="BC4" s="90"/>
      <c r="BD4" s="90"/>
      <c r="BE4" s="86"/>
      <c r="BF4" s="87"/>
      <c r="BG4" s="90"/>
      <c r="BH4" s="90" t="s">
        <v>241</v>
      </c>
      <c r="BI4" s="86"/>
      <c r="BJ4" t="s">
        <v>246</v>
      </c>
      <c r="BK4" t="s">
        <v>243</v>
      </c>
    </row>
    <row r="5" spans="1:63" x14ac:dyDescent="0.15">
      <c r="A5" s="85">
        <v>526</v>
      </c>
      <c r="B5" s="88">
        <v>41839</v>
      </c>
      <c r="C5" s="86" t="s">
        <v>65</v>
      </c>
      <c r="D5" s="87" t="s">
        <v>141</v>
      </c>
      <c r="E5" s="88">
        <v>41820</v>
      </c>
      <c r="F5" s="86" t="s">
        <v>67</v>
      </c>
      <c r="G5" s="87" t="s">
        <v>111</v>
      </c>
      <c r="H5" s="87">
        <v>69.83</v>
      </c>
      <c r="I5" s="89" t="s">
        <v>38</v>
      </c>
      <c r="J5" s="163">
        <v>746</v>
      </c>
      <c r="K5" s="164">
        <v>2494</v>
      </c>
      <c r="L5" s="87"/>
      <c r="M5" s="87"/>
      <c r="N5" s="87"/>
      <c r="O5" s="87">
        <v>5.4489999999999998</v>
      </c>
      <c r="P5" s="87">
        <v>3.843</v>
      </c>
      <c r="Q5" s="87">
        <v>2.7509999999999999</v>
      </c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90" t="s">
        <v>33</v>
      </c>
      <c r="AH5" s="90"/>
      <c r="AI5" s="90"/>
      <c r="AJ5" s="90"/>
      <c r="AK5" s="90"/>
      <c r="AL5" s="90">
        <v>0</v>
      </c>
      <c r="AM5" s="90">
        <v>0</v>
      </c>
      <c r="AN5" s="90">
        <v>0</v>
      </c>
      <c r="AO5" s="90">
        <v>4</v>
      </c>
      <c r="AP5" s="90">
        <v>0</v>
      </c>
      <c r="AQ5" s="90">
        <v>0</v>
      </c>
      <c r="AR5" s="90">
        <v>0</v>
      </c>
      <c r="AS5" s="90">
        <v>0</v>
      </c>
      <c r="AT5" s="90"/>
      <c r="AU5" s="90"/>
      <c r="AV5" s="90">
        <v>0</v>
      </c>
      <c r="AW5" s="90">
        <v>0</v>
      </c>
      <c r="AX5" s="87">
        <v>0</v>
      </c>
      <c r="AY5" s="90" t="s">
        <v>33</v>
      </c>
      <c r="AZ5" s="90">
        <v>12</v>
      </c>
      <c r="BA5" s="90" t="s">
        <v>33</v>
      </c>
      <c r="BB5" s="90"/>
      <c r="BC5" s="90"/>
      <c r="BD5" s="90"/>
      <c r="BE5" s="86"/>
      <c r="BF5" s="87"/>
      <c r="BG5" s="90"/>
      <c r="BH5" s="90" t="s">
        <v>30</v>
      </c>
      <c r="BI5" s="86"/>
      <c r="BJ5" t="s">
        <v>28</v>
      </c>
      <c r="BK5" t="s">
        <v>64</v>
      </c>
    </row>
    <row r="6" spans="1:63" x14ac:dyDescent="0.15">
      <c r="A6" s="85">
        <v>528</v>
      </c>
      <c r="B6" s="88">
        <v>41839</v>
      </c>
      <c r="C6" s="86" t="s">
        <v>65</v>
      </c>
      <c r="D6" s="87" t="s">
        <v>66</v>
      </c>
      <c r="E6" s="88">
        <v>41820</v>
      </c>
      <c r="F6" s="86" t="s">
        <v>67</v>
      </c>
      <c r="G6" s="87" t="s">
        <v>111</v>
      </c>
      <c r="H6" s="87">
        <v>68.8</v>
      </c>
      <c r="I6" s="89" t="s">
        <v>38</v>
      </c>
      <c r="J6" s="163">
        <v>746</v>
      </c>
      <c r="K6" s="164">
        <v>2494</v>
      </c>
      <c r="L6" s="87"/>
      <c r="M6" s="87"/>
      <c r="N6" s="87"/>
      <c r="O6" s="87">
        <v>6.31</v>
      </c>
      <c r="P6" s="87">
        <v>4.2069999999999999</v>
      </c>
      <c r="Q6" s="87">
        <v>2.5419999999999998</v>
      </c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90" t="s">
        <v>33</v>
      </c>
      <c r="AH6" s="90"/>
      <c r="AI6" s="90"/>
      <c r="AJ6" s="90"/>
      <c r="AK6" s="90"/>
      <c r="AL6" s="90">
        <v>0</v>
      </c>
      <c r="AM6" s="90">
        <v>0</v>
      </c>
      <c r="AN6" s="90">
        <v>0</v>
      </c>
      <c r="AO6" s="90">
        <v>4</v>
      </c>
      <c r="AP6" s="90">
        <v>0</v>
      </c>
      <c r="AQ6" s="90">
        <v>0</v>
      </c>
      <c r="AR6" s="90">
        <v>0</v>
      </c>
      <c r="AS6" s="90">
        <v>0</v>
      </c>
      <c r="AT6" s="90"/>
      <c r="AU6" s="90"/>
      <c r="AV6" s="90">
        <v>0</v>
      </c>
      <c r="AW6" s="90">
        <v>0</v>
      </c>
      <c r="AX6" s="87">
        <v>0</v>
      </c>
      <c r="AY6" s="90" t="s">
        <v>33</v>
      </c>
      <c r="AZ6" s="90">
        <v>12</v>
      </c>
      <c r="BA6" s="90" t="s">
        <v>33</v>
      </c>
      <c r="BB6" s="90"/>
      <c r="BC6" s="90"/>
      <c r="BD6" s="90"/>
      <c r="BE6" s="86"/>
      <c r="BF6" s="87"/>
      <c r="BG6" s="90"/>
      <c r="BH6" s="90" t="s">
        <v>30</v>
      </c>
      <c r="BI6" s="86"/>
      <c r="BJ6" t="s">
        <v>29</v>
      </c>
      <c r="BK6" t="s">
        <v>64</v>
      </c>
    </row>
    <row r="7" spans="1:63" x14ac:dyDescent="0.15">
      <c r="A7" s="85">
        <v>530</v>
      </c>
      <c r="B7" s="88">
        <v>41839</v>
      </c>
      <c r="C7" s="86" t="s">
        <v>65</v>
      </c>
      <c r="D7" s="87" t="s">
        <v>36</v>
      </c>
      <c r="E7" s="88">
        <v>41820</v>
      </c>
      <c r="F7" s="86" t="s">
        <v>67</v>
      </c>
      <c r="G7" s="87" t="s">
        <v>111</v>
      </c>
      <c r="H7" s="87">
        <v>27.39</v>
      </c>
      <c r="I7" s="89" t="s">
        <v>38</v>
      </c>
      <c r="J7" s="74">
        <v>18200</v>
      </c>
      <c r="K7" s="87"/>
      <c r="L7" s="87"/>
      <c r="M7" s="87"/>
      <c r="N7" s="87"/>
      <c r="O7" s="87">
        <v>3.3690000000000002</v>
      </c>
      <c r="P7" s="87">
        <v>3.0190000000000001</v>
      </c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90" t="s">
        <v>33</v>
      </c>
      <c r="AH7" s="90"/>
      <c r="AI7" s="90"/>
      <c r="AJ7" s="90"/>
      <c r="AK7" s="90"/>
      <c r="AL7" s="90">
        <v>0</v>
      </c>
      <c r="AM7" s="90">
        <v>0</v>
      </c>
      <c r="AN7" s="90">
        <v>0</v>
      </c>
      <c r="AO7" s="90">
        <v>4</v>
      </c>
      <c r="AP7" s="90">
        <v>0</v>
      </c>
      <c r="AQ7" s="90">
        <v>0</v>
      </c>
      <c r="AR7" s="90">
        <v>0</v>
      </c>
      <c r="AS7" s="90">
        <v>0</v>
      </c>
      <c r="AT7" s="90"/>
      <c r="AU7" s="90"/>
      <c r="AV7" s="90">
        <v>0</v>
      </c>
      <c r="AW7" s="90">
        <v>0</v>
      </c>
      <c r="AX7" s="87">
        <v>0</v>
      </c>
      <c r="AY7" s="90" t="s">
        <v>33</v>
      </c>
      <c r="AZ7" s="90">
        <v>12</v>
      </c>
      <c r="BA7" s="90" t="s">
        <v>33</v>
      </c>
      <c r="BB7" s="90"/>
      <c r="BC7" s="90"/>
      <c r="BD7" s="90"/>
      <c r="BE7" s="86"/>
      <c r="BF7" s="87"/>
      <c r="BG7" s="90"/>
      <c r="BH7" s="90" t="s">
        <v>30</v>
      </c>
      <c r="BI7" s="86"/>
      <c r="BJ7" t="s">
        <v>31</v>
      </c>
      <c r="BK7" t="s">
        <v>64</v>
      </c>
    </row>
  </sheetData>
  <sheetProtection algorithmName="SHA-512" hashValue="vhfD9oveUqW6zffOJZlXpRG+5P8iKYScBQUMqeI4zsTyVwLDplVB2qmReQ03/mWD2Jjf4hexWSlgZRZ9Z8l78A==" saltValue="aYUu+eGW9XlcFL8hBtzLXQ==" spinCount="100000" sheet="1" objects="1" scenarios="1"/>
  <pageMargins left="0.75" right="0.75" top="1" bottom="1" header="0.5" footer="0.5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F7441-ACEC-0240-AAFB-3B06B285AC99}">
  <sheetPr codeName="Sheet28"/>
  <dimension ref="A1:AHX8747"/>
  <sheetViews>
    <sheetView tabSelected="1" zoomScaleNormal="100" workbookViewId="0">
      <selection activeCell="V8" sqref="V8"/>
    </sheetView>
  </sheetViews>
  <sheetFormatPr baseColWidth="10" defaultRowHeight="13" x14ac:dyDescent="0.15"/>
  <cols>
    <col min="1" max="1" width="17.33203125" style="213" customWidth="1"/>
    <col min="2" max="2" width="18.6640625" style="213" bestFit="1" customWidth="1"/>
    <col min="3" max="7" width="11.83203125" style="213" customWidth="1"/>
    <col min="8" max="8" width="12.5" style="213" hidden="1" customWidth="1"/>
    <col min="9" max="9" width="11.83203125" style="213" hidden="1" customWidth="1"/>
    <col min="10" max="14" width="11.83203125" style="213" customWidth="1"/>
    <col min="15" max="18" width="11.83203125" style="213" hidden="1" customWidth="1"/>
    <col min="19" max="20" width="11.83203125" style="213" customWidth="1"/>
    <col min="909" max="16384" width="10.83203125" style="213"/>
  </cols>
  <sheetData>
    <row r="1" spans="1:38" customFormat="1" x14ac:dyDescent="0.15">
      <c r="A1" s="279" t="s">
        <v>2</v>
      </c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279"/>
      <c r="AE1" s="279"/>
      <c r="AF1" s="279"/>
      <c r="AG1" s="279"/>
      <c r="AH1" s="279"/>
      <c r="AI1" s="279"/>
      <c r="AJ1" s="279"/>
      <c r="AK1" s="279"/>
      <c r="AL1" s="279"/>
    </row>
    <row r="2" spans="1:38" customFormat="1" x14ac:dyDescent="0.15">
      <c r="A2" s="280" t="s">
        <v>287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</row>
    <row r="3" spans="1:38" customFormat="1" ht="14" thickBot="1" x14ac:dyDescent="0.2">
      <c r="A3" s="279"/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</row>
    <row r="4" spans="1:38" ht="14" x14ac:dyDescent="0.15">
      <c r="A4" s="193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281"/>
      <c r="V4" s="281"/>
      <c r="W4" s="281"/>
      <c r="X4" s="281"/>
      <c r="Y4" s="281"/>
      <c r="Z4" s="281"/>
      <c r="AA4" s="281"/>
      <c r="AB4" s="281"/>
      <c r="AC4" s="281"/>
      <c r="AD4" s="281"/>
      <c r="AE4" s="281"/>
      <c r="AF4" s="281"/>
      <c r="AG4" s="281"/>
      <c r="AH4" s="281"/>
      <c r="AI4" s="281"/>
      <c r="AJ4" s="281"/>
      <c r="AK4" s="281"/>
      <c r="AL4" s="281"/>
    </row>
    <row r="5" spans="1:38" ht="14" x14ac:dyDescent="0.15">
      <c r="A5" s="196" t="s">
        <v>303</v>
      </c>
      <c r="B5" s="232"/>
      <c r="C5" s="233">
        <v>2500</v>
      </c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  <c r="AH5" s="281"/>
      <c r="AI5" s="281"/>
      <c r="AJ5" s="281"/>
      <c r="AK5" s="281"/>
      <c r="AL5" s="281"/>
    </row>
    <row r="6" spans="1:38" ht="15" thickBot="1" x14ac:dyDescent="0.2">
      <c r="A6" s="198"/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281"/>
      <c r="V6" s="281"/>
      <c r="W6" s="281"/>
      <c r="X6" s="281"/>
      <c r="Y6" s="281"/>
      <c r="Z6" s="281"/>
      <c r="AA6" s="281"/>
      <c r="AB6" s="281"/>
      <c r="AC6" s="281"/>
      <c r="AD6" s="281"/>
      <c r="AE6" s="281"/>
      <c r="AF6" s="281"/>
      <c r="AG6" s="281"/>
      <c r="AH6" s="281"/>
      <c r="AI6" s="281"/>
      <c r="AJ6" s="281"/>
      <c r="AK6" s="281"/>
      <c r="AL6" s="281"/>
    </row>
    <row r="7" spans="1:38" ht="14" x14ac:dyDescent="0.15">
      <c r="A7" s="193" t="s">
        <v>284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281"/>
      <c r="V7" s="281"/>
      <c r="W7" s="281"/>
      <c r="X7" s="281"/>
      <c r="Y7" s="281"/>
      <c r="Z7" s="281"/>
      <c r="AA7" s="281"/>
      <c r="AB7" s="281"/>
      <c r="AC7" s="281"/>
      <c r="AD7" s="281"/>
      <c r="AE7" s="281"/>
      <c r="AF7" s="281"/>
      <c r="AG7" s="281"/>
      <c r="AH7" s="281"/>
      <c r="AI7" s="281"/>
      <c r="AJ7" s="281"/>
      <c r="AK7" s="281"/>
      <c r="AL7" s="281"/>
    </row>
    <row r="8" spans="1:38" ht="75" x14ac:dyDescent="0.15">
      <c r="A8" s="237" t="s">
        <v>84</v>
      </c>
      <c r="B8" s="238" t="s">
        <v>44</v>
      </c>
      <c r="C8" s="239" t="s">
        <v>45</v>
      </c>
      <c r="D8" s="239" t="s">
        <v>57</v>
      </c>
      <c r="E8" s="239" t="s">
        <v>58</v>
      </c>
      <c r="F8" s="239" t="s">
        <v>59</v>
      </c>
      <c r="G8" s="240" t="s">
        <v>328</v>
      </c>
      <c r="H8" s="259" t="s">
        <v>0</v>
      </c>
      <c r="I8" s="259" t="s">
        <v>46</v>
      </c>
      <c r="J8" s="241" t="s">
        <v>1</v>
      </c>
      <c r="K8" s="242" t="s">
        <v>47</v>
      </c>
      <c r="L8" s="242" t="s">
        <v>48</v>
      </c>
      <c r="M8" s="242" t="s">
        <v>49</v>
      </c>
      <c r="N8" s="242" t="s">
        <v>50</v>
      </c>
      <c r="O8" s="243" t="s">
        <v>300</v>
      </c>
      <c r="P8" s="243" t="s">
        <v>301</v>
      </c>
      <c r="Q8" s="243" t="s">
        <v>51</v>
      </c>
      <c r="R8" s="243" t="s">
        <v>52</v>
      </c>
      <c r="S8" s="244" t="s">
        <v>53</v>
      </c>
      <c r="T8" s="244" t="s">
        <v>54</v>
      </c>
      <c r="U8" s="281"/>
      <c r="V8" s="281"/>
      <c r="W8" s="281"/>
      <c r="X8" s="281"/>
      <c r="Y8" s="281"/>
      <c r="Z8" s="281"/>
      <c r="AA8" s="281"/>
      <c r="AB8" s="281"/>
      <c r="AC8" s="281"/>
      <c r="AD8" s="281"/>
      <c r="AE8" s="281"/>
      <c r="AF8" s="281"/>
      <c r="AG8" s="281"/>
      <c r="AH8" s="281"/>
      <c r="AI8" s="281"/>
      <c r="AJ8" s="281"/>
      <c r="AK8" s="281"/>
      <c r="AL8" s="281"/>
    </row>
    <row r="9" spans="1:38" ht="14" x14ac:dyDescent="0.15">
      <c r="A9" s="201" t="str">
        <f>'Tariffs 2023'!F3</f>
        <v>AGL</v>
      </c>
      <c r="B9" s="227" t="str">
        <f>'Tariffs 2023'!G3</f>
        <v>Value Saver</v>
      </c>
      <c r="C9" s="228">
        <f>91*'Tariffs 2023'!H3/100</f>
        <v>108.91872727272727</v>
      </c>
      <c r="D9" s="228">
        <f>IF('Tariffs 2023'!K3="",$C$5*'Tariffs 2023'!W3/100,IF($C$5&gt;='Tariffs 2023'!L3*1.5,('Tariffs 2023'!L3*1.5*'Tariffs 2023'!W3/100),($C$5*'Tariffs 2023'!W3/100)))</f>
        <v>100</v>
      </c>
      <c r="E9" s="228">
        <f>IF(AND('Tariffs 2023'!L3*1.5&gt;0,'Tariffs 2023'!M3*1.5&gt;0),IF($C$5&lt;'Tariffs 2023'!L3*1.5,0,IF(($C$5-'Tariffs 2023'!L3*1.5)&lt;=('Tariffs 2023'!M3*1.5+'Tariffs 2023'!L3*1.5),(($C$5-'Tariffs 2023'!L3*1.5)*'Tariffs 2023'!X3/100),(('Tariffs 2023'!M3*1.5)*'Tariffs 2023'!X3/100))),0)</f>
        <v>0</v>
      </c>
      <c r="F9" s="228">
        <f>IF(AND('Tariffs 2023'!P3&gt;0,'Tariffs 2023'!O3&gt;0),IF(($C$5&lt;(SUM('Tariffs 2023'!L3:P3))*1.5),(0),($C$5-(SUM('Tariffs 2023'!L3:P3)*1.5))*'Tariffs 2023'!AB3/100),IF(AND('Tariffs 2023'!O3&gt;0,'Tariffs 2023'!P3=""),IF(($C$5&lt; (SUM('Tariffs 2023'!L3:O3))*1.5),(0),($C$5-(SUM('Tariffs 2023'!L3:O3))*1.5)*'Tariffs 2023'!AA3/100),IF(AND('Tariffs 2023'!N3&gt;0,'Tariffs 2023'!O3=""),IF(($C$5&lt;(SUM('Tariffs 2023'!L3:N3))*1.5),(0),($C$5-(SUM('Tariffs 2023'!L3:N3))*1.5)*'Tariffs 2023'!Z3/100),IF(AND('Tariffs 2023'!M3&gt;0,'Tariffs 2023'!N3=""),IF(($C$5&lt;'Tariffs 2023'!M3*1.5+'Tariffs 2023'!L3*1.5),(0),(($C$5-('Tariffs 2023'!M3*1.5+'Tariffs 2023'!L3*1.5))*'Tariffs 2023'!Y3/100)),IF(AND('Tariffs 2023'!L3&gt;0,'Tariffs 2023'!M3=""&gt;0),IF(($C$5&lt;'Tariffs 2023'!L3*1.5),(0),($C$5-('Tariffs 2023'!L3*1.5))*'Tariffs 2023'!X3/100),0)))))</f>
        <v>0</v>
      </c>
      <c r="G9" s="228">
        <f t="shared" ref="G9:G13" si="0">SUM(C9:F9)</f>
        <v>208.91872727272727</v>
      </c>
      <c r="H9" s="228">
        <f t="shared" ref="H9:H13" si="1">(G9-C9)*4</f>
        <v>400</v>
      </c>
      <c r="I9" s="229">
        <f t="shared" ref="I9:I13" si="2">G9*4</f>
        <v>835.67490909090907</v>
      </c>
      <c r="J9" s="229">
        <f t="shared" ref="J9:J13" si="3">I9*1.1</f>
        <v>919.24240000000009</v>
      </c>
      <c r="K9" s="231">
        <f>'Tariffs 2023'!AT3</f>
        <v>0</v>
      </c>
      <c r="L9" s="231">
        <f>'Tariffs 2023'!AU3</f>
        <v>0</v>
      </c>
      <c r="M9" s="231">
        <f>'Tariffs 2023'!AV3</f>
        <v>0</v>
      </c>
      <c r="N9" s="231">
        <f>'Tariffs 2023'!AW3</f>
        <v>0</v>
      </c>
      <c r="O9" s="230" t="str">
        <f t="shared" ref="O9:O13" si="4">IF(SUM(K9:N9)=0,"No discount",IF(K9&gt;0,"Guaranteed off bill",IF(L9&gt;0,"Guaranteed off usage",IF(M9&gt;0,"Pay-on-time off bill","Pay-on-time off usage"))))</f>
        <v>No discount</v>
      </c>
      <c r="P9" s="230" t="str">
        <f t="shared" ref="P9:P13" si="5">IF(OR(A9="Origin Energy",A9="Red Energy",A9="Powershop"),"Inclusive","Exclusive")</f>
        <v>Exclusive</v>
      </c>
      <c r="Q9" s="235">
        <f t="shared" ref="Q9:Q13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835.67490909090907</v>
      </c>
      <c r="R9" s="235">
        <f t="shared" ref="R9:R13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835.67490909090907</v>
      </c>
      <c r="S9" s="256">
        <f t="shared" ref="S9:T13" si="8">Q9*1.1</f>
        <v>919.24240000000009</v>
      </c>
      <c r="T9" s="256">
        <f t="shared" si="8"/>
        <v>919.24240000000009</v>
      </c>
      <c r="U9" s="281"/>
      <c r="V9" s="281"/>
      <c r="W9" s="281"/>
      <c r="X9" s="281"/>
      <c r="Y9" s="281"/>
      <c r="Z9" s="281"/>
      <c r="AA9" s="281"/>
      <c r="AB9" s="281"/>
      <c r="AC9" s="281"/>
      <c r="AD9" s="281"/>
      <c r="AE9" s="281"/>
      <c r="AF9" s="281"/>
      <c r="AG9" s="281"/>
      <c r="AH9" s="281"/>
      <c r="AI9" s="281"/>
      <c r="AJ9" s="281"/>
      <c r="AK9" s="281"/>
      <c r="AL9" s="281"/>
    </row>
    <row r="10" spans="1:38" ht="14" x14ac:dyDescent="0.15">
      <c r="A10" s="201" t="str">
        <f>'Tariffs 2023'!F4</f>
        <v>Alinta Energy</v>
      </c>
      <c r="B10" s="227" t="str">
        <f>'Tariffs 2023'!G4</f>
        <v>Home Deal</v>
      </c>
      <c r="C10" s="228">
        <f>91*'Tariffs 2023'!H4/100</f>
        <v>97.833272727272728</v>
      </c>
      <c r="D10" s="228">
        <f>IF('Tariffs 2023'!K4="",$C$5*'Tariffs 2023'!W4/100,IF($C$5&gt;='Tariffs 2023'!L4*1.5,('Tariffs 2023'!L4*1.5*'Tariffs 2023'!W4/100),($C$5*'Tariffs 2023'!W4/100)))</f>
        <v>103.74228899999999</v>
      </c>
      <c r="E10" s="228">
        <f>IF(AND('Tariffs 2023'!L4*1.5&gt;0,'Tariffs 2023'!M4*1.5&gt;0),IF($C$5&lt;'Tariffs 2023'!L4*1.5,0,IF(($C$5-'Tariffs 2023'!L4*1.5)&lt;=('Tariffs 2023'!M4*1.5+'Tariffs 2023'!L4*1.5),(($C$5-'Tariffs 2023'!L4*1.5)*'Tariffs 2023'!X4/100),(('Tariffs 2023'!M4*1.5)*'Tariffs 2023'!X4/100))),0)</f>
        <v>0</v>
      </c>
      <c r="F10" s="228">
        <f>IF(AND('Tariffs 2023'!P4&gt;0,'Tariffs 2023'!O4&gt;0),IF(($C$5&lt;(SUM('Tariffs 2023'!L4:P4))*1.5),(0),($C$5-(SUM('Tariffs 2023'!L4:P4)*1.5))*'Tariffs 2023'!AB4/100),IF(AND('Tariffs 2023'!O4&gt;0,'Tariffs 2023'!P4=""),IF(($C$5&lt; (SUM('Tariffs 2023'!L4:O4))*1.5),(0),($C$5-(SUM('Tariffs 2023'!L4:O4))*1.5)*'Tariffs 2023'!AA4/100),IF(AND('Tariffs 2023'!N4&gt;0,'Tariffs 2023'!O4=""),IF(($C$5&lt;(SUM('Tariffs 2023'!L4:N4))*1.5),(0),($C$5-(SUM('Tariffs 2023'!L4:N4))*1.5)*'Tariffs 2023'!Z4/100),IF(AND('Tariffs 2023'!M4&gt;0,'Tariffs 2023'!N4=""),IF(($C$5&lt;'Tariffs 2023'!M4*1.5+'Tariffs 2023'!L4*1.5),(0),(($C$5-('Tariffs 2023'!M4*1.5+'Tariffs 2023'!L4*1.5))*'Tariffs 2023'!Y4/100)),IF(AND('Tariffs 2023'!L4&gt;0,'Tariffs 2023'!M4=""&gt;0),IF(($C$5&lt;'Tariffs 2023'!L4*1.5),(0),($C$5-('Tariffs 2023'!L4*1.5))*'Tariffs 2023'!X4/100),0)))))</f>
        <v>8.4708273636363636</v>
      </c>
      <c r="G10" s="228">
        <f t="shared" ref="G10" si="9">SUM(C10:F10)</f>
        <v>210.04638909090909</v>
      </c>
      <c r="H10" s="228">
        <f t="shared" si="1"/>
        <v>448.85246545454544</v>
      </c>
      <c r="I10" s="229">
        <f t="shared" si="2"/>
        <v>840.18555636363635</v>
      </c>
      <c r="J10" s="229">
        <f t="shared" si="3"/>
        <v>924.20411200000001</v>
      </c>
      <c r="K10" s="231">
        <f>'Tariffs 2023'!AT4</f>
        <v>0</v>
      </c>
      <c r="L10" s="231">
        <f>'Tariffs 2023'!AU4</f>
        <v>0</v>
      </c>
      <c r="M10" s="231">
        <f>'Tariffs 2023'!AV4</f>
        <v>0</v>
      </c>
      <c r="N10" s="231">
        <f>'Tariffs 2023'!AW4</f>
        <v>0</v>
      </c>
      <c r="O10" s="230" t="str">
        <f t="shared" si="4"/>
        <v>No discount</v>
      </c>
      <c r="P10" s="230" t="str">
        <f t="shared" si="5"/>
        <v>Exclusive</v>
      </c>
      <c r="Q10" s="235">
        <f t="shared" si="6"/>
        <v>840.18555636363635</v>
      </c>
      <c r="R10" s="235">
        <f t="shared" si="7"/>
        <v>840.18555636363635</v>
      </c>
      <c r="S10" s="256">
        <f t="shared" si="8"/>
        <v>924.20411200000001</v>
      </c>
      <c r="T10" s="256">
        <f t="shared" si="8"/>
        <v>924.20411200000001</v>
      </c>
      <c r="U10" s="281"/>
      <c r="V10" s="281"/>
      <c r="W10" s="281"/>
      <c r="X10" s="281"/>
      <c r="Y10" s="281"/>
      <c r="Z10" s="281"/>
      <c r="AA10" s="281"/>
      <c r="AB10" s="281"/>
      <c r="AC10" s="281"/>
      <c r="AD10" s="281"/>
      <c r="AE10" s="281"/>
      <c r="AF10" s="281"/>
      <c r="AG10" s="281"/>
      <c r="AH10" s="281"/>
      <c r="AI10" s="281"/>
      <c r="AJ10" s="281"/>
      <c r="AK10" s="281"/>
      <c r="AL10" s="281"/>
    </row>
    <row r="11" spans="1:38" ht="14" x14ac:dyDescent="0.15">
      <c r="A11" s="201" t="str">
        <f>'Tariffs 2023'!F5</f>
        <v>Origin Energy</v>
      </c>
      <c r="B11" s="227" t="str">
        <f>'Tariffs 2023'!G5</f>
        <v>Go Variable</v>
      </c>
      <c r="C11" s="228">
        <f>91*'Tariffs 2023'!H5/100</f>
        <v>108.16590909090908</v>
      </c>
      <c r="D11" s="228">
        <f>IF('Tariffs 2023'!K5="",$C$5*'Tariffs 2023'!W5/100,IF($C$5&gt;='Tariffs 2023'!L5*1.5,('Tariffs 2023'!L5*1.5*'Tariffs 2023'!W5/100),($C$5*'Tariffs 2023'!W5/100)))</f>
        <v>88.4965090909091</v>
      </c>
      <c r="E11" s="228">
        <f>IF(AND('Tariffs 2023'!L5*1.5&gt;0,'Tariffs 2023'!M5*1.5&gt;0),IF($C$5&lt;'Tariffs 2023'!L5*1.5,0,IF(($C$5-'Tariffs 2023'!L5*1.5)&lt;=('Tariffs 2023'!M5*1.5+'Tariffs 2023'!L5*1.5),(($C$5-'Tariffs 2023'!L5*1.5)*'Tariffs 2023'!X5/100),(('Tariffs 2023'!M5*1.5)*'Tariffs 2023'!X5/100))),0)</f>
        <v>0</v>
      </c>
      <c r="F11" s="228">
        <f>IF(AND('Tariffs 2023'!P5&gt;0,'Tariffs 2023'!O5&gt;0),IF(($C$5&lt;(SUM('Tariffs 2023'!L5:P5))*1.5),(0),($C$5-(SUM('Tariffs 2023'!L5:P5)*1.5))*'Tariffs 2023'!AB5/100),IF(AND('Tariffs 2023'!O5&gt;0,'Tariffs 2023'!P5=""),IF(($C$5&lt; (SUM('Tariffs 2023'!L5:O5))*1.5),(0),($C$5-(SUM('Tariffs 2023'!L5:O5))*1.5)*'Tariffs 2023'!AA5/100),IF(AND('Tariffs 2023'!N5&gt;0,'Tariffs 2023'!O5=""),IF(($C$5&lt;(SUM('Tariffs 2023'!L5:N5))*1.5),(0),($C$5-(SUM('Tariffs 2023'!L5:N5))*1.5)*'Tariffs 2023'!Z5/100),IF(AND('Tariffs 2023'!M5&gt;0,'Tariffs 2023'!N5=""),IF(($C$5&lt;'Tariffs 2023'!M5*1.5+'Tariffs 2023'!L5*1.5),(0),(($C$5-('Tariffs 2023'!M5*1.5+'Tariffs 2023'!L5*1.5))*'Tariffs 2023'!Y5/100)),IF(AND('Tariffs 2023'!L5&gt;0,'Tariffs 2023'!M5=""&gt;0),IF(($C$5&lt;'Tariffs 2023'!L5*1.5),(0),($C$5-('Tariffs 2023'!L5*1.5))*'Tariffs 2023'!X5/100),0)))))</f>
        <v>7.2733818181818153</v>
      </c>
      <c r="G11" s="228">
        <f t="shared" si="0"/>
        <v>203.93579999999997</v>
      </c>
      <c r="H11" s="228">
        <f t="shared" si="1"/>
        <v>383.07956363636356</v>
      </c>
      <c r="I11" s="229">
        <f t="shared" si="2"/>
        <v>815.74319999999989</v>
      </c>
      <c r="J11" s="229">
        <f t="shared" si="3"/>
        <v>897.31751999999994</v>
      </c>
      <c r="K11" s="231">
        <f>'Tariffs 2023'!AT5</f>
        <v>0</v>
      </c>
      <c r="L11" s="231">
        <f>'Tariffs 2023'!AU5</f>
        <v>0</v>
      </c>
      <c r="M11" s="231">
        <f>'Tariffs 2023'!AV5</f>
        <v>0</v>
      </c>
      <c r="N11" s="231">
        <f>'Tariffs 2023'!AW5</f>
        <v>0</v>
      </c>
      <c r="O11" s="230" t="str">
        <f t="shared" si="4"/>
        <v>No discount</v>
      </c>
      <c r="P11" s="230" t="str">
        <f t="shared" si="5"/>
        <v>Inclusive</v>
      </c>
      <c r="Q11" s="235">
        <f t="shared" si="6"/>
        <v>815.74319999999989</v>
      </c>
      <c r="R11" s="235">
        <f t="shared" si="7"/>
        <v>815.74319999999989</v>
      </c>
      <c r="S11" s="256">
        <f t="shared" si="8"/>
        <v>897.31751999999994</v>
      </c>
      <c r="T11" s="256">
        <f t="shared" si="8"/>
        <v>897.31751999999994</v>
      </c>
      <c r="U11" s="281"/>
      <c r="V11" s="281"/>
      <c r="W11" s="281"/>
      <c r="X11" s="281"/>
      <c r="Y11" s="281"/>
      <c r="Z11" s="281"/>
      <c r="AA11" s="281"/>
      <c r="AB11" s="281"/>
      <c r="AC11" s="281"/>
      <c r="AD11" s="281"/>
      <c r="AE11" s="281"/>
      <c r="AF11" s="281"/>
      <c r="AG11" s="281"/>
      <c r="AH11" s="281"/>
      <c r="AI11" s="281"/>
      <c r="AJ11" s="281"/>
      <c r="AK11" s="281"/>
      <c r="AL11" s="281"/>
    </row>
    <row r="12" spans="1:38" ht="14" x14ac:dyDescent="0.15">
      <c r="A12" s="201" t="str">
        <f>'Tariffs 2023'!F6</f>
        <v>GloBird Energy</v>
      </c>
      <c r="B12" s="227" t="str">
        <f>'Tariffs 2023'!G6</f>
        <v>GloSave</v>
      </c>
      <c r="C12" s="228">
        <f>91*'Tariffs 2023'!H6/100</f>
        <v>100.09999999999998</v>
      </c>
      <c r="D12" s="228">
        <f>IF('Tariffs 2023'!K6="",$C$5*'Tariffs 2023'!W6/100,IF($C$5&gt;='Tariffs 2023'!L6*1.5,('Tariffs 2023'!L6*1.5*'Tariffs 2023'!W6/100),($C$5*'Tariffs 2023'!W6/100)))</f>
        <v>94.999999999999986</v>
      </c>
      <c r="E12" s="228">
        <f>IF(AND('Tariffs 2023'!L6*1.5&gt;0,'Tariffs 2023'!M6*1.5&gt;0),IF($C$5&lt;'Tariffs 2023'!L6*1.5,0,IF(($C$5-'Tariffs 2023'!L6*1.5)&lt;=('Tariffs 2023'!M6*1.5+'Tariffs 2023'!L6*1.5),(($C$5-'Tariffs 2023'!L6*1.5)*'Tariffs 2023'!X6/100),(('Tariffs 2023'!M6*1.5)*'Tariffs 2023'!X6/100))),0)</f>
        <v>0</v>
      </c>
      <c r="F12" s="228">
        <f>IF(AND('Tariffs 2023'!P6&gt;0,'Tariffs 2023'!O6&gt;0),IF(($C$5&lt;(SUM('Tariffs 2023'!L6:P6))*1.5),(0),($C$5-(SUM('Tariffs 2023'!L6:P6)*1.5))*'Tariffs 2023'!AB6/100),IF(AND('Tariffs 2023'!O6&gt;0,'Tariffs 2023'!P6=""),IF(($C$5&lt; (SUM('Tariffs 2023'!L6:O6))*1.5),(0),($C$5-(SUM('Tariffs 2023'!L6:O6))*1.5)*'Tariffs 2023'!AA6/100),IF(AND('Tariffs 2023'!N6&gt;0,'Tariffs 2023'!O6=""),IF(($C$5&lt;(SUM('Tariffs 2023'!L6:N6))*1.5),(0),($C$5-(SUM('Tariffs 2023'!L6:N6))*1.5)*'Tariffs 2023'!Z6/100),IF(AND('Tariffs 2023'!M6&gt;0,'Tariffs 2023'!N6=""),IF(($C$5&lt;'Tariffs 2023'!M6*1.5+'Tariffs 2023'!L6*1.5),(0),(($C$5-('Tariffs 2023'!M6*1.5+'Tariffs 2023'!L6*1.5))*'Tariffs 2023'!Y6/100)),IF(AND('Tariffs 2023'!L6&gt;0,'Tariffs 2023'!M6=""&gt;0),IF(($C$5&lt;'Tariffs 2023'!L6*1.5),(0),($C$5-('Tariffs 2023'!L6*1.5))*'Tariffs 2023'!X6/100),0)))))</f>
        <v>0</v>
      </c>
      <c r="G12" s="228">
        <f t="shared" si="0"/>
        <v>195.09999999999997</v>
      </c>
      <c r="H12" s="228">
        <f t="shared" si="1"/>
        <v>379.99999999999994</v>
      </c>
      <c r="I12" s="229">
        <f t="shared" si="2"/>
        <v>780.39999999999986</v>
      </c>
      <c r="J12" s="229">
        <f t="shared" si="3"/>
        <v>858.43999999999994</v>
      </c>
      <c r="K12" s="231">
        <f>'Tariffs 2023'!AT6</f>
        <v>0</v>
      </c>
      <c r="L12" s="231">
        <f>'Tariffs 2023'!AU6</f>
        <v>0</v>
      </c>
      <c r="M12" s="231">
        <f>'Tariffs 2023'!AV6</f>
        <v>2</v>
      </c>
      <c r="N12" s="231">
        <f>'Tariffs 2023'!AW6</f>
        <v>0</v>
      </c>
      <c r="O12" s="230" t="str">
        <f t="shared" si="4"/>
        <v>Pay-on-time off bill</v>
      </c>
      <c r="P12" s="230" t="str">
        <f t="shared" si="5"/>
        <v>Exclusive</v>
      </c>
      <c r="Q12" s="235">
        <f t="shared" si="6"/>
        <v>780.39999999999986</v>
      </c>
      <c r="R12" s="235">
        <f t="shared" si="7"/>
        <v>764.79199999999992</v>
      </c>
      <c r="S12" s="256">
        <f t="shared" si="8"/>
        <v>858.43999999999994</v>
      </c>
      <c r="T12" s="256">
        <f t="shared" si="8"/>
        <v>841.27120000000002</v>
      </c>
      <c r="U12" s="281"/>
      <c r="V12" s="281"/>
      <c r="W12" s="281"/>
      <c r="X12" s="281"/>
      <c r="Y12" s="281"/>
      <c r="Z12" s="281"/>
      <c r="AA12" s="281"/>
      <c r="AB12" s="281"/>
      <c r="AC12" s="281"/>
      <c r="AD12" s="281"/>
      <c r="AE12" s="281"/>
      <c r="AF12" s="281"/>
      <c r="AG12" s="281"/>
      <c r="AH12" s="281"/>
      <c r="AI12" s="281"/>
      <c r="AJ12" s="281"/>
      <c r="AK12" s="281"/>
      <c r="AL12" s="281"/>
    </row>
    <row r="13" spans="1:38" ht="14" x14ac:dyDescent="0.15">
      <c r="A13" s="201" t="str">
        <f>'Tariffs 2023'!F7</f>
        <v>Red Energy</v>
      </c>
      <c r="B13" s="227" t="str">
        <f>'Tariffs 2023'!G7</f>
        <v>Living Energy Saver</v>
      </c>
      <c r="C13" s="228">
        <f>91*'Tariffs 2023'!H7/100</f>
        <v>116.48</v>
      </c>
      <c r="D13" s="228">
        <f>IF('Tariffs 2023'!K7="",$C$5*'Tariffs 2023'!W7/100,IF($C$5&gt;='Tariffs 2023'!L7*1.5,('Tariffs 2023'!L7*1.5*'Tariffs 2023'!W7/100),($C$5*'Tariffs 2023'!W7/100)))</f>
        <v>78.060600000000008</v>
      </c>
      <c r="E13" s="228">
        <f>IF(AND('Tariffs 2023'!L7*1.5&gt;0,'Tariffs 2023'!M7*1.5&gt;0),IF($C$5&lt;'Tariffs 2023'!L7*1.5,0,IF(($C$5-'Tariffs 2023'!L7*1.5)&lt;=('Tariffs 2023'!M7*1.5+'Tariffs 2023'!L7*1.5),(($C$5-'Tariffs 2023'!L7*1.5)*'Tariffs 2023'!X7/100),(('Tariffs 2023'!M7*1.5)*'Tariffs 2023'!X7/100))),0)</f>
        <v>6.5311999999999966</v>
      </c>
      <c r="F13" s="228">
        <f>IF(AND('Tariffs 2023'!P7&gt;0,'Tariffs 2023'!O7&gt;0),IF(($C$5&lt;(SUM('Tariffs 2023'!L7:P7))*1.5),(0),($C$5-(SUM('Tariffs 2023'!L7:P7)*1.5))*'Tariffs 2023'!AB7/100),IF(AND('Tariffs 2023'!O7&gt;0,'Tariffs 2023'!P7=""),IF(($C$5&lt; (SUM('Tariffs 2023'!L7:O7))*1.5),(0),($C$5-(SUM('Tariffs 2023'!L7:O7))*1.5)*'Tariffs 2023'!AA7/100),IF(AND('Tariffs 2023'!N7&gt;0,'Tariffs 2023'!O7=""),IF(($C$5&lt;(SUM('Tariffs 2023'!L7:N7))*1.5),(0),($C$5-(SUM('Tariffs 2023'!L7:N7))*1.5)*'Tariffs 2023'!Z7/100),IF(AND('Tariffs 2023'!M7&gt;0,'Tariffs 2023'!N7=""),IF(($C$5&lt;'Tariffs 2023'!M7*1.5+'Tariffs 2023'!L7*1.5),(0),(($C$5-('Tariffs 2023'!M7*1.5+'Tariffs 2023'!L7*1.5))*'Tariffs 2023'!Y7/100)),IF(AND('Tariffs 2023'!L7&gt;0,'Tariffs 2023'!M7=""&gt;0),IF(($C$5&lt;'Tariffs 2023'!L7*1.5),(0),($C$5-('Tariffs 2023'!L7*1.5))*'Tariffs 2023'!X7/100),0)))))</f>
        <v>0</v>
      </c>
      <c r="G13" s="228">
        <f t="shared" si="0"/>
        <v>201.0718</v>
      </c>
      <c r="H13" s="228">
        <f t="shared" si="1"/>
        <v>338.36719999999997</v>
      </c>
      <c r="I13" s="229">
        <f t="shared" si="2"/>
        <v>804.28719999999998</v>
      </c>
      <c r="J13" s="229">
        <f t="shared" si="3"/>
        <v>884.7159200000001</v>
      </c>
      <c r="K13" s="231">
        <f>'Tariffs 2023'!AT7</f>
        <v>0</v>
      </c>
      <c r="L13" s="231">
        <f>'Tariffs 2023'!AU7</f>
        <v>0</v>
      </c>
      <c r="M13" s="231">
        <f>'Tariffs 2023'!AV7</f>
        <v>0</v>
      </c>
      <c r="N13" s="231">
        <f>'Tariffs 2023'!AW7</f>
        <v>0</v>
      </c>
      <c r="O13" s="230" t="str">
        <f t="shared" si="4"/>
        <v>No discount</v>
      </c>
      <c r="P13" s="230" t="str">
        <f t="shared" si="5"/>
        <v>Inclusive</v>
      </c>
      <c r="Q13" s="235">
        <f t="shared" si="6"/>
        <v>804.28719999999998</v>
      </c>
      <c r="R13" s="235">
        <f t="shared" si="7"/>
        <v>804.28719999999998</v>
      </c>
      <c r="S13" s="256">
        <f t="shared" si="8"/>
        <v>884.7159200000001</v>
      </c>
      <c r="T13" s="256">
        <f t="shared" si="8"/>
        <v>884.7159200000001</v>
      </c>
      <c r="U13" s="281"/>
      <c r="V13" s="281"/>
      <c r="W13" s="281"/>
      <c r="X13" s="281"/>
      <c r="Y13" s="281"/>
      <c r="Z13" s="281"/>
      <c r="AA13" s="281"/>
      <c r="AB13" s="281"/>
      <c r="AC13" s="281"/>
      <c r="AD13" s="281"/>
      <c r="AE13" s="281"/>
      <c r="AF13" s="281"/>
      <c r="AG13" s="281"/>
      <c r="AH13" s="281"/>
      <c r="AI13" s="281"/>
      <c r="AJ13" s="281"/>
      <c r="AK13" s="281"/>
      <c r="AL13" s="281"/>
    </row>
    <row r="14" spans="1:38" ht="14" x14ac:dyDescent="0.15">
      <c r="A14" s="201" t="str">
        <f>'Tariffs 2023'!F8</f>
        <v>CovaU</v>
      </c>
      <c r="B14" s="227" t="str">
        <f>'Tariffs 2023'!G8</f>
        <v>Freedom</v>
      </c>
      <c r="C14" s="228">
        <f>91*'Tariffs 2023'!H8/100</f>
        <v>104.15363636363637</v>
      </c>
      <c r="D14" s="228">
        <f>IF('Tariffs 2023'!K8="",$C$5*'Tariffs 2023'!W8/100,IF($C$5&gt;='Tariffs 2023'!L8*1.5,('Tariffs 2023'!L8*1.5*'Tariffs 2023'!W8/100),($C$5*'Tariffs 2023'!W8/100)))</f>
        <v>78.686754545454548</v>
      </c>
      <c r="E14" s="228">
        <f>IF(AND('Tariffs 2023'!L8*1.5&gt;0,'Tariffs 2023'!M8*1.5&gt;0),IF($C$5&lt;'Tariffs 2023'!L8*1.5,0,IF(($C$5-'Tariffs 2023'!L8*1.5)&lt;=('Tariffs 2023'!M8*1.5+'Tariffs 2023'!L8*1.5),(($C$5-'Tariffs 2023'!L8*1.5)*'Tariffs 2023'!X8/100),(('Tariffs 2023'!M8*1.5)*'Tariffs 2023'!X8/100))),0)</f>
        <v>6.4569818181818155</v>
      </c>
      <c r="F14" s="228">
        <f>IF(AND('Tariffs 2023'!P8&gt;0,'Tariffs 2023'!O8&gt;0),IF(($C$5&lt;(SUM('Tariffs 2023'!L8:P8))*1.5),(0),($C$5-(SUM('Tariffs 2023'!L8:P8)*1.5))*'Tariffs 2023'!AB8/100),IF(AND('Tariffs 2023'!O8&gt;0,'Tariffs 2023'!P8=""),IF(($C$5&lt; (SUM('Tariffs 2023'!L8:O8))*1.5),(0),($C$5-(SUM('Tariffs 2023'!L8:O8))*1.5)*'Tariffs 2023'!AA8/100),IF(AND('Tariffs 2023'!N8&gt;0,'Tariffs 2023'!O8=""),IF(($C$5&lt;(SUM('Tariffs 2023'!L8:N8))*1.5),(0),($C$5-(SUM('Tariffs 2023'!L8:N8))*1.5)*'Tariffs 2023'!Z8/100),IF(AND('Tariffs 2023'!M8&gt;0,'Tariffs 2023'!N8=""),IF(($C$5&lt;'Tariffs 2023'!M8*1.5+'Tariffs 2023'!L8*1.5),(0),(($C$5-('Tariffs 2023'!M8*1.5+'Tariffs 2023'!L8*1.5))*'Tariffs 2023'!Y8/100)),IF(AND('Tariffs 2023'!L8&gt;0,'Tariffs 2023'!M8=""&gt;0),IF(($C$5&lt;'Tariffs 2023'!L8*1.5),(0),($C$5-('Tariffs 2023'!L8*1.5))*'Tariffs 2023'!X8/100),0)))))</f>
        <v>0</v>
      </c>
      <c r="G14" s="228">
        <f t="shared" ref="G14" si="10">SUM(C14:F14)</f>
        <v>189.29737272727272</v>
      </c>
      <c r="H14" s="228">
        <f t="shared" ref="H14" si="11">(G14-C14)*4</f>
        <v>340.5749454545454</v>
      </c>
      <c r="I14" s="229">
        <f t="shared" ref="I14" si="12">G14*4</f>
        <v>757.18949090909086</v>
      </c>
      <c r="J14" s="229">
        <f t="shared" ref="J14" si="13">I14*1.1</f>
        <v>832.90844000000004</v>
      </c>
      <c r="K14" s="231">
        <f>'Tariffs 2023'!AT8</f>
        <v>0</v>
      </c>
      <c r="L14" s="231">
        <f>'Tariffs 2023'!AU8</f>
        <v>0</v>
      </c>
      <c r="M14" s="231">
        <f>'Tariffs 2023'!AV8</f>
        <v>0</v>
      </c>
      <c r="N14" s="231">
        <f>'Tariffs 2023'!AW8</f>
        <v>0</v>
      </c>
      <c r="O14" s="230" t="str">
        <f t="shared" ref="O14" si="14">IF(SUM(K14:N14)=0,"No discount",IF(K14&gt;0,"Guaranteed off bill",IF(L14&gt;0,"Guaranteed off usage",IF(M14&gt;0,"Pay-on-time off bill","Pay-on-time off usage"))))</f>
        <v>No discount</v>
      </c>
      <c r="P14" s="230" t="str">
        <f t="shared" ref="P14" si="15">IF(OR(A14="Origin Energy",A14="Red Energy",A14="Powershop"),"Inclusive","Exclusive")</f>
        <v>Exclusive</v>
      </c>
      <c r="Q14" s="235">
        <f t="shared" ref="Q14" si="16">IF(AND(O14="Guaranteed off bill",P14="Inclusive"),((I14*1.1)-((I14*1.1)*K14/100))/1.1,IF(AND(O14="Guaranteed off usage",P14="Inclusive"),((I14*1.1)-((H14*1.1)*L14/100))/1.1,IF(AND(O14="Guaranteed off bill",P14="Exclusive"),I14-(I14*K14/100),IF(AND(O14="Guaranteed off usage",P14="Exclusive"),I14-(H14*L14/100),IF(P14="Inclusive",((I14*1.1))/1.1,I14)))))</f>
        <v>757.18949090909086</v>
      </c>
      <c r="R14" s="235">
        <f t="shared" ref="R14" si="17">IF(AND(O14="Pay-on-time off bill",P14="Inclusive"),((Q14*1.1)-((Q14*1.1)*M14/100))/1.1,IF(AND(O14="Pay-on-time off usage",P14="Inclusive"),((Q14*1.1)-((H14*1.1)*N14/100))/1.1,IF(AND(O14="Pay-on-time off bill",P14="Exclusive"),Q14-(Q14*M14/100),IF(AND(O14="Pay-on-time off usage",P14="Exclusive"),Q14-(H14*N14/100),IF(P14="Inclusive",((Q14*1.1))/1.1,Q14)))))</f>
        <v>757.18949090909086</v>
      </c>
      <c r="S14" s="256">
        <f t="shared" ref="S14" si="18">Q14*1.1</f>
        <v>832.90844000000004</v>
      </c>
      <c r="T14" s="256">
        <f t="shared" ref="T14" si="19">R14*1.1</f>
        <v>832.90844000000004</v>
      </c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81"/>
      <c r="AH14" s="281"/>
      <c r="AI14" s="281"/>
      <c r="AJ14" s="281"/>
      <c r="AK14" s="281"/>
      <c r="AL14" s="281"/>
    </row>
    <row r="15" spans="1:38" customFormat="1" x14ac:dyDescent="0.15">
      <c r="A15" s="281"/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  <c r="AB15" s="281"/>
      <c r="AC15" s="281"/>
      <c r="AD15" s="281"/>
      <c r="AE15" s="281"/>
      <c r="AF15" s="281"/>
      <c r="AG15" s="281"/>
      <c r="AH15" s="281"/>
      <c r="AI15" s="281"/>
      <c r="AJ15" s="281"/>
      <c r="AK15" s="281"/>
      <c r="AL15" s="281"/>
    </row>
    <row r="16" spans="1:38" customFormat="1" ht="14" thickBot="1" x14ac:dyDescent="0.2">
      <c r="A16" s="281"/>
      <c r="B16" s="281"/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  <c r="AB16" s="281"/>
      <c r="AC16" s="281"/>
      <c r="AD16" s="281"/>
      <c r="AE16" s="281"/>
      <c r="AF16" s="281"/>
      <c r="AG16" s="281"/>
      <c r="AH16" s="281"/>
      <c r="AI16" s="281"/>
      <c r="AJ16" s="281"/>
      <c r="AK16" s="281"/>
      <c r="AL16" s="281"/>
    </row>
    <row r="17" spans="1:38" ht="14" x14ac:dyDescent="0.15">
      <c r="A17" s="193" t="s">
        <v>285</v>
      </c>
      <c r="B17" s="194"/>
      <c r="C17" s="194"/>
      <c r="D17" s="194"/>
      <c r="E17" s="194"/>
      <c r="F17" s="194"/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281"/>
      <c r="V17" s="281"/>
      <c r="W17" s="281"/>
      <c r="X17" s="281"/>
      <c r="Y17" s="281"/>
      <c r="Z17" s="281"/>
      <c r="AA17" s="281"/>
      <c r="AB17" s="281"/>
      <c r="AC17" s="281"/>
      <c r="AD17" s="281"/>
      <c r="AE17" s="281"/>
      <c r="AF17" s="281"/>
      <c r="AG17" s="281"/>
      <c r="AH17" s="281"/>
      <c r="AI17" s="281"/>
      <c r="AJ17" s="281"/>
      <c r="AK17" s="281"/>
      <c r="AL17" s="281"/>
    </row>
    <row r="18" spans="1:38" ht="75" x14ac:dyDescent="0.15">
      <c r="A18" s="237" t="s">
        <v>84</v>
      </c>
      <c r="B18" s="238" t="s">
        <v>44</v>
      </c>
      <c r="C18" s="239" t="s">
        <v>45</v>
      </c>
      <c r="D18" s="239" t="s">
        <v>57</v>
      </c>
      <c r="E18" s="239" t="s">
        <v>58</v>
      </c>
      <c r="F18" s="239" t="s">
        <v>59</v>
      </c>
      <c r="G18" s="240" t="s">
        <v>328</v>
      </c>
      <c r="H18" s="259" t="s">
        <v>0</v>
      </c>
      <c r="I18" s="259" t="s">
        <v>46</v>
      </c>
      <c r="J18" s="241" t="s">
        <v>1</v>
      </c>
      <c r="K18" s="242" t="s">
        <v>47</v>
      </c>
      <c r="L18" s="242" t="s">
        <v>48</v>
      </c>
      <c r="M18" s="242" t="s">
        <v>49</v>
      </c>
      <c r="N18" s="242" t="s">
        <v>50</v>
      </c>
      <c r="O18" s="243" t="s">
        <v>300</v>
      </c>
      <c r="P18" s="243" t="s">
        <v>301</v>
      </c>
      <c r="Q18" s="243" t="s">
        <v>51</v>
      </c>
      <c r="R18" s="243" t="s">
        <v>52</v>
      </c>
      <c r="S18" s="244" t="s">
        <v>53</v>
      </c>
      <c r="T18" s="244" t="s">
        <v>54</v>
      </c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  <c r="AE18" s="281"/>
      <c r="AF18" s="281"/>
      <c r="AG18" s="281"/>
      <c r="AH18" s="281"/>
      <c r="AI18" s="281"/>
      <c r="AJ18" s="281"/>
      <c r="AK18" s="281"/>
      <c r="AL18" s="281"/>
    </row>
    <row r="19" spans="1:38" ht="14" x14ac:dyDescent="0.15">
      <c r="A19" s="201" t="str">
        <f>'Tariffs 2023'!F9</f>
        <v>AGL</v>
      </c>
      <c r="B19" s="227" t="str">
        <f>'Tariffs 2023'!G9</f>
        <v>Value Saver</v>
      </c>
      <c r="C19" s="228">
        <f>91*'Tariffs 2023'!H9/100</f>
        <v>62.723818181818181</v>
      </c>
      <c r="D19" s="228">
        <f>IF('Tariffs 2023'!K9="",$C$5*'Tariffs 2023'!W9/100,IF($C$5&gt;='Tariffs 2023'!L9*1.5,('Tariffs 2023'!L9*1.5*'Tariffs 2023'!W9/100),($C$5*'Tariffs 2023'!W9/100)))</f>
        <v>126.8181818181818</v>
      </c>
      <c r="E19" s="228">
        <f>IF(AND('Tariffs 2023'!L9*1.5&gt;0,'Tariffs 2023'!M9*1.5&gt;0),IF($C$5&lt;'Tariffs 2023'!L9*1.5,0,IF(($C$5-'Tariffs 2023'!L9*1.5)&lt;=('Tariffs 2023'!M9*1.5+'Tariffs 2023'!L9*1.5),(($C$5-'Tariffs 2023'!L9*1.5)*'Tariffs 2023'!X9/100),(('Tariffs 2023'!M9*1.5)*'Tariffs 2023'!X9/100))),0)</f>
        <v>0</v>
      </c>
      <c r="F19" s="228">
        <f>IF(AND('Tariffs 2023'!P9&gt;0,'Tariffs 2023'!O9&gt;0),IF(($C$5&lt;(SUM('Tariffs 2023'!L9:P9))*1.5),(0),($C$5-(SUM('Tariffs 2023'!L9:P9)*1.5))*'Tariffs 2023'!AB9/100),IF(AND('Tariffs 2023'!O9&gt;0,'Tariffs 2023'!P9=""),IF(($C$5&lt; (SUM('Tariffs 2023'!L9:O9))*1.5),(0),($C$5-(SUM('Tariffs 2023'!L9:O9))*1.5)*'Tariffs 2023'!AA9/100),IF(AND('Tariffs 2023'!N9&gt;0,'Tariffs 2023'!O9=""),IF(($C$5&lt;(SUM('Tariffs 2023'!L9:N9))*1.5),(0),($C$5-(SUM('Tariffs 2023'!L9:N9))*1.5)*'Tariffs 2023'!Z9/100),IF(AND('Tariffs 2023'!M9&gt;0,'Tariffs 2023'!N9=""),IF(($C$5&lt;'Tariffs 2023'!M9*1.5+'Tariffs 2023'!L9*1.5),(0),(($C$5-('Tariffs 2023'!M9*1.5+'Tariffs 2023'!L9*1.5))*'Tariffs 2023'!Y9/100)),IF(AND('Tariffs 2023'!L9&gt;0,'Tariffs 2023'!M9=""&gt;0),IF(($C$5&lt;'Tariffs 2023'!L9*1.5),(0),($C$5-('Tariffs 2023'!L9*1.5))*'Tariffs 2023'!X9/100),0)))))</f>
        <v>0</v>
      </c>
      <c r="G19" s="228">
        <f t="shared" ref="G19:G23" si="20">SUM(C19:F19)</f>
        <v>189.54199999999997</v>
      </c>
      <c r="H19" s="228">
        <f t="shared" ref="H19:H23" si="21">(G19-C19)*4</f>
        <v>507.27272727272714</v>
      </c>
      <c r="I19" s="229">
        <f t="shared" ref="I19:I23" si="22">G19*4</f>
        <v>758.16799999999989</v>
      </c>
      <c r="J19" s="229">
        <f t="shared" ref="J19:J23" si="23">I19*1.1</f>
        <v>833.98479999999995</v>
      </c>
      <c r="K19" s="231">
        <f>'Tariffs 2023'!AT9</f>
        <v>0</v>
      </c>
      <c r="L19" s="231">
        <f>'Tariffs 2023'!AU9</f>
        <v>0</v>
      </c>
      <c r="M19" s="231">
        <f>'Tariffs 2023'!AV9</f>
        <v>0</v>
      </c>
      <c r="N19" s="231">
        <f>'Tariffs 2023'!AW9</f>
        <v>0</v>
      </c>
      <c r="O19" s="230" t="str">
        <f t="shared" ref="O19:O23" si="24">IF(SUM(K19:N19)=0,"No discount",IF(K19&gt;0,"Guaranteed off bill",IF(L19&gt;0,"Guaranteed off usage",IF(M19&gt;0,"Pay-on-time off bill","Pay-on-time off usage"))))</f>
        <v>No discount</v>
      </c>
      <c r="P19" s="230" t="str">
        <f t="shared" ref="P19:P23" si="25">IF(OR(A19="Origin Energy",A19="Red Energy",A19="Powershop"),"Inclusive","Exclusive")</f>
        <v>Exclusive</v>
      </c>
      <c r="Q19" s="235">
        <f t="shared" ref="Q19:Q23" si="26">IF(AND(O19="Guaranteed off bill",P19="Inclusive"),((I19*1.1)-((I19*1.1)*K19/100))/1.1,IF(AND(O19="Guaranteed off usage",P19="Inclusive"),((I19*1.1)-((H19*1.1)*L19/100))/1.1,IF(AND(O19="Guaranteed off bill",P19="Exclusive"),I19-(I19*K19/100),IF(AND(O19="Guaranteed off usage",P19="Exclusive"),I19-(H19*L19/100),IF(P19="Inclusive",((I19*1.1))/1.1,I19)))))</f>
        <v>758.16799999999989</v>
      </c>
      <c r="R19" s="235">
        <f t="shared" ref="R19:R23" si="27">IF(AND(O19="Pay-on-time off bill",P19="Inclusive"),((Q19*1.1)-((Q19*1.1)*M19/100))/1.1,IF(AND(O19="Pay-on-time off usage",P19="Inclusive"),((Q19*1.1)-((H19*1.1)*N19/100))/1.1,IF(AND(O19="Pay-on-time off bill",P19="Exclusive"),Q19-(Q19*M19/100),IF(AND(O19="Pay-on-time off usage",P19="Exclusive"),Q19-(H19*N19/100),IF(P19="Inclusive",((Q19*1.1))/1.1,Q19)))))</f>
        <v>758.16799999999989</v>
      </c>
      <c r="S19" s="256">
        <f t="shared" ref="S19:T23" si="28">Q19*1.1</f>
        <v>833.98479999999995</v>
      </c>
      <c r="T19" s="256">
        <f t="shared" si="28"/>
        <v>833.98479999999995</v>
      </c>
      <c r="U19" s="281"/>
      <c r="V19" s="281"/>
      <c r="W19" s="281"/>
      <c r="X19" s="281"/>
      <c r="Y19" s="281"/>
      <c r="Z19" s="281"/>
      <c r="AA19" s="281"/>
      <c r="AB19" s="281"/>
      <c r="AC19" s="281"/>
      <c r="AD19" s="281"/>
      <c r="AE19" s="281"/>
      <c r="AF19" s="281"/>
      <c r="AG19" s="281"/>
      <c r="AH19" s="281"/>
      <c r="AI19" s="281"/>
      <c r="AJ19" s="281"/>
      <c r="AK19" s="281"/>
      <c r="AL19" s="281"/>
    </row>
    <row r="20" spans="1:38" ht="14" x14ac:dyDescent="0.15">
      <c r="A20" s="201" t="str">
        <f>'Tariffs 2023'!F10</f>
        <v>Alinta Energy</v>
      </c>
      <c r="B20" s="227" t="str">
        <f>'Tariffs 2023'!G10</f>
        <v>Home Deal</v>
      </c>
      <c r="C20" s="228">
        <f>91*'Tariffs 2023'!H10/100</f>
        <v>61.640090909090901</v>
      </c>
      <c r="D20" s="228">
        <f>IF('Tariffs 2023'!K10="",$C$5*'Tariffs 2023'!W10/100,IF($C$5&gt;='Tariffs 2023'!L10*1.5,('Tariffs 2023'!L10*1.5*'Tariffs 2023'!W10/100),($C$5*'Tariffs 2023'!W10/100)))</f>
        <v>158.86363636363637</v>
      </c>
      <c r="E20" s="228">
        <f>IF(AND('Tariffs 2023'!L10*1.5&gt;0,'Tariffs 2023'!M10*1.5&gt;0),IF($C$5&lt;'Tariffs 2023'!L10*1.5,0,IF(($C$5-'Tariffs 2023'!L10*1.5)&lt;=('Tariffs 2023'!M10*1.5+'Tariffs 2023'!L10*1.5),(($C$5-'Tariffs 2023'!L10*1.5)*'Tariffs 2023'!X10/100),(('Tariffs 2023'!M10*1.5)*'Tariffs 2023'!X10/100))),0)</f>
        <v>0</v>
      </c>
      <c r="F20" s="228">
        <f>IF(AND('Tariffs 2023'!P10&gt;0,'Tariffs 2023'!O10&gt;0),IF(($C$5&lt;(SUM('Tariffs 2023'!L10:P10))*1.5),(0),($C$5-(SUM('Tariffs 2023'!L10:P10)*1.5))*'Tariffs 2023'!AB10/100),IF(AND('Tariffs 2023'!O10&gt;0,'Tariffs 2023'!P10=""),IF(($C$5&lt; (SUM('Tariffs 2023'!L10:O10))*1.5),(0),($C$5-(SUM('Tariffs 2023'!L10:O10))*1.5)*'Tariffs 2023'!AA10/100),IF(AND('Tariffs 2023'!N10&gt;0,'Tariffs 2023'!O10=""),IF(($C$5&lt;(SUM('Tariffs 2023'!L10:N10))*1.5),(0),($C$5-(SUM('Tariffs 2023'!L10:N10))*1.5)*'Tariffs 2023'!Z10/100),IF(AND('Tariffs 2023'!M10&gt;0,'Tariffs 2023'!N10=""),IF(($C$5&lt;'Tariffs 2023'!M10*1.5+'Tariffs 2023'!L10*1.5),(0),(($C$5-('Tariffs 2023'!M10*1.5+'Tariffs 2023'!L10*1.5))*'Tariffs 2023'!Y10/100)),IF(AND('Tariffs 2023'!L10&gt;0,'Tariffs 2023'!M10=""&gt;0),IF(($C$5&lt;'Tariffs 2023'!L10*1.5),(0),($C$5-('Tariffs 2023'!L10*1.5))*'Tariffs 2023'!X10/100),0)))))</f>
        <v>0</v>
      </c>
      <c r="G20" s="228">
        <f t="shared" ref="G20" si="29">SUM(C20:F20)</f>
        <v>220.50372727272728</v>
      </c>
      <c r="H20" s="228">
        <f t="shared" si="21"/>
        <v>635.4545454545455</v>
      </c>
      <c r="I20" s="229">
        <f t="shared" si="22"/>
        <v>882.0149090909091</v>
      </c>
      <c r="J20" s="229">
        <f t="shared" si="23"/>
        <v>970.21640000000014</v>
      </c>
      <c r="K20" s="231">
        <f>'Tariffs 2023'!AT10</f>
        <v>0</v>
      </c>
      <c r="L20" s="231">
        <f>'Tariffs 2023'!AU10</f>
        <v>0</v>
      </c>
      <c r="M20" s="231">
        <f>'Tariffs 2023'!AV10</f>
        <v>0</v>
      </c>
      <c r="N20" s="231">
        <f>'Tariffs 2023'!AW10</f>
        <v>0</v>
      </c>
      <c r="O20" s="230" t="str">
        <f t="shared" si="24"/>
        <v>No discount</v>
      </c>
      <c r="P20" s="230" t="str">
        <f t="shared" si="25"/>
        <v>Exclusive</v>
      </c>
      <c r="Q20" s="235">
        <f t="shared" si="26"/>
        <v>882.0149090909091</v>
      </c>
      <c r="R20" s="235">
        <f t="shared" si="27"/>
        <v>882.0149090909091</v>
      </c>
      <c r="S20" s="256">
        <f t="shared" si="28"/>
        <v>970.21640000000014</v>
      </c>
      <c r="T20" s="256">
        <f t="shared" si="28"/>
        <v>970.21640000000014</v>
      </c>
      <c r="U20" s="281"/>
      <c r="V20" s="281"/>
      <c r="W20" s="281"/>
      <c r="X20" s="281"/>
      <c r="Y20" s="281"/>
      <c r="Z20" s="281"/>
      <c r="AA20" s="281"/>
      <c r="AB20" s="281"/>
      <c r="AC20" s="281"/>
      <c r="AD20" s="281"/>
      <c r="AE20" s="281"/>
      <c r="AF20" s="281"/>
      <c r="AG20" s="281"/>
      <c r="AH20" s="281"/>
      <c r="AI20" s="281"/>
      <c r="AJ20" s="281"/>
      <c r="AK20" s="281"/>
      <c r="AL20" s="281"/>
    </row>
    <row r="21" spans="1:38" ht="14" x14ac:dyDescent="0.15">
      <c r="A21" s="201" t="str">
        <f>'Tariffs 2023'!F11</f>
        <v>Origin Energy</v>
      </c>
      <c r="B21" s="227" t="str">
        <f>'Tariffs 2023'!G11</f>
        <v>Go Variable</v>
      </c>
      <c r="C21" s="228">
        <f>91*'Tariffs 2023'!H11/100</f>
        <v>68.200363636363633</v>
      </c>
      <c r="D21" s="228">
        <f>IF('Tariffs 2023'!K11="",$C$5*'Tariffs 2023'!W11/100,IF($C$5&gt;='Tariffs 2023'!L11*1.5,('Tariffs 2023'!L11*1.5*'Tariffs 2023'!W11/100),($C$5*'Tariffs 2023'!W11/100)))</f>
        <v>49.110545454545445</v>
      </c>
      <c r="E21" s="228">
        <f>IF(AND('Tariffs 2023'!L11*1.5&gt;0,'Tariffs 2023'!M11*1.5&gt;0),IF($C$5&lt;'Tariffs 2023'!L11*1.5,0,IF(($C$5-'Tariffs 2023'!L11*1.5)&lt;=('Tariffs 2023'!M11*1.5+'Tariffs 2023'!L11*1.5),(($C$5-'Tariffs 2023'!L11*1.5)*'Tariffs 2023'!X11/100),(('Tariffs 2023'!M11*1.5)*'Tariffs 2023'!X11/100))),0)</f>
        <v>85.216727272727255</v>
      </c>
      <c r="F21" s="228">
        <f>IF(AND('Tariffs 2023'!P11&gt;0,'Tariffs 2023'!O11&gt;0),IF(($C$5&lt;(SUM('Tariffs 2023'!L11:P11))*1.5),(0),($C$5-(SUM('Tariffs 2023'!L11:P11)*1.5))*'Tariffs 2023'!AB11/100),IF(AND('Tariffs 2023'!O11&gt;0,'Tariffs 2023'!P11=""),IF(($C$5&lt; (SUM('Tariffs 2023'!L11:O11))*1.5),(0),($C$5-(SUM('Tariffs 2023'!L11:O11))*1.5)*'Tariffs 2023'!AA11/100),IF(AND('Tariffs 2023'!N11&gt;0,'Tariffs 2023'!O11=""),IF(($C$5&lt;(SUM('Tariffs 2023'!L11:N11))*1.5),(0),($C$5-(SUM('Tariffs 2023'!L11:N11))*1.5)*'Tariffs 2023'!Z11/100),IF(AND('Tariffs 2023'!M11&gt;0,'Tariffs 2023'!N11=""),IF(($C$5&lt;'Tariffs 2023'!M11*1.5+'Tariffs 2023'!L11*1.5),(0),(($C$5-('Tariffs 2023'!M11*1.5+'Tariffs 2023'!L11*1.5))*'Tariffs 2023'!Y11/100)),IF(AND('Tariffs 2023'!L11&gt;0,'Tariffs 2023'!M11=""&gt;0),IF(($C$5&lt;'Tariffs 2023'!L11*1.5),(0),($C$5-('Tariffs 2023'!L11*1.5))*'Tariffs 2023'!X11/100),0)))))</f>
        <v>1.2332727272727271</v>
      </c>
      <c r="G21" s="228">
        <f t="shared" si="20"/>
        <v>203.76090909090905</v>
      </c>
      <c r="H21" s="228">
        <f t="shared" si="21"/>
        <v>542.24218181818173</v>
      </c>
      <c r="I21" s="229">
        <f t="shared" si="22"/>
        <v>815.04363636363621</v>
      </c>
      <c r="J21" s="229">
        <f t="shared" si="23"/>
        <v>896.54799999999989</v>
      </c>
      <c r="K21" s="231">
        <f>'Tariffs 2023'!AT11</f>
        <v>0</v>
      </c>
      <c r="L21" s="231">
        <f>'Tariffs 2023'!AU11</f>
        <v>0</v>
      </c>
      <c r="M21" s="231">
        <f>'Tariffs 2023'!AV11</f>
        <v>0</v>
      </c>
      <c r="N21" s="231">
        <f>'Tariffs 2023'!AW11</f>
        <v>0</v>
      </c>
      <c r="O21" s="230" t="str">
        <f t="shared" si="24"/>
        <v>No discount</v>
      </c>
      <c r="P21" s="230" t="str">
        <f t="shared" si="25"/>
        <v>Inclusive</v>
      </c>
      <c r="Q21" s="235">
        <f t="shared" si="26"/>
        <v>815.04363636363621</v>
      </c>
      <c r="R21" s="235">
        <f t="shared" si="27"/>
        <v>815.04363636363621</v>
      </c>
      <c r="S21" s="256">
        <f t="shared" si="28"/>
        <v>896.54799999999989</v>
      </c>
      <c r="T21" s="256">
        <f t="shared" si="28"/>
        <v>896.54799999999989</v>
      </c>
      <c r="U21" s="281"/>
      <c r="V21" s="281"/>
      <c r="W21" s="281"/>
      <c r="X21" s="281"/>
      <c r="Y21" s="281"/>
      <c r="Z21" s="281"/>
      <c r="AA21" s="281"/>
      <c r="AB21" s="281"/>
      <c r="AC21" s="281"/>
      <c r="AD21" s="281"/>
      <c r="AE21" s="281"/>
      <c r="AF21" s="281"/>
      <c r="AG21" s="281"/>
      <c r="AH21" s="281"/>
      <c r="AI21" s="281"/>
      <c r="AJ21" s="281"/>
      <c r="AK21" s="281"/>
      <c r="AL21" s="281"/>
    </row>
    <row r="22" spans="1:38" ht="14" x14ac:dyDescent="0.15">
      <c r="A22" s="201" t="str">
        <f>'Tariffs 2023'!F12</f>
        <v>GloBird Energy</v>
      </c>
      <c r="B22" s="227" t="str">
        <f>'Tariffs 2023'!G12</f>
        <v>GloSave</v>
      </c>
      <c r="C22" s="228">
        <f>91*'Tariffs 2023'!H12/100</f>
        <v>57.329999999999991</v>
      </c>
      <c r="D22" s="228">
        <f>IF('Tariffs 2023'!K12="",$C$5*'Tariffs 2023'!W12/100,IF($C$5&gt;='Tariffs 2023'!L12*1.5,('Tariffs 2023'!L12*1.5*'Tariffs 2023'!W12/100),($C$5*'Tariffs 2023'!W12/100)))</f>
        <v>42.714818181818181</v>
      </c>
      <c r="E22" s="228">
        <f>IF(AND('Tariffs 2023'!L12*1.5&gt;0,'Tariffs 2023'!M12*1.5&gt;0),IF($C$5&lt;'Tariffs 2023'!L12*1.5,0,IF(($C$5-'Tariffs 2023'!L12*1.5)&lt;=('Tariffs 2023'!M12*1.5+'Tariffs 2023'!L12*1.5),(($C$5-'Tariffs 2023'!L12*1.5)*'Tariffs 2023'!X12/100),(('Tariffs 2023'!M12*1.5)*'Tariffs 2023'!X12/100))),0)</f>
        <v>0</v>
      </c>
      <c r="F22" s="228">
        <f>IF(AND('Tariffs 2023'!P12&gt;0,'Tariffs 2023'!O12&gt;0),IF(($C$5&lt;(SUM('Tariffs 2023'!L12:P12))*1.5),(0),($C$5-(SUM('Tariffs 2023'!L12:P12)*1.5))*'Tariffs 2023'!AB12/100),IF(AND('Tariffs 2023'!O12&gt;0,'Tariffs 2023'!P12=""),IF(($C$5&lt; (SUM('Tariffs 2023'!L12:O12))*1.5),(0),($C$5-(SUM('Tariffs 2023'!L12:O12))*1.5)*'Tariffs 2023'!AA12/100),IF(AND('Tariffs 2023'!N12&gt;0,'Tariffs 2023'!O12=""),IF(($C$5&lt;(SUM('Tariffs 2023'!L12:N12))*1.5),(0),($C$5-(SUM('Tariffs 2023'!L12:N12))*1.5)*'Tariffs 2023'!Z12/100),IF(AND('Tariffs 2023'!M12&gt;0,'Tariffs 2023'!N12=""),IF(($C$5&lt;'Tariffs 2023'!M12*1.5+'Tariffs 2023'!L12*1.5),(0),(($C$5-('Tariffs 2023'!M12*1.5+'Tariffs 2023'!L12*1.5))*'Tariffs 2023'!Y12/100)),IF(AND('Tariffs 2023'!L12&gt;0,'Tariffs 2023'!M12=""&gt;0),IF(($C$5&lt;'Tariffs 2023'!L12*1.5),(0),($C$5-('Tariffs 2023'!L12*1.5))*'Tariffs 2023'!X12/100),0)))))</f>
        <v>91.155999999999992</v>
      </c>
      <c r="G22" s="228">
        <f t="shared" si="20"/>
        <v>191.20081818181816</v>
      </c>
      <c r="H22" s="228">
        <f t="shared" si="21"/>
        <v>535.48327272727272</v>
      </c>
      <c r="I22" s="229">
        <f t="shared" si="22"/>
        <v>764.80327272727266</v>
      </c>
      <c r="J22" s="229">
        <f t="shared" si="23"/>
        <v>841.28359999999998</v>
      </c>
      <c r="K22" s="231">
        <f>'Tariffs 2023'!AT12</f>
        <v>0</v>
      </c>
      <c r="L22" s="231">
        <f>'Tariffs 2023'!AU12</f>
        <v>0</v>
      </c>
      <c r="M22" s="231">
        <f>'Tariffs 2023'!AV12</f>
        <v>2</v>
      </c>
      <c r="N22" s="231">
        <f>'Tariffs 2023'!AW12</f>
        <v>0</v>
      </c>
      <c r="O22" s="230" t="str">
        <f t="shared" si="24"/>
        <v>Pay-on-time off bill</v>
      </c>
      <c r="P22" s="230" t="str">
        <f t="shared" si="25"/>
        <v>Exclusive</v>
      </c>
      <c r="Q22" s="235">
        <f t="shared" si="26"/>
        <v>764.80327272727266</v>
      </c>
      <c r="R22" s="235">
        <f t="shared" si="27"/>
        <v>749.50720727272721</v>
      </c>
      <c r="S22" s="256">
        <f t="shared" si="28"/>
        <v>841.28359999999998</v>
      </c>
      <c r="T22" s="256">
        <f t="shared" si="28"/>
        <v>824.45792800000004</v>
      </c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  <c r="AI22" s="281"/>
      <c r="AJ22" s="281"/>
      <c r="AK22" s="281"/>
      <c r="AL22" s="281"/>
    </row>
    <row r="23" spans="1:38" ht="14" x14ac:dyDescent="0.15">
      <c r="A23" s="201" t="str">
        <f>'Tariffs 2023'!F13</f>
        <v>Red Energy</v>
      </c>
      <c r="B23" s="227" t="str">
        <f>'Tariffs 2023'!G13</f>
        <v>Living Energy Saver</v>
      </c>
      <c r="C23" s="228">
        <f>91*'Tariffs 2023'!H13/100</f>
        <v>83.72</v>
      </c>
      <c r="D23" s="228">
        <f>IF('Tariffs 2023'!K13="",$C$5*'Tariffs 2023'!W13/100,IF($C$5&gt;='Tariffs 2023'!L13*1.5,('Tariffs 2023'!L13*1.5*'Tariffs 2023'!W13/100),($C$5*'Tariffs 2023'!W13/100)))</f>
        <v>45.017999999999994</v>
      </c>
      <c r="E23" s="228">
        <f>IF(AND('Tariffs 2023'!L13*1.5&gt;0,'Tariffs 2023'!M13*1.5&gt;0),IF($C$5&lt;'Tariffs 2023'!L13*1.5,0,IF(($C$5-'Tariffs 2023'!L13*1.5)&lt;=('Tariffs 2023'!M13*1.5+'Tariffs 2023'!L13*1.5),(($C$5-'Tariffs 2023'!L13*1.5)*'Tariffs 2023'!X13/100),(('Tariffs 2023'!M13*1.5)*'Tariffs 2023'!X13/100))),0)</f>
        <v>74.004000000000005</v>
      </c>
      <c r="F23" s="228">
        <f>IF(AND('Tariffs 2023'!P13&gt;0,'Tariffs 2023'!O13&gt;0),IF(($C$5&lt;(SUM('Tariffs 2023'!L13:P13))*1.5),(0),($C$5-(SUM('Tariffs 2023'!L13:P13)*1.5))*'Tariffs 2023'!AB13/100),IF(AND('Tariffs 2023'!O13&gt;0,'Tariffs 2023'!P13=""),IF(($C$5&lt; (SUM('Tariffs 2023'!L13:O13))*1.5),(0),($C$5-(SUM('Tariffs 2023'!L13:O13))*1.5)*'Tariffs 2023'!AA13/100),IF(AND('Tariffs 2023'!N13&gt;0,'Tariffs 2023'!O13=""),IF(($C$5&lt;(SUM('Tariffs 2023'!L13:N13))*1.5),(0),($C$5-(SUM('Tariffs 2023'!L13:N13))*1.5)*'Tariffs 2023'!Z13/100),IF(AND('Tariffs 2023'!M13&gt;0,'Tariffs 2023'!N13=""),IF(($C$5&lt;'Tariffs 2023'!M13*1.5+'Tariffs 2023'!L13*1.5),(0),(($C$5-('Tariffs 2023'!M13*1.5+'Tariffs 2023'!L13*1.5))*'Tariffs 2023'!Y13/100)),IF(AND('Tariffs 2023'!L13&gt;0,'Tariffs 2023'!M13=""&gt;0),IF(($C$5&lt;'Tariffs 2023'!L13*1.5),(0),($C$5-('Tariffs 2023'!L13*1.5))*'Tariffs 2023'!X13/100),0)))))</f>
        <v>0.95199999999999985</v>
      </c>
      <c r="G23" s="228">
        <f t="shared" si="20"/>
        <v>203.69400000000002</v>
      </c>
      <c r="H23" s="228">
        <f t="shared" si="21"/>
        <v>479.89600000000007</v>
      </c>
      <c r="I23" s="229">
        <f t="shared" si="22"/>
        <v>814.77600000000007</v>
      </c>
      <c r="J23" s="229">
        <f t="shared" si="23"/>
        <v>896.25360000000012</v>
      </c>
      <c r="K23" s="231">
        <f>'Tariffs 2023'!AT13</f>
        <v>0</v>
      </c>
      <c r="L23" s="231">
        <f>'Tariffs 2023'!AU13</f>
        <v>0</v>
      </c>
      <c r="M23" s="231">
        <f>'Tariffs 2023'!AV13</f>
        <v>0</v>
      </c>
      <c r="N23" s="231">
        <f>'Tariffs 2023'!AW13</f>
        <v>0</v>
      </c>
      <c r="O23" s="230" t="str">
        <f t="shared" si="24"/>
        <v>No discount</v>
      </c>
      <c r="P23" s="230" t="str">
        <f t="shared" si="25"/>
        <v>Inclusive</v>
      </c>
      <c r="Q23" s="235">
        <f t="shared" si="26"/>
        <v>814.77600000000007</v>
      </c>
      <c r="R23" s="235">
        <f t="shared" si="27"/>
        <v>814.77600000000007</v>
      </c>
      <c r="S23" s="256">
        <f t="shared" si="28"/>
        <v>896.25360000000012</v>
      </c>
      <c r="T23" s="256">
        <f t="shared" si="28"/>
        <v>896.25360000000012</v>
      </c>
      <c r="U23" s="281"/>
      <c r="V23" s="281"/>
      <c r="W23" s="281"/>
      <c r="X23" s="281"/>
      <c r="Y23" s="281"/>
      <c r="Z23" s="281"/>
      <c r="AA23" s="281"/>
      <c r="AB23" s="281"/>
      <c r="AC23" s="281"/>
      <c r="AD23" s="281"/>
      <c r="AE23" s="281"/>
      <c r="AF23" s="281"/>
      <c r="AG23" s="281"/>
      <c r="AH23" s="281"/>
      <c r="AI23" s="281"/>
      <c r="AJ23" s="281"/>
      <c r="AK23" s="281"/>
      <c r="AL23" s="281"/>
    </row>
    <row r="24" spans="1:38" ht="14" x14ac:dyDescent="0.15">
      <c r="A24" s="201" t="str">
        <f>'Tariffs 2023'!F14</f>
        <v>CovaU</v>
      </c>
      <c r="B24" s="227" t="str">
        <f>'Tariffs 2023'!G14</f>
        <v>Freedom</v>
      </c>
      <c r="C24" s="228">
        <f>91*'Tariffs 2023'!H14/100</f>
        <v>65.503454545454545</v>
      </c>
      <c r="D24" s="228">
        <f>IF('Tariffs 2023'!K14="",$C$5*'Tariffs 2023'!W14/100,IF($C$5&gt;='Tariffs 2023'!L14*1.5,('Tariffs 2023'!L14*1.5*'Tariffs 2023'!W14/100),($C$5*'Tariffs 2023'!W14/100)))</f>
        <v>45.890181818181809</v>
      </c>
      <c r="E24" s="228">
        <f>IF(AND('Tariffs 2023'!L14*1.5&gt;0,'Tariffs 2023'!M14*1.5&gt;0),IF($C$5&lt;'Tariffs 2023'!L14*1.5,0,IF(($C$5-'Tariffs 2023'!L14*1.5)&lt;=('Tariffs 2023'!M14*1.5+'Tariffs 2023'!L14*1.5),(($C$5-'Tariffs 2023'!L14*1.5)*'Tariffs 2023'!X14/100),(('Tariffs 2023'!M14*1.5)*'Tariffs 2023'!X14/100))),0)</f>
        <v>77.848363636363629</v>
      </c>
      <c r="F24" s="228">
        <f>IF(AND('Tariffs 2023'!P14&gt;0,'Tariffs 2023'!O14&gt;0),IF(($C$5&lt;(SUM('Tariffs 2023'!L14:P14))*1.5),(0),($C$5-(SUM('Tariffs 2023'!L14:P14)*1.5))*'Tariffs 2023'!AB14/100),IF(AND('Tariffs 2023'!O14&gt;0,'Tariffs 2023'!P14=""),IF(($C$5&lt; (SUM('Tariffs 2023'!L14:O14))*1.5),(0),($C$5-(SUM('Tariffs 2023'!L14:O14))*1.5)*'Tariffs 2023'!AA14/100),IF(AND('Tariffs 2023'!N14&gt;0,'Tariffs 2023'!O14=""),IF(($C$5&lt;(SUM('Tariffs 2023'!L14:N14))*1.5),(0),($C$5-(SUM('Tariffs 2023'!L14:N14))*1.5)*'Tariffs 2023'!Z14/100),IF(AND('Tariffs 2023'!M14&gt;0,'Tariffs 2023'!N14=""),IF(($C$5&lt;'Tariffs 2023'!M14*1.5+'Tariffs 2023'!L14*1.5),(0),(($C$5-('Tariffs 2023'!M14*1.5+'Tariffs 2023'!L14*1.5))*'Tariffs 2023'!Y14/100)),IF(AND('Tariffs 2023'!L14&gt;0,'Tariffs 2023'!M14=""&gt;0),IF(($C$5&lt;'Tariffs 2023'!L14*1.5),(0),($C$5-('Tariffs 2023'!L14*1.5))*'Tariffs 2023'!X14/100),0)))))</f>
        <v>1.0725454545454545</v>
      </c>
      <c r="G24" s="228">
        <f t="shared" ref="G24" si="30">SUM(C24:F24)</f>
        <v>190.31454545454542</v>
      </c>
      <c r="H24" s="228">
        <f t="shared" ref="H24" si="31">(G24-C24)*4</f>
        <v>499.24436363636352</v>
      </c>
      <c r="I24" s="229">
        <f t="shared" ref="I24" si="32">G24*4</f>
        <v>761.2581818181817</v>
      </c>
      <c r="J24" s="229">
        <f t="shared" ref="J24" si="33">I24*1.1</f>
        <v>837.3839999999999</v>
      </c>
      <c r="K24" s="231">
        <f>'Tariffs 2023'!AT14</f>
        <v>0</v>
      </c>
      <c r="L24" s="231">
        <f>'Tariffs 2023'!AU14</f>
        <v>0</v>
      </c>
      <c r="M24" s="231">
        <f>'Tariffs 2023'!AV14</f>
        <v>0</v>
      </c>
      <c r="N24" s="231">
        <f>'Tariffs 2023'!AW14</f>
        <v>0</v>
      </c>
      <c r="O24" s="230" t="str">
        <f t="shared" ref="O24" si="34">IF(SUM(K24:N24)=0,"No discount",IF(K24&gt;0,"Guaranteed off bill",IF(L24&gt;0,"Guaranteed off usage",IF(M24&gt;0,"Pay-on-time off bill","Pay-on-time off usage"))))</f>
        <v>No discount</v>
      </c>
      <c r="P24" s="230" t="str">
        <f t="shared" ref="P24" si="35">IF(OR(A24="Origin Energy",A24="Red Energy",A24="Powershop"),"Inclusive","Exclusive")</f>
        <v>Exclusive</v>
      </c>
      <c r="Q24" s="235">
        <f t="shared" ref="Q24" si="36">IF(AND(O24="Guaranteed off bill",P24="Inclusive"),((I24*1.1)-((I24*1.1)*K24/100))/1.1,IF(AND(O24="Guaranteed off usage",P24="Inclusive"),((I24*1.1)-((H24*1.1)*L24/100))/1.1,IF(AND(O24="Guaranteed off bill",P24="Exclusive"),I24-(I24*K24/100),IF(AND(O24="Guaranteed off usage",P24="Exclusive"),I24-(H24*L24/100),IF(P24="Inclusive",((I24*1.1))/1.1,I24)))))</f>
        <v>761.2581818181817</v>
      </c>
      <c r="R24" s="235">
        <f t="shared" ref="R24" si="37">IF(AND(O24="Pay-on-time off bill",P24="Inclusive"),((Q24*1.1)-((Q24*1.1)*M24/100))/1.1,IF(AND(O24="Pay-on-time off usage",P24="Inclusive"),((Q24*1.1)-((H24*1.1)*N24/100))/1.1,IF(AND(O24="Pay-on-time off bill",P24="Exclusive"),Q24-(Q24*M24/100),IF(AND(O24="Pay-on-time off usage",P24="Exclusive"),Q24-(H24*N24/100),IF(P24="Inclusive",((Q24*1.1))/1.1,Q24)))))</f>
        <v>761.2581818181817</v>
      </c>
      <c r="S24" s="256">
        <f t="shared" ref="S24" si="38">Q24*1.1</f>
        <v>837.3839999999999</v>
      </c>
      <c r="T24" s="256">
        <f t="shared" ref="T24" si="39">R24*1.1</f>
        <v>837.3839999999999</v>
      </c>
      <c r="U24" s="281"/>
      <c r="V24" s="281"/>
      <c r="W24" s="281"/>
      <c r="X24" s="281"/>
      <c r="Y24" s="281"/>
      <c r="Z24" s="281"/>
      <c r="AA24" s="281"/>
      <c r="AB24" s="281"/>
      <c r="AC24" s="281"/>
      <c r="AD24" s="281"/>
      <c r="AE24" s="281"/>
      <c r="AF24" s="281"/>
      <c r="AG24" s="281"/>
      <c r="AH24" s="281"/>
      <c r="AI24" s="281"/>
      <c r="AJ24" s="281"/>
      <c r="AK24" s="281"/>
      <c r="AL24" s="281"/>
    </row>
    <row r="25" spans="1:38" customFormat="1" x14ac:dyDescent="0.15">
      <c r="A25" s="281"/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  <c r="U25" s="281"/>
      <c r="V25" s="281"/>
      <c r="W25" s="281"/>
      <c r="X25" s="281"/>
      <c r="Y25" s="281"/>
      <c r="Z25" s="281"/>
      <c r="AA25" s="281"/>
      <c r="AB25" s="281"/>
      <c r="AC25" s="281"/>
      <c r="AD25" s="281"/>
      <c r="AE25" s="281"/>
      <c r="AF25" s="281"/>
      <c r="AG25" s="281"/>
      <c r="AH25" s="281"/>
      <c r="AI25" s="281"/>
      <c r="AJ25" s="281"/>
      <c r="AK25" s="281"/>
      <c r="AL25" s="281"/>
    </row>
    <row r="26" spans="1:38" customFormat="1" ht="14" thickBot="1" x14ac:dyDescent="0.2">
      <c r="A26" s="281"/>
      <c r="B26" s="281"/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  <c r="S26" s="281"/>
      <c r="T26" s="281"/>
      <c r="U26" s="281"/>
      <c r="V26" s="281"/>
      <c r="W26" s="281"/>
      <c r="X26" s="281"/>
      <c r="Y26" s="281"/>
      <c r="Z26" s="281"/>
      <c r="AA26" s="281"/>
      <c r="AB26" s="281"/>
      <c r="AC26" s="281"/>
      <c r="AD26" s="281"/>
      <c r="AE26" s="281"/>
      <c r="AF26" s="281"/>
      <c r="AG26" s="281"/>
      <c r="AH26" s="281"/>
      <c r="AI26" s="281"/>
      <c r="AJ26" s="281"/>
      <c r="AK26" s="281"/>
      <c r="AL26" s="281"/>
    </row>
    <row r="27" spans="1:38" ht="14" x14ac:dyDescent="0.15">
      <c r="A27" s="193" t="s">
        <v>286</v>
      </c>
      <c r="B27" s="194"/>
      <c r="C27" s="194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281"/>
      <c r="V27" s="281"/>
      <c r="W27" s="281"/>
      <c r="X27" s="281"/>
      <c r="Y27" s="281"/>
      <c r="Z27" s="281"/>
      <c r="AA27" s="281"/>
      <c r="AB27" s="281"/>
      <c r="AC27" s="281"/>
      <c r="AD27" s="281"/>
      <c r="AE27" s="281"/>
      <c r="AF27" s="281"/>
      <c r="AG27" s="281"/>
      <c r="AH27" s="281"/>
      <c r="AI27" s="281"/>
      <c r="AJ27" s="281"/>
      <c r="AK27" s="281"/>
      <c r="AL27" s="281"/>
    </row>
    <row r="28" spans="1:38" ht="75" x14ac:dyDescent="0.15">
      <c r="A28" s="237" t="s">
        <v>84</v>
      </c>
      <c r="B28" s="238" t="s">
        <v>44</v>
      </c>
      <c r="C28" s="239" t="s">
        <v>45</v>
      </c>
      <c r="D28" s="239" t="s">
        <v>57</v>
      </c>
      <c r="E28" s="239" t="s">
        <v>58</v>
      </c>
      <c r="F28" s="239" t="s">
        <v>59</v>
      </c>
      <c r="G28" s="240" t="s">
        <v>328</v>
      </c>
      <c r="H28" s="259" t="s">
        <v>0</v>
      </c>
      <c r="I28" s="259" t="s">
        <v>46</v>
      </c>
      <c r="J28" s="241" t="s">
        <v>1</v>
      </c>
      <c r="K28" s="242" t="s">
        <v>47</v>
      </c>
      <c r="L28" s="242" t="s">
        <v>48</v>
      </c>
      <c r="M28" s="242" t="s">
        <v>49</v>
      </c>
      <c r="N28" s="242" t="s">
        <v>50</v>
      </c>
      <c r="O28" s="243" t="s">
        <v>300</v>
      </c>
      <c r="P28" s="243" t="s">
        <v>301</v>
      </c>
      <c r="Q28" s="243" t="s">
        <v>51</v>
      </c>
      <c r="R28" s="243" t="s">
        <v>52</v>
      </c>
      <c r="S28" s="244" t="s">
        <v>53</v>
      </c>
      <c r="T28" s="244" t="s">
        <v>54</v>
      </c>
      <c r="U28" s="281"/>
      <c r="V28" s="281"/>
      <c r="W28" s="281"/>
      <c r="X28" s="281"/>
      <c r="Y28" s="281"/>
      <c r="Z28" s="281"/>
      <c r="AA28" s="281"/>
      <c r="AB28" s="281"/>
      <c r="AC28" s="281"/>
      <c r="AD28" s="281"/>
      <c r="AE28" s="281"/>
      <c r="AF28" s="281"/>
      <c r="AG28" s="281"/>
      <c r="AH28" s="281"/>
      <c r="AI28" s="281"/>
      <c r="AJ28" s="281"/>
      <c r="AK28" s="281"/>
      <c r="AL28" s="281"/>
    </row>
    <row r="29" spans="1:38" ht="15" thickBot="1" x14ac:dyDescent="0.2">
      <c r="A29" s="203" t="str">
        <f>'Tariffs 2023'!F15</f>
        <v>Origin Energy</v>
      </c>
      <c r="B29" s="204" t="str">
        <f>'Tariffs 2023'!G15</f>
        <v>Go Variable</v>
      </c>
      <c r="C29" s="205">
        <f>91*'Tariffs 2023'!H15/100</f>
        <v>70.227181818181819</v>
      </c>
      <c r="D29" s="205">
        <f>IF('Tariffs 2023'!K15="",$C$5*'Tariffs 2023'!W15/100,IF($C$5&gt;='Tariffs 2023'!L15*1.5,('Tariffs 2023'!L15*1.5*'Tariffs 2023'!W15/100),($C$5*'Tariffs 2023'!W15/100)))</f>
        <v>52.733454545454535</v>
      </c>
      <c r="E29" s="205">
        <f>IF(AND('Tariffs 2023'!L15*1.5&gt;0,'Tariffs 2023'!M15*1.5&gt;0),IF($C$5&lt;'Tariffs 2023'!L15*1.5,0,IF(($C$5-'Tariffs 2023'!L15*1.5)&lt;=('Tariffs 2023'!M15*1.5+'Tariffs 2023'!L15*1.5),(($C$5-'Tariffs 2023'!L15*1.5)*'Tariffs 2023'!X15/100),(('Tariffs 2023'!M15*1.5)*'Tariffs 2023'!X15/100))),0)</f>
        <v>86.337999999999994</v>
      </c>
      <c r="F29" s="205">
        <f>IF(AND('Tariffs 2023'!P15&gt;0,'Tariffs 2023'!O15&gt;0),IF(($C$5&lt;(SUM('Tariffs 2023'!L15:P15))*1.5),(0),($C$5-(SUM('Tariffs 2023'!L15:P15)*1.5))*'Tariffs 2023'!AB15/100),IF(AND('Tariffs 2023'!O15&gt;0,'Tariffs 2023'!P15=""),IF(($C$5&lt; (SUM('Tariffs 2023'!L15:O15))*1.5),(0),($C$5-(SUM('Tariffs 2023'!L15:O15))*1.5)*'Tariffs 2023'!AA15/100),IF(AND('Tariffs 2023'!N15&gt;0,'Tariffs 2023'!O15=""),IF(($C$5&lt;(SUM('Tariffs 2023'!L15:N15))*1.5),(0),($C$5-(SUM('Tariffs 2023'!L15:N15))*1.5)*'Tariffs 2023'!Z15/100),IF(AND('Tariffs 2023'!M15&gt;0,'Tariffs 2023'!N15=""),IF(($C$5&lt;'Tariffs 2023'!M15*1.5+'Tariffs 2023'!L15*1.5),(0),(($C$5-('Tariffs 2023'!M15*1.5+'Tariffs 2023'!L15*1.5))*'Tariffs 2023'!Y15/100)),IF(AND('Tariffs 2023'!L15&gt;0,'Tariffs 2023'!M15=""&gt;0),IF(($C$5&lt;'Tariffs 2023'!L15*1.5),(0),($C$5-('Tariffs 2023'!L15*1.5))*'Tariffs 2023'!X15/100),0)))))</f>
        <v>1.1219999999999999</v>
      </c>
      <c r="G29" s="205">
        <f>SUM(C29:F29)</f>
        <v>210.42063636363633</v>
      </c>
      <c r="H29" s="205">
        <f>(G29-C29)*4</f>
        <v>560.77381818181811</v>
      </c>
      <c r="I29" s="206">
        <f>G29*4</f>
        <v>841.68254545454533</v>
      </c>
      <c r="J29" s="206">
        <f>I29*1.1</f>
        <v>925.85079999999994</v>
      </c>
      <c r="K29" s="207">
        <f>'Tariffs 2023'!AT15</f>
        <v>0</v>
      </c>
      <c r="L29" s="207">
        <f>'Tariffs 2023'!AU15</f>
        <v>0</v>
      </c>
      <c r="M29" s="207">
        <f>'Tariffs 2023'!AV15</f>
        <v>0</v>
      </c>
      <c r="N29" s="207">
        <f>'Tariffs 2023'!AW15</f>
        <v>0</v>
      </c>
      <c r="O29" s="234" t="str">
        <f t="shared" ref="O29" si="40">IF(SUM(K29:N29)=0,"No discount",IF(K29&gt;0,"Guaranteed off bill",IF(L29&gt;0,"Guaranteed off usage",IF(M29&gt;0,"Pay-on-time off bill","Pay-on-time off usage"))))</f>
        <v>No discount</v>
      </c>
      <c r="P29" s="234" t="str">
        <f>IF(OR(A29="Origin Energy",A29="Red Energy",A29="Powershop"),"Inclusive","Exclusive")</f>
        <v>Inclusive</v>
      </c>
      <c r="Q29" s="236">
        <f t="shared" ref="Q29" si="41">IF(AND(O29="Guaranteed off bill",P29="Inclusive"),((I29*1.1)-((I29*1.1)*K29/100))/1.1,IF(AND(O29="Guaranteed off usage",P29="Inclusive"),((I29*1.1)-((H29*1.1)*L29/100))/1.1,IF(AND(O29="Guaranteed off bill",P29="Exclusive"),I29-(I29*K29/100),IF(AND(O29="Guaranteed off usage",P29="Exclusive"),I29-(H29*L29/100),IF(P29="Inclusive",((I29*1.1))/1.1,I29)))))</f>
        <v>841.68254545454533</v>
      </c>
      <c r="R29" s="236">
        <f t="shared" ref="R29" si="42">IF(AND(O29="Pay-on-time off bill",P29="Inclusive"),((Q29*1.1)-((Q29*1.1)*M29/100))/1.1,IF(AND(O29="Pay-on-time off usage",P29="Inclusive"),((Q29*1.1)-((H29*1.1)*N29/100))/1.1,IF(AND(O29="Pay-on-time off bill",P29="Exclusive"),Q29-(Q29*M29/100),IF(AND(O29="Pay-on-time off usage",P29="Exclusive"),Q29-(H29*N29/100),IF(P29="Inclusive",((Q29*1.1))/1.1,Q29)))))</f>
        <v>841.68254545454533</v>
      </c>
      <c r="S29" s="257">
        <f t="shared" ref="S29:T29" si="43">Q29*1.1</f>
        <v>925.85079999999994</v>
      </c>
      <c r="T29" s="257">
        <f t="shared" si="43"/>
        <v>925.85079999999994</v>
      </c>
      <c r="U29" s="281"/>
      <c r="V29" s="281"/>
      <c r="W29" s="281"/>
      <c r="X29" s="281"/>
      <c r="Y29" s="281"/>
      <c r="Z29" s="281"/>
      <c r="AA29" s="281"/>
      <c r="AB29" s="281"/>
      <c r="AC29" s="281"/>
      <c r="AD29" s="281"/>
      <c r="AE29" s="281"/>
      <c r="AF29" s="281"/>
      <c r="AG29" s="281"/>
      <c r="AH29" s="281"/>
      <c r="AI29" s="281"/>
      <c r="AJ29" s="281"/>
      <c r="AK29" s="281"/>
      <c r="AL29" s="281"/>
    </row>
    <row r="30" spans="1:38" customFormat="1" x14ac:dyDescent="0.15">
      <c r="A30" s="281"/>
      <c r="B30" s="281"/>
      <c r="C30" s="281"/>
      <c r="D30" s="281"/>
      <c r="E30" s="281"/>
      <c r="F30" s="281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81"/>
      <c r="S30" s="281"/>
      <c r="T30" s="281"/>
      <c r="U30" s="281"/>
      <c r="V30" s="281"/>
      <c r="W30" s="281"/>
      <c r="X30" s="281"/>
      <c r="Y30" s="281"/>
      <c r="Z30" s="281"/>
      <c r="AA30" s="281"/>
      <c r="AB30" s="281"/>
      <c r="AC30" s="281"/>
      <c r="AD30" s="281"/>
      <c r="AE30" s="281"/>
      <c r="AF30" s="281"/>
      <c r="AG30" s="281"/>
      <c r="AH30" s="281"/>
      <c r="AI30" s="281"/>
      <c r="AJ30" s="281"/>
      <c r="AK30" s="281"/>
      <c r="AL30" s="281"/>
    </row>
    <row r="31" spans="1:38" customFormat="1" ht="14" thickBot="1" x14ac:dyDescent="0.2">
      <c r="A31" s="281"/>
      <c r="B31" s="281"/>
      <c r="C31" s="281"/>
      <c r="D31" s="28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  <c r="AA31" s="281"/>
      <c r="AB31" s="281"/>
      <c r="AC31" s="281"/>
      <c r="AD31" s="281"/>
      <c r="AE31" s="281"/>
      <c r="AF31" s="281"/>
      <c r="AG31" s="281"/>
      <c r="AH31" s="281"/>
      <c r="AI31" s="281"/>
      <c r="AJ31" s="281"/>
      <c r="AK31" s="281"/>
      <c r="AL31" s="281"/>
    </row>
    <row r="32" spans="1:38" ht="14" x14ac:dyDescent="0.15">
      <c r="A32" s="193" t="s">
        <v>288</v>
      </c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281"/>
      <c r="V32" s="281"/>
      <c r="W32" s="281"/>
      <c r="X32" s="281"/>
      <c r="Y32" s="281"/>
      <c r="Z32" s="281"/>
      <c r="AA32" s="281"/>
      <c r="AB32" s="281"/>
      <c r="AC32" s="281"/>
      <c r="AD32" s="281"/>
      <c r="AE32" s="281"/>
      <c r="AF32" s="281"/>
      <c r="AG32" s="281"/>
      <c r="AH32" s="281"/>
      <c r="AI32" s="281"/>
      <c r="AJ32" s="281"/>
      <c r="AK32" s="281"/>
      <c r="AL32" s="281"/>
    </row>
    <row r="33" spans="1:38" ht="75" x14ac:dyDescent="0.15">
      <c r="A33" s="237" t="s">
        <v>84</v>
      </c>
      <c r="B33" s="238" t="s">
        <v>44</v>
      </c>
      <c r="C33" s="239" t="s">
        <v>45</v>
      </c>
      <c r="D33" s="239" t="s">
        <v>57</v>
      </c>
      <c r="E33" s="239" t="s">
        <v>58</v>
      </c>
      <c r="F33" s="239" t="s">
        <v>59</v>
      </c>
      <c r="G33" s="240" t="s">
        <v>328</v>
      </c>
      <c r="H33" s="259" t="s">
        <v>0</v>
      </c>
      <c r="I33" s="259" t="s">
        <v>46</v>
      </c>
      <c r="J33" s="241" t="s">
        <v>1</v>
      </c>
      <c r="K33" s="242" t="s">
        <v>47</v>
      </c>
      <c r="L33" s="242" t="s">
        <v>48</v>
      </c>
      <c r="M33" s="242" t="s">
        <v>49</v>
      </c>
      <c r="N33" s="242" t="s">
        <v>50</v>
      </c>
      <c r="O33" s="243" t="s">
        <v>300</v>
      </c>
      <c r="P33" s="243" t="s">
        <v>301</v>
      </c>
      <c r="Q33" s="243" t="s">
        <v>51</v>
      </c>
      <c r="R33" s="243" t="s">
        <v>52</v>
      </c>
      <c r="S33" s="244" t="s">
        <v>53</v>
      </c>
      <c r="T33" s="244" t="s">
        <v>54</v>
      </c>
      <c r="U33" s="281"/>
      <c r="V33" s="281"/>
      <c r="W33" s="281"/>
      <c r="X33" s="281"/>
      <c r="Y33" s="281"/>
      <c r="Z33" s="281"/>
      <c r="AA33" s="281"/>
      <c r="AB33" s="281"/>
      <c r="AC33" s="281"/>
      <c r="AD33" s="281"/>
      <c r="AE33" s="281"/>
      <c r="AF33" s="281"/>
      <c r="AG33" s="281"/>
      <c r="AH33" s="281"/>
      <c r="AI33" s="281"/>
      <c r="AJ33" s="281"/>
      <c r="AK33" s="281"/>
      <c r="AL33" s="281"/>
    </row>
    <row r="34" spans="1:38" ht="15" thickBot="1" x14ac:dyDescent="0.2">
      <c r="A34" s="203" t="str">
        <f>'Tariffs 2023'!F16</f>
        <v>Origin Energy</v>
      </c>
      <c r="B34" s="204" t="str">
        <f>'Tariffs 2023'!G16</f>
        <v>Go Variable</v>
      </c>
      <c r="C34" s="209">
        <f>91*'Tariffs 2023'!H16/100</f>
        <v>27.812909090909088</v>
      </c>
      <c r="D34" s="209">
        <f>IF('Tariffs 2023'!K16="",$C$5*'Tariffs 2023'!W16/100,IF($C$5&gt;='Tariffs 2023'!L16*1.5,('Tariffs 2023'!L16*1.5*'Tariffs 2023'!W16/100),($C$5*'Tariffs 2023'!W16/100)))</f>
        <v>103.63636363636363</v>
      </c>
      <c r="E34" s="209">
        <f>IF(AND('Tariffs 2023'!L16*1.5&gt;0,'Tariffs 2023'!M16*1.5&gt;0),IF($C$5&lt;'Tariffs 2023'!L16*1.5,0,IF(($C$5-'Tariffs 2023'!L16*1.5)&lt;=('Tariffs 2023'!M16*1.5+'Tariffs 2023'!L16*1.5),(($C$5-'Tariffs 2023'!L16*1.5)*'Tariffs 2023'!X16/100),(('Tariffs 2023'!M16*1.5)*'Tariffs 2023'!X16/100))),0)</f>
        <v>0</v>
      </c>
      <c r="F34" s="209">
        <f>IF(AND('Tariffs 2023'!P16&gt;0,'Tariffs 2023'!O16&gt;0),IF(($C$5&lt;(SUM('Tariffs 2023'!L16:P16))*1.5),(0),($C$5-(SUM('Tariffs 2023'!L16:P16)*1.5))*'Tariffs 2023'!AB16/100),IF(AND('Tariffs 2023'!O16&gt;0,'Tariffs 2023'!P16=""),IF(($C$5&lt; (SUM('Tariffs 2023'!L16:O16))*1.5),(0),($C$5-(SUM('Tariffs 2023'!L16:O16))*1.5)*'Tariffs 2023'!AA16/100),IF(AND('Tariffs 2023'!N16&gt;0,'Tariffs 2023'!O16=""),IF(($C$5&lt;(SUM('Tariffs 2023'!L16:N16))*1.5),(0),($C$5-(SUM('Tariffs 2023'!L16:N16))*1.5)*'Tariffs 2023'!Z16/100),IF(AND('Tariffs 2023'!M16&gt;0,'Tariffs 2023'!N16=""),IF(($C$5&lt;'Tariffs 2023'!M16*1.5+'Tariffs 2023'!L16*1.5),(0),(($C$5-('Tariffs 2023'!M16*1.5+'Tariffs 2023'!L16*1.5))*'Tariffs 2023'!Y16/100)),IF(AND('Tariffs 2023'!L16&gt;0,'Tariffs 2023'!M16=""&gt;0),IF(($C$5&lt;'Tariffs 2023'!L16*1.5),(0),($C$5-('Tariffs 2023'!L16*1.5))*'Tariffs 2023'!X16/100),0)))))</f>
        <v>0</v>
      </c>
      <c r="G34" s="209">
        <f>SUM(C34:F34)</f>
        <v>131.44927272727273</v>
      </c>
      <c r="H34" s="205">
        <f>(G34-C34)*4</f>
        <v>414.54545454545456</v>
      </c>
      <c r="I34" s="206">
        <f>G34*4</f>
        <v>525.79709090909091</v>
      </c>
      <c r="J34" s="206">
        <f>I34*1.1</f>
        <v>578.3768</v>
      </c>
      <c r="K34" s="207">
        <f>'Tariffs 2023'!AT16</f>
        <v>0</v>
      </c>
      <c r="L34" s="207">
        <f>'Tariffs 2023'!AU16</f>
        <v>0</v>
      </c>
      <c r="M34" s="207">
        <f>'Tariffs 2023'!AV16</f>
        <v>0</v>
      </c>
      <c r="N34" s="207">
        <f>'Tariffs 2023'!AW16</f>
        <v>0</v>
      </c>
      <c r="O34" s="234" t="str">
        <f t="shared" ref="O34" si="44">IF(SUM(K34:N34)=0,"No discount",IF(K34&gt;0,"Guaranteed off bill",IF(L34&gt;0,"Guaranteed off usage",IF(M34&gt;0,"Pay-on-time off bill","Pay-on-time off usage"))))</f>
        <v>No discount</v>
      </c>
      <c r="P34" s="234" t="str">
        <f>IF(OR(A34="Origin Energy",A34="Red Energy",A34="Powershop"),"Inclusive","Exclusive")</f>
        <v>Inclusive</v>
      </c>
      <c r="Q34" s="236">
        <f t="shared" ref="Q34" si="45">IF(AND(O34="Guaranteed off bill",P34="Inclusive"),((I34*1.1)-((I34*1.1)*K34/100))/1.1,IF(AND(O34="Guaranteed off usage",P34="Inclusive"),((I34*1.1)-((H34*1.1)*L34/100))/1.1,IF(AND(O34="Guaranteed off bill",P34="Exclusive"),I34-(I34*K34/100),IF(AND(O34="Guaranteed off usage",P34="Exclusive"),I34-(H34*L34/100),IF(P34="Inclusive",((I34*1.1))/1.1,I34)))))</f>
        <v>525.79709090909091</v>
      </c>
      <c r="R34" s="236">
        <f t="shared" ref="R34" si="46">IF(AND(O34="Pay-on-time off bill",P34="Inclusive"),((Q34*1.1)-((Q34*1.1)*M34/100))/1.1,IF(AND(O34="Pay-on-time off usage",P34="Inclusive"),((Q34*1.1)-((H34*1.1)*N34/100))/1.1,IF(AND(O34="Pay-on-time off bill",P34="Exclusive"),Q34-(Q34*M34/100),IF(AND(O34="Pay-on-time off usage",P34="Exclusive"),Q34-(H34*N34/100),IF(P34="Inclusive",((Q34*1.1))/1.1,Q34)))))</f>
        <v>525.79709090909091</v>
      </c>
      <c r="S34" s="257">
        <f t="shared" ref="S34:T34" si="47">Q34*1.1</f>
        <v>578.3768</v>
      </c>
      <c r="T34" s="257">
        <f t="shared" si="47"/>
        <v>578.3768</v>
      </c>
      <c r="U34" s="281"/>
      <c r="V34" s="281"/>
      <c r="W34" s="281"/>
      <c r="X34" s="281"/>
      <c r="Y34" s="281"/>
      <c r="Z34" s="281"/>
      <c r="AA34" s="281"/>
      <c r="AB34" s="281"/>
      <c r="AC34" s="281"/>
      <c r="AD34" s="281"/>
      <c r="AE34" s="281"/>
      <c r="AF34" s="281"/>
      <c r="AG34" s="281"/>
      <c r="AH34" s="281"/>
      <c r="AI34" s="281"/>
      <c r="AJ34" s="281"/>
      <c r="AK34" s="281"/>
      <c r="AL34" s="281"/>
    </row>
    <row r="35" spans="1:38" customFormat="1" x14ac:dyDescent="0.15">
      <c r="A35" s="281"/>
      <c r="B35" s="281"/>
      <c r="C35" s="281"/>
      <c r="D35" s="281"/>
      <c r="E35" s="281"/>
      <c r="F35" s="281"/>
      <c r="G35" s="281"/>
      <c r="H35" s="281"/>
      <c r="I35" s="281"/>
      <c r="J35" s="281"/>
      <c r="K35" s="281"/>
      <c r="L35" s="281"/>
      <c r="M35" s="281"/>
      <c r="N35" s="281"/>
      <c r="O35" s="281"/>
      <c r="P35" s="281"/>
      <c r="Q35" s="281"/>
      <c r="R35" s="281"/>
      <c r="S35" s="281"/>
      <c r="T35" s="281"/>
      <c r="U35" s="281"/>
      <c r="V35" s="281"/>
      <c r="W35" s="281"/>
      <c r="X35" s="281"/>
      <c r="Y35" s="281"/>
      <c r="Z35" s="281"/>
      <c r="AA35" s="281"/>
      <c r="AB35" s="281"/>
      <c r="AC35" s="281"/>
      <c r="AD35" s="281"/>
      <c r="AE35" s="281"/>
      <c r="AF35" s="281"/>
      <c r="AG35" s="281"/>
      <c r="AH35" s="281"/>
      <c r="AI35" s="281"/>
      <c r="AJ35" s="281"/>
      <c r="AK35" s="281"/>
      <c r="AL35" s="281"/>
    </row>
    <row r="36" spans="1:38" customFormat="1" x14ac:dyDescent="0.15">
      <c r="A36" s="281"/>
      <c r="B36" s="281"/>
      <c r="C36" s="281"/>
      <c r="D36" s="281"/>
      <c r="E36" s="281"/>
      <c r="F36" s="281"/>
      <c r="G36" s="281"/>
      <c r="H36" s="281"/>
      <c r="I36" s="281"/>
      <c r="J36" s="281"/>
      <c r="K36" s="281"/>
      <c r="L36" s="281"/>
      <c r="M36" s="281"/>
      <c r="N36" s="281"/>
      <c r="O36" s="281"/>
      <c r="P36" s="281"/>
      <c r="Q36" s="281"/>
      <c r="R36" s="281"/>
      <c r="S36" s="281"/>
      <c r="T36" s="281"/>
      <c r="U36" s="281"/>
      <c r="V36" s="281"/>
      <c r="W36" s="281"/>
      <c r="X36" s="281"/>
      <c r="Y36" s="281"/>
      <c r="Z36" s="281"/>
      <c r="AA36" s="281"/>
      <c r="AB36" s="281"/>
      <c r="AC36" s="281"/>
      <c r="AD36" s="281"/>
      <c r="AE36" s="281"/>
      <c r="AF36" s="281"/>
      <c r="AG36" s="281"/>
      <c r="AH36" s="281"/>
      <c r="AI36" s="281"/>
      <c r="AJ36" s="281"/>
      <c r="AK36" s="281"/>
      <c r="AL36" s="281"/>
    </row>
    <row r="37" spans="1:38" customFormat="1" x14ac:dyDescent="0.15">
      <c r="A37" s="281"/>
      <c r="B37" s="281"/>
      <c r="C37" s="281"/>
      <c r="D37" s="281"/>
      <c r="E37" s="281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81"/>
      <c r="T37" s="281"/>
      <c r="U37" s="281"/>
      <c r="V37" s="281"/>
      <c r="W37" s="281"/>
      <c r="X37" s="281"/>
      <c r="Y37" s="281"/>
      <c r="Z37" s="281"/>
      <c r="AA37" s="281"/>
      <c r="AB37" s="281"/>
      <c r="AC37" s="281"/>
      <c r="AD37" s="281"/>
      <c r="AE37" s="281"/>
      <c r="AF37" s="281"/>
      <c r="AG37" s="281"/>
      <c r="AH37" s="281"/>
      <c r="AI37" s="281"/>
      <c r="AJ37" s="281"/>
      <c r="AK37" s="281"/>
      <c r="AL37" s="281"/>
    </row>
    <row r="38" spans="1:38" customFormat="1" x14ac:dyDescent="0.15">
      <c r="A38" s="281"/>
      <c r="B38" s="281"/>
      <c r="C38" s="281"/>
      <c r="D38" s="281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281"/>
      <c r="U38" s="281"/>
      <c r="V38" s="281"/>
      <c r="W38" s="281"/>
      <c r="X38" s="281"/>
      <c r="Y38" s="281"/>
      <c r="Z38" s="281"/>
      <c r="AA38" s="281"/>
      <c r="AB38" s="281"/>
      <c r="AC38" s="281"/>
      <c r="AD38" s="281"/>
      <c r="AE38" s="281"/>
      <c r="AF38" s="281"/>
      <c r="AG38" s="281"/>
      <c r="AH38" s="281"/>
      <c r="AI38" s="281"/>
      <c r="AJ38" s="281"/>
      <c r="AK38" s="281"/>
      <c r="AL38" s="281"/>
    </row>
    <row r="39" spans="1:38" customFormat="1" x14ac:dyDescent="0.15">
      <c r="A39" s="281"/>
      <c r="B39" s="281"/>
      <c r="C39" s="281"/>
      <c r="D39" s="281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281"/>
      <c r="R39" s="281"/>
      <c r="S39" s="281"/>
      <c r="T39" s="281"/>
      <c r="U39" s="281"/>
      <c r="V39" s="281"/>
      <c r="W39" s="281"/>
      <c r="X39" s="281"/>
      <c r="Y39" s="281"/>
      <c r="Z39" s="281"/>
      <c r="AA39" s="281"/>
      <c r="AB39" s="281"/>
      <c r="AC39" s="281"/>
      <c r="AD39" s="281"/>
      <c r="AE39" s="281"/>
      <c r="AF39" s="281"/>
      <c r="AG39" s="281"/>
      <c r="AH39" s="281"/>
      <c r="AI39" s="281"/>
      <c r="AJ39" s="281"/>
      <c r="AK39" s="281"/>
      <c r="AL39" s="281"/>
    </row>
    <row r="40" spans="1:38" customFormat="1" x14ac:dyDescent="0.15">
      <c r="A40" s="281"/>
      <c r="B40" s="281"/>
      <c r="C40" s="281"/>
      <c r="D40" s="281"/>
      <c r="E40" s="281"/>
      <c r="F40" s="281"/>
      <c r="G40" s="281"/>
      <c r="H40" s="281"/>
      <c r="I40" s="281"/>
      <c r="J40" s="281"/>
      <c r="K40" s="281"/>
      <c r="L40" s="281"/>
      <c r="M40" s="281"/>
      <c r="N40" s="281"/>
      <c r="O40" s="281"/>
      <c r="P40" s="281"/>
      <c r="Q40" s="281"/>
      <c r="R40" s="281"/>
      <c r="S40" s="281"/>
      <c r="T40" s="281"/>
      <c r="U40" s="281"/>
      <c r="V40" s="281"/>
      <c r="W40" s="281"/>
      <c r="X40" s="281"/>
      <c r="Y40" s="281"/>
      <c r="Z40" s="281"/>
      <c r="AA40" s="281"/>
      <c r="AB40" s="281"/>
      <c r="AC40" s="281"/>
      <c r="AD40" s="281"/>
      <c r="AE40" s="281"/>
      <c r="AF40" s="281"/>
      <c r="AG40" s="281"/>
      <c r="AH40" s="281"/>
      <c r="AI40" s="281"/>
      <c r="AJ40" s="281"/>
      <c r="AK40" s="281"/>
      <c r="AL40" s="281"/>
    </row>
    <row r="41" spans="1:38" customFormat="1" x14ac:dyDescent="0.15">
      <c r="A41" s="281"/>
      <c r="B41" s="281"/>
      <c r="C41" s="281"/>
      <c r="D41" s="281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1"/>
      <c r="AA41" s="281"/>
      <c r="AB41" s="281"/>
      <c r="AC41" s="281"/>
      <c r="AD41" s="281"/>
      <c r="AE41" s="281"/>
      <c r="AF41" s="281"/>
      <c r="AG41" s="281"/>
      <c r="AH41" s="281"/>
      <c r="AI41" s="281"/>
      <c r="AJ41" s="281"/>
      <c r="AK41" s="281"/>
      <c r="AL41" s="281"/>
    </row>
    <row r="42" spans="1:38" customFormat="1" x14ac:dyDescent="0.15">
      <c r="A42" s="281"/>
      <c r="B42" s="281"/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1"/>
      <c r="AA42" s="281"/>
      <c r="AB42" s="281"/>
      <c r="AC42" s="281"/>
      <c r="AD42" s="281"/>
      <c r="AE42" s="281"/>
      <c r="AF42" s="281"/>
      <c r="AG42" s="281"/>
      <c r="AH42" s="281"/>
      <c r="AI42" s="281"/>
      <c r="AJ42" s="281"/>
      <c r="AK42" s="281"/>
      <c r="AL42" s="281"/>
    </row>
    <row r="43" spans="1:38" customFormat="1" x14ac:dyDescent="0.15">
      <c r="A43" s="281"/>
      <c r="B43" s="281"/>
      <c r="C43" s="281"/>
      <c r="D43" s="281"/>
      <c r="E43" s="281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  <c r="AC43" s="281"/>
      <c r="AD43" s="281"/>
      <c r="AE43" s="281"/>
      <c r="AF43" s="281"/>
      <c r="AG43" s="281"/>
      <c r="AH43" s="281"/>
      <c r="AI43" s="281"/>
      <c r="AJ43" s="281"/>
      <c r="AK43" s="281"/>
      <c r="AL43" s="281"/>
    </row>
    <row r="44" spans="1:38" customFormat="1" x14ac:dyDescent="0.15">
      <c r="A44" s="281"/>
      <c r="B44" s="281"/>
      <c r="C44" s="281"/>
      <c r="D44" s="281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1"/>
      <c r="AA44" s="281"/>
      <c r="AB44" s="281"/>
      <c r="AC44" s="281"/>
      <c r="AD44" s="281"/>
      <c r="AE44" s="281"/>
      <c r="AF44" s="281"/>
      <c r="AG44" s="281"/>
      <c r="AH44" s="281"/>
      <c r="AI44" s="281"/>
      <c r="AJ44" s="281"/>
      <c r="AK44" s="281"/>
      <c r="AL44" s="281"/>
    </row>
    <row r="45" spans="1:38" customFormat="1" x14ac:dyDescent="0.15">
      <c r="A45" s="281"/>
      <c r="B45" s="281"/>
      <c r="C45" s="281"/>
      <c r="D45" s="281"/>
      <c r="E45" s="281"/>
      <c r="F45" s="281"/>
      <c r="G45" s="281"/>
      <c r="H45" s="281"/>
      <c r="I45" s="281"/>
      <c r="J45" s="281"/>
      <c r="K45" s="281"/>
      <c r="L45" s="281"/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1"/>
      <c r="Z45" s="281"/>
      <c r="AA45" s="281"/>
      <c r="AB45" s="281"/>
      <c r="AC45" s="281"/>
      <c r="AD45" s="281"/>
      <c r="AE45" s="281"/>
      <c r="AF45" s="281"/>
      <c r="AG45" s="281"/>
      <c r="AH45" s="281"/>
      <c r="AI45" s="281"/>
      <c r="AJ45" s="281"/>
      <c r="AK45" s="281"/>
      <c r="AL45" s="281"/>
    </row>
    <row r="46" spans="1:38" customFormat="1" x14ac:dyDescent="0.15">
      <c r="A46" s="281"/>
      <c r="B46" s="281"/>
      <c r="C46" s="281"/>
      <c r="D46" s="281"/>
      <c r="E46" s="281"/>
      <c r="F46" s="281"/>
      <c r="G46" s="281"/>
      <c r="H46" s="281"/>
      <c r="I46" s="281"/>
      <c r="J46" s="281"/>
      <c r="K46" s="281"/>
      <c r="L46" s="281"/>
      <c r="M46" s="281"/>
      <c r="N46" s="281"/>
      <c r="O46" s="281"/>
      <c r="P46" s="281"/>
      <c r="Q46" s="281"/>
      <c r="R46" s="281"/>
      <c r="S46" s="281"/>
      <c r="T46" s="281"/>
      <c r="U46" s="281"/>
      <c r="V46" s="281"/>
      <c r="W46" s="281"/>
      <c r="X46" s="281"/>
      <c r="Y46" s="281"/>
      <c r="Z46" s="281"/>
      <c r="AA46" s="281"/>
      <c r="AB46" s="281"/>
      <c r="AC46" s="281"/>
      <c r="AD46" s="281"/>
      <c r="AE46" s="281"/>
      <c r="AF46" s="281"/>
      <c r="AG46" s="281"/>
      <c r="AH46" s="281"/>
      <c r="AI46" s="281"/>
      <c r="AJ46" s="281"/>
      <c r="AK46" s="281"/>
      <c r="AL46" s="281"/>
    </row>
    <row r="47" spans="1:38" customFormat="1" x14ac:dyDescent="0.15">
      <c r="A47" s="281"/>
      <c r="B47" s="281"/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281"/>
      <c r="T47" s="281"/>
      <c r="U47" s="281"/>
      <c r="V47" s="281"/>
      <c r="W47" s="281"/>
      <c r="X47" s="281"/>
      <c r="Y47" s="281"/>
      <c r="Z47" s="281"/>
      <c r="AA47" s="281"/>
      <c r="AB47" s="281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</row>
    <row r="48" spans="1:38" customFormat="1" x14ac:dyDescent="0.15">
      <c r="A48" s="281"/>
      <c r="B48" s="281"/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281"/>
      <c r="U48" s="281"/>
      <c r="V48" s="281"/>
      <c r="W48" s="281"/>
      <c r="X48" s="281"/>
      <c r="Y48" s="281"/>
      <c r="Z48" s="281"/>
      <c r="AA48" s="281"/>
      <c r="AB48" s="281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</row>
    <row r="49" spans="1:38" customFormat="1" x14ac:dyDescent="0.15">
      <c r="A49" s="281"/>
      <c r="B49" s="281"/>
      <c r="C49" s="281"/>
      <c r="D49" s="281"/>
      <c r="E49" s="281"/>
      <c r="F49" s="281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  <c r="AA49" s="281"/>
      <c r="AB49" s="281"/>
      <c r="AC49" s="281"/>
      <c r="AD49" s="281"/>
      <c r="AE49" s="281"/>
      <c r="AF49" s="281"/>
      <c r="AG49" s="281"/>
      <c r="AH49" s="281"/>
      <c r="AI49" s="281"/>
      <c r="AJ49" s="281"/>
      <c r="AK49" s="281"/>
      <c r="AL49" s="281"/>
    </row>
    <row r="50" spans="1:38" customFormat="1" x14ac:dyDescent="0.15">
      <c r="A50" s="281"/>
      <c r="B50" s="281"/>
      <c r="C50" s="281"/>
      <c r="D50" s="281"/>
      <c r="E50" s="281"/>
      <c r="F50" s="281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  <c r="AA50" s="281"/>
      <c r="AB50" s="281"/>
      <c r="AC50" s="281"/>
      <c r="AD50" s="281"/>
      <c r="AE50" s="281"/>
      <c r="AF50" s="281"/>
      <c r="AG50" s="281"/>
      <c r="AH50" s="281"/>
      <c r="AI50" s="281"/>
      <c r="AJ50" s="281"/>
      <c r="AK50" s="281"/>
      <c r="AL50" s="281"/>
    </row>
    <row r="51" spans="1:38" customFormat="1" x14ac:dyDescent="0.15">
      <c r="A51" s="281"/>
      <c r="B51" s="281"/>
      <c r="C51" s="281"/>
      <c r="D51" s="281"/>
      <c r="E51" s="281"/>
      <c r="F51" s="281"/>
      <c r="G51" s="281"/>
      <c r="H51" s="281"/>
      <c r="I51" s="281"/>
      <c r="J51" s="281"/>
      <c r="K51" s="281"/>
      <c r="L51" s="281"/>
      <c r="M51" s="281"/>
      <c r="N51" s="281"/>
      <c r="O51" s="281"/>
      <c r="P51" s="281"/>
      <c r="Q51" s="281"/>
      <c r="R51" s="281"/>
      <c r="S51" s="281"/>
      <c r="T51" s="281"/>
      <c r="U51" s="281"/>
      <c r="V51" s="281"/>
      <c r="W51" s="281"/>
      <c r="X51" s="281"/>
      <c r="Y51" s="281"/>
      <c r="Z51" s="281"/>
      <c r="AA51" s="281"/>
      <c r="AB51" s="281"/>
      <c r="AC51" s="281"/>
      <c r="AD51" s="281"/>
      <c r="AE51" s="281"/>
      <c r="AF51" s="281"/>
      <c r="AG51" s="281"/>
      <c r="AH51" s="281"/>
      <c r="AI51" s="281"/>
      <c r="AJ51" s="281"/>
      <c r="AK51" s="281"/>
      <c r="AL51" s="281"/>
    </row>
    <row r="52" spans="1:38" customFormat="1" x14ac:dyDescent="0.15">
      <c r="A52" s="281"/>
      <c r="B52" s="281"/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  <c r="AA52" s="281"/>
      <c r="AB52" s="281"/>
      <c r="AC52" s="281"/>
      <c r="AD52" s="281"/>
      <c r="AE52" s="281"/>
      <c r="AF52" s="281"/>
      <c r="AG52" s="281"/>
      <c r="AH52" s="281"/>
      <c r="AI52" s="281"/>
      <c r="AJ52" s="281"/>
      <c r="AK52" s="281"/>
      <c r="AL52" s="281"/>
    </row>
    <row r="53" spans="1:38" customFormat="1" x14ac:dyDescent="0.15">
      <c r="A53" s="281"/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1"/>
      <c r="Q53" s="281"/>
      <c r="R53" s="281"/>
      <c r="S53" s="281"/>
      <c r="T53" s="281"/>
      <c r="U53" s="281"/>
      <c r="V53" s="281"/>
      <c r="W53" s="281"/>
      <c r="X53" s="281"/>
      <c r="Y53" s="281"/>
      <c r="Z53" s="281"/>
      <c r="AA53" s="281"/>
      <c r="AB53" s="281"/>
      <c r="AC53" s="281"/>
      <c r="AD53" s="281"/>
      <c r="AE53" s="281"/>
      <c r="AF53" s="281"/>
      <c r="AG53" s="281"/>
      <c r="AH53" s="281"/>
      <c r="AI53" s="281"/>
      <c r="AJ53" s="281"/>
      <c r="AK53" s="281"/>
      <c r="AL53" s="281"/>
    </row>
    <row r="54" spans="1:38" customFormat="1" x14ac:dyDescent="0.15">
      <c r="A54" s="281"/>
      <c r="B54" s="281"/>
      <c r="C54" s="281"/>
      <c r="D54" s="281"/>
      <c r="E54" s="281"/>
      <c r="F54" s="281"/>
      <c r="G54" s="281"/>
      <c r="H54" s="281"/>
      <c r="I54" s="281"/>
      <c r="J54" s="281"/>
      <c r="K54" s="281"/>
      <c r="L54" s="281"/>
      <c r="M54" s="281"/>
      <c r="N54" s="281"/>
      <c r="O54" s="281"/>
      <c r="P54" s="281"/>
      <c r="Q54" s="281"/>
      <c r="R54" s="281"/>
      <c r="S54" s="281"/>
      <c r="T54" s="281"/>
      <c r="U54" s="281"/>
      <c r="V54" s="281"/>
      <c r="W54" s="281"/>
      <c r="X54" s="281"/>
      <c r="Y54" s="281"/>
      <c r="Z54" s="281"/>
      <c r="AA54" s="281"/>
      <c r="AB54" s="281"/>
      <c r="AC54" s="281"/>
      <c r="AD54" s="281"/>
      <c r="AE54" s="281"/>
      <c r="AF54" s="281"/>
      <c r="AG54" s="281"/>
      <c r="AH54" s="281"/>
      <c r="AI54" s="281"/>
      <c r="AJ54" s="281"/>
      <c r="AK54" s="281"/>
      <c r="AL54" s="281"/>
    </row>
    <row r="55" spans="1:38" customFormat="1" x14ac:dyDescent="0.15">
      <c r="A55" s="281"/>
      <c r="B55" s="281"/>
      <c r="C55" s="281"/>
      <c r="D55" s="281"/>
      <c r="E55" s="281"/>
      <c r="F55" s="281"/>
      <c r="G55" s="281"/>
      <c r="H55" s="281"/>
      <c r="I55" s="281"/>
      <c r="J55" s="281"/>
      <c r="K55" s="281"/>
      <c r="L55" s="281"/>
      <c r="M55" s="281"/>
      <c r="N55" s="281"/>
      <c r="O55" s="281"/>
      <c r="P55" s="281"/>
      <c r="Q55" s="281"/>
      <c r="R55" s="281"/>
      <c r="S55" s="281"/>
      <c r="T55" s="281"/>
      <c r="U55" s="281"/>
      <c r="V55" s="281"/>
      <c r="W55" s="281"/>
      <c r="X55" s="281"/>
      <c r="Y55" s="281"/>
      <c r="Z55" s="281"/>
      <c r="AA55" s="281"/>
      <c r="AB55" s="281"/>
      <c r="AC55" s="281"/>
      <c r="AD55" s="281"/>
      <c r="AE55" s="281"/>
      <c r="AF55" s="281"/>
      <c r="AG55" s="281"/>
      <c r="AH55" s="281"/>
      <c r="AI55" s="281"/>
      <c r="AJ55" s="281"/>
      <c r="AK55" s="281"/>
      <c r="AL55" s="281"/>
    </row>
    <row r="56" spans="1:38" customFormat="1" x14ac:dyDescent="0.15">
      <c r="A56" s="281"/>
      <c r="B56" s="281"/>
      <c r="C56" s="281"/>
      <c r="D56" s="281"/>
      <c r="E56" s="281"/>
      <c r="F56" s="281"/>
      <c r="G56" s="281"/>
      <c r="H56" s="281"/>
      <c r="I56" s="281"/>
      <c r="J56" s="281"/>
      <c r="K56" s="281"/>
      <c r="L56" s="281"/>
      <c r="M56" s="281"/>
      <c r="N56" s="281"/>
      <c r="O56" s="281"/>
      <c r="P56" s="281"/>
      <c r="Q56" s="281"/>
      <c r="R56" s="281"/>
      <c r="S56" s="281"/>
      <c r="T56" s="281"/>
      <c r="U56" s="281"/>
      <c r="V56" s="281"/>
      <c r="W56" s="281"/>
      <c r="X56" s="281"/>
      <c r="Y56" s="281"/>
      <c r="Z56" s="281"/>
      <c r="AA56" s="281"/>
      <c r="AB56" s="281"/>
      <c r="AC56" s="281"/>
      <c r="AD56" s="281"/>
      <c r="AE56" s="281"/>
      <c r="AF56" s="281"/>
      <c r="AG56" s="281"/>
      <c r="AH56" s="281"/>
      <c r="AI56" s="281"/>
      <c r="AJ56" s="281"/>
      <c r="AK56" s="281"/>
      <c r="AL56" s="281"/>
    </row>
    <row r="57" spans="1:38" customFormat="1" x14ac:dyDescent="0.15">
      <c r="A57" s="281"/>
      <c r="B57" s="281"/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281"/>
      <c r="R57" s="281"/>
      <c r="S57" s="281"/>
      <c r="T57" s="281"/>
      <c r="U57" s="281"/>
      <c r="V57" s="281"/>
      <c r="W57" s="281"/>
      <c r="X57" s="281"/>
      <c r="Y57" s="281"/>
      <c r="Z57" s="281"/>
      <c r="AA57" s="281"/>
      <c r="AB57" s="281"/>
      <c r="AC57" s="281"/>
      <c r="AD57" s="281"/>
      <c r="AE57" s="281"/>
      <c r="AF57" s="281"/>
      <c r="AG57" s="281"/>
      <c r="AH57" s="281"/>
      <c r="AI57" s="281"/>
      <c r="AJ57" s="281"/>
      <c r="AK57" s="281"/>
      <c r="AL57" s="281"/>
    </row>
    <row r="58" spans="1:38" customFormat="1" x14ac:dyDescent="0.15">
      <c r="A58" s="281"/>
      <c r="B58" s="281"/>
      <c r="C58" s="281"/>
      <c r="D58" s="281"/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/>
      <c r="Q58" s="281"/>
      <c r="R58" s="281"/>
      <c r="S58" s="281"/>
      <c r="T58" s="281"/>
      <c r="U58" s="281"/>
      <c r="V58" s="281"/>
      <c r="W58" s="281"/>
      <c r="X58" s="281"/>
      <c r="Y58" s="281"/>
      <c r="Z58" s="281"/>
      <c r="AA58" s="281"/>
      <c r="AB58" s="281"/>
      <c r="AC58" s="281"/>
      <c r="AD58" s="281"/>
      <c r="AE58" s="281"/>
      <c r="AF58" s="281"/>
      <c r="AG58" s="281"/>
      <c r="AH58" s="281"/>
      <c r="AI58" s="281"/>
      <c r="AJ58" s="281"/>
      <c r="AK58" s="281"/>
      <c r="AL58" s="281"/>
    </row>
    <row r="59" spans="1:38" customFormat="1" x14ac:dyDescent="0.15">
      <c r="A59" s="281"/>
      <c r="B59" s="281"/>
      <c r="C59" s="281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281"/>
      <c r="R59" s="281"/>
      <c r="S59" s="281"/>
      <c r="T59" s="281"/>
      <c r="U59" s="281"/>
      <c r="V59" s="281"/>
      <c r="W59" s="281"/>
      <c r="X59" s="281"/>
      <c r="Y59" s="281"/>
      <c r="Z59" s="281"/>
      <c r="AA59" s="281"/>
      <c r="AB59" s="281"/>
      <c r="AC59" s="281"/>
      <c r="AD59" s="281"/>
      <c r="AE59" s="281"/>
      <c r="AF59" s="281"/>
      <c r="AG59" s="281"/>
      <c r="AH59" s="281"/>
      <c r="AI59" s="281"/>
      <c r="AJ59" s="281"/>
      <c r="AK59" s="281"/>
      <c r="AL59" s="281"/>
    </row>
    <row r="60" spans="1:38" customFormat="1" x14ac:dyDescent="0.15">
      <c r="A60" s="281"/>
      <c r="B60" s="281"/>
      <c r="C60" s="281"/>
      <c r="D60" s="281"/>
      <c r="E60" s="281"/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/>
      <c r="Q60" s="281"/>
      <c r="R60" s="281"/>
      <c r="S60" s="281"/>
      <c r="T60" s="281"/>
      <c r="U60" s="281"/>
      <c r="V60" s="281"/>
      <c r="W60" s="281"/>
      <c r="X60" s="281"/>
      <c r="Y60" s="281"/>
      <c r="Z60" s="281"/>
      <c r="AA60" s="281"/>
      <c r="AB60" s="281"/>
      <c r="AC60" s="281"/>
      <c r="AD60" s="281"/>
      <c r="AE60" s="281"/>
      <c r="AF60" s="281"/>
      <c r="AG60" s="281"/>
      <c r="AH60" s="281"/>
      <c r="AI60" s="281"/>
      <c r="AJ60" s="281"/>
      <c r="AK60" s="281"/>
      <c r="AL60" s="281"/>
    </row>
    <row r="61" spans="1:38" customFormat="1" x14ac:dyDescent="0.15">
      <c r="A61" s="281"/>
      <c r="B61" s="281"/>
      <c r="C61" s="281"/>
      <c r="D61" s="281"/>
      <c r="E61" s="281"/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/>
      <c r="Q61" s="281"/>
      <c r="R61" s="281"/>
      <c r="S61" s="281"/>
      <c r="T61" s="281"/>
      <c r="U61" s="281"/>
      <c r="V61" s="281"/>
      <c r="W61" s="281"/>
      <c r="X61" s="281"/>
      <c r="Y61" s="281"/>
      <c r="Z61" s="281"/>
      <c r="AA61" s="281"/>
      <c r="AB61" s="281"/>
      <c r="AC61" s="281"/>
      <c r="AD61" s="281"/>
      <c r="AE61" s="281"/>
      <c r="AF61" s="281"/>
      <c r="AG61" s="281"/>
      <c r="AH61" s="281"/>
      <c r="AI61" s="281"/>
      <c r="AJ61" s="281"/>
      <c r="AK61" s="281"/>
      <c r="AL61" s="281"/>
    </row>
    <row r="62" spans="1:38" customFormat="1" x14ac:dyDescent="0.15">
      <c r="A62" s="281"/>
      <c r="B62" s="281"/>
      <c r="C62" s="281"/>
      <c r="D62" s="281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  <c r="Z62" s="281"/>
      <c r="AA62" s="281"/>
      <c r="AB62" s="281"/>
      <c r="AC62" s="281"/>
      <c r="AD62" s="281"/>
      <c r="AE62" s="281"/>
      <c r="AF62" s="281"/>
      <c r="AG62" s="281"/>
      <c r="AH62" s="281"/>
      <c r="AI62" s="281"/>
      <c r="AJ62" s="281"/>
      <c r="AK62" s="281"/>
      <c r="AL62" s="281"/>
    </row>
    <row r="63" spans="1:38" customFormat="1" x14ac:dyDescent="0.15">
      <c r="A63" s="281"/>
      <c r="B63" s="281"/>
      <c r="C63" s="281"/>
      <c r="D63" s="281"/>
      <c r="E63" s="281"/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/>
      <c r="Q63" s="281"/>
      <c r="R63" s="281"/>
      <c r="S63" s="281"/>
      <c r="T63" s="281"/>
      <c r="U63" s="281"/>
      <c r="V63" s="281"/>
      <c r="W63" s="281"/>
      <c r="X63" s="281"/>
      <c r="Y63" s="281"/>
      <c r="Z63" s="281"/>
      <c r="AA63" s="281"/>
      <c r="AB63" s="281"/>
      <c r="AC63" s="281"/>
      <c r="AD63" s="281"/>
      <c r="AE63" s="281"/>
      <c r="AF63" s="281"/>
      <c r="AG63" s="281"/>
      <c r="AH63" s="281"/>
      <c r="AI63" s="281"/>
      <c r="AJ63" s="281"/>
      <c r="AK63" s="281"/>
      <c r="AL63" s="281"/>
    </row>
    <row r="64" spans="1:38" customFormat="1" x14ac:dyDescent="0.15">
      <c r="A64" s="281"/>
      <c r="B64" s="281"/>
      <c r="C64" s="281"/>
      <c r="D64" s="281"/>
      <c r="E64" s="281"/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/>
      <c r="Q64" s="281"/>
      <c r="R64" s="281"/>
      <c r="S64" s="281"/>
      <c r="T64" s="281"/>
      <c r="U64" s="281"/>
      <c r="V64" s="281"/>
      <c r="W64" s="281"/>
      <c r="X64" s="281"/>
      <c r="Y64" s="281"/>
      <c r="Z64" s="281"/>
      <c r="AA64" s="281"/>
      <c r="AB64" s="281"/>
      <c r="AC64" s="281"/>
      <c r="AD64" s="281"/>
      <c r="AE64" s="281"/>
      <c r="AF64" s="281"/>
      <c r="AG64" s="281"/>
      <c r="AH64" s="281"/>
      <c r="AI64" s="281"/>
      <c r="AJ64" s="281"/>
      <c r="AK64" s="281"/>
      <c r="AL64" s="281"/>
    </row>
    <row r="65" spans="1:38" customFormat="1" x14ac:dyDescent="0.15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281"/>
      <c r="U65" s="281"/>
      <c r="V65" s="281"/>
      <c r="W65" s="281"/>
      <c r="X65" s="281"/>
      <c r="Y65" s="281"/>
      <c r="Z65" s="281"/>
      <c r="AA65" s="281"/>
      <c r="AB65" s="281"/>
      <c r="AC65" s="281"/>
      <c r="AD65" s="281"/>
      <c r="AE65" s="281"/>
      <c r="AF65" s="281"/>
      <c r="AG65" s="281"/>
      <c r="AH65" s="281"/>
      <c r="AI65" s="281"/>
      <c r="AJ65" s="281"/>
      <c r="AK65" s="281"/>
      <c r="AL65" s="281"/>
    </row>
    <row r="66" spans="1:38" customFormat="1" x14ac:dyDescent="0.15">
      <c r="A66" s="281"/>
      <c r="B66" s="281"/>
      <c r="C66" s="281"/>
      <c r="D66" s="281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1"/>
      <c r="X66" s="281"/>
      <c r="Y66" s="281"/>
      <c r="Z66" s="281"/>
      <c r="AA66" s="281"/>
      <c r="AB66" s="281"/>
      <c r="AC66" s="281"/>
      <c r="AD66" s="281"/>
      <c r="AE66" s="281"/>
      <c r="AF66" s="281"/>
      <c r="AG66" s="281"/>
      <c r="AH66" s="281"/>
      <c r="AI66" s="281"/>
      <c r="AJ66" s="281"/>
      <c r="AK66" s="281"/>
      <c r="AL66" s="281"/>
    </row>
    <row r="67" spans="1:38" customFormat="1" x14ac:dyDescent="0.15">
      <c r="A67" s="281"/>
      <c r="B67" s="281"/>
      <c r="C67" s="281"/>
      <c r="D67" s="281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  <c r="AA67" s="281"/>
      <c r="AB67" s="281"/>
      <c r="AC67" s="281"/>
      <c r="AD67" s="281"/>
      <c r="AE67" s="281"/>
      <c r="AF67" s="281"/>
      <c r="AG67" s="281"/>
      <c r="AH67" s="281"/>
      <c r="AI67" s="281"/>
      <c r="AJ67" s="281"/>
      <c r="AK67" s="281"/>
      <c r="AL67" s="281"/>
    </row>
    <row r="68" spans="1:38" customFormat="1" x14ac:dyDescent="0.15">
      <c r="A68" s="281"/>
      <c r="B68" s="281"/>
      <c r="C68" s="281"/>
      <c r="D68" s="281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  <c r="AA68" s="281"/>
      <c r="AB68" s="281"/>
      <c r="AC68" s="281"/>
      <c r="AD68" s="281"/>
      <c r="AE68" s="281"/>
      <c r="AF68" s="281"/>
      <c r="AG68" s="281"/>
      <c r="AH68" s="281"/>
      <c r="AI68" s="281"/>
      <c r="AJ68" s="281"/>
      <c r="AK68" s="281"/>
      <c r="AL68" s="281"/>
    </row>
    <row r="69" spans="1:38" customFormat="1" x14ac:dyDescent="0.15">
      <c r="A69" s="281"/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  <c r="AA69" s="281"/>
      <c r="AB69" s="281"/>
      <c r="AC69" s="281"/>
      <c r="AD69" s="281"/>
      <c r="AE69" s="281"/>
      <c r="AF69" s="281"/>
      <c r="AG69" s="281"/>
      <c r="AH69" s="281"/>
      <c r="AI69" s="281"/>
      <c r="AJ69" s="281"/>
      <c r="AK69" s="281"/>
      <c r="AL69" s="281"/>
    </row>
    <row r="70" spans="1:38" customFormat="1" x14ac:dyDescent="0.15">
      <c r="A70" s="281"/>
      <c r="B70" s="281"/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  <c r="AA70" s="281"/>
      <c r="AB70" s="281"/>
      <c r="AC70" s="281"/>
      <c r="AD70" s="281"/>
      <c r="AE70" s="281"/>
      <c r="AF70" s="281"/>
      <c r="AG70" s="281"/>
      <c r="AH70" s="281"/>
      <c r="AI70" s="281"/>
      <c r="AJ70" s="281"/>
      <c r="AK70" s="281"/>
      <c r="AL70" s="281"/>
    </row>
    <row r="71" spans="1:38" customFormat="1" x14ac:dyDescent="0.15">
      <c r="A71" s="281"/>
      <c r="B71" s="281"/>
      <c r="C71" s="281"/>
      <c r="D71" s="281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  <c r="AA71" s="281"/>
      <c r="AB71" s="281"/>
      <c r="AC71" s="281"/>
      <c r="AD71" s="281"/>
      <c r="AE71" s="281"/>
      <c r="AF71" s="281"/>
      <c r="AG71" s="281"/>
      <c r="AH71" s="281"/>
      <c r="AI71" s="281"/>
      <c r="AJ71" s="281"/>
      <c r="AK71" s="281"/>
      <c r="AL71" s="281"/>
    </row>
    <row r="72" spans="1:38" customFormat="1" x14ac:dyDescent="0.15">
      <c r="A72" s="281"/>
      <c r="B72" s="281"/>
      <c r="C72" s="281"/>
      <c r="D72" s="281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  <c r="AA72" s="281"/>
      <c r="AB72" s="281"/>
      <c r="AC72" s="281"/>
      <c r="AD72" s="281"/>
      <c r="AE72" s="281"/>
      <c r="AF72" s="281"/>
      <c r="AG72" s="281"/>
      <c r="AH72" s="281"/>
      <c r="AI72" s="281"/>
      <c r="AJ72" s="281"/>
      <c r="AK72" s="281"/>
      <c r="AL72" s="281"/>
    </row>
    <row r="73" spans="1:38" customFormat="1" x14ac:dyDescent="0.15">
      <c r="A73" s="281"/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  <c r="AA73" s="281"/>
      <c r="AB73" s="281"/>
      <c r="AC73" s="281"/>
      <c r="AD73" s="281"/>
      <c r="AE73" s="281"/>
      <c r="AF73" s="281"/>
      <c r="AG73" s="281"/>
      <c r="AH73" s="281"/>
      <c r="AI73" s="281"/>
      <c r="AJ73" s="281"/>
      <c r="AK73" s="281"/>
      <c r="AL73" s="281"/>
    </row>
    <row r="74" spans="1:38" customFormat="1" x14ac:dyDescent="0.15">
      <c r="A74" s="281"/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  <c r="AA74" s="281"/>
      <c r="AB74" s="281"/>
      <c r="AC74" s="281"/>
      <c r="AD74" s="281"/>
      <c r="AE74" s="281"/>
      <c r="AF74" s="281"/>
      <c r="AG74" s="281"/>
      <c r="AH74" s="281"/>
      <c r="AI74" s="281"/>
      <c r="AJ74" s="281"/>
      <c r="AK74" s="281"/>
      <c r="AL74" s="281"/>
    </row>
    <row r="75" spans="1:38" customFormat="1" x14ac:dyDescent="0.15">
      <c r="A75" s="281"/>
      <c r="B75" s="281"/>
      <c r="C75" s="281"/>
      <c r="D75" s="281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  <c r="AA75" s="281"/>
      <c r="AB75" s="281"/>
      <c r="AC75" s="281"/>
      <c r="AD75" s="281"/>
      <c r="AE75" s="281"/>
      <c r="AF75" s="281"/>
      <c r="AG75" s="281"/>
      <c r="AH75" s="281"/>
      <c r="AI75" s="281"/>
      <c r="AJ75" s="281"/>
      <c r="AK75" s="281"/>
      <c r="AL75" s="281"/>
    </row>
    <row r="76" spans="1:38" customFormat="1" x14ac:dyDescent="0.15">
      <c r="A76" s="281"/>
      <c r="B76" s="281"/>
      <c r="C76" s="281"/>
      <c r="D76" s="281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  <c r="AA76" s="281"/>
      <c r="AB76" s="281"/>
      <c r="AC76" s="281"/>
      <c r="AD76" s="281"/>
      <c r="AE76" s="281"/>
      <c r="AF76" s="281"/>
      <c r="AG76" s="281"/>
      <c r="AH76" s="281"/>
      <c r="AI76" s="281"/>
      <c r="AJ76" s="281"/>
      <c r="AK76" s="281"/>
      <c r="AL76" s="281"/>
    </row>
    <row r="77" spans="1:38" customFormat="1" x14ac:dyDescent="0.15">
      <c r="A77" s="281"/>
      <c r="B77" s="281"/>
      <c r="C77" s="281"/>
      <c r="D77" s="281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  <c r="AA77" s="281"/>
      <c r="AB77" s="281"/>
      <c r="AC77" s="281"/>
      <c r="AD77" s="281"/>
      <c r="AE77" s="281"/>
      <c r="AF77" s="281"/>
      <c r="AG77" s="281"/>
      <c r="AH77" s="281"/>
      <c r="AI77" s="281"/>
      <c r="AJ77" s="281"/>
      <c r="AK77" s="281"/>
      <c r="AL77" s="281"/>
    </row>
    <row r="78" spans="1:38" customFormat="1" x14ac:dyDescent="0.15">
      <c r="A78" s="281"/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  <c r="AA78" s="281"/>
      <c r="AB78" s="281"/>
      <c r="AC78" s="281"/>
      <c r="AD78" s="281"/>
      <c r="AE78" s="281"/>
      <c r="AF78" s="281"/>
      <c r="AG78" s="281"/>
      <c r="AH78" s="281"/>
      <c r="AI78" s="281"/>
      <c r="AJ78" s="281"/>
      <c r="AK78" s="281"/>
      <c r="AL78" s="281"/>
    </row>
    <row r="79" spans="1:38" customFormat="1" x14ac:dyDescent="0.15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  <c r="AA79" s="281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</row>
    <row r="80" spans="1:38" customFormat="1" x14ac:dyDescent="0.15">
      <c r="A80" s="281"/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  <c r="AA80" s="281"/>
      <c r="AB80" s="281"/>
      <c r="AC80" s="281"/>
      <c r="AD80" s="281"/>
      <c r="AE80" s="281"/>
      <c r="AF80" s="281"/>
      <c r="AG80" s="281"/>
      <c r="AH80" s="281"/>
      <c r="AI80" s="281"/>
      <c r="AJ80" s="281"/>
      <c r="AK80" s="281"/>
      <c r="AL80" s="281"/>
    </row>
    <row r="81" spans="1:38" customFormat="1" x14ac:dyDescent="0.15">
      <c r="A81" s="281"/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  <c r="AA81" s="281"/>
      <c r="AB81" s="281"/>
      <c r="AC81" s="281"/>
      <c r="AD81" s="281"/>
      <c r="AE81" s="281"/>
      <c r="AF81" s="281"/>
      <c r="AG81" s="281"/>
      <c r="AH81" s="281"/>
      <c r="AI81" s="281"/>
      <c r="AJ81" s="281"/>
      <c r="AK81" s="281"/>
      <c r="AL81" s="281"/>
    </row>
    <row r="82" spans="1:38" customFormat="1" x14ac:dyDescent="0.15">
      <c r="A82" s="281"/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  <c r="AA82" s="281"/>
      <c r="AB82" s="281"/>
      <c r="AC82" s="281"/>
      <c r="AD82" s="281"/>
      <c r="AE82" s="281"/>
      <c r="AF82" s="281"/>
      <c r="AG82" s="281"/>
      <c r="AH82" s="281"/>
      <c r="AI82" s="281"/>
      <c r="AJ82" s="281"/>
      <c r="AK82" s="281"/>
      <c r="AL82" s="281"/>
    </row>
    <row r="83" spans="1:38" customFormat="1" x14ac:dyDescent="0.15">
      <c r="A83" s="281"/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  <c r="AA83" s="281"/>
      <c r="AB83" s="281"/>
      <c r="AC83" s="281"/>
      <c r="AD83" s="281"/>
      <c r="AE83" s="281"/>
      <c r="AF83" s="281"/>
      <c r="AG83" s="281"/>
      <c r="AH83" s="281"/>
      <c r="AI83" s="281"/>
      <c r="AJ83" s="281"/>
      <c r="AK83" s="281"/>
      <c r="AL83" s="281"/>
    </row>
    <row r="84" spans="1:38" customFormat="1" x14ac:dyDescent="0.15">
      <c r="A84" s="281"/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  <c r="AA84" s="281"/>
      <c r="AB84" s="281"/>
      <c r="AC84" s="281"/>
      <c r="AD84" s="281"/>
      <c r="AE84" s="281"/>
      <c r="AF84" s="281"/>
      <c r="AG84" s="281"/>
      <c r="AH84" s="281"/>
      <c r="AI84" s="281"/>
      <c r="AJ84" s="281"/>
      <c r="AK84" s="281"/>
      <c r="AL84" s="281"/>
    </row>
    <row r="85" spans="1:38" customFormat="1" x14ac:dyDescent="0.15">
      <c r="A85" s="281"/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  <c r="AA85" s="281"/>
      <c r="AB85" s="281"/>
      <c r="AC85" s="281"/>
      <c r="AD85" s="281"/>
      <c r="AE85" s="281"/>
      <c r="AF85" s="281"/>
      <c r="AG85" s="281"/>
      <c r="AH85" s="281"/>
      <c r="AI85" s="281"/>
      <c r="AJ85" s="281"/>
      <c r="AK85" s="281"/>
      <c r="AL85" s="281"/>
    </row>
    <row r="86" spans="1:38" customFormat="1" x14ac:dyDescent="0.15">
      <c r="A86" s="281"/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  <c r="AA86" s="281"/>
      <c r="AB86" s="281"/>
      <c r="AC86" s="281"/>
      <c r="AD86" s="281"/>
      <c r="AE86" s="281"/>
      <c r="AF86" s="281"/>
      <c r="AG86" s="281"/>
      <c r="AH86" s="281"/>
      <c r="AI86" s="281"/>
      <c r="AJ86" s="281"/>
      <c r="AK86" s="281"/>
      <c r="AL86" s="281"/>
    </row>
    <row r="87" spans="1:38" customFormat="1" x14ac:dyDescent="0.15">
      <c r="A87" s="281"/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  <c r="AA87" s="281"/>
      <c r="AB87" s="281"/>
      <c r="AC87" s="281"/>
      <c r="AD87" s="281"/>
      <c r="AE87" s="281"/>
      <c r="AF87" s="281"/>
      <c r="AG87" s="281"/>
      <c r="AH87" s="281"/>
      <c r="AI87" s="281"/>
      <c r="AJ87" s="281"/>
      <c r="AK87" s="281"/>
      <c r="AL87" s="281"/>
    </row>
    <row r="88" spans="1:38" customFormat="1" x14ac:dyDescent="0.15">
      <c r="A88" s="281"/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  <c r="AA88" s="281"/>
      <c r="AB88" s="281"/>
      <c r="AC88" s="281"/>
      <c r="AD88" s="281"/>
      <c r="AE88" s="281"/>
      <c r="AF88" s="281"/>
      <c r="AG88" s="281"/>
      <c r="AH88" s="281"/>
      <c r="AI88" s="281"/>
      <c r="AJ88" s="281"/>
      <c r="AK88" s="281"/>
      <c r="AL88" s="281"/>
    </row>
    <row r="89" spans="1:38" customFormat="1" x14ac:dyDescent="0.15">
      <c r="A89" s="281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  <c r="AA89" s="281"/>
      <c r="AB89" s="281"/>
      <c r="AC89" s="281"/>
      <c r="AD89" s="281"/>
      <c r="AE89" s="281"/>
      <c r="AF89" s="281"/>
      <c r="AG89" s="281"/>
      <c r="AH89" s="281"/>
      <c r="AI89" s="281"/>
      <c r="AJ89" s="281"/>
      <c r="AK89" s="281"/>
      <c r="AL89" s="281"/>
    </row>
    <row r="90" spans="1:38" customFormat="1" x14ac:dyDescent="0.15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  <c r="AA90" s="281"/>
      <c r="AB90" s="281"/>
      <c r="AC90" s="281"/>
      <c r="AD90" s="281"/>
      <c r="AE90" s="281"/>
      <c r="AF90" s="281"/>
      <c r="AG90" s="281"/>
      <c r="AH90" s="281"/>
      <c r="AI90" s="281"/>
      <c r="AJ90" s="281"/>
      <c r="AK90" s="281"/>
      <c r="AL90" s="281"/>
    </row>
    <row r="91" spans="1:38" customFormat="1" x14ac:dyDescent="0.15">
      <c r="A91" s="281"/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  <c r="AA91" s="281"/>
      <c r="AB91" s="281"/>
      <c r="AC91" s="281"/>
      <c r="AD91" s="281"/>
      <c r="AE91" s="281"/>
      <c r="AF91" s="281"/>
      <c r="AG91" s="281"/>
      <c r="AH91" s="281"/>
      <c r="AI91" s="281"/>
      <c r="AJ91" s="281"/>
      <c r="AK91" s="281"/>
      <c r="AL91" s="281"/>
    </row>
    <row r="92" spans="1:38" customFormat="1" x14ac:dyDescent="0.15">
      <c r="A92" s="281"/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  <c r="AA92" s="281"/>
      <c r="AB92" s="281"/>
      <c r="AC92" s="281"/>
      <c r="AD92" s="281"/>
      <c r="AE92" s="281"/>
      <c r="AF92" s="281"/>
      <c r="AG92" s="281"/>
      <c r="AH92" s="281"/>
      <c r="AI92" s="281"/>
      <c r="AJ92" s="281"/>
      <c r="AK92" s="281"/>
      <c r="AL92" s="281"/>
    </row>
    <row r="93" spans="1:38" customFormat="1" x14ac:dyDescent="0.15">
      <c r="A93" s="281"/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  <c r="AA93" s="281"/>
      <c r="AB93" s="281"/>
      <c r="AC93" s="281"/>
      <c r="AD93" s="281"/>
      <c r="AE93" s="281"/>
      <c r="AF93" s="281"/>
      <c r="AG93" s="281"/>
      <c r="AH93" s="281"/>
      <c r="AI93" s="281"/>
      <c r="AJ93" s="281"/>
      <c r="AK93" s="281"/>
      <c r="AL93" s="281"/>
    </row>
    <row r="94" spans="1:38" customFormat="1" x14ac:dyDescent="0.15">
      <c r="A94" s="281"/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  <c r="AA94" s="281"/>
      <c r="AB94" s="281"/>
      <c r="AC94" s="281"/>
      <c r="AD94" s="281"/>
      <c r="AE94" s="281"/>
      <c r="AF94" s="281"/>
      <c r="AG94" s="281"/>
      <c r="AH94" s="281"/>
      <c r="AI94" s="281"/>
      <c r="AJ94" s="281"/>
      <c r="AK94" s="281"/>
      <c r="AL94" s="281"/>
    </row>
    <row r="95" spans="1:38" customFormat="1" x14ac:dyDescent="0.15">
      <c r="A95" s="281"/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  <c r="AA95" s="281"/>
      <c r="AB95" s="281"/>
      <c r="AC95" s="281"/>
      <c r="AD95" s="281"/>
      <c r="AE95" s="281"/>
      <c r="AF95" s="281"/>
      <c r="AG95" s="281"/>
      <c r="AH95" s="281"/>
      <c r="AI95" s="281"/>
      <c r="AJ95" s="281"/>
      <c r="AK95" s="281"/>
      <c r="AL95" s="281"/>
    </row>
    <row r="96" spans="1:38" customFormat="1" x14ac:dyDescent="0.15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  <c r="AA96" s="281"/>
      <c r="AB96" s="281"/>
      <c r="AC96" s="281"/>
      <c r="AD96" s="281"/>
      <c r="AE96" s="281"/>
      <c r="AF96" s="281"/>
      <c r="AG96" s="281"/>
      <c r="AH96" s="281"/>
      <c r="AI96" s="281"/>
      <c r="AJ96" s="281"/>
      <c r="AK96" s="281"/>
      <c r="AL96" s="281"/>
    </row>
    <row r="97" spans="1:38" customFormat="1" x14ac:dyDescent="0.15">
      <c r="A97" s="281"/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  <c r="AA97" s="281"/>
      <c r="AB97" s="281"/>
      <c r="AC97" s="281"/>
      <c r="AD97" s="281"/>
      <c r="AE97" s="281"/>
      <c r="AF97" s="281"/>
      <c r="AG97" s="281"/>
      <c r="AH97" s="281"/>
      <c r="AI97" s="281"/>
      <c r="AJ97" s="281"/>
      <c r="AK97" s="281"/>
      <c r="AL97" s="281"/>
    </row>
    <row r="98" spans="1:38" customFormat="1" x14ac:dyDescent="0.15">
      <c r="A98" s="281"/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  <c r="AA98" s="281"/>
      <c r="AB98" s="281"/>
      <c r="AC98" s="281"/>
      <c r="AD98" s="281"/>
      <c r="AE98" s="281"/>
      <c r="AF98" s="281"/>
      <c r="AG98" s="281"/>
      <c r="AH98" s="281"/>
      <c r="AI98" s="281"/>
      <c r="AJ98" s="281"/>
      <c r="AK98" s="281"/>
      <c r="AL98" s="281"/>
    </row>
    <row r="99" spans="1:38" customFormat="1" x14ac:dyDescent="0.15">
      <c r="A99" s="281"/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  <c r="AA99" s="281"/>
      <c r="AB99" s="281"/>
      <c r="AC99" s="281"/>
      <c r="AD99" s="281"/>
      <c r="AE99" s="281"/>
      <c r="AF99" s="281"/>
      <c r="AG99" s="281"/>
      <c r="AH99" s="281"/>
      <c r="AI99" s="281"/>
      <c r="AJ99" s="281"/>
      <c r="AK99" s="281"/>
      <c r="AL99" s="281"/>
    </row>
    <row r="100" spans="1:38" customFormat="1" x14ac:dyDescent="0.15">
      <c r="A100" s="281"/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  <c r="AA100" s="281"/>
      <c r="AB100" s="281"/>
      <c r="AC100" s="281"/>
      <c r="AD100" s="281"/>
      <c r="AE100" s="281"/>
      <c r="AF100" s="281"/>
      <c r="AG100" s="281"/>
      <c r="AH100" s="281"/>
      <c r="AI100" s="281"/>
      <c r="AJ100" s="281"/>
      <c r="AK100" s="281"/>
      <c r="AL100" s="281"/>
    </row>
    <row r="101" spans="1:38" customFormat="1" x14ac:dyDescent="0.15">
      <c r="A101" s="281"/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  <c r="AA101" s="281"/>
      <c r="AB101" s="281"/>
      <c r="AC101" s="281"/>
      <c r="AD101" s="281"/>
      <c r="AE101" s="281"/>
      <c r="AF101" s="281"/>
      <c r="AG101" s="281"/>
      <c r="AH101" s="281"/>
      <c r="AI101" s="281"/>
      <c r="AJ101" s="281"/>
      <c r="AK101" s="281"/>
      <c r="AL101" s="281"/>
    </row>
    <row r="102" spans="1:38" customFormat="1" x14ac:dyDescent="0.15"/>
    <row r="103" spans="1:38" customFormat="1" x14ac:dyDescent="0.15"/>
    <row r="104" spans="1:38" customFormat="1" x14ac:dyDescent="0.15"/>
    <row r="105" spans="1:38" customFormat="1" x14ac:dyDescent="0.15"/>
    <row r="106" spans="1:38" customFormat="1" x14ac:dyDescent="0.15"/>
    <row r="107" spans="1:38" customFormat="1" x14ac:dyDescent="0.15"/>
    <row r="108" spans="1:38" customFormat="1" x14ac:dyDescent="0.15"/>
    <row r="109" spans="1:38" customFormat="1" x14ac:dyDescent="0.15"/>
    <row r="110" spans="1:38" customFormat="1" x14ac:dyDescent="0.15"/>
    <row r="111" spans="1:38" customFormat="1" x14ac:dyDescent="0.15"/>
    <row r="112" spans="1:38" customFormat="1" x14ac:dyDescent="0.15"/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  <row r="127" customFormat="1" x14ac:dyDescent="0.15"/>
    <row r="128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  <row r="5632" customFormat="1" x14ac:dyDescent="0.15"/>
    <row r="5633" customFormat="1" x14ac:dyDescent="0.15"/>
    <row r="5634" customFormat="1" x14ac:dyDescent="0.15"/>
    <row r="5635" customFormat="1" x14ac:dyDescent="0.15"/>
    <row r="5636" customFormat="1" x14ac:dyDescent="0.15"/>
    <row r="5637" customFormat="1" x14ac:dyDescent="0.15"/>
    <row r="5638" customFormat="1" x14ac:dyDescent="0.15"/>
    <row r="5639" customFormat="1" x14ac:dyDescent="0.15"/>
    <row r="5640" customFormat="1" x14ac:dyDescent="0.15"/>
    <row r="5641" customFormat="1" x14ac:dyDescent="0.15"/>
    <row r="5642" customFormat="1" x14ac:dyDescent="0.15"/>
    <row r="5643" customFormat="1" x14ac:dyDescent="0.15"/>
    <row r="5644" customFormat="1" x14ac:dyDescent="0.15"/>
    <row r="5645" customFormat="1" x14ac:dyDescent="0.15"/>
    <row r="5646" customFormat="1" x14ac:dyDescent="0.15"/>
    <row r="5647" customFormat="1" x14ac:dyDescent="0.15"/>
    <row r="5648" customFormat="1" x14ac:dyDescent="0.15"/>
    <row r="5649" customFormat="1" x14ac:dyDescent="0.15"/>
    <row r="5650" customFormat="1" x14ac:dyDescent="0.15"/>
    <row r="5651" customFormat="1" x14ac:dyDescent="0.15"/>
    <row r="5652" customFormat="1" x14ac:dyDescent="0.15"/>
    <row r="5653" customFormat="1" x14ac:dyDescent="0.15"/>
    <row r="5654" customFormat="1" x14ac:dyDescent="0.15"/>
    <row r="5655" customFormat="1" x14ac:dyDescent="0.15"/>
    <row r="5656" customFormat="1" x14ac:dyDescent="0.15"/>
    <row r="5657" customFormat="1" x14ac:dyDescent="0.15"/>
    <row r="5658" customFormat="1" x14ac:dyDescent="0.15"/>
    <row r="5659" customFormat="1" x14ac:dyDescent="0.15"/>
    <row r="5660" customFormat="1" x14ac:dyDescent="0.15"/>
    <row r="5661" customFormat="1" x14ac:dyDescent="0.15"/>
    <row r="5662" customFormat="1" x14ac:dyDescent="0.15"/>
    <row r="5663" customFormat="1" x14ac:dyDescent="0.15"/>
    <row r="5664" customFormat="1" x14ac:dyDescent="0.15"/>
    <row r="5665" customFormat="1" x14ac:dyDescent="0.15"/>
    <row r="5666" customFormat="1" x14ac:dyDescent="0.15"/>
    <row r="5667" customFormat="1" x14ac:dyDescent="0.15"/>
    <row r="5668" customFormat="1" x14ac:dyDescent="0.15"/>
    <row r="5669" customFormat="1" x14ac:dyDescent="0.15"/>
    <row r="5670" customFormat="1" x14ac:dyDescent="0.15"/>
    <row r="5671" customFormat="1" x14ac:dyDescent="0.15"/>
    <row r="5672" customFormat="1" x14ac:dyDescent="0.15"/>
    <row r="5673" customFormat="1" x14ac:dyDescent="0.15"/>
    <row r="5674" customFormat="1" x14ac:dyDescent="0.15"/>
    <row r="5675" customFormat="1" x14ac:dyDescent="0.15"/>
    <row r="5676" customFormat="1" x14ac:dyDescent="0.15"/>
    <row r="5677" customFormat="1" x14ac:dyDescent="0.15"/>
    <row r="5678" customFormat="1" x14ac:dyDescent="0.15"/>
    <row r="5679" customFormat="1" x14ac:dyDescent="0.15"/>
    <row r="5680" customFormat="1" x14ac:dyDescent="0.15"/>
    <row r="5681" customFormat="1" x14ac:dyDescent="0.15"/>
    <row r="5682" customFormat="1" x14ac:dyDescent="0.15"/>
    <row r="5683" customFormat="1" x14ac:dyDescent="0.15"/>
    <row r="5684" customFormat="1" x14ac:dyDescent="0.15"/>
    <row r="5685" customFormat="1" x14ac:dyDescent="0.15"/>
    <row r="5686" customFormat="1" x14ac:dyDescent="0.15"/>
    <row r="5687" customFormat="1" x14ac:dyDescent="0.15"/>
    <row r="5688" customFormat="1" x14ac:dyDescent="0.15"/>
    <row r="5689" customFormat="1" x14ac:dyDescent="0.15"/>
    <row r="5690" customFormat="1" x14ac:dyDescent="0.15"/>
    <row r="5691" customFormat="1" x14ac:dyDescent="0.15"/>
    <row r="5692" customFormat="1" x14ac:dyDescent="0.15"/>
    <row r="5693" customFormat="1" x14ac:dyDescent="0.15"/>
    <row r="5694" customFormat="1" x14ac:dyDescent="0.15"/>
    <row r="5695" customFormat="1" x14ac:dyDescent="0.15"/>
    <row r="5696" customFormat="1" x14ac:dyDescent="0.15"/>
    <row r="5697" customFormat="1" x14ac:dyDescent="0.15"/>
    <row r="5698" customFormat="1" x14ac:dyDescent="0.15"/>
    <row r="5699" customFormat="1" x14ac:dyDescent="0.15"/>
    <row r="5700" customFormat="1" x14ac:dyDescent="0.15"/>
    <row r="5701" customFormat="1" x14ac:dyDescent="0.15"/>
    <row r="5702" customFormat="1" x14ac:dyDescent="0.15"/>
    <row r="5703" customFormat="1" x14ac:dyDescent="0.15"/>
    <row r="5704" customFormat="1" x14ac:dyDescent="0.15"/>
    <row r="5705" customFormat="1" x14ac:dyDescent="0.15"/>
    <row r="5706" customFormat="1" x14ac:dyDescent="0.15"/>
    <row r="5707" customFormat="1" x14ac:dyDescent="0.15"/>
    <row r="5708" customFormat="1" x14ac:dyDescent="0.15"/>
    <row r="5709" customFormat="1" x14ac:dyDescent="0.15"/>
    <row r="5710" customFormat="1" x14ac:dyDescent="0.15"/>
    <row r="5711" customFormat="1" x14ac:dyDescent="0.15"/>
    <row r="5712" customFormat="1" x14ac:dyDescent="0.15"/>
    <row r="5713" customFormat="1" x14ac:dyDescent="0.15"/>
    <row r="5714" customFormat="1" x14ac:dyDescent="0.15"/>
    <row r="5715" customFormat="1" x14ac:dyDescent="0.15"/>
    <row r="5716" customFormat="1" x14ac:dyDescent="0.15"/>
    <row r="5717" customFormat="1" x14ac:dyDescent="0.15"/>
    <row r="5718" customFormat="1" x14ac:dyDescent="0.15"/>
    <row r="5719" customFormat="1" x14ac:dyDescent="0.15"/>
    <row r="5720" customFormat="1" x14ac:dyDescent="0.15"/>
    <row r="5721" customFormat="1" x14ac:dyDescent="0.15"/>
    <row r="5722" customFormat="1" x14ac:dyDescent="0.15"/>
    <row r="5723" customFormat="1" x14ac:dyDescent="0.15"/>
    <row r="5724" customFormat="1" x14ac:dyDescent="0.15"/>
    <row r="5725" customFormat="1" x14ac:dyDescent="0.15"/>
    <row r="5726" customFormat="1" x14ac:dyDescent="0.15"/>
    <row r="5727" customFormat="1" x14ac:dyDescent="0.15"/>
    <row r="5728" customFormat="1" x14ac:dyDescent="0.15"/>
    <row r="5729" customFormat="1" x14ac:dyDescent="0.15"/>
    <row r="5730" customFormat="1" x14ac:dyDescent="0.15"/>
    <row r="5731" customFormat="1" x14ac:dyDescent="0.15"/>
    <row r="5732" customFormat="1" x14ac:dyDescent="0.15"/>
    <row r="5733" customFormat="1" x14ac:dyDescent="0.15"/>
    <row r="5734" customFormat="1" x14ac:dyDescent="0.15"/>
    <row r="5735" customFormat="1" x14ac:dyDescent="0.15"/>
    <row r="5736" customFormat="1" x14ac:dyDescent="0.15"/>
    <row r="5737" customFormat="1" x14ac:dyDescent="0.15"/>
    <row r="5738" customFormat="1" x14ac:dyDescent="0.15"/>
    <row r="5739" customFormat="1" x14ac:dyDescent="0.15"/>
    <row r="5740" customFormat="1" x14ac:dyDescent="0.15"/>
    <row r="5741" customFormat="1" x14ac:dyDescent="0.15"/>
    <row r="5742" customFormat="1" x14ac:dyDescent="0.15"/>
    <row r="5743" customFormat="1" x14ac:dyDescent="0.15"/>
    <row r="5744" customFormat="1" x14ac:dyDescent="0.15"/>
    <row r="5745" customFormat="1" x14ac:dyDescent="0.15"/>
    <row r="5746" customFormat="1" x14ac:dyDescent="0.15"/>
    <row r="5747" customFormat="1" x14ac:dyDescent="0.15"/>
    <row r="5748" customFormat="1" x14ac:dyDescent="0.15"/>
    <row r="5749" customFormat="1" x14ac:dyDescent="0.15"/>
    <row r="5750" customFormat="1" x14ac:dyDescent="0.15"/>
    <row r="5751" customFormat="1" x14ac:dyDescent="0.15"/>
    <row r="5752" customFormat="1" x14ac:dyDescent="0.15"/>
    <row r="5753" customFormat="1" x14ac:dyDescent="0.15"/>
    <row r="5754" customFormat="1" x14ac:dyDescent="0.15"/>
    <row r="5755" customFormat="1" x14ac:dyDescent="0.15"/>
    <row r="5756" customFormat="1" x14ac:dyDescent="0.15"/>
    <row r="5757" customFormat="1" x14ac:dyDescent="0.15"/>
    <row r="5758" customFormat="1" x14ac:dyDescent="0.15"/>
    <row r="5759" customFormat="1" x14ac:dyDescent="0.15"/>
    <row r="5760" customFormat="1" x14ac:dyDescent="0.15"/>
    <row r="5761" customFormat="1" x14ac:dyDescent="0.15"/>
    <row r="5762" customFormat="1" x14ac:dyDescent="0.15"/>
    <row r="5763" customFormat="1" x14ac:dyDescent="0.15"/>
    <row r="5764" customFormat="1" x14ac:dyDescent="0.15"/>
    <row r="5765" customFormat="1" x14ac:dyDescent="0.15"/>
    <row r="5766" customFormat="1" x14ac:dyDescent="0.15"/>
    <row r="5767" customFormat="1" x14ac:dyDescent="0.15"/>
    <row r="5768" customFormat="1" x14ac:dyDescent="0.15"/>
    <row r="5769" customFormat="1" x14ac:dyDescent="0.15"/>
    <row r="5770" customFormat="1" x14ac:dyDescent="0.15"/>
    <row r="5771" customFormat="1" x14ac:dyDescent="0.15"/>
    <row r="5772" customFormat="1" x14ac:dyDescent="0.15"/>
    <row r="5773" customFormat="1" x14ac:dyDescent="0.15"/>
    <row r="5774" customFormat="1" x14ac:dyDescent="0.15"/>
    <row r="5775" customFormat="1" x14ac:dyDescent="0.15"/>
    <row r="5776" customFormat="1" x14ac:dyDescent="0.15"/>
    <row r="5777" customFormat="1" x14ac:dyDescent="0.15"/>
    <row r="5778" customFormat="1" x14ac:dyDescent="0.15"/>
    <row r="5779" customFormat="1" x14ac:dyDescent="0.15"/>
    <row r="5780" customFormat="1" x14ac:dyDescent="0.15"/>
    <row r="5781" customFormat="1" x14ac:dyDescent="0.15"/>
    <row r="5782" customFormat="1" x14ac:dyDescent="0.15"/>
    <row r="5783" customFormat="1" x14ac:dyDescent="0.15"/>
    <row r="5784" customFormat="1" x14ac:dyDescent="0.15"/>
    <row r="5785" customFormat="1" x14ac:dyDescent="0.15"/>
    <row r="5786" customFormat="1" x14ac:dyDescent="0.15"/>
    <row r="5787" customFormat="1" x14ac:dyDescent="0.15"/>
    <row r="5788" customFormat="1" x14ac:dyDescent="0.15"/>
    <row r="5789" customFormat="1" x14ac:dyDescent="0.15"/>
    <row r="5790" customFormat="1" x14ac:dyDescent="0.15"/>
    <row r="5791" customFormat="1" x14ac:dyDescent="0.15"/>
    <row r="5792" customFormat="1" x14ac:dyDescent="0.15"/>
    <row r="5793" customFormat="1" x14ac:dyDescent="0.15"/>
    <row r="5794" customFormat="1" x14ac:dyDescent="0.15"/>
    <row r="5795" customFormat="1" x14ac:dyDescent="0.15"/>
    <row r="5796" customFormat="1" x14ac:dyDescent="0.15"/>
    <row r="5797" customFormat="1" x14ac:dyDescent="0.15"/>
    <row r="5798" customFormat="1" x14ac:dyDescent="0.15"/>
    <row r="5799" customFormat="1" x14ac:dyDescent="0.15"/>
    <row r="5800" customFormat="1" x14ac:dyDescent="0.15"/>
    <row r="5801" customFormat="1" x14ac:dyDescent="0.15"/>
    <row r="5802" customFormat="1" x14ac:dyDescent="0.15"/>
    <row r="5803" customFormat="1" x14ac:dyDescent="0.15"/>
    <row r="5804" customFormat="1" x14ac:dyDescent="0.15"/>
    <row r="5805" customFormat="1" x14ac:dyDescent="0.15"/>
    <row r="5806" customFormat="1" x14ac:dyDescent="0.15"/>
    <row r="5807" customFormat="1" x14ac:dyDescent="0.15"/>
    <row r="5808" customFormat="1" x14ac:dyDescent="0.15"/>
    <row r="5809" customFormat="1" x14ac:dyDescent="0.15"/>
    <row r="5810" customFormat="1" x14ac:dyDescent="0.15"/>
    <row r="5811" customFormat="1" x14ac:dyDescent="0.15"/>
    <row r="5812" customFormat="1" x14ac:dyDescent="0.15"/>
    <row r="5813" customFormat="1" x14ac:dyDescent="0.15"/>
    <row r="5814" customFormat="1" x14ac:dyDescent="0.15"/>
    <row r="5815" customFormat="1" x14ac:dyDescent="0.15"/>
    <row r="5816" customFormat="1" x14ac:dyDescent="0.15"/>
    <row r="5817" customFormat="1" x14ac:dyDescent="0.15"/>
    <row r="5818" customFormat="1" x14ac:dyDescent="0.15"/>
    <row r="5819" customFormat="1" x14ac:dyDescent="0.15"/>
    <row r="5820" customFormat="1" x14ac:dyDescent="0.15"/>
    <row r="5821" customFormat="1" x14ac:dyDescent="0.15"/>
    <row r="5822" customFormat="1" x14ac:dyDescent="0.15"/>
    <row r="5823" customFormat="1" x14ac:dyDescent="0.15"/>
    <row r="5824" customFormat="1" x14ac:dyDescent="0.15"/>
    <row r="5825" customFormat="1" x14ac:dyDescent="0.15"/>
    <row r="5826" customFormat="1" x14ac:dyDescent="0.15"/>
    <row r="5827" customFormat="1" x14ac:dyDescent="0.15"/>
    <row r="5828" customFormat="1" x14ac:dyDescent="0.15"/>
    <row r="5829" customFormat="1" x14ac:dyDescent="0.15"/>
    <row r="5830" customFormat="1" x14ac:dyDescent="0.15"/>
    <row r="5831" customFormat="1" x14ac:dyDescent="0.15"/>
    <row r="5832" customFormat="1" x14ac:dyDescent="0.15"/>
    <row r="5833" customFormat="1" x14ac:dyDescent="0.15"/>
    <row r="5834" customFormat="1" x14ac:dyDescent="0.15"/>
    <row r="5835" customFormat="1" x14ac:dyDescent="0.15"/>
    <row r="5836" customFormat="1" x14ac:dyDescent="0.15"/>
    <row r="5837" customFormat="1" x14ac:dyDescent="0.15"/>
    <row r="5838" customFormat="1" x14ac:dyDescent="0.15"/>
    <row r="5839" customFormat="1" x14ac:dyDescent="0.15"/>
    <row r="5840" customFormat="1" x14ac:dyDescent="0.15"/>
    <row r="5841" customFormat="1" x14ac:dyDescent="0.15"/>
    <row r="5842" customFormat="1" x14ac:dyDescent="0.15"/>
    <row r="5843" customFormat="1" x14ac:dyDescent="0.15"/>
    <row r="5844" customFormat="1" x14ac:dyDescent="0.15"/>
    <row r="5845" customFormat="1" x14ac:dyDescent="0.15"/>
    <row r="5846" customFormat="1" x14ac:dyDescent="0.15"/>
    <row r="5847" customFormat="1" x14ac:dyDescent="0.15"/>
    <row r="5848" customFormat="1" x14ac:dyDescent="0.15"/>
    <row r="5849" customFormat="1" x14ac:dyDescent="0.15"/>
    <row r="5850" customFormat="1" x14ac:dyDescent="0.15"/>
    <row r="5851" customFormat="1" x14ac:dyDescent="0.15"/>
    <row r="5852" customFormat="1" x14ac:dyDescent="0.15"/>
    <row r="5853" customFormat="1" x14ac:dyDescent="0.15"/>
    <row r="5854" customFormat="1" x14ac:dyDescent="0.15"/>
    <row r="5855" customFormat="1" x14ac:dyDescent="0.15"/>
    <row r="5856" customFormat="1" x14ac:dyDescent="0.15"/>
    <row r="5857" customFormat="1" x14ac:dyDescent="0.15"/>
    <row r="5858" customFormat="1" x14ac:dyDescent="0.15"/>
    <row r="5859" customFormat="1" x14ac:dyDescent="0.15"/>
    <row r="5860" customFormat="1" x14ac:dyDescent="0.15"/>
    <row r="5861" customFormat="1" x14ac:dyDescent="0.15"/>
    <row r="5862" customFormat="1" x14ac:dyDescent="0.15"/>
    <row r="5863" customFormat="1" x14ac:dyDescent="0.15"/>
    <row r="5864" customFormat="1" x14ac:dyDescent="0.15"/>
    <row r="5865" customFormat="1" x14ac:dyDescent="0.15"/>
    <row r="5866" customFormat="1" x14ac:dyDescent="0.15"/>
    <row r="5867" customFormat="1" x14ac:dyDescent="0.15"/>
    <row r="5868" customFormat="1" x14ac:dyDescent="0.15"/>
    <row r="5869" customFormat="1" x14ac:dyDescent="0.15"/>
    <row r="5870" customFormat="1" x14ac:dyDescent="0.15"/>
    <row r="5871" customFormat="1" x14ac:dyDescent="0.15"/>
    <row r="5872" customFormat="1" x14ac:dyDescent="0.15"/>
    <row r="5873" customFormat="1" x14ac:dyDescent="0.15"/>
    <row r="5874" customFormat="1" x14ac:dyDescent="0.15"/>
    <row r="5875" customFormat="1" x14ac:dyDescent="0.15"/>
    <row r="5876" customFormat="1" x14ac:dyDescent="0.15"/>
    <row r="5877" customFormat="1" x14ac:dyDescent="0.15"/>
    <row r="5878" customFormat="1" x14ac:dyDescent="0.15"/>
    <row r="5879" customFormat="1" x14ac:dyDescent="0.15"/>
    <row r="5880" customFormat="1" x14ac:dyDescent="0.15"/>
    <row r="5881" customFormat="1" x14ac:dyDescent="0.15"/>
    <row r="5882" customFormat="1" x14ac:dyDescent="0.15"/>
    <row r="5883" customFormat="1" x14ac:dyDescent="0.15"/>
    <row r="5884" customFormat="1" x14ac:dyDescent="0.15"/>
    <row r="5885" customFormat="1" x14ac:dyDescent="0.15"/>
    <row r="5886" customFormat="1" x14ac:dyDescent="0.15"/>
    <row r="5887" customFormat="1" x14ac:dyDescent="0.15"/>
    <row r="5888" customFormat="1" x14ac:dyDescent="0.15"/>
    <row r="5889" customFormat="1" x14ac:dyDescent="0.15"/>
    <row r="5890" customFormat="1" x14ac:dyDescent="0.15"/>
    <row r="5891" customFormat="1" x14ac:dyDescent="0.15"/>
    <row r="5892" customFormat="1" x14ac:dyDescent="0.15"/>
    <row r="5893" customFormat="1" x14ac:dyDescent="0.15"/>
    <row r="5894" customFormat="1" x14ac:dyDescent="0.15"/>
    <row r="5895" customFormat="1" x14ac:dyDescent="0.15"/>
    <row r="5896" customFormat="1" x14ac:dyDescent="0.15"/>
    <row r="5897" customFormat="1" x14ac:dyDescent="0.15"/>
    <row r="5898" customFormat="1" x14ac:dyDescent="0.15"/>
    <row r="5899" customFormat="1" x14ac:dyDescent="0.15"/>
    <row r="5900" customFormat="1" x14ac:dyDescent="0.15"/>
    <row r="5901" customFormat="1" x14ac:dyDescent="0.15"/>
    <row r="5902" customFormat="1" x14ac:dyDescent="0.15"/>
    <row r="5903" customFormat="1" x14ac:dyDescent="0.15"/>
    <row r="5904" customFormat="1" x14ac:dyDescent="0.15"/>
    <row r="5905" customFormat="1" x14ac:dyDescent="0.15"/>
    <row r="5906" customFormat="1" x14ac:dyDescent="0.15"/>
    <row r="5907" customFormat="1" x14ac:dyDescent="0.15"/>
    <row r="5908" customFormat="1" x14ac:dyDescent="0.15"/>
    <row r="5909" customFormat="1" x14ac:dyDescent="0.15"/>
    <row r="5910" customFormat="1" x14ac:dyDescent="0.15"/>
    <row r="5911" customFormat="1" x14ac:dyDescent="0.15"/>
    <row r="5912" customFormat="1" x14ac:dyDescent="0.15"/>
    <row r="5913" customFormat="1" x14ac:dyDescent="0.15"/>
    <row r="5914" customFormat="1" x14ac:dyDescent="0.15"/>
    <row r="5915" customFormat="1" x14ac:dyDescent="0.15"/>
    <row r="5916" customFormat="1" x14ac:dyDescent="0.15"/>
    <row r="5917" customFormat="1" x14ac:dyDescent="0.15"/>
    <row r="5918" customFormat="1" x14ac:dyDescent="0.15"/>
    <row r="5919" customFormat="1" x14ac:dyDescent="0.15"/>
    <row r="5920" customFormat="1" x14ac:dyDescent="0.15"/>
    <row r="5921" customFormat="1" x14ac:dyDescent="0.15"/>
    <row r="5922" customFormat="1" x14ac:dyDescent="0.15"/>
    <row r="5923" customFormat="1" x14ac:dyDescent="0.15"/>
    <row r="5924" customFormat="1" x14ac:dyDescent="0.15"/>
    <row r="5925" customFormat="1" x14ac:dyDescent="0.15"/>
    <row r="5926" customFormat="1" x14ac:dyDescent="0.15"/>
    <row r="5927" customFormat="1" x14ac:dyDescent="0.15"/>
    <row r="5928" customFormat="1" x14ac:dyDescent="0.15"/>
    <row r="5929" customFormat="1" x14ac:dyDescent="0.15"/>
    <row r="5930" customFormat="1" x14ac:dyDescent="0.15"/>
    <row r="5931" customFormat="1" x14ac:dyDescent="0.15"/>
    <row r="5932" customFormat="1" x14ac:dyDescent="0.15"/>
    <row r="5933" customFormat="1" x14ac:dyDescent="0.15"/>
    <row r="5934" customFormat="1" x14ac:dyDescent="0.15"/>
    <row r="5935" customFormat="1" x14ac:dyDescent="0.15"/>
    <row r="5936" customFormat="1" x14ac:dyDescent="0.15"/>
    <row r="5937" customFormat="1" x14ac:dyDescent="0.15"/>
    <row r="5938" customFormat="1" x14ac:dyDescent="0.15"/>
    <row r="5939" customFormat="1" x14ac:dyDescent="0.15"/>
    <row r="5940" customFormat="1" x14ac:dyDescent="0.15"/>
    <row r="5941" customFormat="1" x14ac:dyDescent="0.15"/>
    <row r="5942" customFormat="1" x14ac:dyDescent="0.15"/>
    <row r="5943" customFormat="1" x14ac:dyDescent="0.15"/>
    <row r="5944" customFormat="1" x14ac:dyDescent="0.15"/>
    <row r="5945" customFormat="1" x14ac:dyDescent="0.15"/>
    <row r="5946" customFormat="1" x14ac:dyDescent="0.15"/>
    <row r="5947" customFormat="1" x14ac:dyDescent="0.15"/>
    <row r="5948" customFormat="1" x14ac:dyDescent="0.15"/>
    <row r="5949" customFormat="1" x14ac:dyDescent="0.15"/>
    <row r="5950" customFormat="1" x14ac:dyDescent="0.15"/>
    <row r="5951" customFormat="1" x14ac:dyDescent="0.15"/>
    <row r="5952" customFormat="1" x14ac:dyDescent="0.15"/>
    <row r="5953" customFormat="1" x14ac:dyDescent="0.15"/>
    <row r="5954" customFormat="1" x14ac:dyDescent="0.15"/>
    <row r="5955" customFormat="1" x14ac:dyDescent="0.15"/>
    <row r="5956" customFormat="1" x14ac:dyDescent="0.15"/>
    <row r="5957" customFormat="1" x14ac:dyDescent="0.15"/>
    <row r="5958" customFormat="1" x14ac:dyDescent="0.15"/>
    <row r="5959" customFormat="1" x14ac:dyDescent="0.15"/>
    <row r="5960" customFormat="1" x14ac:dyDescent="0.15"/>
    <row r="5961" customFormat="1" x14ac:dyDescent="0.15"/>
    <row r="5962" customFormat="1" x14ac:dyDescent="0.15"/>
    <row r="5963" customFormat="1" x14ac:dyDescent="0.15"/>
    <row r="5964" customFormat="1" x14ac:dyDescent="0.15"/>
    <row r="5965" customFormat="1" x14ac:dyDescent="0.15"/>
    <row r="5966" customFormat="1" x14ac:dyDescent="0.15"/>
    <row r="5967" customFormat="1" x14ac:dyDescent="0.15"/>
    <row r="5968" customFormat="1" x14ac:dyDescent="0.15"/>
    <row r="5969" customFormat="1" x14ac:dyDescent="0.15"/>
    <row r="5970" customFormat="1" x14ac:dyDescent="0.15"/>
    <row r="5971" customFormat="1" x14ac:dyDescent="0.15"/>
    <row r="5972" customFormat="1" x14ac:dyDescent="0.15"/>
    <row r="5973" customFormat="1" x14ac:dyDescent="0.15"/>
    <row r="5974" customFormat="1" x14ac:dyDescent="0.15"/>
    <row r="5975" customFormat="1" x14ac:dyDescent="0.15"/>
    <row r="5976" customFormat="1" x14ac:dyDescent="0.15"/>
    <row r="5977" customFormat="1" x14ac:dyDescent="0.15"/>
    <row r="5978" customFormat="1" x14ac:dyDescent="0.15"/>
    <row r="5979" customFormat="1" x14ac:dyDescent="0.15"/>
    <row r="5980" customFormat="1" x14ac:dyDescent="0.15"/>
    <row r="5981" customFormat="1" x14ac:dyDescent="0.15"/>
    <row r="5982" customFormat="1" x14ac:dyDescent="0.15"/>
    <row r="5983" customFormat="1" x14ac:dyDescent="0.15"/>
    <row r="5984" customFormat="1" x14ac:dyDescent="0.15"/>
    <row r="5985" customFormat="1" x14ac:dyDescent="0.15"/>
    <row r="5986" customFormat="1" x14ac:dyDescent="0.15"/>
    <row r="5987" customFormat="1" x14ac:dyDescent="0.15"/>
    <row r="5988" customFormat="1" x14ac:dyDescent="0.15"/>
    <row r="5989" customFormat="1" x14ac:dyDescent="0.15"/>
    <row r="5990" customFormat="1" x14ac:dyDescent="0.15"/>
    <row r="5991" customFormat="1" x14ac:dyDescent="0.15"/>
    <row r="5992" customFormat="1" x14ac:dyDescent="0.15"/>
    <row r="5993" customFormat="1" x14ac:dyDescent="0.15"/>
    <row r="5994" customFormat="1" x14ac:dyDescent="0.15"/>
    <row r="5995" customFormat="1" x14ac:dyDescent="0.15"/>
    <row r="5996" customFormat="1" x14ac:dyDescent="0.15"/>
    <row r="5997" customFormat="1" x14ac:dyDescent="0.15"/>
    <row r="5998" customFormat="1" x14ac:dyDescent="0.15"/>
    <row r="5999" customFormat="1" x14ac:dyDescent="0.15"/>
    <row r="6000" customFormat="1" x14ac:dyDescent="0.15"/>
    <row r="6001" customFormat="1" x14ac:dyDescent="0.15"/>
    <row r="6002" customFormat="1" x14ac:dyDescent="0.15"/>
    <row r="6003" customFormat="1" x14ac:dyDescent="0.15"/>
    <row r="6004" customFormat="1" x14ac:dyDescent="0.15"/>
    <row r="6005" customFormat="1" x14ac:dyDescent="0.15"/>
    <row r="6006" customFormat="1" x14ac:dyDescent="0.15"/>
    <row r="6007" customFormat="1" x14ac:dyDescent="0.15"/>
    <row r="6008" customFormat="1" x14ac:dyDescent="0.15"/>
    <row r="6009" customFormat="1" x14ac:dyDescent="0.15"/>
    <row r="6010" customFormat="1" x14ac:dyDescent="0.15"/>
    <row r="6011" customFormat="1" x14ac:dyDescent="0.15"/>
    <row r="6012" customFormat="1" x14ac:dyDescent="0.15"/>
    <row r="6013" customFormat="1" x14ac:dyDescent="0.15"/>
    <row r="6014" customFormat="1" x14ac:dyDescent="0.15"/>
    <row r="6015" customFormat="1" x14ac:dyDescent="0.15"/>
    <row r="6016" customFormat="1" x14ac:dyDescent="0.15"/>
    <row r="6017" customFormat="1" x14ac:dyDescent="0.15"/>
    <row r="6018" customFormat="1" x14ac:dyDescent="0.15"/>
    <row r="6019" customFormat="1" x14ac:dyDescent="0.15"/>
    <row r="6020" customFormat="1" x14ac:dyDescent="0.15"/>
    <row r="6021" customFormat="1" x14ac:dyDescent="0.15"/>
    <row r="6022" customFormat="1" x14ac:dyDescent="0.15"/>
    <row r="6023" customFormat="1" x14ac:dyDescent="0.15"/>
    <row r="6024" customFormat="1" x14ac:dyDescent="0.15"/>
    <row r="6025" customFormat="1" x14ac:dyDescent="0.15"/>
    <row r="6026" customFormat="1" x14ac:dyDescent="0.15"/>
    <row r="6027" customFormat="1" x14ac:dyDescent="0.15"/>
    <row r="6028" customFormat="1" x14ac:dyDescent="0.15"/>
    <row r="6029" customFormat="1" x14ac:dyDescent="0.15"/>
    <row r="6030" customFormat="1" x14ac:dyDescent="0.15"/>
    <row r="6031" customFormat="1" x14ac:dyDescent="0.15"/>
    <row r="6032" customFormat="1" x14ac:dyDescent="0.15"/>
    <row r="6033" customFormat="1" x14ac:dyDescent="0.15"/>
    <row r="6034" customFormat="1" x14ac:dyDescent="0.15"/>
    <row r="6035" customFormat="1" x14ac:dyDescent="0.15"/>
    <row r="6036" customFormat="1" x14ac:dyDescent="0.15"/>
    <row r="6037" customFormat="1" x14ac:dyDescent="0.15"/>
    <row r="6038" customFormat="1" x14ac:dyDescent="0.15"/>
    <row r="6039" customFormat="1" x14ac:dyDescent="0.15"/>
    <row r="6040" customFormat="1" x14ac:dyDescent="0.15"/>
    <row r="6041" customFormat="1" x14ac:dyDescent="0.15"/>
    <row r="6042" customFormat="1" x14ac:dyDescent="0.15"/>
    <row r="6043" customFormat="1" x14ac:dyDescent="0.15"/>
    <row r="6044" customFormat="1" x14ac:dyDescent="0.15"/>
    <row r="6045" customFormat="1" x14ac:dyDescent="0.15"/>
    <row r="6046" customFormat="1" x14ac:dyDescent="0.15"/>
    <row r="6047" customFormat="1" x14ac:dyDescent="0.15"/>
    <row r="6048" customFormat="1" x14ac:dyDescent="0.15"/>
    <row r="6049" customFormat="1" x14ac:dyDescent="0.15"/>
    <row r="6050" customFormat="1" x14ac:dyDescent="0.15"/>
    <row r="6051" customFormat="1" x14ac:dyDescent="0.15"/>
    <row r="6052" customFormat="1" x14ac:dyDescent="0.15"/>
    <row r="6053" customFormat="1" x14ac:dyDescent="0.15"/>
    <row r="6054" customFormat="1" x14ac:dyDescent="0.15"/>
    <row r="6055" customFormat="1" x14ac:dyDescent="0.15"/>
    <row r="6056" customFormat="1" x14ac:dyDescent="0.15"/>
    <row r="6057" customFormat="1" x14ac:dyDescent="0.15"/>
    <row r="6058" customFormat="1" x14ac:dyDescent="0.15"/>
    <row r="6059" customFormat="1" x14ac:dyDescent="0.15"/>
    <row r="6060" customFormat="1" x14ac:dyDescent="0.15"/>
    <row r="6061" customFormat="1" x14ac:dyDescent="0.15"/>
    <row r="6062" customFormat="1" x14ac:dyDescent="0.15"/>
    <row r="6063" customFormat="1" x14ac:dyDescent="0.15"/>
    <row r="6064" customFormat="1" x14ac:dyDescent="0.15"/>
    <row r="6065" customFormat="1" x14ac:dyDescent="0.15"/>
    <row r="6066" customFormat="1" x14ac:dyDescent="0.15"/>
    <row r="6067" customFormat="1" x14ac:dyDescent="0.15"/>
    <row r="6068" customFormat="1" x14ac:dyDescent="0.15"/>
    <row r="6069" customFormat="1" x14ac:dyDescent="0.15"/>
    <row r="6070" customFormat="1" x14ac:dyDescent="0.15"/>
    <row r="6071" customFormat="1" x14ac:dyDescent="0.15"/>
    <row r="6072" customFormat="1" x14ac:dyDescent="0.15"/>
    <row r="6073" customFormat="1" x14ac:dyDescent="0.15"/>
    <row r="6074" customFormat="1" x14ac:dyDescent="0.15"/>
    <row r="6075" customFormat="1" x14ac:dyDescent="0.15"/>
    <row r="6076" customFormat="1" x14ac:dyDescent="0.15"/>
    <row r="6077" customFormat="1" x14ac:dyDescent="0.15"/>
    <row r="6078" customFormat="1" x14ac:dyDescent="0.15"/>
    <row r="6079" customFormat="1" x14ac:dyDescent="0.15"/>
    <row r="6080" customFormat="1" x14ac:dyDescent="0.15"/>
    <row r="6081" customFormat="1" x14ac:dyDescent="0.15"/>
    <row r="6082" customFormat="1" x14ac:dyDescent="0.15"/>
    <row r="6083" customFormat="1" x14ac:dyDescent="0.15"/>
    <row r="6084" customFormat="1" x14ac:dyDescent="0.15"/>
    <row r="6085" customFormat="1" x14ac:dyDescent="0.15"/>
    <row r="6086" customFormat="1" x14ac:dyDescent="0.15"/>
    <row r="6087" customFormat="1" x14ac:dyDescent="0.15"/>
    <row r="6088" customFormat="1" x14ac:dyDescent="0.15"/>
    <row r="6089" customFormat="1" x14ac:dyDescent="0.15"/>
    <row r="6090" customFormat="1" x14ac:dyDescent="0.15"/>
    <row r="6091" customFormat="1" x14ac:dyDescent="0.15"/>
    <row r="6092" customFormat="1" x14ac:dyDescent="0.15"/>
    <row r="6093" customFormat="1" x14ac:dyDescent="0.15"/>
    <row r="6094" customFormat="1" x14ac:dyDescent="0.15"/>
    <row r="6095" customFormat="1" x14ac:dyDescent="0.15"/>
    <row r="6096" customFormat="1" x14ac:dyDescent="0.15"/>
    <row r="6097" customFormat="1" x14ac:dyDescent="0.15"/>
    <row r="6098" customFormat="1" x14ac:dyDescent="0.15"/>
    <row r="6099" customFormat="1" x14ac:dyDescent="0.15"/>
    <row r="6100" customFormat="1" x14ac:dyDescent="0.15"/>
    <row r="6101" customFormat="1" x14ac:dyDescent="0.15"/>
    <row r="6102" customFormat="1" x14ac:dyDescent="0.15"/>
    <row r="6103" customFormat="1" x14ac:dyDescent="0.15"/>
    <row r="6104" customFormat="1" x14ac:dyDescent="0.15"/>
    <row r="6105" customFormat="1" x14ac:dyDescent="0.15"/>
    <row r="6106" customFormat="1" x14ac:dyDescent="0.15"/>
    <row r="6107" customFormat="1" x14ac:dyDescent="0.15"/>
    <row r="6108" customFormat="1" x14ac:dyDescent="0.15"/>
    <row r="6109" customFormat="1" x14ac:dyDescent="0.15"/>
    <row r="6110" customFormat="1" x14ac:dyDescent="0.15"/>
    <row r="6111" customFormat="1" x14ac:dyDescent="0.15"/>
    <row r="6112" customFormat="1" x14ac:dyDescent="0.15"/>
    <row r="6113" customFormat="1" x14ac:dyDescent="0.15"/>
    <row r="6114" customFormat="1" x14ac:dyDescent="0.15"/>
    <row r="6115" customFormat="1" x14ac:dyDescent="0.15"/>
    <row r="6116" customFormat="1" x14ac:dyDescent="0.15"/>
    <row r="6117" customFormat="1" x14ac:dyDescent="0.15"/>
    <row r="6118" customFormat="1" x14ac:dyDescent="0.15"/>
    <row r="6119" customFormat="1" x14ac:dyDescent="0.15"/>
    <row r="6120" customFormat="1" x14ac:dyDescent="0.15"/>
    <row r="6121" customFormat="1" x14ac:dyDescent="0.15"/>
    <row r="6122" customFormat="1" x14ac:dyDescent="0.15"/>
    <row r="6123" customFormat="1" x14ac:dyDescent="0.15"/>
    <row r="6124" customFormat="1" x14ac:dyDescent="0.15"/>
    <row r="6125" customFormat="1" x14ac:dyDescent="0.15"/>
    <row r="6126" customFormat="1" x14ac:dyDescent="0.15"/>
    <row r="6127" customFormat="1" x14ac:dyDescent="0.15"/>
    <row r="6128" customFormat="1" x14ac:dyDescent="0.15"/>
    <row r="6129" customFormat="1" x14ac:dyDescent="0.15"/>
    <row r="6130" customFormat="1" x14ac:dyDescent="0.15"/>
    <row r="6131" customFormat="1" x14ac:dyDescent="0.15"/>
    <row r="6132" customFormat="1" x14ac:dyDescent="0.15"/>
    <row r="6133" customFormat="1" x14ac:dyDescent="0.15"/>
    <row r="6134" customFormat="1" x14ac:dyDescent="0.15"/>
    <row r="6135" customFormat="1" x14ac:dyDescent="0.15"/>
    <row r="6136" customFormat="1" x14ac:dyDescent="0.15"/>
    <row r="6137" customFormat="1" x14ac:dyDescent="0.15"/>
    <row r="6138" customFormat="1" x14ac:dyDescent="0.15"/>
    <row r="6139" customFormat="1" x14ac:dyDescent="0.15"/>
    <row r="6140" customFormat="1" x14ac:dyDescent="0.15"/>
    <row r="6141" customFormat="1" x14ac:dyDescent="0.15"/>
    <row r="6142" customFormat="1" x14ac:dyDescent="0.15"/>
    <row r="6143" customFormat="1" x14ac:dyDescent="0.15"/>
    <row r="6144" customFormat="1" x14ac:dyDescent="0.15"/>
    <row r="6145" customFormat="1" x14ac:dyDescent="0.15"/>
    <row r="6146" customFormat="1" x14ac:dyDescent="0.15"/>
    <row r="6147" customFormat="1" x14ac:dyDescent="0.15"/>
    <row r="6148" customFormat="1" x14ac:dyDescent="0.15"/>
    <row r="6149" customFormat="1" x14ac:dyDescent="0.15"/>
    <row r="6150" customFormat="1" x14ac:dyDescent="0.15"/>
    <row r="6151" customFormat="1" x14ac:dyDescent="0.15"/>
    <row r="6152" customFormat="1" x14ac:dyDescent="0.15"/>
    <row r="6153" customFormat="1" x14ac:dyDescent="0.15"/>
    <row r="6154" customFormat="1" x14ac:dyDescent="0.15"/>
    <row r="6155" customFormat="1" x14ac:dyDescent="0.15"/>
    <row r="6156" customFormat="1" x14ac:dyDescent="0.15"/>
    <row r="6157" customFormat="1" x14ac:dyDescent="0.15"/>
    <row r="6158" customFormat="1" x14ac:dyDescent="0.15"/>
    <row r="6159" customFormat="1" x14ac:dyDescent="0.15"/>
    <row r="6160" customFormat="1" x14ac:dyDescent="0.15"/>
    <row r="6161" customFormat="1" x14ac:dyDescent="0.15"/>
    <row r="6162" customFormat="1" x14ac:dyDescent="0.15"/>
    <row r="6163" customFormat="1" x14ac:dyDescent="0.15"/>
    <row r="6164" customFormat="1" x14ac:dyDescent="0.15"/>
    <row r="6165" customFormat="1" x14ac:dyDescent="0.15"/>
    <row r="6166" customFormat="1" x14ac:dyDescent="0.15"/>
    <row r="6167" customFormat="1" x14ac:dyDescent="0.15"/>
    <row r="6168" customFormat="1" x14ac:dyDescent="0.15"/>
    <row r="6169" customFormat="1" x14ac:dyDescent="0.15"/>
    <row r="6170" customFormat="1" x14ac:dyDescent="0.15"/>
    <row r="6171" customFormat="1" x14ac:dyDescent="0.15"/>
    <row r="6172" customFormat="1" x14ac:dyDescent="0.15"/>
    <row r="6173" customFormat="1" x14ac:dyDescent="0.15"/>
    <row r="6174" customFormat="1" x14ac:dyDescent="0.15"/>
    <row r="6175" customFormat="1" x14ac:dyDescent="0.15"/>
    <row r="6176" customFormat="1" x14ac:dyDescent="0.15"/>
    <row r="6177" customFormat="1" x14ac:dyDescent="0.15"/>
    <row r="6178" customFormat="1" x14ac:dyDescent="0.15"/>
    <row r="6179" customFormat="1" x14ac:dyDescent="0.15"/>
    <row r="6180" customFormat="1" x14ac:dyDescent="0.15"/>
    <row r="6181" customFormat="1" x14ac:dyDescent="0.15"/>
    <row r="6182" customFormat="1" x14ac:dyDescent="0.15"/>
    <row r="6183" customFormat="1" x14ac:dyDescent="0.15"/>
    <row r="6184" customFormat="1" x14ac:dyDescent="0.15"/>
    <row r="6185" customFormat="1" x14ac:dyDescent="0.15"/>
    <row r="6186" customFormat="1" x14ac:dyDescent="0.15"/>
    <row r="6187" customFormat="1" x14ac:dyDescent="0.15"/>
    <row r="6188" customFormat="1" x14ac:dyDescent="0.15"/>
    <row r="6189" customFormat="1" x14ac:dyDescent="0.15"/>
    <row r="6190" customFormat="1" x14ac:dyDescent="0.15"/>
    <row r="6191" customFormat="1" x14ac:dyDescent="0.15"/>
    <row r="6192" customFormat="1" x14ac:dyDescent="0.15"/>
    <row r="6193" customFormat="1" x14ac:dyDescent="0.15"/>
    <row r="6194" customFormat="1" x14ac:dyDescent="0.15"/>
    <row r="6195" customFormat="1" x14ac:dyDescent="0.15"/>
    <row r="6196" customFormat="1" x14ac:dyDescent="0.15"/>
    <row r="6197" customFormat="1" x14ac:dyDescent="0.15"/>
    <row r="6198" customFormat="1" x14ac:dyDescent="0.15"/>
    <row r="6199" customFormat="1" x14ac:dyDescent="0.15"/>
    <row r="6200" customFormat="1" x14ac:dyDescent="0.15"/>
    <row r="6201" customFormat="1" x14ac:dyDescent="0.15"/>
    <row r="6202" customFormat="1" x14ac:dyDescent="0.15"/>
    <row r="6203" customFormat="1" x14ac:dyDescent="0.15"/>
    <row r="6204" customFormat="1" x14ac:dyDescent="0.15"/>
    <row r="6205" customFormat="1" x14ac:dyDescent="0.15"/>
    <row r="6206" customFormat="1" x14ac:dyDescent="0.15"/>
    <row r="6207" customFormat="1" x14ac:dyDescent="0.15"/>
    <row r="6208" customFormat="1" x14ac:dyDescent="0.15"/>
    <row r="6209" customFormat="1" x14ac:dyDescent="0.15"/>
    <row r="6210" customFormat="1" x14ac:dyDescent="0.15"/>
    <row r="6211" customFormat="1" x14ac:dyDescent="0.15"/>
    <row r="6212" customFormat="1" x14ac:dyDescent="0.15"/>
    <row r="6213" customFormat="1" x14ac:dyDescent="0.15"/>
    <row r="6214" customFormat="1" x14ac:dyDescent="0.15"/>
    <row r="6215" customFormat="1" x14ac:dyDescent="0.15"/>
    <row r="6216" customFormat="1" x14ac:dyDescent="0.15"/>
    <row r="6217" customFormat="1" x14ac:dyDescent="0.15"/>
    <row r="6218" customFormat="1" x14ac:dyDescent="0.15"/>
    <row r="6219" customFormat="1" x14ac:dyDescent="0.15"/>
    <row r="6220" customFormat="1" x14ac:dyDescent="0.15"/>
    <row r="6221" customFormat="1" x14ac:dyDescent="0.15"/>
    <row r="6222" customFormat="1" x14ac:dyDescent="0.15"/>
    <row r="6223" customFormat="1" x14ac:dyDescent="0.15"/>
    <row r="6224" customFormat="1" x14ac:dyDescent="0.15"/>
    <row r="6225" customFormat="1" x14ac:dyDescent="0.15"/>
    <row r="6226" customFormat="1" x14ac:dyDescent="0.15"/>
    <row r="6227" customFormat="1" x14ac:dyDescent="0.15"/>
    <row r="6228" customFormat="1" x14ac:dyDescent="0.15"/>
    <row r="6229" customFormat="1" x14ac:dyDescent="0.15"/>
    <row r="6230" customFormat="1" x14ac:dyDescent="0.15"/>
    <row r="6231" customFormat="1" x14ac:dyDescent="0.15"/>
    <row r="6232" customFormat="1" x14ac:dyDescent="0.15"/>
    <row r="6233" customFormat="1" x14ac:dyDescent="0.15"/>
    <row r="6234" customFormat="1" x14ac:dyDescent="0.15"/>
    <row r="6235" customFormat="1" x14ac:dyDescent="0.15"/>
    <row r="6236" customFormat="1" x14ac:dyDescent="0.15"/>
    <row r="6237" customFormat="1" x14ac:dyDescent="0.15"/>
    <row r="6238" customFormat="1" x14ac:dyDescent="0.15"/>
    <row r="6239" customFormat="1" x14ac:dyDescent="0.15"/>
    <row r="6240" customFormat="1" x14ac:dyDescent="0.15"/>
    <row r="6241" customFormat="1" x14ac:dyDescent="0.15"/>
    <row r="6242" customFormat="1" x14ac:dyDescent="0.15"/>
    <row r="6243" customFormat="1" x14ac:dyDescent="0.15"/>
    <row r="6244" customFormat="1" x14ac:dyDescent="0.15"/>
    <row r="6245" customFormat="1" x14ac:dyDescent="0.15"/>
    <row r="6246" customFormat="1" x14ac:dyDescent="0.15"/>
    <row r="6247" customFormat="1" x14ac:dyDescent="0.15"/>
    <row r="6248" customFormat="1" x14ac:dyDescent="0.15"/>
    <row r="6249" customFormat="1" x14ac:dyDescent="0.15"/>
    <row r="6250" customFormat="1" x14ac:dyDescent="0.15"/>
    <row r="6251" customFormat="1" x14ac:dyDescent="0.15"/>
    <row r="6252" customFormat="1" x14ac:dyDescent="0.15"/>
    <row r="6253" customFormat="1" x14ac:dyDescent="0.15"/>
    <row r="6254" customFormat="1" x14ac:dyDescent="0.15"/>
    <row r="6255" customFormat="1" x14ac:dyDescent="0.15"/>
    <row r="6256" customFormat="1" x14ac:dyDescent="0.15"/>
    <row r="6257" customFormat="1" x14ac:dyDescent="0.15"/>
    <row r="6258" customFormat="1" x14ac:dyDescent="0.15"/>
    <row r="6259" customFormat="1" x14ac:dyDescent="0.15"/>
    <row r="6260" customFormat="1" x14ac:dyDescent="0.15"/>
    <row r="6261" customFormat="1" x14ac:dyDescent="0.15"/>
    <row r="6262" customFormat="1" x14ac:dyDescent="0.15"/>
    <row r="6263" customFormat="1" x14ac:dyDescent="0.15"/>
    <row r="6264" customFormat="1" x14ac:dyDescent="0.15"/>
    <row r="6265" customFormat="1" x14ac:dyDescent="0.15"/>
    <row r="6266" customFormat="1" x14ac:dyDescent="0.15"/>
    <row r="6267" customFormat="1" x14ac:dyDescent="0.15"/>
    <row r="6268" customFormat="1" x14ac:dyDescent="0.15"/>
    <row r="6269" customFormat="1" x14ac:dyDescent="0.15"/>
    <row r="6270" customFormat="1" x14ac:dyDescent="0.15"/>
    <row r="6271" customFormat="1" x14ac:dyDescent="0.15"/>
    <row r="6272" customFormat="1" x14ac:dyDescent="0.15"/>
    <row r="6273" customFormat="1" x14ac:dyDescent="0.15"/>
    <row r="6274" customFormat="1" x14ac:dyDescent="0.15"/>
    <row r="6275" customFormat="1" x14ac:dyDescent="0.15"/>
    <row r="6276" customFormat="1" x14ac:dyDescent="0.15"/>
    <row r="6277" customFormat="1" x14ac:dyDescent="0.15"/>
    <row r="6278" customFormat="1" x14ac:dyDescent="0.15"/>
    <row r="6279" customFormat="1" x14ac:dyDescent="0.15"/>
    <row r="6280" customFormat="1" x14ac:dyDescent="0.15"/>
    <row r="6281" customFormat="1" x14ac:dyDescent="0.15"/>
    <row r="6282" customFormat="1" x14ac:dyDescent="0.15"/>
    <row r="6283" customFormat="1" x14ac:dyDescent="0.15"/>
    <row r="6284" customFormat="1" x14ac:dyDescent="0.15"/>
    <row r="6285" customFormat="1" x14ac:dyDescent="0.15"/>
    <row r="6286" customFormat="1" x14ac:dyDescent="0.15"/>
    <row r="6287" customFormat="1" x14ac:dyDescent="0.15"/>
    <row r="6288" customFormat="1" x14ac:dyDescent="0.15"/>
    <row r="6289" customFormat="1" x14ac:dyDescent="0.15"/>
    <row r="6290" customFormat="1" x14ac:dyDescent="0.15"/>
    <row r="6291" customFormat="1" x14ac:dyDescent="0.15"/>
    <row r="6292" customFormat="1" x14ac:dyDescent="0.15"/>
    <row r="6293" customFormat="1" x14ac:dyDescent="0.15"/>
    <row r="6294" customFormat="1" x14ac:dyDescent="0.15"/>
    <row r="6295" customFormat="1" x14ac:dyDescent="0.15"/>
    <row r="6296" customFormat="1" x14ac:dyDescent="0.15"/>
    <row r="6297" customFormat="1" x14ac:dyDescent="0.15"/>
    <row r="6298" customFormat="1" x14ac:dyDescent="0.15"/>
    <row r="6299" customFormat="1" x14ac:dyDescent="0.15"/>
    <row r="6300" customFormat="1" x14ac:dyDescent="0.15"/>
    <row r="6301" customFormat="1" x14ac:dyDescent="0.15"/>
    <row r="6302" customFormat="1" x14ac:dyDescent="0.15"/>
    <row r="6303" customFormat="1" x14ac:dyDescent="0.15"/>
    <row r="6304" customFormat="1" x14ac:dyDescent="0.15"/>
    <row r="6305" customFormat="1" x14ac:dyDescent="0.15"/>
    <row r="6306" customFormat="1" x14ac:dyDescent="0.15"/>
    <row r="6307" customFormat="1" x14ac:dyDescent="0.15"/>
    <row r="6308" customFormat="1" x14ac:dyDescent="0.15"/>
    <row r="6309" customFormat="1" x14ac:dyDescent="0.15"/>
    <row r="6310" customFormat="1" x14ac:dyDescent="0.15"/>
    <row r="6311" customFormat="1" x14ac:dyDescent="0.15"/>
    <row r="6312" customFormat="1" x14ac:dyDescent="0.15"/>
    <row r="6313" customFormat="1" x14ac:dyDescent="0.15"/>
    <row r="6314" customFormat="1" x14ac:dyDescent="0.15"/>
    <row r="6315" customFormat="1" x14ac:dyDescent="0.15"/>
    <row r="6316" customFormat="1" x14ac:dyDescent="0.15"/>
    <row r="6317" customFormat="1" x14ac:dyDescent="0.15"/>
    <row r="6318" customFormat="1" x14ac:dyDescent="0.15"/>
    <row r="6319" customFormat="1" x14ac:dyDescent="0.15"/>
    <row r="6320" customFormat="1" x14ac:dyDescent="0.15"/>
    <row r="6321" customFormat="1" x14ac:dyDescent="0.15"/>
    <row r="6322" customFormat="1" x14ac:dyDescent="0.15"/>
    <row r="6323" customFormat="1" x14ac:dyDescent="0.15"/>
    <row r="6324" customFormat="1" x14ac:dyDescent="0.15"/>
    <row r="6325" customFormat="1" x14ac:dyDescent="0.15"/>
    <row r="6326" customFormat="1" x14ac:dyDescent="0.15"/>
    <row r="6327" customFormat="1" x14ac:dyDescent="0.15"/>
    <row r="6328" customFormat="1" x14ac:dyDescent="0.15"/>
    <row r="6329" customFormat="1" x14ac:dyDescent="0.15"/>
    <row r="6330" customFormat="1" x14ac:dyDescent="0.15"/>
    <row r="6331" customFormat="1" x14ac:dyDescent="0.15"/>
    <row r="6332" customFormat="1" x14ac:dyDescent="0.15"/>
    <row r="6333" customFormat="1" x14ac:dyDescent="0.15"/>
    <row r="6334" customFormat="1" x14ac:dyDescent="0.15"/>
    <row r="6335" customFormat="1" x14ac:dyDescent="0.15"/>
    <row r="6336" customFormat="1" x14ac:dyDescent="0.15"/>
    <row r="6337" customFormat="1" x14ac:dyDescent="0.15"/>
    <row r="6338" customFormat="1" x14ac:dyDescent="0.15"/>
    <row r="6339" customFormat="1" x14ac:dyDescent="0.15"/>
    <row r="6340" customFormat="1" x14ac:dyDescent="0.15"/>
    <row r="6341" customFormat="1" x14ac:dyDescent="0.15"/>
    <row r="6342" customFormat="1" x14ac:dyDescent="0.15"/>
    <row r="6343" customFormat="1" x14ac:dyDescent="0.15"/>
    <row r="6344" customFormat="1" x14ac:dyDescent="0.15"/>
    <row r="6345" customFormat="1" x14ac:dyDescent="0.15"/>
    <row r="6346" customFormat="1" x14ac:dyDescent="0.15"/>
    <row r="6347" customFormat="1" x14ac:dyDescent="0.15"/>
    <row r="6348" customFormat="1" x14ac:dyDescent="0.15"/>
    <row r="6349" customFormat="1" x14ac:dyDescent="0.15"/>
    <row r="6350" customFormat="1" x14ac:dyDescent="0.15"/>
    <row r="6351" customFormat="1" x14ac:dyDescent="0.15"/>
    <row r="6352" customFormat="1" x14ac:dyDescent="0.15"/>
    <row r="6353" customFormat="1" x14ac:dyDescent="0.15"/>
    <row r="6354" customFormat="1" x14ac:dyDescent="0.15"/>
    <row r="6355" customFormat="1" x14ac:dyDescent="0.15"/>
    <row r="6356" customFormat="1" x14ac:dyDescent="0.15"/>
    <row r="6357" customFormat="1" x14ac:dyDescent="0.15"/>
    <row r="6358" customFormat="1" x14ac:dyDescent="0.15"/>
    <row r="6359" customFormat="1" x14ac:dyDescent="0.15"/>
    <row r="6360" customFormat="1" x14ac:dyDescent="0.15"/>
    <row r="6361" customFormat="1" x14ac:dyDescent="0.15"/>
    <row r="6362" customFormat="1" x14ac:dyDescent="0.15"/>
    <row r="6363" customFormat="1" x14ac:dyDescent="0.15"/>
    <row r="6364" customFormat="1" x14ac:dyDescent="0.15"/>
    <row r="6365" customFormat="1" x14ac:dyDescent="0.15"/>
    <row r="6366" customFormat="1" x14ac:dyDescent="0.15"/>
    <row r="6367" customFormat="1" x14ac:dyDescent="0.15"/>
    <row r="6368" customFormat="1" x14ac:dyDescent="0.15"/>
    <row r="6369" customFormat="1" x14ac:dyDescent="0.15"/>
    <row r="6370" customFormat="1" x14ac:dyDescent="0.15"/>
    <row r="6371" customFormat="1" x14ac:dyDescent="0.15"/>
    <row r="6372" customFormat="1" x14ac:dyDescent="0.15"/>
    <row r="6373" customFormat="1" x14ac:dyDescent="0.15"/>
    <row r="6374" customFormat="1" x14ac:dyDescent="0.15"/>
    <row r="6375" customFormat="1" x14ac:dyDescent="0.15"/>
    <row r="6376" customFormat="1" x14ac:dyDescent="0.15"/>
    <row r="6377" customFormat="1" x14ac:dyDescent="0.15"/>
    <row r="6378" customFormat="1" x14ac:dyDescent="0.15"/>
    <row r="6379" customFormat="1" x14ac:dyDescent="0.15"/>
    <row r="6380" customFormat="1" x14ac:dyDescent="0.15"/>
    <row r="6381" customFormat="1" x14ac:dyDescent="0.15"/>
    <row r="6382" customFormat="1" x14ac:dyDescent="0.15"/>
    <row r="6383" customFormat="1" x14ac:dyDescent="0.15"/>
    <row r="6384" customFormat="1" x14ac:dyDescent="0.15"/>
    <row r="6385" customFormat="1" x14ac:dyDescent="0.15"/>
    <row r="6386" customFormat="1" x14ac:dyDescent="0.15"/>
    <row r="6387" customFormat="1" x14ac:dyDescent="0.15"/>
    <row r="6388" customFormat="1" x14ac:dyDescent="0.15"/>
    <row r="6389" customFormat="1" x14ac:dyDescent="0.15"/>
    <row r="6390" customFormat="1" x14ac:dyDescent="0.15"/>
    <row r="6391" customFormat="1" x14ac:dyDescent="0.15"/>
    <row r="6392" customFormat="1" x14ac:dyDescent="0.15"/>
    <row r="6393" customFormat="1" x14ac:dyDescent="0.15"/>
    <row r="6394" customFormat="1" x14ac:dyDescent="0.15"/>
    <row r="6395" customFormat="1" x14ac:dyDescent="0.15"/>
    <row r="6396" customFormat="1" x14ac:dyDescent="0.15"/>
    <row r="6397" customFormat="1" x14ac:dyDescent="0.15"/>
    <row r="6398" customFormat="1" x14ac:dyDescent="0.15"/>
    <row r="6399" customFormat="1" x14ac:dyDescent="0.15"/>
    <row r="6400" customFormat="1" x14ac:dyDescent="0.15"/>
    <row r="6401" customFormat="1" x14ac:dyDescent="0.15"/>
    <row r="6402" customFormat="1" x14ac:dyDescent="0.15"/>
    <row r="6403" customFormat="1" x14ac:dyDescent="0.15"/>
    <row r="6404" customFormat="1" x14ac:dyDescent="0.15"/>
    <row r="6405" customFormat="1" x14ac:dyDescent="0.15"/>
    <row r="6406" customFormat="1" x14ac:dyDescent="0.15"/>
    <row r="6407" customFormat="1" x14ac:dyDescent="0.15"/>
    <row r="6408" customFormat="1" x14ac:dyDescent="0.15"/>
    <row r="6409" customFormat="1" x14ac:dyDescent="0.15"/>
    <row r="6410" customFormat="1" x14ac:dyDescent="0.15"/>
    <row r="6411" customFormat="1" x14ac:dyDescent="0.15"/>
    <row r="6412" customFormat="1" x14ac:dyDescent="0.15"/>
    <row r="6413" customFormat="1" x14ac:dyDescent="0.15"/>
    <row r="6414" customFormat="1" x14ac:dyDescent="0.15"/>
    <row r="6415" customFormat="1" x14ac:dyDescent="0.15"/>
    <row r="6416" customFormat="1" x14ac:dyDescent="0.15"/>
    <row r="6417" customFormat="1" x14ac:dyDescent="0.15"/>
    <row r="6418" customFormat="1" x14ac:dyDescent="0.15"/>
    <row r="6419" customFormat="1" x14ac:dyDescent="0.15"/>
    <row r="6420" customFormat="1" x14ac:dyDescent="0.15"/>
    <row r="6421" customFormat="1" x14ac:dyDescent="0.15"/>
    <row r="6422" customFormat="1" x14ac:dyDescent="0.15"/>
    <row r="6423" customFormat="1" x14ac:dyDescent="0.15"/>
    <row r="6424" customFormat="1" x14ac:dyDescent="0.15"/>
    <row r="6425" customFormat="1" x14ac:dyDescent="0.15"/>
    <row r="6426" customFormat="1" x14ac:dyDescent="0.15"/>
    <row r="6427" customFormat="1" x14ac:dyDescent="0.15"/>
    <row r="6428" customFormat="1" x14ac:dyDescent="0.15"/>
    <row r="6429" customFormat="1" x14ac:dyDescent="0.15"/>
    <row r="6430" customFormat="1" x14ac:dyDescent="0.15"/>
    <row r="6431" customFormat="1" x14ac:dyDescent="0.15"/>
    <row r="6432" customFormat="1" x14ac:dyDescent="0.15"/>
    <row r="6433" customFormat="1" x14ac:dyDescent="0.15"/>
    <row r="6434" customFormat="1" x14ac:dyDescent="0.15"/>
    <row r="6435" customFormat="1" x14ac:dyDescent="0.15"/>
    <row r="6436" customFormat="1" x14ac:dyDescent="0.15"/>
    <row r="6437" customFormat="1" x14ac:dyDescent="0.15"/>
    <row r="6438" customFormat="1" x14ac:dyDescent="0.15"/>
    <row r="6439" customFormat="1" x14ac:dyDescent="0.15"/>
    <row r="6440" customFormat="1" x14ac:dyDescent="0.15"/>
    <row r="6441" customFormat="1" x14ac:dyDescent="0.15"/>
    <row r="6442" customFormat="1" x14ac:dyDescent="0.15"/>
    <row r="6443" customFormat="1" x14ac:dyDescent="0.15"/>
    <row r="6444" customFormat="1" x14ac:dyDescent="0.15"/>
    <row r="6445" customFormat="1" x14ac:dyDescent="0.15"/>
    <row r="6446" customFormat="1" x14ac:dyDescent="0.15"/>
    <row r="6447" customFormat="1" x14ac:dyDescent="0.15"/>
    <row r="6448" customFormat="1" x14ac:dyDescent="0.15"/>
    <row r="6449" customFormat="1" x14ac:dyDescent="0.15"/>
    <row r="6450" customFormat="1" x14ac:dyDescent="0.15"/>
    <row r="6451" customFormat="1" x14ac:dyDescent="0.15"/>
    <row r="6452" customFormat="1" x14ac:dyDescent="0.15"/>
    <row r="6453" customFormat="1" x14ac:dyDescent="0.15"/>
    <row r="6454" customFormat="1" x14ac:dyDescent="0.15"/>
    <row r="6455" customFormat="1" x14ac:dyDescent="0.15"/>
    <row r="6456" customFormat="1" x14ac:dyDescent="0.15"/>
    <row r="6457" customFormat="1" x14ac:dyDescent="0.15"/>
    <row r="6458" customFormat="1" x14ac:dyDescent="0.15"/>
    <row r="6459" customFormat="1" x14ac:dyDescent="0.15"/>
    <row r="6460" customFormat="1" x14ac:dyDescent="0.15"/>
    <row r="6461" customFormat="1" x14ac:dyDescent="0.15"/>
    <row r="6462" customFormat="1" x14ac:dyDescent="0.15"/>
    <row r="6463" customFormat="1" x14ac:dyDescent="0.15"/>
    <row r="6464" customFormat="1" x14ac:dyDescent="0.15"/>
    <row r="6465" customFormat="1" x14ac:dyDescent="0.15"/>
    <row r="6466" customFormat="1" x14ac:dyDescent="0.15"/>
    <row r="6467" customFormat="1" x14ac:dyDescent="0.15"/>
    <row r="6468" customFormat="1" x14ac:dyDescent="0.15"/>
    <row r="6469" customFormat="1" x14ac:dyDescent="0.15"/>
    <row r="6470" customFormat="1" x14ac:dyDescent="0.15"/>
    <row r="6471" customFormat="1" x14ac:dyDescent="0.15"/>
    <row r="6472" customFormat="1" x14ac:dyDescent="0.15"/>
    <row r="6473" customFormat="1" x14ac:dyDescent="0.15"/>
    <row r="6474" customFormat="1" x14ac:dyDescent="0.15"/>
    <row r="6475" customFormat="1" x14ac:dyDescent="0.15"/>
    <row r="6476" customFormat="1" x14ac:dyDescent="0.15"/>
    <row r="6477" customFormat="1" x14ac:dyDescent="0.15"/>
    <row r="6478" customFormat="1" x14ac:dyDescent="0.15"/>
    <row r="6479" customFormat="1" x14ac:dyDescent="0.15"/>
    <row r="6480" customFormat="1" x14ac:dyDescent="0.15"/>
    <row r="6481" customFormat="1" x14ac:dyDescent="0.15"/>
    <row r="6482" customFormat="1" x14ac:dyDescent="0.15"/>
    <row r="6483" customFormat="1" x14ac:dyDescent="0.15"/>
    <row r="6484" customFormat="1" x14ac:dyDescent="0.15"/>
    <row r="6485" customFormat="1" x14ac:dyDescent="0.15"/>
    <row r="6486" customFormat="1" x14ac:dyDescent="0.15"/>
    <row r="6487" customFormat="1" x14ac:dyDescent="0.15"/>
    <row r="6488" customFormat="1" x14ac:dyDescent="0.15"/>
    <row r="6489" customFormat="1" x14ac:dyDescent="0.15"/>
    <row r="6490" customFormat="1" x14ac:dyDescent="0.15"/>
    <row r="6491" customFormat="1" x14ac:dyDescent="0.15"/>
    <row r="6492" customFormat="1" x14ac:dyDescent="0.15"/>
    <row r="6493" customFormat="1" x14ac:dyDescent="0.15"/>
    <row r="6494" customFormat="1" x14ac:dyDescent="0.15"/>
    <row r="6495" customFormat="1" x14ac:dyDescent="0.15"/>
    <row r="6496" customFormat="1" x14ac:dyDescent="0.15"/>
    <row r="6497" customFormat="1" x14ac:dyDescent="0.15"/>
    <row r="6498" customFormat="1" x14ac:dyDescent="0.15"/>
    <row r="6499" customFormat="1" x14ac:dyDescent="0.15"/>
    <row r="6500" customFormat="1" x14ac:dyDescent="0.15"/>
    <row r="6501" customFormat="1" x14ac:dyDescent="0.15"/>
    <row r="6502" customFormat="1" x14ac:dyDescent="0.15"/>
    <row r="6503" customFormat="1" x14ac:dyDescent="0.15"/>
    <row r="6504" customFormat="1" x14ac:dyDescent="0.15"/>
    <row r="6505" customFormat="1" x14ac:dyDescent="0.15"/>
    <row r="6506" customFormat="1" x14ac:dyDescent="0.15"/>
    <row r="6507" customFormat="1" x14ac:dyDescent="0.15"/>
    <row r="6508" customFormat="1" x14ac:dyDescent="0.15"/>
    <row r="6509" customFormat="1" x14ac:dyDescent="0.15"/>
    <row r="6510" customFormat="1" x14ac:dyDescent="0.15"/>
    <row r="6511" customFormat="1" x14ac:dyDescent="0.15"/>
    <row r="6512" customFormat="1" x14ac:dyDescent="0.15"/>
    <row r="6513" customFormat="1" x14ac:dyDescent="0.15"/>
    <row r="6514" customFormat="1" x14ac:dyDescent="0.15"/>
    <row r="6515" customFormat="1" x14ac:dyDescent="0.15"/>
    <row r="6516" customFormat="1" x14ac:dyDescent="0.15"/>
    <row r="6517" customFormat="1" x14ac:dyDescent="0.15"/>
    <row r="6518" customFormat="1" x14ac:dyDescent="0.15"/>
    <row r="6519" customFormat="1" x14ac:dyDescent="0.15"/>
    <row r="6520" customFormat="1" x14ac:dyDescent="0.15"/>
    <row r="6521" customFormat="1" x14ac:dyDescent="0.15"/>
    <row r="6522" customFormat="1" x14ac:dyDescent="0.15"/>
    <row r="6523" customFormat="1" x14ac:dyDescent="0.15"/>
    <row r="6524" customFormat="1" x14ac:dyDescent="0.15"/>
    <row r="6525" customFormat="1" x14ac:dyDescent="0.15"/>
    <row r="6526" customFormat="1" x14ac:dyDescent="0.15"/>
    <row r="6527" customFormat="1" x14ac:dyDescent="0.15"/>
    <row r="6528" customFormat="1" x14ac:dyDescent="0.15"/>
    <row r="6529" customFormat="1" x14ac:dyDescent="0.15"/>
    <row r="6530" customFormat="1" x14ac:dyDescent="0.15"/>
    <row r="6531" customFormat="1" x14ac:dyDescent="0.15"/>
    <row r="6532" customFormat="1" x14ac:dyDescent="0.15"/>
    <row r="6533" customFormat="1" x14ac:dyDescent="0.15"/>
    <row r="6534" customFormat="1" x14ac:dyDescent="0.15"/>
    <row r="6535" customFormat="1" x14ac:dyDescent="0.15"/>
    <row r="6536" customFormat="1" x14ac:dyDescent="0.15"/>
    <row r="6537" customFormat="1" x14ac:dyDescent="0.15"/>
    <row r="6538" customFormat="1" x14ac:dyDescent="0.15"/>
    <row r="6539" customFormat="1" x14ac:dyDescent="0.15"/>
    <row r="6540" customFormat="1" x14ac:dyDescent="0.15"/>
    <row r="6541" customFormat="1" x14ac:dyDescent="0.15"/>
    <row r="6542" customFormat="1" x14ac:dyDescent="0.15"/>
    <row r="6543" customFormat="1" x14ac:dyDescent="0.15"/>
    <row r="6544" customFormat="1" x14ac:dyDescent="0.15"/>
    <row r="6545" customFormat="1" x14ac:dyDescent="0.15"/>
    <row r="6546" customFormat="1" x14ac:dyDescent="0.15"/>
    <row r="6547" customFormat="1" x14ac:dyDescent="0.15"/>
    <row r="6548" customFormat="1" x14ac:dyDescent="0.15"/>
    <row r="6549" customFormat="1" x14ac:dyDescent="0.15"/>
    <row r="6550" customFormat="1" x14ac:dyDescent="0.15"/>
    <row r="6551" customFormat="1" x14ac:dyDescent="0.15"/>
    <row r="6552" customFormat="1" x14ac:dyDescent="0.15"/>
    <row r="6553" customFormat="1" x14ac:dyDescent="0.15"/>
    <row r="6554" customFormat="1" x14ac:dyDescent="0.15"/>
    <row r="6555" customFormat="1" x14ac:dyDescent="0.15"/>
    <row r="6556" customFormat="1" x14ac:dyDescent="0.15"/>
    <row r="6557" customFormat="1" x14ac:dyDescent="0.15"/>
    <row r="6558" customFormat="1" x14ac:dyDescent="0.15"/>
    <row r="6559" customFormat="1" x14ac:dyDescent="0.15"/>
    <row r="6560" customFormat="1" x14ac:dyDescent="0.15"/>
    <row r="6561" customFormat="1" x14ac:dyDescent="0.15"/>
    <row r="6562" customFormat="1" x14ac:dyDescent="0.15"/>
    <row r="6563" customFormat="1" x14ac:dyDescent="0.15"/>
    <row r="6564" customFormat="1" x14ac:dyDescent="0.15"/>
    <row r="6565" customFormat="1" x14ac:dyDescent="0.15"/>
    <row r="6566" customFormat="1" x14ac:dyDescent="0.15"/>
    <row r="6567" customFormat="1" x14ac:dyDescent="0.15"/>
    <row r="6568" customFormat="1" x14ac:dyDescent="0.15"/>
    <row r="6569" customFormat="1" x14ac:dyDescent="0.15"/>
    <row r="6570" customFormat="1" x14ac:dyDescent="0.15"/>
    <row r="6571" customFormat="1" x14ac:dyDescent="0.15"/>
    <row r="6572" customFormat="1" x14ac:dyDescent="0.15"/>
    <row r="6573" customFormat="1" x14ac:dyDescent="0.15"/>
    <row r="6574" customFormat="1" x14ac:dyDescent="0.15"/>
    <row r="6575" customFormat="1" x14ac:dyDescent="0.15"/>
    <row r="6576" customFormat="1" x14ac:dyDescent="0.15"/>
    <row r="6577" customFormat="1" x14ac:dyDescent="0.15"/>
    <row r="6578" customFormat="1" x14ac:dyDescent="0.15"/>
    <row r="6579" customFormat="1" x14ac:dyDescent="0.15"/>
    <row r="6580" customFormat="1" x14ac:dyDescent="0.15"/>
    <row r="6581" customFormat="1" x14ac:dyDescent="0.15"/>
    <row r="6582" customFormat="1" x14ac:dyDescent="0.15"/>
    <row r="6583" customFormat="1" x14ac:dyDescent="0.15"/>
    <row r="6584" customFormat="1" x14ac:dyDescent="0.15"/>
    <row r="6585" customFormat="1" x14ac:dyDescent="0.15"/>
    <row r="6586" customFormat="1" x14ac:dyDescent="0.15"/>
    <row r="6587" customFormat="1" x14ac:dyDescent="0.15"/>
    <row r="6588" customFormat="1" x14ac:dyDescent="0.15"/>
    <row r="6589" customFormat="1" x14ac:dyDescent="0.15"/>
    <row r="6590" customFormat="1" x14ac:dyDescent="0.15"/>
    <row r="6591" customFormat="1" x14ac:dyDescent="0.15"/>
    <row r="6592" customFormat="1" x14ac:dyDescent="0.15"/>
    <row r="6593" customFormat="1" x14ac:dyDescent="0.15"/>
    <row r="6594" customFormat="1" x14ac:dyDescent="0.15"/>
    <row r="6595" customFormat="1" x14ac:dyDescent="0.15"/>
    <row r="6596" customFormat="1" x14ac:dyDescent="0.15"/>
    <row r="6597" customFormat="1" x14ac:dyDescent="0.15"/>
    <row r="6598" customFormat="1" x14ac:dyDescent="0.15"/>
    <row r="6599" customFormat="1" x14ac:dyDescent="0.15"/>
    <row r="6600" customFormat="1" x14ac:dyDescent="0.15"/>
    <row r="6601" customFormat="1" x14ac:dyDescent="0.15"/>
    <row r="6602" customFormat="1" x14ac:dyDescent="0.15"/>
    <row r="6603" customFormat="1" x14ac:dyDescent="0.15"/>
    <row r="6604" customFormat="1" x14ac:dyDescent="0.15"/>
    <row r="6605" customFormat="1" x14ac:dyDescent="0.15"/>
    <row r="6606" customFormat="1" x14ac:dyDescent="0.15"/>
    <row r="6607" customFormat="1" x14ac:dyDescent="0.15"/>
    <row r="6608" customFormat="1" x14ac:dyDescent="0.15"/>
    <row r="6609" customFormat="1" x14ac:dyDescent="0.15"/>
    <row r="6610" customFormat="1" x14ac:dyDescent="0.15"/>
    <row r="6611" customFormat="1" x14ac:dyDescent="0.15"/>
    <row r="6612" customFormat="1" x14ac:dyDescent="0.15"/>
    <row r="6613" customFormat="1" x14ac:dyDescent="0.15"/>
    <row r="6614" customFormat="1" x14ac:dyDescent="0.15"/>
    <row r="6615" customFormat="1" x14ac:dyDescent="0.15"/>
    <row r="6616" customFormat="1" x14ac:dyDescent="0.15"/>
    <row r="6617" customFormat="1" x14ac:dyDescent="0.15"/>
    <row r="6618" customFormat="1" x14ac:dyDescent="0.15"/>
    <row r="6619" customFormat="1" x14ac:dyDescent="0.15"/>
    <row r="6620" customFormat="1" x14ac:dyDescent="0.15"/>
    <row r="6621" customFormat="1" x14ac:dyDescent="0.15"/>
    <row r="6622" customFormat="1" x14ac:dyDescent="0.15"/>
    <row r="6623" customFormat="1" x14ac:dyDescent="0.15"/>
    <row r="6624" customFormat="1" x14ac:dyDescent="0.15"/>
    <row r="6625" customFormat="1" x14ac:dyDescent="0.15"/>
    <row r="6626" customFormat="1" x14ac:dyDescent="0.15"/>
    <row r="6627" customFormat="1" x14ac:dyDescent="0.15"/>
    <row r="6628" customFormat="1" x14ac:dyDescent="0.15"/>
    <row r="6629" customFormat="1" x14ac:dyDescent="0.15"/>
    <row r="6630" customFormat="1" x14ac:dyDescent="0.15"/>
    <row r="6631" customFormat="1" x14ac:dyDescent="0.15"/>
    <row r="6632" customFormat="1" x14ac:dyDescent="0.15"/>
    <row r="6633" customFormat="1" x14ac:dyDescent="0.15"/>
    <row r="6634" customFormat="1" x14ac:dyDescent="0.15"/>
    <row r="6635" customFormat="1" x14ac:dyDescent="0.15"/>
    <row r="6636" customFormat="1" x14ac:dyDescent="0.15"/>
    <row r="6637" customFormat="1" x14ac:dyDescent="0.15"/>
    <row r="6638" customFormat="1" x14ac:dyDescent="0.15"/>
    <row r="6639" customFormat="1" x14ac:dyDescent="0.15"/>
    <row r="6640" customFormat="1" x14ac:dyDescent="0.15"/>
    <row r="6641" customFormat="1" x14ac:dyDescent="0.15"/>
    <row r="6642" customFormat="1" x14ac:dyDescent="0.15"/>
    <row r="6643" customFormat="1" x14ac:dyDescent="0.15"/>
    <row r="6644" customFormat="1" x14ac:dyDescent="0.15"/>
    <row r="6645" customFormat="1" x14ac:dyDescent="0.15"/>
    <row r="6646" customFormat="1" x14ac:dyDescent="0.15"/>
    <row r="6647" customFormat="1" x14ac:dyDescent="0.15"/>
    <row r="6648" customFormat="1" x14ac:dyDescent="0.15"/>
    <row r="6649" customFormat="1" x14ac:dyDescent="0.15"/>
    <row r="6650" customFormat="1" x14ac:dyDescent="0.15"/>
    <row r="6651" customFormat="1" x14ac:dyDescent="0.15"/>
    <row r="6652" customFormat="1" x14ac:dyDescent="0.15"/>
    <row r="6653" customFormat="1" x14ac:dyDescent="0.15"/>
    <row r="6654" customFormat="1" x14ac:dyDescent="0.15"/>
    <row r="6655" customFormat="1" x14ac:dyDescent="0.15"/>
    <row r="6656" customFormat="1" x14ac:dyDescent="0.15"/>
    <row r="6657" customFormat="1" x14ac:dyDescent="0.15"/>
    <row r="6658" customFormat="1" x14ac:dyDescent="0.15"/>
    <row r="6659" customFormat="1" x14ac:dyDescent="0.15"/>
    <row r="6660" customFormat="1" x14ac:dyDescent="0.15"/>
    <row r="6661" customFormat="1" x14ac:dyDescent="0.15"/>
    <row r="6662" customFormat="1" x14ac:dyDescent="0.15"/>
    <row r="6663" customFormat="1" x14ac:dyDescent="0.15"/>
    <row r="6664" customFormat="1" x14ac:dyDescent="0.15"/>
    <row r="6665" customFormat="1" x14ac:dyDescent="0.15"/>
    <row r="6666" customFormat="1" x14ac:dyDescent="0.15"/>
    <row r="6667" customFormat="1" x14ac:dyDescent="0.15"/>
    <row r="6668" customFormat="1" x14ac:dyDescent="0.15"/>
    <row r="6669" customFormat="1" x14ac:dyDescent="0.15"/>
    <row r="6670" customFormat="1" x14ac:dyDescent="0.15"/>
    <row r="6671" customFormat="1" x14ac:dyDescent="0.15"/>
    <row r="6672" customFormat="1" x14ac:dyDescent="0.15"/>
    <row r="6673" customFormat="1" x14ac:dyDescent="0.15"/>
    <row r="6674" customFormat="1" x14ac:dyDescent="0.15"/>
    <row r="6675" customFormat="1" x14ac:dyDescent="0.15"/>
    <row r="6676" customFormat="1" x14ac:dyDescent="0.15"/>
    <row r="6677" customFormat="1" x14ac:dyDescent="0.15"/>
    <row r="6678" customFormat="1" x14ac:dyDescent="0.15"/>
    <row r="6679" customFormat="1" x14ac:dyDescent="0.15"/>
    <row r="6680" customFormat="1" x14ac:dyDescent="0.15"/>
    <row r="6681" customFormat="1" x14ac:dyDescent="0.15"/>
    <row r="6682" customFormat="1" x14ac:dyDescent="0.15"/>
    <row r="6683" customFormat="1" x14ac:dyDescent="0.15"/>
    <row r="6684" customFormat="1" x14ac:dyDescent="0.15"/>
    <row r="6685" customFormat="1" x14ac:dyDescent="0.15"/>
    <row r="6686" customFormat="1" x14ac:dyDescent="0.15"/>
    <row r="6687" customFormat="1" x14ac:dyDescent="0.15"/>
    <row r="6688" customFormat="1" x14ac:dyDescent="0.15"/>
    <row r="6689" customFormat="1" x14ac:dyDescent="0.15"/>
    <row r="6690" customFormat="1" x14ac:dyDescent="0.15"/>
    <row r="6691" customFormat="1" x14ac:dyDescent="0.15"/>
    <row r="6692" customFormat="1" x14ac:dyDescent="0.15"/>
    <row r="6693" customFormat="1" x14ac:dyDescent="0.15"/>
    <row r="6694" customFormat="1" x14ac:dyDescent="0.15"/>
    <row r="6695" customFormat="1" x14ac:dyDescent="0.15"/>
    <row r="6696" customFormat="1" x14ac:dyDescent="0.15"/>
    <row r="6697" customFormat="1" x14ac:dyDescent="0.15"/>
    <row r="6698" customFormat="1" x14ac:dyDescent="0.15"/>
    <row r="6699" customFormat="1" x14ac:dyDescent="0.15"/>
    <row r="6700" customFormat="1" x14ac:dyDescent="0.15"/>
    <row r="6701" customFormat="1" x14ac:dyDescent="0.15"/>
    <row r="6702" customFormat="1" x14ac:dyDescent="0.15"/>
    <row r="6703" customFormat="1" x14ac:dyDescent="0.15"/>
    <row r="6704" customFormat="1" x14ac:dyDescent="0.15"/>
    <row r="6705" customFormat="1" x14ac:dyDescent="0.15"/>
    <row r="6706" customFormat="1" x14ac:dyDescent="0.15"/>
    <row r="6707" customFormat="1" x14ac:dyDescent="0.15"/>
    <row r="6708" customFormat="1" x14ac:dyDescent="0.15"/>
    <row r="6709" customFormat="1" x14ac:dyDescent="0.15"/>
    <row r="6710" customFormat="1" x14ac:dyDescent="0.15"/>
    <row r="6711" customFormat="1" x14ac:dyDescent="0.15"/>
    <row r="6712" customFormat="1" x14ac:dyDescent="0.15"/>
    <row r="6713" customFormat="1" x14ac:dyDescent="0.15"/>
    <row r="6714" customFormat="1" x14ac:dyDescent="0.15"/>
    <row r="6715" customFormat="1" x14ac:dyDescent="0.15"/>
    <row r="6716" customFormat="1" x14ac:dyDescent="0.15"/>
    <row r="6717" customFormat="1" x14ac:dyDescent="0.15"/>
    <row r="6718" customFormat="1" x14ac:dyDescent="0.15"/>
    <row r="6719" customFormat="1" x14ac:dyDescent="0.15"/>
    <row r="6720" customFormat="1" x14ac:dyDescent="0.15"/>
    <row r="6721" customFormat="1" x14ac:dyDescent="0.15"/>
    <row r="6722" customFormat="1" x14ac:dyDescent="0.15"/>
    <row r="6723" customFormat="1" x14ac:dyDescent="0.15"/>
    <row r="6724" customFormat="1" x14ac:dyDescent="0.15"/>
    <row r="6725" customFormat="1" x14ac:dyDescent="0.15"/>
    <row r="6726" customFormat="1" x14ac:dyDescent="0.15"/>
    <row r="6727" customFormat="1" x14ac:dyDescent="0.15"/>
    <row r="6728" customFormat="1" x14ac:dyDescent="0.15"/>
    <row r="6729" customFormat="1" x14ac:dyDescent="0.15"/>
    <row r="6730" customFormat="1" x14ac:dyDescent="0.15"/>
    <row r="6731" customFormat="1" x14ac:dyDescent="0.15"/>
    <row r="6732" customFormat="1" x14ac:dyDescent="0.15"/>
    <row r="6733" customFormat="1" x14ac:dyDescent="0.15"/>
    <row r="6734" customFormat="1" x14ac:dyDescent="0.15"/>
    <row r="6735" customFormat="1" x14ac:dyDescent="0.15"/>
    <row r="6736" customFormat="1" x14ac:dyDescent="0.15"/>
    <row r="6737" customFormat="1" x14ac:dyDescent="0.15"/>
    <row r="6738" customFormat="1" x14ac:dyDescent="0.15"/>
    <row r="6739" customFormat="1" x14ac:dyDescent="0.15"/>
    <row r="6740" customFormat="1" x14ac:dyDescent="0.15"/>
    <row r="6741" customFormat="1" x14ac:dyDescent="0.15"/>
    <row r="6742" customFormat="1" x14ac:dyDescent="0.15"/>
    <row r="6743" customFormat="1" x14ac:dyDescent="0.15"/>
    <row r="6744" customFormat="1" x14ac:dyDescent="0.15"/>
    <row r="6745" customFormat="1" x14ac:dyDescent="0.15"/>
    <row r="6746" customFormat="1" x14ac:dyDescent="0.15"/>
    <row r="6747" customFormat="1" x14ac:dyDescent="0.15"/>
    <row r="6748" customFormat="1" x14ac:dyDescent="0.15"/>
    <row r="6749" customFormat="1" x14ac:dyDescent="0.15"/>
    <row r="6750" customFormat="1" x14ac:dyDescent="0.15"/>
    <row r="6751" customFormat="1" x14ac:dyDescent="0.15"/>
    <row r="6752" customFormat="1" x14ac:dyDescent="0.15"/>
    <row r="6753" customFormat="1" x14ac:dyDescent="0.15"/>
    <row r="6754" customFormat="1" x14ac:dyDescent="0.15"/>
    <row r="6755" customFormat="1" x14ac:dyDescent="0.15"/>
    <row r="6756" customFormat="1" x14ac:dyDescent="0.15"/>
    <row r="6757" customFormat="1" x14ac:dyDescent="0.15"/>
    <row r="6758" customFormat="1" x14ac:dyDescent="0.15"/>
    <row r="6759" customFormat="1" x14ac:dyDescent="0.15"/>
    <row r="6760" customFormat="1" x14ac:dyDescent="0.15"/>
    <row r="6761" customFormat="1" x14ac:dyDescent="0.15"/>
    <row r="6762" customFormat="1" x14ac:dyDescent="0.15"/>
    <row r="6763" customFormat="1" x14ac:dyDescent="0.15"/>
    <row r="6764" customFormat="1" x14ac:dyDescent="0.15"/>
    <row r="6765" customFormat="1" x14ac:dyDescent="0.15"/>
    <row r="6766" customFormat="1" x14ac:dyDescent="0.15"/>
    <row r="6767" customFormat="1" x14ac:dyDescent="0.15"/>
    <row r="6768" customFormat="1" x14ac:dyDescent="0.15"/>
    <row r="6769" customFormat="1" x14ac:dyDescent="0.15"/>
    <row r="6770" customFormat="1" x14ac:dyDescent="0.15"/>
    <row r="6771" customFormat="1" x14ac:dyDescent="0.15"/>
    <row r="6772" customFormat="1" x14ac:dyDescent="0.15"/>
    <row r="6773" customFormat="1" x14ac:dyDescent="0.15"/>
    <row r="6774" customFormat="1" x14ac:dyDescent="0.15"/>
    <row r="6775" customFormat="1" x14ac:dyDescent="0.15"/>
    <row r="6776" customFormat="1" x14ac:dyDescent="0.15"/>
    <row r="6777" customFormat="1" x14ac:dyDescent="0.15"/>
    <row r="6778" customFormat="1" x14ac:dyDescent="0.15"/>
    <row r="6779" customFormat="1" x14ac:dyDescent="0.15"/>
    <row r="6780" customFormat="1" x14ac:dyDescent="0.15"/>
    <row r="6781" customFormat="1" x14ac:dyDescent="0.15"/>
    <row r="6782" customFormat="1" x14ac:dyDescent="0.15"/>
    <row r="6783" customFormat="1" x14ac:dyDescent="0.15"/>
    <row r="6784" customFormat="1" x14ac:dyDescent="0.15"/>
    <row r="6785" customFormat="1" x14ac:dyDescent="0.15"/>
    <row r="6786" customFormat="1" x14ac:dyDescent="0.15"/>
    <row r="6787" customFormat="1" x14ac:dyDescent="0.15"/>
    <row r="6788" customFormat="1" x14ac:dyDescent="0.15"/>
    <row r="6789" customFormat="1" x14ac:dyDescent="0.15"/>
    <row r="6790" customFormat="1" x14ac:dyDescent="0.15"/>
    <row r="6791" customFormat="1" x14ac:dyDescent="0.15"/>
    <row r="6792" customFormat="1" x14ac:dyDescent="0.15"/>
    <row r="6793" customFormat="1" x14ac:dyDescent="0.15"/>
    <row r="6794" customFormat="1" x14ac:dyDescent="0.15"/>
    <row r="6795" customFormat="1" x14ac:dyDescent="0.15"/>
    <row r="6796" customFormat="1" x14ac:dyDescent="0.15"/>
    <row r="6797" customFormat="1" x14ac:dyDescent="0.15"/>
    <row r="6798" customFormat="1" x14ac:dyDescent="0.15"/>
    <row r="6799" customFormat="1" x14ac:dyDescent="0.15"/>
    <row r="6800" customFormat="1" x14ac:dyDescent="0.15"/>
    <row r="6801" customFormat="1" x14ac:dyDescent="0.15"/>
    <row r="6802" customFormat="1" x14ac:dyDescent="0.15"/>
    <row r="6803" customFormat="1" x14ac:dyDescent="0.15"/>
    <row r="6804" customFormat="1" x14ac:dyDescent="0.15"/>
    <row r="6805" customFormat="1" x14ac:dyDescent="0.15"/>
    <row r="6806" customFormat="1" x14ac:dyDescent="0.15"/>
    <row r="6807" customFormat="1" x14ac:dyDescent="0.15"/>
    <row r="6808" customFormat="1" x14ac:dyDescent="0.15"/>
    <row r="6809" customFormat="1" x14ac:dyDescent="0.15"/>
    <row r="6810" customFormat="1" x14ac:dyDescent="0.15"/>
    <row r="6811" customFormat="1" x14ac:dyDescent="0.15"/>
    <row r="6812" customFormat="1" x14ac:dyDescent="0.15"/>
    <row r="6813" customFormat="1" x14ac:dyDescent="0.15"/>
    <row r="6814" customFormat="1" x14ac:dyDescent="0.15"/>
    <row r="6815" customFormat="1" x14ac:dyDescent="0.15"/>
    <row r="6816" customFormat="1" x14ac:dyDescent="0.15"/>
    <row r="6817" customFormat="1" x14ac:dyDescent="0.15"/>
    <row r="6818" customFormat="1" x14ac:dyDescent="0.15"/>
    <row r="6819" customFormat="1" x14ac:dyDescent="0.15"/>
    <row r="6820" customFormat="1" x14ac:dyDescent="0.15"/>
    <row r="6821" customFormat="1" x14ac:dyDescent="0.15"/>
    <row r="6822" customFormat="1" x14ac:dyDescent="0.15"/>
    <row r="6823" customFormat="1" x14ac:dyDescent="0.15"/>
    <row r="6824" customFormat="1" x14ac:dyDescent="0.15"/>
    <row r="6825" customFormat="1" x14ac:dyDescent="0.15"/>
    <row r="6826" customFormat="1" x14ac:dyDescent="0.15"/>
    <row r="6827" customFormat="1" x14ac:dyDescent="0.15"/>
    <row r="6828" customFormat="1" x14ac:dyDescent="0.15"/>
    <row r="6829" customFormat="1" x14ac:dyDescent="0.15"/>
    <row r="6830" customFormat="1" x14ac:dyDescent="0.15"/>
    <row r="6831" customFormat="1" x14ac:dyDescent="0.15"/>
    <row r="6832" customFormat="1" x14ac:dyDescent="0.15"/>
    <row r="6833" customFormat="1" x14ac:dyDescent="0.15"/>
    <row r="6834" customFormat="1" x14ac:dyDescent="0.15"/>
    <row r="6835" customFormat="1" x14ac:dyDescent="0.15"/>
    <row r="6836" customFormat="1" x14ac:dyDescent="0.15"/>
    <row r="6837" customFormat="1" x14ac:dyDescent="0.15"/>
    <row r="6838" customFormat="1" x14ac:dyDescent="0.15"/>
    <row r="6839" customFormat="1" x14ac:dyDescent="0.15"/>
    <row r="6840" customFormat="1" x14ac:dyDescent="0.15"/>
    <row r="6841" customFormat="1" x14ac:dyDescent="0.15"/>
    <row r="6842" customFormat="1" x14ac:dyDescent="0.15"/>
    <row r="6843" customFormat="1" x14ac:dyDescent="0.15"/>
    <row r="6844" customFormat="1" x14ac:dyDescent="0.15"/>
    <row r="6845" customFormat="1" x14ac:dyDescent="0.15"/>
    <row r="6846" customFormat="1" x14ac:dyDescent="0.15"/>
    <row r="6847" customFormat="1" x14ac:dyDescent="0.15"/>
    <row r="6848" customFormat="1" x14ac:dyDescent="0.15"/>
    <row r="6849" customFormat="1" x14ac:dyDescent="0.15"/>
    <row r="6850" customFormat="1" x14ac:dyDescent="0.15"/>
    <row r="6851" customFormat="1" x14ac:dyDescent="0.15"/>
    <row r="6852" customFormat="1" x14ac:dyDescent="0.15"/>
    <row r="6853" customFormat="1" x14ac:dyDescent="0.15"/>
    <row r="6854" customFormat="1" x14ac:dyDescent="0.15"/>
    <row r="6855" customFormat="1" x14ac:dyDescent="0.15"/>
    <row r="6856" customFormat="1" x14ac:dyDescent="0.15"/>
    <row r="6857" customFormat="1" x14ac:dyDescent="0.15"/>
    <row r="6858" customFormat="1" x14ac:dyDescent="0.15"/>
    <row r="6859" customFormat="1" x14ac:dyDescent="0.15"/>
    <row r="6860" customFormat="1" x14ac:dyDescent="0.15"/>
    <row r="6861" customFormat="1" x14ac:dyDescent="0.15"/>
    <row r="6862" customFormat="1" x14ac:dyDescent="0.15"/>
    <row r="6863" customFormat="1" x14ac:dyDescent="0.15"/>
    <row r="6864" customFormat="1" x14ac:dyDescent="0.15"/>
    <row r="6865" customFormat="1" x14ac:dyDescent="0.15"/>
    <row r="6866" customFormat="1" x14ac:dyDescent="0.15"/>
    <row r="6867" customFormat="1" x14ac:dyDescent="0.15"/>
    <row r="6868" customFormat="1" x14ac:dyDescent="0.15"/>
    <row r="6869" customFormat="1" x14ac:dyDescent="0.15"/>
    <row r="6870" customFormat="1" x14ac:dyDescent="0.15"/>
    <row r="6871" customFormat="1" x14ac:dyDescent="0.15"/>
    <row r="6872" customFormat="1" x14ac:dyDescent="0.15"/>
    <row r="6873" customFormat="1" x14ac:dyDescent="0.15"/>
    <row r="6874" customFormat="1" x14ac:dyDescent="0.15"/>
    <row r="6875" customFormat="1" x14ac:dyDescent="0.15"/>
    <row r="6876" customFormat="1" x14ac:dyDescent="0.15"/>
    <row r="6877" customFormat="1" x14ac:dyDescent="0.15"/>
    <row r="6878" customFormat="1" x14ac:dyDescent="0.15"/>
    <row r="6879" customFormat="1" x14ac:dyDescent="0.15"/>
    <row r="6880" customFormat="1" x14ac:dyDescent="0.15"/>
    <row r="6881" customFormat="1" x14ac:dyDescent="0.15"/>
    <row r="6882" customFormat="1" x14ac:dyDescent="0.15"/>
    <row r="6883" customFormat="1" x14ac:dyDescent="0.15"/>
    <row r="6884" customFormat="1" x14ac:dyDescent="0.15"/>
    <row r="6885" customFormat="1" x14ac:dyDescent="0.15"/>
    <row r="6886" customFormat="1" x14ac:dyDescent="0.15"/>
    <row r="6887" customFormat="1" x14ac:dyDescent="0.15"/>
    <row r="6888" customFormat="1" x14ac:dyDescent="0.15"/>
    <row r="6889" customFormat="1" x14ac:dyDescent="0.15"/>
    <row r="6890" customFormat="1" x14ac:dyDescent="0.15"/>
    <row r="6891" customFormat="1" x14ac:dyDescent="0.15"/>
    <row r="6892" customFormat="1" x14ac:dyDescent="0.15"/>
    <row r="6893" customFormat="1" x14ac:dyDescent="0.15"/>
    <row r="6894" customFormat="1" x14ac:dyDescent="0.15"/>
    <row r="6895" customFormat="1" x14ac:dyDescent="0.15"/>
    <row r="6896" customFormat="1" x14ac:dyDescent="0.15"/>
    <row r="6897" customFormat="1" x14ac:dyDescent="0.15"/>
    <row r="6898" customFormat="1" x14ac:dyDescent="0.15"/>
    <row r="6899" customFormat="1" x14ac:dyDescent="0.15"/>
    <row r="6900" customFormat="1" x14ac:dyDescent="0.15"/>
    <row r="6901" customFormat="1" x14ac:dyDescent="0.15"/>
    <row r="6902" customFormat="1" x14ac:dyDescent="0.15"/>
    <row r="6903" customFormat="1" x14ac:dyDescent="0.15"/>
    <row r="6904" customFormat="1" x14ac:dyDescent="0.15"/>
    <row r="6905" customFormat="1" x14ac:dyDescent="0.15"/>
    <row r="6906" customFormat="1" x14ac:dyDescent="0.15"/>
    <row r="6907" customFormat="1" x14ac:dyDescent="0.15"/>
    <row r="6908" customFormat="1" x14ac:dyDescent="0.15"/>
    <row r="6909" customFormat="1" x14ac:dyDescent="0.15"/>
    <row r="6910" customFormat="1" x14ac:dyDescent="0.15"/>
    <row r="6911" customFormat="1" x14ac:dyDescent="0.15"/>
    <row r="6912" customFormat="1" x14ac:dyDescent="0.15"/>
    <row r="6913" customFormat="1" x14ac:dyDescent="0.15"/>
    <row r="6914" customFormat="1" x14ac:dyDescent="0.15"/>
    <row r="6915" customFormat="1" x14ac:dyDescent="0.15"/>
    <row r="6916" customFormat="1" x14ac:dyDescent="0.15"/>
    <row r="6917" customFormat="1" x14ac:dyDescent="0.15"/>
    <row r="6918" customFormat="1" x14ac:dyDescent="0.15"/>
    <row r="6919" customFormat="1" x14ac:dyDescent="0.15"/>
    <row r="6920" customFormat="1" x14ac:dyDescent="0.15"/>
    <row r="6921" customFormat="1" x14ac:dyDescent="0.15"/>
    <row r="6922" customFormat="1" x14ac:dyDescent="0.15"/>
    <row r="6923" customFormat="1" x14ac:dyDescent="0.15"/>
    <row r="6924" customFormat="1" x14ac:dyDescent="0.15"/>
    <row r="6925" customFormat="1" x14ac:dyDescent="0.15"/>
    <row r="6926" customFormat="1" x14ac:dyDescent="0.15"/>
    <row r="6927" customFormat="1" x14ac:dyDescent="0.15"/>
    <row r="6928" customFormat="1" x14ac:dyDescent="0.15"/>
    <row r="6929" customFormat="1" x14ac:dyDescent="0.15"/>
    <row r="6930" customFormat="1" x14ac:dyDescent="0.15"/>
    <row r="6931" customFormat="1" x14ac:dyDescent="0.15"/>
    <row r="6932" customFormat="1" x14ac:dyDescent="0.15"/>
    <row r="6933" customFormat="1" x14ac:dyDescent="0.15"/>
    <row r="6934" customFormat="1" x14ac:dyDescent="0.15"/>
    <row r="6935" customFormat="1" x14ac:dyDescent="0.15"/>
    <row r="6936" customFormat="1" x14ac:dyDescent="0.15"/>
    <row r="6937" customFormat="1" x14ac:dyDescent="0.15"/>
    <row r="6938" customFormat="1" x14ac:dyDescent="0.15"/>
    <row r="6939" customFormat="1" x14ac:dyDescent="0.15"/>
    <row r="6940" customFormat="1" x14ac:dyDescent="0.15"/>
    <row r="6941" customFormat="1" x14ac:dyDescent="0.15"/>
    <row r="6942" customFormat="1" x14ac:dyDescent="0.15"/>
    <row r="6943" customFormat="1" x14ac:dyDescent="0.15"/>
    <row r="6944" customFormat="1" x14ac:dyDescent="0.15"/>
    <row r="6945" customFormat="1" x14ac:dyDescent="0.15"/>
    <row r="6946" customFormat="1" x14ac:dyDescent="0.15"/>
    <row r="6947" customFormat="1" x14ac:dyDescent="0.15"/>
    <row r="6948" customFormat="1" x14ac:dyDescent="0.15"/>
    <row r="6949" customFormat="1" x14ac:dyDescent="0.15"/>
    <row r="6950" customFormat="1" x14ac:dyDescent="0.15"/>
    <row r="6951" customFormat="1" x14ac:dyDescent="0.15"/>
    <row r="6952" customFormat="1" x14ac:dyDescent="0.15"/>
    <row r="6953" customFormat="1" x14ac:dyDescent="0.15"/>
    <row r="6954" customFormat="1" x14ac:dyDescent="0.15"/>
    <row r="6955" customFormat="1" x14ac:dyDescent="0.15"/>
    <row r="6956" customFormat="1" x14ac:dyDescent="0.15"/>
    <row r="6957" customFormat="1" x14ac:dyDescent="0.15"/>
    <row r="6958" customFormat="1" x14ac:dyDescent="0.15"/>
    <row r="6959" customFormat="1" x14ac:dyDescent="0.15"/>
    <row r="6960" customFormat="1" x14ac:dyDescent="0.15"/>
    <row r="6961" customFormat="1" x14ac:dyDescent="0.15"/>
    <row r="6962" customFormat="1" x14ac:dyDescent="0.15"/>
    <row r="6963" customFormat="1" x14ac:dyDescent="0.15"/>
    <row r="6964" customFormat="1" x14ac:dyDescent="0.15"/>
    <row r="6965" customFormat="1" x14ac:dyDescent="0.15"/>
    <row r="6966" customFormat="1" x14ac:dyDescent="0.15"/>
    <row r="6967" customFormat="1" x14ac:dyDescent="0.15"/>
    <row r="6968" customFormat="1" x14ac:dyDescent="0.15"/>
    <row r="6969" customFormat="1" x14ac:dyDescent="0.15"/>
    <row r="6970" customFormat="1" x14ac:dyDescent="0.15"/>
    <row r="6971" customFormat="1" x14ac:dyDescent="0.15"/>
    <row r="6972" customFormat="1" x14ac:dyDescent="0.15"/>
    <row r="6973" customFormat="1" x14ac:dyDescent="0.15"/>
    <row r="6974" customFormat="1" x14ac:dyDescent="0.15"/>
    <row r="6975" customFormat="1" x14ac:dyDescent="0.15"/>
    <row r="6976" customFormat="1" x14ac:dyDescent="0.15"/>
    <row r="6977" customFormat="1" x14ac:dyDescent="0.15"/>
    <row r="6978" customFormat="1" x14ac:dyDescent="0.15"/>
    <row r="6979" customFormat="1" x14ac:dyDescent="0.15"/>
    <row r="6980" customFormat="1" x14ac:dyDescent="0.15"/>
    <row r="6981" customFormat="1" x14ac:dyDescent="0.15"/>
    <row r="6982" customFormat="1" x14ac:dyDescent="0.15"/>
    <row r="6983" customFormat="1" x14ac:dyDescent="0.15"/>
    <row r="6984" customFormat="1" x14ac:dyDescent="0.15"/>
    <row r="6985" customFormat="1" x14ac:dyDescent="0.15"/>
    <row r="6986" customFormat="1" x14ac:dyDescent="0.15"/>
    <row r="6987" customFormat="1" x14ac:dyDescent="0.15"/>
    <row r="6988" customFormat="1" x14ac:dyDescent="0.15"/>
    <row r="6989" customFormat="1" x14ac:dyDescent="0.15"/>
    <row r="6990" customFormat="1" x14ac:dyDescent="0.15"/>
    <row r="6991" customFormat="1" x14ac:dyDescent="0.15"/>
    <row r="6992" customFormat="1" x14ac:dyDescent="0.15"/>
    <row r="6993" customFormat="1" x14ac:dyDescent="0.15"/>
    <row r="6994" customFormat="1" x14ac:dyDescent="0.15"/>
    <row r="6995" customFormat="1" x14ac:dyDescent="0.15"/>
    <row r="6996" customFormat="1" x14ac:dyDescent="0.15"/>
    <row r="6997" customFormat="1" x14ac:dyDescent="0.15"/>
    <row r="6998" customFormat="1" x14ac:dyDescent="0.15"/>
    <row r="6999" customFormat="1" x14ac:dyDescent="0.15"/>
    <row r="7000" customFormat="1" x14ac:dyDescent="0.15"/>
    <row r="7001" customFormat="1" x14ac:dyDescent="0.15"/>
    <row r="7002" customFormat="1" x14ac:dyDescent="0.15"/>
    <row r="7003" customFormat="1" x14ac:dyDescent="0.15"/>
    <row r="7004" customFormat="1" x14ac:dyDescent="0.15"/>
    <row r="7005" customFormat="1" x14ac:dyDescent="0.15"/>
    <row r="7006" customFormat="1" x14ac:dyDescent="0.15"/>
    <row r="7007" customFormat="1" x14ac:dyDescent="0.15"/>
    <row r="7008" customFormat="1" x14ac:dyDescent="0.15"/>
    <row r="7009" customFormat="1" x14ac:dyDescent="0.15"/>
    <row r="7010" customFormat="1" x14ac:dyDescent="0.15"/>
    <row r="7011" customFormat="1" x14ac:dyDescent="0.15"/>
    <row r="7012" customFormat="1" x14ac:dyDescent="0.15"/>
    <row r="7013" customFormat="1" x14ac:dyDescent="0.15"/>
    <row r="7014" customFormat="1" x14ac:dyDescent="0.15"/>
    <row r="7015" customFormat="1" x14ac:dyDescent="0.15"/>
    <row r="7016" customFormat="1" x14ac:dyDescent="0.15"/>
    <row r="7017" customFormat="1" x14ac:dyDescent="0.15"/>
    <row r="7018" customFormat="1" x14ac:dyDescent="0.15"/>
    <row r="7019" customFormat="1" x14ac:dyDescent="0.15"/>
    <row r="7020" customFormat="1" x14ac:dyDescent="0.15"/>
    <row r="7021" customFormat="1" x14ac:dyDescent="0.15"/>
    <row r="7022" customFormat="1" x14ac:dyDescent="0.15"/>
    <row r="7023" customFormat="1" x14ac:dyDescent="0.15"/>
    <row r="7024" customFormat="1" x14ac:dyDescent="0.15"/>
    <row r="7025" customFormat="1" x14ac:dyDescent="0.15"/>
    <row r="7026" customFormat="1" x14ac:dyDescent="0.15"/>
    <row r="7027" customFormat="1" x14ac:dyDescent="0.15"/>
    <row r="7028" customFormat="1" x14ac:dyDescent="0.15"/>
    <row r="7029" customFormat="1" x14ac:dyDescent="0.15"/>
    <row r="7030" customFormat="1" x14ac:dyDescent="0.15"/>
    <row r="7031" customFormat="1" x14ac:dyDescent="0.15"/>
    <row r="7032" customFormat="1" x14ac:dyDescent="0.15"/>
    <row r="7033" customFormat="1" x14ac:dyDescent="0.15"/>
    <row r="7034" customFormat="1" x14ac:dyDescent="0.15"/>
    <row r="7035" customFormat="1" x14ac:dyDescent="0.15"/>
    <row r="7036" customFormat="1" x14ac:dyDescent="0.15"/>
    <row r="7037" customFormat="1" x14ac:dyDescent="0.15"/>
    <row r="7038" customFormat="1" x14ac:dyDescent="0.15"/>
    <row r="7039" customFormat="1" x14ac:dyDescent="0.15"/>
    <row r="7040" customFormat="1" x14ac:dyDescent="0.15"/>
    <row r="7041" customFormat="1" x14ac:dyDescent="0.15"/>
    <row r="7042" customFormat="1" x14ac:dyDescent="0.15"/>
    <row r="7043" customFormat="1" x14ac:dyDescent="0.15"/>
    <row r="7044" customFormat="1" x14ac:dyDescent="0.15"/>
    <row r="7045" customFormat="1" x14ac:dyDescent="0.15"/>
    <row r="7046" customFormat="1" x14ac:dyDescent="0.15"/>
    <row r="7047" customFormat="1" x14ac:dyDescent="0.15"/>
    <row r="7048" customFormat="1" x14ac:dyDescent="0.15"/>
    <row r="7049" customFormat="1" x14ac:dyDescent="0.15"/>
    <row r="7050" customFormat="1" x14ac:dyDescent="0.15"/>
    <row r="7051" customFormat="1" x14ac:dyDescent="0.15"/>
    <row r="7052" customFormat="1" x14ac:dyDescent="0.15"/>
    <row r="7053" customFormat="1" x14ac:dyDescent="0.15"/>
    <row r="7054" customFormat="1" x14ac:dyDescent="0.15"/>
    <row r="7055" customFormat="1" x14ac:dyDescent="0.15"/>
    <row r="7056" customFormat="1" x14ac:dyDescent="0.15"/>
    <row r="7057" customFormat="1" x14ac:dyDescent="0.15"/>
    <row r="7058" customFormat="1" x14ac:dyDescent="0.15"/>
    <row r="7059" customFormat="1" x14ac:dyDescent="0.15"/>
    <row r="7060" customFormat="1" x14ac:dyDescent="0.15"/>
    <row r="7061" customFormat="1" x14ac:dyDescent="0.15"/>
    <row r="7062" customFormat="1" x14ac:dyDescent="0.15"/>
    <row r="7063" customFormat="1" x14ac:dyDescent="0.15"/>
    <row r="7064" customFormat="1" x14ac:dyDescent="0.15"/>
    <row r="7065" customFormat="1" x14ac:dyDescent="0.15"/>
    <row r="7066" customFormat="1" x14ac:dyDescent="0.15"/>
    <row r="7067" customFormat="1" x14ac:dyDescent="0.15"/>
    <row r="7068" customFormat="1" x14ac:dyDescent="0.15"/>
    <row r="7069" customFormat="1" x14ac:dyDescent="0.15"/>
    <row r="7070" customFormat="1" x14ac:dyDescent="0.15"/>
    <row r="7071" customFormat="1" x14ac:dyDescent="0.15"/>
    <row r="7072" customFormat="1" x14ac:dyDescent="0.15"/>
    <row r="7073" customFormat="1" x14ac:dyDescent="0.15"/>
    <row r="7074" customFormat="1" x14ac:dyDescent="0.15"/>
    <row r="7075" customFormat="1" x14ac:dyDescent="0.15"/>
    <row r="7076" customFormat="1" x14ac:dyDescent="0.15"/>
    <row r="7077" customFormat="1" x14ac:dyDescent="0.15"/>
    <row r="7078" customFormat="1" x14ac:dyDescent="0.15"/>
    <row r="7079" customFormat="1" x14ac:dyDescent="0.15"/>
    <row r="7080" customFormat="1" x14ac:dyDescent="0.15"/>
    <row r="7081" customFormat="1" x14ac:dyDescent="0.15"/>
    <row r="7082" customFormat="1" x14ac:dyDescent="0.15"/>
    <row r="7083" customFormat="1" x14ac:dyDescent="0.15"/>
    <row r="7084" customFormat="1" x14ac:dyDescent="0.15"/>
    <row r="7085" customFormat="1" x14ac:dyDescent="0.15"/>
    <row r="7086" customFormat="1" x14ac:dyDescent="0.15"/>
    <row r="7087" customFormat="1" x14ac:dyDescent="0.15"/>
    <row r="7088" customFormat="1" x14ac:dyDescent="0.15"/>
    <row r="7089" customFormat="1" x14ac:dyDescent="0.15"/>
    <row r="7090" customFormat="1" x14ac:dyDescent="0.15"/>
    <row r="7091" customFormat="1" x14ac:dyDescent="0.15"/>
    <row r="7092" customFormat="1" x14ac:dyDescent="0.15"/>
    <row r="7093" customFormat="1" x14ac:dyDescent="0.15"/>
    <row r="7094" customFormat="1" x14ac:dyDescent="0.15"/>
    <row r="7095" customFormat="1" x14ac:dyDescent="0.15"/>
    <row r="7096" customFormat="1" x14ac:dyDescent="0.15"/>
    <row r="7097" customFormat="1" x14ac:dyDescent="0.15"/>
    <row r="7098" customFormat="1" x14ac:dyDescent="0.15"/>
    <row r="7099" customFormat="1" x14ac:dyDescent="0.15"/>
    <row r="7100" customFormat="1" x14ac:dyDescent="0.15"/>
    <row r="7101" customFormat="1" x14ac:dyDescent="0.15"/>
    <row r="7102" customFormat="1" x14ac:dyDescent="0.15"/>
    <row r="7103" customFormat="1" x14ac:dyDescent="0.15"/>
    <row r="7104" customFormat="1" x14ac:dyDescent="0.15"/>
    <row r="7105" customFormat="1" x14ac:dyDescent="0.15"/>
    <row r="7106" customFormat="1" x14ac:dyDescent="0.15"/>
    <row r="7107" customFormat="1" x14ac:dyDescent="0.15"/>
    <row r="7108" customFormat="1" x14ac:dyDescent="0.15"/>
    <row r="7109" customFormat="1" x14ac:dyDescent="0.15"/>
    <row r="7110" customFormat="1" x14ac:dyDescent="0.15"/>
    <row r="7111" customFormat="1" x14ac:dyDescent="0.15"/>
    <row r="7112" customFormat="1" x14ac:dyDescent="0.15"/>
    <row r="7113" customFormat="1" x14ac:dyDescent="0.15"/>
    <row r="7114" customFormat="1" x14ac:dyDescent="0.15"/>
    <row r="7115" customFormat="1" x14ac:dyDescent="0.15"/>
    <row r="7116" customFormat="1" x14ac:dyDescent="0.15"/>
    <row r="7117" customFormat="1" x14ac:dyDescent="0.15"/>
    <row r="7118" customFormat="1" x14ac:dyDescent="0.15"/>
    <row r="7119" customFormat="1" x14ac:dyDescent="0.15"/>
    <row r="7120" customFormat="1" x14ac:dyDescent="0.15"/>
    <row r="7121" customFormat="1" x14ac:dyDescent="0.15"/>
    <row r="7122" customFormat="1" x14ac:dyDescent="0.15"/>
    <row r="7123" customFormat="1" x14ac:dyDescent="0.15"/>
    <row r="7124" customFormat="1" x14ac:dyDescent="0.15"/>
    <row r="7125" customFormat="1" x14ac:dyDescent="0.15"/>
    <row r="7126" customFormat="1" x14ac:dyDescent="0.15"/>
    <row r="7127" customFormat="1" x14ac:dyDescent="0.15"/>
    <row r="7128" customFormat="1" x14ac:dyDescent="0.15"/>
    <row r="7129" customFormat="1" x14ac:dyDescent="0.15"/>
    <row r="7130" customFormat="1" x14ac:dyDescent="0.15"/>
    <row r="7131" customFormat="1" x14ac:dyDescent="0.15"/>
    <row r="7132" customFormat="1" x14ac:dyDescent="0.15"/>
    <row r="7133" customFormat="1" x14ac:dyDescent="0.15"/>
    <row r="7134" customFormat="1" x14ac:dyDescent="0.15"/>
    <row r="7135" customFormat="1" x14ac:dyDescent="0.15"/>
    <row r="7136" customFormat="1" x14ac:dyDescent="0.15"/>
    <row r="7137" customFormat="1" x14ac:dyDescent="0.15"/>
    <row r="7138" customFormat="1" x14ac:dyDescent="0.15"/>
    <row r="7139" customFormat="1" x14ac:dyDescent="0.15"/>
    <row r="7140" customFormat="1" x14ac:dyDescent="0.15"/>
    <row r="7141" customFormat="1" x14ac:dyDescent="0.15"/>
    <row r="7142" customFormat="1" x14ac:dyDescent="0.15"/>
    <row r="7143" customFormat="1" x14ac:dyDescent="0.15"/>
    <row r="7144" customFormat="1" x14ac:dyDescent="0.15"/>
    <row r="7145" customFormat="1" x14ac:dyDescent="0.15"/>
    <row r="7146" customFormat="1" x14ac:dyDescent="0.15"/>
    <row r="7147" customFormat="1" x14ac:dyDescent="0.15"/>
    <row r="7148" customFormat="1" x14ac:dyDescent="0.15"/>
    <row r="7149" customFormat="1" x14ac:dyDescent="0.15"/>
    <row r="7150" customFormat="1" x14ac:dyDescent="0.15"/>
    <row r="7151" customFormat="1" x14ac:dyDescent="0.15"/>
    <row r="7152" customFormat="1" x14ac:dyDescent="0.15"/>
    <row r="7153" customFormat="1" x14ac:dyDescent="0.15"/>
    <row r="7154" customFormat="1" x14ac:dyDescent="0.15"/>
    <row r="7155" customFormat="1" x14ac:dyDescent="0.15"/>
    <row r="7156" customFormat="1" x14ac:dyDescent="0.15"/>
    <row r="7157" customFormat="1" x14ac:dyDescent="0.15"/>
    <row r="7158" customFormat="1" x14ac:dyDescent="0.15"/>
    <row r="7159" customFormat="1" x14ac:dyDescent="0.15"/>
    <row r="7160" customFormat="1" x14ac:dyDescent="0.15"/>
    <row r="7161" customFormat="1" x14ac:dyDescent="0.15"/>
    <row r="7162" customFormat="1" x14ac:dyDescent="0.15"/>
    <row r="7163" customFormat="1" x14ac:dyDescent="0.15"/>
    <row r="7164" customFormat="1" x14ac:dyDescent="0.15"/>
    <row r="7165" customFormat="1" x14ac:dyDescent="0.15"/>
    <row r="7166" customFormat="1" x14ac:dyDescent="0.15"/>
    <row r="7167" customFormat="1" x14ac:dyDescent="0.15"/>
    <row r="7168" customFormat="1" x14ac:dyDescent="0.15"/>
    <row r="7169" customFormat="1" x14ac:dyDescent="0.15"/>
    <row r="7170" customFormat="1" x14ac:dyDescent="0.15"/>
    <row r="7171" customFormat="1" x14ac:dyDescent="0.15"/>
    <row r="7172" customFormat="1" x14ac:dyDescent="0.15"/>
    <row r="7173" customFormat="1" x14ac:dyDescent="0.15"/>
    <row r="7174" customFormat="1" x14ac:dyDescent="0.15"/>
    <row r="7175" customFormat="1" x14ac:dyDescent="0.15"/>
    <row r="7176" customFormat="1" x14ac:dyDescent="0.15"/>
    <row r="7177" customFormat="1" x14ac:dyDescent="0.15"/>
    <row r="7178" customFormat="1" x14ac:dyDescent="0.15"/>
    <row r="7179" customFormat="1" x14ac:dyDescent="0.15"/>
    <row r="7180" customFormat="1" x14ac:dyDescent="0.15"/>
    <row r="7181" customFormat="1" x14ac:dyDescent="0.15"/>
    <row r="7182" customFormat="1" x14ac:dyDescent="0.15"/>
    <row r="7183" customFormat="1" x14ac:dyDescent="0.15"/>
    <row r="7184" customFormat="1" x14ac:dyDescent="0.15"/>
    <row r="7185" customFormat="1" x14ac:dyDescent="0.15"/>
    <row r="7186" customFormat="1" x14ac:dyDescent="0.15"/>
    <row r="7187" customFormat="1" x14ac:dyDescent="0.15"/>
    <row r="7188" customFormat="1" x14ac:dyDescent="0.15"/>
    <row r="7189" customFormat="1" x14ac:dyDescent="0.15"/>
    <row r="7190" customFormat="1" x14ac:dyDescent="0.15"/>
    <row r="7191" customFormat="1" x14ac:dyDescent="0.15"/>
    <row r="7192" customFormat="1" x14ac:dyDescent="0.15"/>
    <row r="7193" customFormat="1" x14ac:dyDescent="0.15"/>
    <row r="7194" customFormat="1" x14ac:dyDescent="0.15"/>
    <row r="7195" customFormat="1" x14ac:dyDescent="0.15"/>
    <row r="7196" customFormat="1" x14ac:dyDescent="0.15"/>
    <row r="7197" customFormat="1" x14ac:dyDescent="0.15"/>
    <row r="7198" customFormat="1" x14ac:dyDescent="0.15"/>
    <row r="7199" customFormat="1" x14ac:dyDescent="0.15"/>
    <row r="7200" customFormat="1" x14ac:dyDescent="0.15"/>
    <row r="7201" customFormat="1" x14ac:dyDescent="0.15"/>
    <row r="7202" customFormat="1" x14ac:dyDescent="0.15"/>
    <row r="7203" customFormat="1" x14ac:dyDescent="0.15"/>
    <row r="7204" customFormat="1" x14ac:dyDescent="0.15"/>
    <row r="7205" customFormat="1" x14ac:dyDescent="0.15"/>
    <row r="7206" customFormat="1" x14ac:dyDescent="0.15"/>
    <row r="7207" customFormat="1" x14ac:dyDescent="0.15"/>
    <row r="7208" customFormat="1" x14ac:dyDescent="0.15"/>
    <row r="7209" customFormat="1" x14ac:dyDescent="0.15"/>
    <row r="7210" customFormat="1" x14ac:dyDescent="0.15"/>
    <row r="7211" customFormat="1" x14ac:dyDescent="0.15"/>
    <row r="7212" customFormat="1" x14ac:dyDescent="0.15"/>
    <row r="7213" customFormat="1" x14ac:dyDescent="0.15"/>
    <row r="7214" customFormat="1" x14ac:dyDescent="0.15"/>
    <row r="7215" customFormat="1" x14ac:dyDescent="0.15"/>
    <row r="7216" customFormat="1" x14ac:dyDescent="0.15"/>
    <row r="7217" customFormat="1" x14ac:dyDescent="0.15"/>
    <row r="7218" customFormat="1" x14ac:dyDescent="0.15"/>
    <row r="7219" customFormat="1" x14ac:dyDescent="0.15"/>
    <row r="7220" customFormat="1" x14ac:dyDescent="0.15"/>
    <row r="7221" customFormat="1" x14ac:dyDescent="0.15"/>
    <row r="7222" customFormat="1" x14ac:dyDescent="0.15"/>
    <row r="7223" customFormat="1" x14ac:dyDescent="0.15"/>
    <row r="7224" customFormat="1" x14ac:dyDescent="0.15"/>
    <row r="7225" customFormat="1" x14ac:dyDescent="0.15"/>
    <row r="7226" customFormat="1" x14ac:dyDescent="0.15"/>
    <row r="7227" customFormat="1" x14ac:dyDescent="0.15"/>
    <row r="7228" customFormat="1" x14ac:dyDescent="0.15"/>
    <row r="7229" customFormat="1" x14ac:dyDescent="0.15"/>
    <row r="7230" customFormat="1" x14ac:dyDescent="0.15"/>
    <row r="7231" customFormat="1" x14ac:dyDescent="0.15"/>
    <row r="7232" customFormat="1" x14ac:dyDescent="0.15"/>
    <row r="7233" customFormat="1" x14ac:dyDescent="0.15"/>
    <row r="7234" customFormat="1" x14ac:dyDescent="0.15"/>
    <row r="7235" customFormat="1" x14ac:dyDescent="0.15"/>
    <row r="7236" customFormat="1" x14ac:dyDescent="0.15"/>
    <row r="7237" customFormat="1" x14ac:dyDescent="0.15"/>
    <row r="7238" customFormat="1" x14ac:dyDescent="0.15"/>
    <row r="7239" customFormat="1" x14ac:dyDescent="0.15"/>
    <row r="7240" customFormat="1" x14ac:dyDescent="0.15"/>
    <row r="7241" customFormat="1" x14ac:dyDescent="0.15"/>
    <row r="7242" customFormat="1" x14ac:dyDescent="0.15"/>
    <row r="7243" customFormat="1" x14ac:dyDescent="0.15"/>
    <row r="7244" customFormat="1" x14ac:dyDescent="0.15"/>
    <row r="7245" customFormat="1" x14ac:dyDescent="0.15"/>
    <row r="7246" customFormat="1" x14ac:dyDescent="0.15"/>
    <row r="7247" customFormat="1" x14ac:dyDescent="0.15"/>
    <row r="7248" customFormat="1" x14ac:dyDescent="0.15"/>
    <row r="7249" customFormat="1" x14ac:dyDescent="0.15"/>
    <row r="7250" customFormat="1" x14ac:dyDescent="0.15"/>
    <row r="7251" customFormat="1" x14ac:dyDescent="0.15"/>
    <row r="7252" customFormat="1" x14ac:dyDescent="0.15"/>
    <row r="7253" customFormat="1" x14ac:dyDescent="0.15"/>
    <row r="7254" customFormat="1" x14ac:dyDescent="0.15"/>
    <row r="7255" customFormat="1" x14ac:dyDescent="0.15"/>
    <row r="7256" customFormat="1" x14ac:dyDescent="0.15"/>
    <row r="7257" customFormat="1" x14ac:dyDescent="0.15"/>
    <row r="7258" customFormat="1" x14ac:dyDescent="0.15"/>
    <row r="7259" customFormat="1" x14ac:dyDescent="0.15"/>
    <row r="7260" customFormat="1" x14ac:dyDescent="0.15"/>
    <row r="7261" customFormat="1" x14ac:dyDescent="0.15"/>
    <row r="7262" customFormat="1" x14ac:dyDescent="0.15"/>
    <row r="7263" customFormat="1" x14ac:dyDescent="0.15"/>
    <row r="7264" customFormat="1" x14ac:dyDescent="0.15"/>
    <row r="7265" customFormat="1" x14ac:dyDescent="0.15"/>
    <row r="7266" customFormat="1" x14ac:dyDescent="0.15"/>
    <row r="7267" customFormat="1" x14ac:dyDescent="0.15"/>
    <row r="7268" customFormat="1" x14ac:dyDescent="0.15"/>
    <row r="7269" customFormat="1" x14ac:dyDescent="0.15"/>
    <row r="7270" customFormat="1" x14ac:dyDescent="0.15"/>
    <row r="7271" customFormat="1" x14ac:dyDescent="0.15"/>
    <row r="7272" customFormat="1" x14ac:dyDescent="0.15"/>
    <row r="7273" customFormat="1" x14ac:dyDescent="0.15"/>
    <row r="7274" customFormat="1" x14ac:dyDescent="0.15"/>
    <row r="7275" customFormat="1" x14ac:dyDescent="0.15"/>
    <row r="7276" customFormat="1" x14ac:dyDescent="0.15"/>
    <row r="7277" customFormat="1" x14ac:dyDescent="0.15"/>
    <row r="7278" customFormat="1" x14ac:dyDescent="0.15"/>
    <row r="7279" customFormat="1" x14ac:dyDescent="0.15"/>
    <row r="7280" customFormat="1" x14ac:dyDescent="0.15"/>
    <row r="7281" customFormat="1" x14ac:dyDescent="0.15"/>
    <row r="7282" customFormat="1" x14ac:dyDescent="0.15"/>
    <row r="7283" customFormat="1" x14ac:dyDescent="0.15"/>
    <row r="7284" customFormat="1" x14ac:dyDescent="0.15"/>
    <row r="7285" customFormat="1" x14ac:dyDescent="0.15"/>
    <row r="7286" customFormat="1" x14ac:dyDescent="0.15"/>
    <row r="7287" customFormat="1" x14ac:dyDescent="0.15"/>
    <row r="7288" customFormat="1" x14ac:dyDescent="0.15"/>
    <row r="7289" customFormat="1" x14ac:dyDescent="0.15"/>
    <row r="7290" customFormat="1" x14ac:dyDescent="0.15"/>
    <row r="7291" customFormat="1" x14ac:dyDescent="0.15"/>
    <row r="7292" customFormat="1" x14ac:dyDescent="0.15"/>
    <row r="7293" customFormat="1" x14ac:dyDescent="0.15"/>
    <row r="7294" customFormat="1" x14ac:dyDescent="0.15"/>
    <row r="7295" customFormat="1" x14ac:dyDescent="0.15"/>
    <row r="7296" customFormat="1" x14ac:dyDescent="0.15"/>
    <row r="7297" customFormat="1" x14ac:dyDescent="0.15"/>
    <row r="7298" customFormat="1" x14ac:dyDescent="0.15"/>
    <row r="7299" customFormat="1" x14ac:dyDescent="0.15"/>
    <row r="7300" customFormat="1" x14ac:dyDescent="0.15"/>
    <row r="7301" customFormat="1" x14ac:dyDescent="0.15"/>
    <row r="7302" customFormat="1" x14ac:dyDescent="0.15"/>
    <row r="7303" customFormat="1" x14ac:dyDescent="0.15"/>
    <row r="7304" customFormat="1" x14ac:dyDescent="0.15"/>
    <row r="7305" customFormat="1" x14ac:dyDescent="0.15"/>
    <row r="7306" customFormat="1" x14ac:dyDescent="0.15"/>
    <row r="7307" customFormat="1" x14ac:dyDescent="0.15"/>
    <row r="7308" customFormat="1" x14ac:dyDescent="0.15"/>
    <row r="7309" customFormat="1" x14ac:dyDescent="0.15"/>
    <row r="7310" customFormat="1" x14ac:dyDescent="0.15"/>
    <row r="7311" customFormat="1" x14ac:dyDescent="0.15"/>
    <row r="7312" customFormat="1" x14ac:dyDescent="0.15"/>
    <row r="7313" customFormat="1" x14ac:dyDescent="0.15"/>
    <row r="7314" customFormat="1" x14ac:dyDescent="0.15"/>
    <row r="7315" customFormat="1" x14ac:dyDescent="0.15"/>
    <row r="7316" customFormat="1" x14ac:dyDescent="0.15"/>
    <row r="7317" customFormat="1" x14ac:dyDescent="0.15"/>
    <row r="7318" customFormat="1" x14ac:dyDescent="0.15"/>
    <row r="7319" customFormat="1" x14ac:dyDescent="0.15"/>
    <row r="7320" customFormat="1" x14ac:dyDescent="0.15"/>
    <row r="7321" customFormat="1" x14ac:dyDescent="0.15"/>
    <row r="7322" customFormat="1" x14ac:dyDescent="0.15"/>
    <row r="7323" customFormat="1" x14ac:dyDescent="0.15"/>
    <row r="7324" customFormat="1" x14ac:dyDescent="0.15"/>
    <row r="7325" customFormat="1" x14ac:dyDescent="0.15"/>
    <row r="7326" customFormat="1" x14ac:dyDescent="0.15"/>
    <row r="7327" customFormat="1" x14ac:dyDescent="0.15"/>
    <row r="7328" customFormat="1" x14ac:dyDescent="0.15"/>
    <row r="7329" customFormat="1" x14ac:dyDescent="0.15"/>
    <row r="7330" customFormat="1" x14ac:dyDescent="0.15"/>
    <row r="7331" customFormat="1" x14ac:dyDescent="0.15"/>
    <row r="7332" customFormat="1" x14ac:dyDescent="0.15"/>
    <row r="7333" customFormat="1" x14ac:dyDescent="0.15"/>
    <row r="7334" customFormat="1" x14ac:dyDescent="0.15"/>
    <row r="7335" customFormat="1" x14ac:dyDescent="0.15"/>
    <row r="7336" customFormat="1" x14ac:dyDescent="0.15"/>
    <row r="7337" customFormat="1" x14ac:dyDescent="0.15"/>
    <row r="7338" customFormat="1" x14ac:dyDescent="0.15"/>
    <row r="7339" customFormat="1" x14ac:dyDescent="0.15"/>
    <row r="7340" customFormat="1" x14ac:dyDescent="0.15"/>
    <row r="7341" customFormat="1" x14ac:dyDescent="0.15"/>
    <row r="7342" customFormat="1" x14ac:dyDescent="0.15"/>
    <row r="7343" customFormat="1" x14ac:dyDescent="0.15"/>
    <row r="7344" customFormat="1" x14ac:dyDescent="0.15"/>
    <row r="7345" customFormat="1" x14ac:dyDescent="0.15"/>
    <row r="7346" customFormat="1" x14ac:dyDescent="0.15"/>
    <row r="7347" customFormat="1" x14ac:dyDescent="0.15"/>
    <row r="7348" customFormat="1" x14ac:dyDescent="0.15"/>
    <row r="7349" customFormat="1" x14ac:dyDescent="0.15"/>
    <row r="7350" customFormat="1" x14ac:dyDescent="0.15"/>
    <row r="7351" customFormat="1" x14ac:dyDescent="0.15"/>
    <row r="7352" customFormat="1" x14ac:dyDescent="0.15"/>
    <row r="7353" customFormat="1" x14ac:dyDescent="0.15"/>
    <row r="7354" customFormat="1" x14ac:dyDescent="0.15"/>
    <row r="7355" customFormat="1" x14ac:dyDescent="0.15"/>
    <row r="7356" customFormat="1" x14ac:dyDescent="0.15"/>
    <row r="7357" customFormat="1" x14ac:dyDescent="0.15"/>
    <row r="7358" customFormat="1" x14ac:dyDescent="0.15"/>
    <row r="7359" customFormat="1" x14ac:dyDescent="0.15"/>
    <row r="7360" customFormat="1" x14ac:dyDescent="0.15"/>
    <row r="7361" customFormat="1" x14ac:dyDescent="0.15"/>
    <row r="7362" customFormat="1" x14ac:dyDescent="0.15"/>
    <row r="7363" customFormat="1" x14ac:dyDescent="0.15"/>
    <row r="7364" customFormat="1" x14ac:dyDescent="0.15"/>
    <row r="7365" customFormat="1" x14ac:dyDescent="0.15"/>
    <row r="7366" customFormat="1" x14ac:dyDescent="0.15"/>
    <row r="7367" customFormat="1" x14ac:dyDescent="0.15"/>
    <row r="7368" customFormat="1" x14ac:dyDescent="0.15"/>
    <row r="7369" customFormat="1" x14ac:dyDescent="0.15"/>
    <row r="7370" customFormat="1" x14ac:dyDescent="0.15"/>
    <row r="7371" customFormat="1" x14ac:dyDescent="0.15"/>
    <row r="7372" customFormat="1" x14ac:dyDescent="0.15"/>
    <row r="7373" customFormat="1" x14ac:dyDescent="0.15"/>
    <row r="7374" customFormat="1" x14ac:dyDescent="0.15"/>
    <row r="7375" customFormat="1" x14ac:dyDescent="0.15"/>
    <row r="7376" customFormat="1" x14ac:dyDescent="0.15"/>
    <row r="7377" customFormat="1" x14ac:dyDescent="0.15"/>
    <row r="7378" customFormat="1" x14ac:dyDescent="0.15"/>
    <row r="7379" customFormat="1" x14ac:dyDescent="0.15"/>
    <row r="7380" customFormat="1" x14ac:dyDescent="0.15"/>
    <row r="7381" customFormat="1" x14ac:dyDescent="0.15"/>
    <row r="7382" customFormat="1" x14ac:dyDescent="0.15"/>
    <row r="7383" customFormat="1" x14ac:dyDescent="0.15"/>
    <row r="7384" customFormat="1" x14ac:dyDescent="0.15"/>
    <row r="7385" customFormat="1" x14ac:dyDescent="0.15"/>
    <row r="7386" customFormat="1" x14ac:dyDescent="0.15"/>
    <row r="7387" customFormat="1" x14ac:dyDescent="0.15"/>
    <row r="7388" customFormat="1" x14ac:dyDescent="0.15"/>
    <row r="7389" customFormat="1" x14ac:dyDescent="0.15"/>
    <row r="7390" customFormat="1" x14ac:dyDescent="0.15"/>
    <row r="7391" customFormat="1" x14ac:dyDescent="0.15"/>
    <row r="7392" customFormat="1" x14ac:dyDescent="0.15"/>
    <row r="7393" customFormat="1" x14ac:dyDescent="0.15"/>
    <row r="7394" customFormat="1" x14ac:dyDescent="0.15"/>
    <row r="7395" customFormat="1" x14ac:dyDescent="0.15"/>
    <row r="7396" customFormat="1" x14ac:dyDescent="0.15"/>
    <row r="7397" customFormat="1" x14ac:dyDescent="0.15"/>
    <row r="7398" customFormat="1" x14ac:dyDescent="0.15"/>
    <row r="7399" customFormat="1" x14ac:dyDescent="0.15"/>
    <row r="7400" customFormat="1" x14ac:dyDescent="0.15"/>
    <row r="7401" customFormat="1" x14ac:dyDescent="0.15"/>
    <row r="7402" customFormat="1" x14ac:dyDescent="0.15"/>
    <row r="7403" customFormat="1" x14ac:dyDescent="0.15"/>
    <row r="7404" customFormat="1" x14ac:dyDescent="0.15"/>
    <row r="7405" customFormat="1" x14ac:dyDescent="0.15"/>
    <row r="7406" customFormat="1" x14ac:dyDescent="0.15"/>
    <row r="7407" customFormat="1" x14ac:dyDescent="0.15"/>
    <row r="7408" customFormat="1" x14ac:dyDescent="0.15"/>
    <row r="7409" customFormat="1" x14ac:dyDescent="0.15"/>
    <row r="7410" customFormat="1" x14ac:dyDescent="0.15"/>
    <row r="7411" customFormat="1" x14ac:dyDescent="0.15"/>
    <row r="7412" customFormat="1" x14ac:dyDescent="0.15"/>
    <row r="7413" customFormat="1" x14ac:dyDescent="0.15"/>
    <row r="7414" customFormat="1" x14ac:dyDescent="0.15"/>
    <row r="7415" customFormat="1" x14ac:dyDescent="0.15"/>
    <row r="7416" customFormat="1" x14ac:dyDescent="0.15"/>
    <row r="7417" customFormat="1" x14ac:dyDescent="0.15"/>
    <row r="7418" customFormat="1" x14ac:dyDescent="0.15"/>
    <row r="7419" customFormat="1" x14ac:dyDescent="0.15"/>
    <row r="7420" customFormat="1" x14ac:dyDescent="0.15"/>
    <row r="7421" customFormat="1" x14ac:dyDescent="0.15"/>
    <row r="7422" customFormat="1" x14ac:dyDescent="0.15"/>
    <row r="7423" customFormat="1" x14ac:dyDescent="0.15"/>
    <row r="7424" customFormat="1" x14ac:dyDescent="0.15"/>
    <row r="7425" customFormat="1" x14ac:dyDescent="0.15"/>
    <row r="7426" customFormat="1" x14ac:dyDescent="0.15"/>
    <row r="7427" customFormat="1" x14ac:dyDescent="0.15"/>
    <row r="7428" customFormat="1" x14ac:dyDescent="0.15"/>
    <row r="7429" customFormat="1" x14ac:dyDescent="0.15"/>
    <row r="7430" customFormat="1" x14ac:dyDescent="0.15"/>
    <row r="7431" customFormat="1" x14ac:dyDescent="0.15"/>
    <row r="7432" customFormat="1" x14ac:dyDescent="0.15"/>
    <row r="7433" customFormat="1" x14ac:dyDescent="0.15"/>
    <row r="7434" customFormat="1" x14ac:dyDescent="0.15"/>
    <row r="7435" customFormat="1" x14ac:dyDescent="0.15"/>
    <row r="7436" customFormat="1" x14ac:dyDescent="0.15"/>
    <row r="7437" customFormat="1" x14ac:dyDescent="0.15"/>
    <row r="7438" customFormat="1" x14ac:dyDescent="0.15"/>
    <row r="7439" customFormat="1" x14ac:dyDescent="0.15"/>
    <row r="7440" customFormat="1" x14ac:dyDescent="0.15"/>
    <row r="7441" customFormat="1" x14ac:dyDescent="0.15"/>
    <row r="7442" customFormat="1" x14ac:dyDescent="0.15"/>
    <row r="7443" customFormat="1" x14ac:dyDescent="0.15"/>
    <row r="7444" customFormat="1" x14ac:dyDescent="0.15"/>
    <row r="7445" customFormat="1" x14ac:dyDescent="0.15"/>
    <row r="7446" customFormat="1" x14ac:dyDescent="0.15"/>
    <row r="7447" customFormat="1" x14ac:dyDescent="0.15"/>
    <row r="7448" customFormat="1" x14ac:dyDescent="0.15"/>
    <row r="7449" customFormat="1" x14ac:dyDescent="0.15"/>
    <row r="7450" customFormat="1" x14ac:dyDescent="0.15"/>
    <row r="7451" customFormat="1" x14ac:dyDescent="0.15"/>
    <row r="7452" customFormat="1" x14ac:dyDescent="0.15"/>
    <row r="7453" customFormat="1" x14ac:dyDescent="0.15"/>
    <row r="7454" customFormat="1" x14ac:dyDescent="0.15"/>
    <row r="7455" customFormat="1" x14ac:dyDescent="0.15"/>
    <row r="7456" customFormat="1" x14ac:dyDescent="0.15"/>
    <row r="7457" customFormat="1" x14ac:dyDescent="0.15"/>
    <row r="7458" customFormat="1" x14ac:dyDescent="0.15"/>
    <row r="7459" customFormat="1" x14ac:dyDescent="0.15"/>
    <row r="7460" customFormat="1" x14ac:dyDescent="0.15"/>
    <row r="7461" customFormat="1" x14ac:dyDescent="0.15"/>
    <row r="7462" customFormat="1" x14ac:dyDescent="0.15"/>
    <row r="7463" customFormat="1" x14ac:dyDescent="0.15"/>
    <row r="7464" customFormat="1" x14ac:dyDescent="0.15"/>
    <row r="7465" customFormat="1" x14ac:dyDescent="0.15"/>
    <row r="7466" customFormat="1" x14ac:dyDescent="0.15"/>
    <row r="7467" customFormat="1" x14ac:dyDescent="0.15"/>
    <row r="7468" customFormat="1" x14ac:dyDescent="0.15"/>
    <row r="7469" customFormat="1" x14ac:dyDescent="0.15"/>
    <row r="7470" customFormat="1" x14ac:dyDescent="0.15"/>
    <row r="7471" customFormat="1" x14ac:dyDescent="0.15"/>
    <row r="7472" customFormat="1" x14ac:dyDescent="0.15"/>
    <row r="7473" customFormat="1" x14ac:dyDescent="0.15"/>
    <row r="7474" customFormat="1" x14ac:dyDescent="0.15"/>
    <row r="7475" customFormat="1" x14ac:dyDescent="0.15"/>
    <row r="7476" customFormat="1" x14ac:dyDescent="0.15"/>
    <row r="7477" customFormat="1" x14ac:dyDescent="0.15"/>
    <row r="7478" customFormat="1" x14ac:dyDescent="0.15"/>
    <row r="7479" customFormat="1" x14ac:dyDescent="0.15"/>
    <row r="7480" customFormat="1" x14ac:dyDescent="0.15"/>
    <row r="7481" customFormat="1" x14ac:dyDescent="0.15"/>
    <row r="7482" customFormat="1" x14ac:dyDescent="0.15"/>
    <row r="7483" customFormat="1" x14ac:dyDescent="0.15"/>
    <row r="7484" customFormat="1" x14ac:dyDescent="0.15"/>
    <row r="7485" customFormat="1" x14ac:dyDescent="0.15"/>
    <row r="7486" customFormat="1" x14ac:dyDescent="0.15"/>
    <row r="7487" customFormat="1" x14ac:dyDescent="0.15"/>
    <row r="7488" customFormat="1" x14ac:dyDescent="0.15"/>
    <row r="7489" customFormat="1" x14ac:dyDescent="0.15"/>
    <row r="7490" customFormat="1" x14ac:dyDescent="0.15"/>
    <row r="7491" customFormat="1" x14ac:dyDescent="0.15"/>
    <row r="7492" customFormat="1" x14ac:dyDescent="0.15"/>
    <row r="7493" customFormat="1" x14ac:dyDescent="0.15"/>
    <row r="7494" customFormat="1" x14ac:dyDescent="0.15"/>
    <row r="7495" customFormat="1" x14ac:dyDescent="0.15"/>
    <row r="7496" customFormat="1" x14ac:dyDescent="0.15"/>
    <row r="7497" customFormat="1" x14ac:dyDescent="0.15"/>
    <row r="7498" customFormat="1" x14ac:dyDescent="0.15"/>
    <row r="7499" customFormat="1" x14ac:dyDescent="0.15"/>
    <row r="7500" customFormat="1" x14ac:dyDescent="0.15"/>
    <row r="7501" customFormat="1" x14ac:dyDescent="0.15"/>
    <row r="7502" customFormat="1" x14ac:dyDescent="0.15"/>
    <row r="7503" customFormat="1" x14ac:dyDescent="0.15"/>
    <row r="7504" customFormat="1" x14ac:dyDescent="0.15"/>
    <row r="7505" customFormat="1" x14ac:dyDescent="0.15"/>
    <row r="7506" customFormat="1" x14ac:dyDescent="0.15"/>
    <row r="7507" customFormat="1" x14ac:dyDescent="0.15"/>
    <row r="7508" customFormat="1" x14ac:dyDescent="0.15"/>
    <row r="7509" customFormat="1" x14ac:dyDescent="0.15"/>
    <row r="7510" customFormat="1" x14ac:dyDescent="0.15"/>
    <row r="7511" customFormat="1" x14ac:dyDescent="0.15"/>
    <row r="7512" customFormat="1" x14ac:dyDescent="0.15"/>
    <row r="7513" customFormat="1" x14ac:dyDescent="0.15"/>
    <row r="7514" customFormat="1" x14ac:dyDescent="0.15"/>
    <row r="7515" customFormat="1" x14ac:dyDescent="0.15"/>
    <row r="7516" customFormat="1" x14ac:dyDescent="0.15"/>
    <row r="7517" customFormat="1" x14ac:dyDescent="0.15"/>
    <row r="7518" customFormat="1" x14ac:dyDescent="0.15"/>
    <row r="7519" customFormat="1" x14ac:dyDescent="0.15"/>
    <row r="7520" customFormat="1" x14ac:dyDescent="0.15"/>
    <row r="7521" customFormat="1" x14ac:dyDescent="0.15"/>
    <row r="7522" customFormat="1" x14ac:dyDescent="0.15"/>
    <row r="7523" customFormat="1" x14ac:dyDescent="0.15"/>
    <row r="7524" customFormat="1" x14ac:dyDescent="0.15"/>
    <row r="7525" customFormat="1" x14ac:dyDescent="0.15"/>
    <row r="7526" customFormat="1" x14ac:dyDescent="0.15"/>
    <row r="7527" customFormat="1" x14ac:dyDescent="0.15"/>
    <row r="7528" customFormat="1" x14ac:dyDescent="0.15"/>
    <row r="7529" customFormat="1" x14ac:dyDescent="0.15"/>
    <row r="7530" customFormat="1" x14ac:dyDescent="0.15"/>
    <row r="7531" customFormat="1" x14ac:dyDescent="0.15"/>
    <row r="7532" customFormat="1" x14ac:dyDescent="0.15"/>
    <row r="7533" customFormat="1" x14ac:dyDescent="0.15"/>
    <row r="7534" customFormat="1" x14ac:dyDescent="0.15"/>
    <row r="7535" customFormat="1" x14ac:dyDescent="0.15"/>
    <row r="7536" customFormat="1" x14ac:dyDescent="0.15"/>
    <row r="7537" customFormat="1" x14ac:dyDescent="0.15"/>
    <row r="7538" customFormat="1" x14ac:dyDescent="0.15"/>
    <row r="7539" customFormat="1" x14ac:dyDescent="0.15"/>
    <row r="7540" customFormat="1" x14ac:dyDescent="0.15"/>
    <row r="7541" customFormat="1" x14ac:dyDescent="0.15"/>
    <row r="7542" customFormat="1" x14ac:dyDescent="0.15"/>
    <row r="7543" customFormat="1" x14ac:dyDescent="0.15"/>
    <row r="7544" customFormat="1" x14ac:dyDescent="0.15"/>
    <row r="7545" customFormat="1" x14ac:dyDescent="0.15"/>
    <row r="7546" customFormat="1" x14ac:dyDescent="0.15"/>
    <row r="7547" customFormat="1" x14ac:dyDescent="0.15"/>
    <row r="7548" customFormat="1" x14ac:dyDescent="0.15"/>
    <row r="7549" customFormat="1" x14ac:dyDescent="0.15"/>
    <row r="7550" customFormat="1" x14ac:dyDescent="0.15"/>
    <row r="7551" customFormat="1" x14ac:dyDescent="0.15"/>
    <row r="7552" customFormat="1" x14ac:dyDescent="0.15"/>
    <row r="7553" customFormat="1" x14ac:dyDescent="0.15"/>
    <row r="7554" customFormat="1" x14ac:dyDescent="0.15"/>
    <row r="7555" customFormat="1" x14ac:dyDescent="0.15"/>
    <row r="7556" customFormat="1" x14ac:dyDescent="0.15"/>
    <row r="7557" customFormat="1" x14ac:dyDescent="0.15"/>
    <row r="7558" customFormat="1" x14ac:dyDescent="0.15"/>
    <row r="7559" customFormat="1" x14ac:dyDescent="0.15"/>
    <row r="7560" customFormat="1" x14ac:dyDescent="0.15"/>
    <row r="7561" customFormat="1" x14ac:dyDescent="0.15"/>
    <row r="7562" customFormat="1" x14ac:dyDescent="0.15"/>
    <row r="7563" customFormat="1" x14ac:dyDescent="0.15"/>
    <row r="7564" customFormat="1" x14ac:dyDescent="0.15"/>
    <row r="7565" customFormat="1" x14ac:dyDescent="0.15"/>
    <row r="7566" customFormat="1" x14ac:dyDescent="0.15"/>
    <row r="7567" customFormat="1" x14ac:dyDescent="0.15"/>
    <row r="7568" customFormat="1" x14ac:dyDescent="0.15"/>
    <row r="7569" customFormat="1" x14ac:dyDescent="0.15"/>
    <row r="7570" customFormat="1" x14ac:dyDescent="0.15"/>
    <row r="7571" customFormat="1" x14ac:dyDescent="0.15"/>
    <row r="7572" customFormat="1" x14ac:dyDescent="0.15"/>
    <row r="7573" customFormat="1" x14ac:dyDescent="0.15"/>
    <row r="7574" customFormat="1" x14ac:dyDescent="0.15"/>
    <row r="7575" customFormat="1" x14ac:dyDescent="0.15"/>
    <row r="7576" customFormat="1" x14ac:dyDescent="0.15"/>
    <row r="7577" customFormat="1" x14ac:dyDescent="0.15"/>
    <row r="7578" customFormat="1" x14ac:dyDescent="0.15"/>
    <row r="7579" customFormat="1" x14ac:dyDescent="0.15"/>
    <row r="7580" customFormat="1" x14ac:dyDescent="0.15"/>
    <row r="7581" customFormat="1" x14ac:dyDescent="0.15"/>
    <row r="7582" customFormat="1" x14ac:dyDescent="0.15"/>
    <row r="7583" customFormat="1" x14ac:dyDescent="0.15"/>
    <row r="7584" customFormat="1" x14ac:dyDescent="0.15"/>
    <row r="7585" customFormat="1" x14ac:dyDescent="0.15"/>
    <row r="7586" customFormat="1" x14ac:dyDescent="0.15"/>
    <row r="7587" customFormat="1" x14ac:dyDescent="0.15"/>
    <row r="7588" customFormat="1" x14ac:dyDescent="0.15"/>
    <row r="7589" customFormat="1" x14ac:dyDescent="0.15"/>
    <row r="7590" customFormat="1" x14ac:dyDescent="0.15"/>
    <row r="7591" customFormat="1" x14ac:dyDescent="0.15"/>
    <row r="7592" customFormat="1" x14ac:dyDescent="0.15"/>
    <row r="7593" customFormat="1" x14ac:dyDescent="0.15"/>
    <row r="7594" customFormat="1" x14ac:dyDescent="0.15"/>
    <row r="7595" customFormat="1" x14ac:dyDescent="0.15"/>
    <row r="7596" customFormat="1" x14ac:dyDescent="0.15"/>
    <row r="7597" customFormat="1" x14ac:dyDescent="0.15"/>
    <row r="7598" customFormat="1" x14ac:dyDescent="0.15"/>
    <row r="7599" customFormat="1" x14ac:dyDescent="0.15"/>
    <row r="7600" customFormat="1" x14ac:dyDescent="0.15"/>
    <row r="7601" customFormat="1" x14ac:dyDescent="0.15"/>
    <row r="7602" customFormat="1" x14ac:dyDescent="0.15"/>
    <row r="7603" customFormat="1" x14ac:dyDescent="0.15"/>
    <row r="7604" customFormat="1" x14ac:dyDescent="0.15"/>
    <row r="7605" customFormat="1" x14ac:dyDescent="0.15"/>
    <row r="7606" customFormat="1" x14ac:dyDescent="0.15"/>
    <row r="7607" customFormat="1" x14ac:dyDescent="0.15"/>
    <row r="7608" customFormat="1" x14ac:dyDescent="0.15"/>
    <row r="7609" customFormat="1" x14ac:dyDescent="0.15"/>
    <row r="7610" customFormat="1" x14ac:dyDescent="0.15"/>
    <row r="7611" customFormat="1" x14ac:dyDescent="0.15"/>
    <row r="7612" customFormat="1" x14ac:dyDescent="0.15"/>
    <row r="7613" customFormat="1" x14ac:dyDescent="0.15"/>
    <row r="7614" customFormat="1" x14ac:dyDescent="0.15"/>
    <row r="7615" customFormat="1" x14ac:dyDescent="0.15"/>
    <row r="7616" customFormat="1" x14ac:dyDescent="0.15"/>
    <row r="7617" customFormat="1" x14ac:dyDescent="0.15"/>
    <row r="7618" customFormat="1" x14ac:dyDescent="0.15"/>
    <row r="7619" customFormat="1" x14ac:dyDescent="0.15"/>
    <row r="7620" customFormat="1" x14ac:dyDescent="0.15"/>
    <row r="7621" customFormat="1" x14ac:dyDescent="0.15"/>
    <row r="7622" customFormat="1" x14ac:dyDescent="0.15"/>
    <row r="7623" customFormat="1" x14ac:dyDescent="0.15"/>
    <row r="7624" customFormat="1" x14ac:dyDescent="0.15"/>
    <row r="7625" customFormat="1" x14ac:dyDescent="0.15"/>
    <row r="7626" customFormat="1" x14ac:dyDescent="0.15"/>
    <row r="7627" customFormat="1" x14ac:dyDescent="0.15"/>
    <row r="7628" customFormat="1" x14ac:dyDescent="0.15"/>
    <row r="7629" customFormat="1" x14ac:dyDescent="0.15"/>
    <row r="7630" customFormat="1" x14ac:dyDescent="0.15"/>
    <row r="7631" customFormat="1" x14ac:dyDescent="0.15"/>
    <row r="7632" customFormat="1" x14ac:dyDescent="0.15"/>
    <row r="7633" customFormat="1" x14ac:dyDescent="0.15"/>
    <row r="7634" customFormat="1" x14ac:dyDescent="0.15"/>
    <row r="7635" customFormat="1" x14ac:dyDescent="0.15"/>
    <row r="7636" customFormat="1" x14ac:dyDescent="0.15"/>
    <row r="7637" customFormat="1" x14ac:dyDescent="0.15"/>
    <row r="7638" customFormat="1" x14ac:dyDescent="0.15"/>
    <row r="7639" customFormat="1" x14ac:dyDescent="0.15"/>
    <row r="7640" customFormat="1" x14ac:dyDescent="0.15"/>
    <row r="7641" customFormat="1" x14ac:dyDescent="0.15"/>
    <row r="7642" customFormat="1" x14ac:dyDescent="0.15"/>
    <row r="7643" customFormat="1" x14ac:dyDescent="0.15"/>
    <row r="7644" customFormat="1" x14ac:dyDescent="0.15"/>
    <row r="7645" customFormat="1" x14ac:dyDescent="0.15"/>
    <row r="7646" customFormat="1" x14ac:dyDescent="0.15"/>
    <row r="7647" customFormat="1" x14ac:dyDescent="0.15"/>
    <row r="7648" customFormat="1" x14ac:dyDescent="0.15"/>
    <row r="7649" customFormat="1" x14ac:dyDescent="0.15"/>
    <row r="7650" customFormat="1" x14ac:dyDescent="0.15"/>
    <row r="7651" customFormat="1" x14ac:dyDescent="0.15"/>
    <row r="7652" customFormat="1" x14ac:dyDescent="0.15"/>
    <row r="7653" customFormat="1" x14ac:dyDescent="0.15"/>
    <row r="7654" customFormat="1" x14ac:dyDescent="0.15"/>
    <row r="7655" customFormat="1" x14ac:dyDescent="0.15"/>
    <row r="7656" customFormat="1" x14ac:dyDescent="0.15"/>
    <row r="7657" customFormat="1" x14ac:dyDescent="0.15"/>
    <row r="7658" customFormat="1" x14ac:dyDescent="0.15"/>
    <row r="7659" customFormat="1" x14ac:dyDescent="0.15"/>
    <row r="7660" customFormat="1" x14ac:dyDescent="0.15"/>
    <row r="7661" customFormat="1" x14ac:dyDescent="0.15"/>
    <row r="7662" customFormat="1" x14ac:dyDescent="0.15"/>
    <row r="7663" customFormat="1" x14ac:dyDescent="0.15"/>
    <row r="7664" customFormat="1" x14ac:dyDescent="0.15"/>
    <row r="7665" customFormat="1" x14ac:dyDescent="0.15"/>
    <row r="7666" customFormat="1" x14ac:dyDescent="0.15"/>
    <row r="7667" customFormat="1" x14ac:dyDescent="0.15"/>
    <row r="7668" customFormat="1" x14ac:dyDescent="0.15"/>
    <row r="7669" customFormat="1" x14ac:dyDescent="0.15"/>
    <row r="7670" customFormat="1" x14ac:dyDescent="0.15"/>
    <row r="7671" customFormat="1" x14ac:dyDescent="0.15"/>
    <row r="7672" customFormat="1" x14ac:dyDescent="0.15"/>
    <row r="7673" customFormat="1" x14ac:dyDescent="0.15"/>
    <row r="7674" customFormat="1" x14ac:dyDescent="0.15"/>
    <row r="7675" customFormat="1" x14ac:dyDescent="0.15"/>
    <row r="7676" customFormat="1" x14ac:dyDescent="0.15"/>
    <row r="7677" customFormat="1" x14ac:dyDescent="0.15"/>
    <row r="7678" customFormat="1" x14ac:dyDescent="0.15"/>
    <row r="7679" customFormat="1" x14ac:dyDescent="0.15"/>
    <row r="7680" customFormat="1" x14ac:dyDescent="0.15"/>
    <row r="7681" customFormat="1" x14ac:dyDescent="0.15"/>
    <row r="7682" customFormat="1" x14ac:dyDescent="0.15"/>
    <row r="7683" customFormat="1" x14ac:dyDescent="0.15"/>
    <row r="7684" customFormat="1" x14ac:dyDescent="0.15"/>
    <row r="7685" customFormat="1" x14ac:dyDescent="0.15"/>
    <row r="7686" customFormat="1" x14ac:dyDescent="0.15"/>
    <row r="7687" customFormat="1" x14ac:dyDescent="0.15"/>
    <row r="7688" customFormat="1" x14ac:dyDescent="0.15"/>
    <row r="7689" customFormat="1" x14ac:dyDescent="0.15"/>
    <row r="7690" customFormat="1" x14ac:dyDescent="0.15"/>
    <row r="7691" customFormat="1" x14ac:dyDescent="0.15"/>
    <row r="7692" customFormat="1" x14ac:dyDescent="0.15"/>
    <row r="7693" customFormat="1" x14ac:dyDescent="0.15"/>
    <row r="7694" customFormat="1" x14ac:dyDescent="0.15"/>
    <row r="7695" customFormat="1" x14ac:dyDescent="0.15"/>
    <row r="7696" customFormat="1" x14ac:dyDescent="0.15"/>
    <row r="7697" customFormat="1" x14ac:dyDescent="0.15"/>
    <row r="7698" customFormat="1" x14ac:dyDescent="0.15"/>
    <row r="7699" customFormat="1" x14ac:dyDescent="0.15"/>
    <row r="7700" customFormat="1" x14ac:dyDescent="0.15"/>
    <row r="7701" customFormat="1" x14ac:dyDescent="0.15"/>
    <row r="7702" customFormat="1" x14ac:dyDescent="0.15"/>
    <row r="7703" customFormat="1" x14ac:dyDescent="0.15"/>
    <row r="7704" customFormat="1" x14ac:dyDescent="0.15"/>
    <row r="7705" customFormat="1" x14ac:dyDescent="0.15"/>
    <row r="7706" customFormat="1" x14ac:dyDescent="0.15"/>
    <row r="7707" customFormat="1" x14ac:dyDescent="0.15"/>
    <row r="7708" customFormat="1" x14ac:dyDescent="0.15"/>
    <row r="7709" customFormat="1" x14ac:dyDescent="0.15"/>
    <row r="7710" customFormat="1" x14ac:dyDescent="0.15"/>
    <row r="7711" customFormat="1" x14ac:dyDescent="0.15"/>
    <row r="7712" customFormat="1" x14ac:dyDescent="0.15"/>
    <row r="7713" customFormat="1" x14ac:dyDescent="0.15"/>
    <row r="7714" customFormat="1" x14ac:dyDescent="0.15"/>
    <row r="7715" customFormat="1" x14ac:dyDescent="0.15"/>
    <row r="7716" customFormat="1" x14ac:dyDescent="0.15"/>
    <row r="7717" customFormat="1" x14ac:dyDescent="0.15"/>
    <row r="7718" customFormat="1" x14ac:dyDescent="0.15"/>
    <row r="7719" customFormat="1" x14ac:dyDescent="0.15"/>
    <row r="7720" customFormat="1" x14ac:dyDescent="0.15"/>
    <row r="7721" customFormat="1" x14ac:dyDescent="0.15"/>
    <row r="7722" customFormat="1" x14ac:dyDescent="0.15"/>
    <row r="7723" customFormat="1" x14ac:dyDescent="0.15"/>
    <row r="7724" customFormat="1" x14ac:dyDescent="0.15"/>
    <row r="7725" customFormat="1" x14ac:dyDescent="0.15"/>
    <row r="7726" customFormat="1" x14ac:dyDescent="0.15"/>
    <row r="7727" customFormat="1" x14ac:dyDescent="0.15"/>
    <row r="7728" customFormat="1" x14ac:dyDescent="0.15"/>
    <row r="7729" customFormat="1" x14ac:dyDescent="0.15"/>
    <row r="7730" customFormat="1" x14ac:dyDescent="0.15"/>
    <row r="7731" customFormat="1" x14ac:dyDescent="0.15"/>
    <row r="7732" customFormat="1" x14ac:dyDescent="0.15"/>
    <row r="7733" customFormat="1" x14ac:dyDescent="0.15"/>
    <row r="7734" customFormat="1" x14ac:dyDescent="0.15"/>
    <row r="7735" customFormat="1" x14ac:dyDescent="0.15"/>
    <row r="7736" customFormat="1" x14ac:dyDescent="0.15"/>
    <row r="7737" customFormat="1" x14ac:dyDescent="0.15"/>
    <row r="7738" customFormat="1" x14ac:dyDescent="0.15"/>
    <row r="7739" customFormat="1" x14ac:dyDescent="0.15"/>
    <row r="7740" customFormat="1" x14ac:dyDescent="0.15"/>
    <row r="7741" customFormat="1" x14ac:dyDescent="0.15"/>
    <row r="7742" customFormat="1" x14ac:dyDescent="0.15"/>
    <row r="7743" customFormat="1" x14ac:dyDescent="0.15"/>
    <row r="7744" customFormat="1" x14ac:dyDescent="0.15"/>
    <row r="7745" customFormat="1" x14ac:dyDescent="0.15"/>
    <row r="7746" customFormat="1" x14ac:dyDescent="0.15"/>
    <row r="7747" customFormat="1" x14ac:dyDescent="0.15"/>
    <row r="7748" customFormat="1" x14ac:dyDescent="0.15"/>
    <row r="7749" customFormat="1" x14ac:dyDescent="0.15"/>
    <row r="7750" customFormat="1" x14ac:dyDescent="0.15"/>
    <row r="7751" customFormat="1" x14ac:dyDescent="0.15"/>
    <row r="7752" customFormat="1" x14ac:dyDescent="0.15"/>
    <row r="7753" customFormat="1" x14ac:dyDescent="0.15"/>
    <row r="7754" customFormat="1" x14ac:dyDescent="0.15"/>
    <row r="7755" customFormat="1" x14ac:dyDescent="0.15"/>
    <row r="7756" customFormat="1" x14ac:dyDescent="0.15"/>
    <row r="7757" customFormat="1" x14ac:dyDescent="0.15"/>
    <row r="7758" customFormat="1" x14ac:dyDescent="0.15"/>
    <row r="7759" customFormat="1" x14ac:dyDescent="0.15"/>
    <row r="7760" customFormat="1" x14ac:dyDescent="0.15"/>
    <row r="7761" customFormat="1" x14ac:dyDescent="0.15"/>
    <row r="7762" customFormat="1" x14ac:dyDescent="0.15"/>
    <row r="7763" customFormat="1" x14ac:dyDescent="0.15"/>
    <row r="7764" customFormat="1" x14ac:dyDescent="0.15"/>
    <row r="7765" customFormat="1" x14ac:dyDescent="0.15"/>
    <row r="7766" customFormat="1" x14ac:dyDescent="0.15"/>
    <row r="7767" customFormat="1" x14ac:dyDescent="0.15"/>
    <row r="7768" customFormat="1" x14ac:dyDescent="0.15"/>
    <row r="7769" customFormat="1" x14ac:dyDescent="0.15"/>
    <row r="7770" customFormat="1" x14ac:dyDescent="0.15"/>
    <row r="7771" customFormat="1" x14ac:dyDescent="0.15"/>
    <row r="7772" customFormat="1" x14ac:dyDescent="0.15"/>
    <row r="7773" customFormat="1" x14ac:dyDescent="0.15"/>
    <row r="7774" customFormat="1" x14ac:dyDescent="0.15"/>
    <row r="7775" customFormat="1" x14ac:dyDescent="0.15"/>
    <row r="7776" customFormat="1" x14ac:dyDescent="0.15"/>
    <row r="7777" customFormat="1" x14ac:dyDescent="0.15"/>
    <row r="7778" customFormat="1" x14ac:dyDescent="0.15"/>
    <row r="7779" customFormat="1" x14ac:dyDescent="0.15"/>
    <row r="7780" customFormat="1" x14ac:dyDescent="0.15"/>
    <row r="7781" customFormat="1" x14ac:dyDescent="0.15"/>
    <row r="7782" customFormat="1" x14ac:dyDescent="0.15"/>
    <row r="7783" customFormat="1" x14ac:dyDescent="0.15"/>
    <row r="7784" customFormat="1" x14ac:dyDescent="0.15"/>
    <row r="7785" customFormat="1" x14ac:dyDescent="0.15"/>
    <row r="7786" customFormat="1" x14ac:dyDescent="0.15"/>
    <row r="7787" customFormat="1" x14ac:dyDescent="0.15"/>
    <row r="7788" customFormat="1" x14ac:dyDescent="0.15"/>
    <row r="7789" customFormat="1" x14ac:dyDescent="0.15"/>
    <row r="7790" customFormat="1" x14ac:dyDescent="0.15"/>
    <row r="7791" customFormat="1" x14ac:dyDescent="0.15"/>
    <row r="7792" customFormat="1" x14ac:dyDescent="0.15"/>
    <row r="7793" customFormat="1" x14ac:dyDescent="0.15"/>
    <row r="7794" customFormat="1" x14ac:dyDescent="0.15"/>
    <row r="7795" customFormat="1" x14ac:dyDescent="0.15"/>
    <row r="7796" customFormat="1" x14ac:dyDescent="0.15"/>
    <row r="7797" customFormat="1" x14ac:dyDescent="0.15"/>
    <row r="7798" customFormat="1" x14ac:dyDescent="0.15"/>
    <row r="7799" customFormat="1" x14ac:dyDescent="0.15"/>
    <row r="7800" customFormat="1" x14ac:dyDescent="0.15"/>
    <row r="7801" customFormat="1" x14ac:dyDescent="0.15"/>
    <row r="7802" customFormat="1" x14ac:dyDescent="0.15"/>
    <row r="7803" customFormat="1" x14ac:dyDescent="0.15"/>
    <row r="7804" customFormat="1" x14ac:dyDescent="0.15"/>
    <row r="7805" customFormat="1" x14ac:dyDescent="0.15"/>
    <row r="7806" customFormat="1" x14ac:dyDescent="0.15"/>
    <row r="7807" customFormat="1" x14ac:dyDescent="0.15"/>
    <row r="7808" customFormat="1" x14ac:dyDescent="0.15"/>
    <row r="7809" customFormat="1" x14ac:dyDescent="0.15"/>
    <row r="7810" customFormat="1" x14ac:dyDescent="0.15"/>
    <row r="7811" customFormat="1" x14ac:dyDescent="0.15"/>
    <row r="7812" customFormat="1" x14ac:dyDescent="0.15"/>
    <row r="7813" customFormat="1" x14ac:dyDescent="0.15"/>
    <row r="7814" customFormat="1" x14ac:dyDescent="0.15"/>
    <row r="7815" customFormat="1" x14ac:dyDescent="0.15"/>
    <row r="7816" customFormat="1" x14ac:dyDescent="0.15"/>
    <row r="7817" customFormat="1" x14ac:dyDescent="0.15"/>
    <row r="7818" customFormat="1" x14ac:dyDescent="0.15"/>
    <row r="7819" customFormat="1" x14ac:dyDescent="0.15"/>
    <row r="7820" customFormat="1" x14ac:dyDescent="0.15"/>
    <row r="7821" customFormat="1" x14ac:dyDescent="0.15"/>
    <row r="7822" customFormat="1" x14ac:dyDescent="0.15"/>
    <row r="7823" customFormat="1" x14ac:dyDescent="0.15"/>
    <row r="7824" customFormat="1" x14ac:dyDescent="0.15"/>
    <row r="7825" customFormat="1" x14ac:dyDescent="0.15"/>
    <row r="7826" customFormat="1" x14ac:dyDescent="0.15"/>
    <row r="7827" customFormat="1" x14ac:dyDescent="0.15"/>
    <row r="7828" customFormat="1" x14ac:dyDescent="0.15"/>
    <row r="7829" customFormat="1" x14ac:dyDescent="0.15"/>
    <row r="7830" customFormat="1" x14ac:dyDescent="0.15"/>
    <row r="7831" customFormat="1" x14ac:dyDescent="0.15"/>
    <row r="7832" customFormat="1" x14ac:dyDescent="0.15"/>
    <row r="7833" customFormat="1" x14ac:dyDescent="0.15"/>
    <row r="7834" customFormat="1" x14ac:dyDescent="0.15"/>
    <row r="7835" customFormat="1" x14ac:dyDescent="0.15"/>
    <row r="7836" customFormat="1" x14ac:dyDescent="0.15"/>
    <row r="7837" customFormat="1" x14ac:dyDescent="0.15"/>
    <row r="7838" customFormat="1" x14ac:dyDescent="0.15"/>
    <row r="7839" customFormat="1" x14ac:dyDescent="0.15"/>
    <row r="7840" customFormat="1" x14ac:dyDescent="0.15"/>
    <row r="7841" customFormat="1" x14ac:dyDescent="0.15"/>
    <row r="7842" customFormat="1" x14ac:dyDescent="0.15"/>
    <row r="7843" customFormat="1" x14ac:dyDescent="0.15"/>
    <row r="7844" customFormat="1" x14ac:dyDescent="0.15"/>
    <row r="7845" customFormat="1" x14ac:dyDescent="0.15"/>
    <row r="7846" customFormat="1" x14ac:dyDescent="0.15"/>
    <row r="7847" customFormat="1" x14ac:dyDescent="0.15"/>
    <row r="7848" customFormat="1" x14ac:dyDescent="0.15"/>
    <row r="7849" customFormat="1" x14ac:dyDescent="0.15"/>
    <row r="7850" customFormat="1" x14ac:dyDescent="0.15"/>
    <row r="7851" customFormat="1" x14ac:dyDescent="0.15"/>
    <row r="7852" customFormat="1" x14ac:dyDescent="0.15"/>
    <row r="7853" customFormat="1" x14ac:dyDescent="0.15"/>
    <row r="7854" customFormat="1" x14ac:dyDescent="0.15"/>
    <row r="7855" customFormat="1" x14ac:dyDescent="0.15"/>
    <row r="7856" customFormat="1" x14ac:dyDescent="0.15"/>
    <row r="7857" customFormat="1" x14ac:dyDescent="0.15"/>
    <row r="7858" customFormat="1" x14ac:dyDescent="0.15"/>
    <row r="7859" customFormat="1" x14ac:dyDescent="0.15"/>
    <row r="7860" customFormat="1" x14ac:dyDescent="0.15"/>
    <row r="7861" customFormat="1" x14ac:dyDescent="0.15"/>
    <row r="7862" customFormat="1" x14ac:dyDescent="0.15"/>
    <row r="7863" customFormat="1" x14ac:dyDescent="0.15"/>
    <row r="7864" customFormat="1" x14ac:dyDescent="0.15"/>
    <row r="7865" customFormat="1" x14ac:dyDescent="0.15"/>
    <row r="7866" customFormat="1" x14ac:dyDescent="0.15"/>
    <row r="7867" customFormat="1" x14ac:dyDescent="0.15"/>
    <row r="7868" customFormat="1" x14ac:dyDescent="0.15"/>
    <row r="7869" customFormat="1" x14ac:dyDescent="0.15"/>
    <row r="7870" customFormat="1" x14ac:dyDescent="0.15"/>
    <row r="7871" customFormat="1" x14ac:dyDescent="0.15"/>
    <row r="7872" customFormat="1" x14ac:dyDescent="0.15"/>
    <row r="7873" customFormat="1" x14ac:dyDescent="0.15"/>
    <row r="7874" customFormat="1" x14ac:dyDescent="0.15"/>
    <row r="7875" customFormat="1" x14ac:dyDescent="0.15"/>
    <row r="7876" customFormat="1" x14ac:dyDescent="0.15"/>
    <row r="7877" customFormat="1" x14ac:dyDescent="0.15"/>
    <row r="7878" customFormat="1" x14ac:dyDescent="0.15"/>
    <row r="7879" customFormat="1" x14ac:dyDescent="0.15"/>
    <row r="7880" customFormat="1" x14ac:dyDescent="0.15"/>
    <row r="7881" customFormat="1" x14ac:dyDescent="0.15"/>
    <row r="7882" customFormat="1" x14ac:dyDescent="0.15"/>
    <row r="7883" customFormat="1" x14ac:dyDescent="0.15"/>
    <row r="7884" customFormat="1" x14ac:dyDescent="0.15"/>
    <row r="7885" customFormat="1" x14ac:dyDescent="0.15"/>
    <row r="7886" customFormat="1" x14ac:dyDescent="0.15"/>
    <row r="7887" customFormat="1" x14ac:dyDescent="0.15"/>
    <row r="7888" customFormat="1" x14ac:dyDescent="0.15"/>
    <row r="7889" customFormat="1" x14ac:dyDescent="0.15"/>
    <row r="7890" customFormat="1" x14ac:dyDescent="0.15"/>
    <row r="7891" customFormat="1" x14ac:dyDescent="0.15"/>
    <row r="7892" customFormat="1" x14ac:dyDescent="0.15"/>
    <row r="7893" customFormat="1" x14ac:dyDescent="0.15"/>
    <row r="7894" customFormat="1" x14ac:dyDescent="0.15"/>
    <row r="7895" customFormat="1" x14ac:dyDescent="0.15"/>
    <row r="7896" customFormat="1" x14ac:dyDescent="0.15"/>
    <row r="7897" customFormat="1" x14ac:dyDescent="0.15"/>
    <row r="7898" customFormat="1" x14ac:dyDescent="0.15"/>
    <row r="7899" customFormat="1" x14ac:dyDescent="0.15"/>
    <row r="7900" customFormat="1" x14ac:dyDescent="0.15"/>
    <row r="7901" customFormat="1" x14ac:dyDescent="0.15"/>
    <row r="7902" customFormat="1" x14ac:dyDescent="0.15"/>
    <row r="7903" customFormat="1" x14ac:dyDescent="0.15"/>
    <row r="7904" customFormat="1" x14ac:dyDescent="0.15"/>
    <row r="7905" customFormat="1" x14ac:dyDescent="0.15"/>
    <row r="7906" customFormat="1" x14ac:dyDescent="0.15"/>
    <row r="7907" customFormat="1" x14ac:dyDescent="0.15"/>
    <row r="7908" customFormat="1" x14ac:dyDescent="0.15"/>
    <row r="7909" customFormat="1" x14ac:dyDescent="0.15"/>
    <row r="7910" customFormat="1" x14ac:dyDescent="0.15"/>
    <row r="7911" customFormat="1" x14ac:dyDescent="0.15"/>
    <row r="7912" customFormat="1" x14ac:dyDescent="0.15"/>
    <row r="7913" customFormat="1" x14ac:dyDescent="0.15"/>
    <row r="7914" customFormat="1" x14ac:dyDescent="0.15"/>
    <row r="7915" customFormat="1" x14ac:dyDescent="0.15"/>
    <row r="7916" customFormat="1" x14ac:dyDescent="0.15"/>
    <row r="7917" customFormat="1" x14ac:dyDescent="0.15"/>
    <row r="7918" customFormat="1" x14ac:dyDescent="0.15"/>
    <row r="7919" customFormat="1" x14ac:dyDescent="0.15"/>
    <row r="7920" customFormat="1" x14ac:dyDescent="0.15"/>
    <row r="7921" customFormat="1" x14ac:dyDescent="0.15"/>
    <row r="7922" customFormat="1" x14ac:dyDescent="0.15"/>
    <row r="7923" customFormat="1" x14ac:dyDescent="0.15"/>
    <row r="7924" customFormat="1" x14ac:dyDescent="0.15"/>
    <row r="7925" customFormat="1" x14ac:dyDescent="0.15"/>
    <row r="7926" customFormat="1" x14ac:dyDescent="0.15"/>
    <row r="7927" customFormat="1" x14ac:dyDescent="0.15"/>
    <row r="7928" customFormat="1" x14ac:dyDescent="0.15"/>
    <row r="7929" customFormat="1" x14ac:dyDescent="0.15"/>
    <row r="7930" customFormat="1" x14ac:dyDescent="0.15"/>
    <row r="7931" customFormat="1" x14ac:dyDescent="0.15"/>
    <row r="7932" customFormat="1" x14ac:dyDescent="0.15"/>
    <row r="7933" customFormat="1" x14ac:dyDescent="0.15"/>
    <row r="7934" customFormat="1" x14ac:dyDescent="0.15"/>
    <row r="7935" customFormat="1" x14ac:dyDescent="0.15"/>
    <row r="7936" customFormat="1" x14ac:dyDescent="0.15"/>
    <row r="7937" customFormat="1" x14ac:dyDescent="0.15"/>
    <row r="7938" customFormat="1" x14ac:dyDescent="0.15"/>
    <row r="7939" customFormat="1" x14ac:dyDescent="0.15"/>
    <row r="7940" customFormat="1" x14ac:dyDescent="0.15"/>
    <row r="7941" customFormat="1" x14ac:dyDescent="0.15"/>
    <row r="7942" customFormat="1" x14ac:dyDescent="0.15"/>
    <row r="7943" customFormat="1" x14ac:dyDescent="0.15"/>
    <row r="7944" customFormat="1" x14ac:dyDescent="0.15"/>
    <row r="7945" customFormat="1" x14ac:dyDescent="0.15"/>
    <row r="7946" customFormat="1" x14ac:dyDescent="0.15"/>
    <row r="7947" customFormat="1" x14ac:dyDescent="0.15"/>
    <row r="7948" customFormat="1" x14ac:dyDescent="0.15"/>
    <row r="7949" customFormat="1" x14ac:dyDescent="0.15"/>
    <row r="7950" customFormat="1" x14ac:dyDescent="0.15"/>
    <row r="7951" customFormat="1" x14ac:dyDescent="0.15"/>
    <row r="7952" customFormat="1" x14ac:dyDescent="0.15"/>
    <row r="7953" customFormat="1" x14ac:dyDescent="0.15"/>
    <row r="7954" customFormat="1" x14ac:dyDescent="0.15"/>
    <row r="7955" customFormat="1" x14ac:dyDescent="0.15"/>
    <row r="7956" customFormat="1" x14ac:dyDescent="0.15"/>
    <row r="7957" customFormat="1" x14ac:dyDescent="0.15"/>
    <row r="7958" customFormat="1" x14ac:dyDescent="0.15"/>
    <row r="7959" customFormat="1" x14ac:dyDescent="0.15"/>
    <row r="7960" customFormat="1" x14ac:dyDescent="0.15"/>
    <row r="7961" customFormat="1" x14ac:dyDescent="0.15"/>
    <row r="7962" customFormat="1" x14ac:dyDescent="0.15"/>
    <row r="7963" customFormat="1" x14ac:dyDescent="0.15"/>
    <row r="7964" customFormat="1" x14ac:dyDescent="0.15"/>
    <row r="7965" customFormat="1" x14ac:dyDescent="0.15"/>
    <row r="7966" customFormat="1" x14ac:dyDescent="0.15"/>
    <row r="7967" customFormat="1" x14ac:dyDescent="0.15"/>
    <row r="7968" customFormat="1" x14ac:dyDescent="0.15"/>
    <row r="7969" customFormat="1" x14ac:dyDescent="0.15"/>
    <row r="7970" customFormat="1" x14ac:dyDescent="0.15"/>
    <row r="7971" customFormat="1" x14ac:dyDescent="0.15"/>
    <row r="7972" customFormat="1" x14ac:dyDescent="0.15"/>
    <row r="7973" customFormat="1" x14ac:dyDescent="0.15"/>
    <row r="7974" customFormat="1" x14ac:dyDescent="0.15"/>
    <row r="7975" customFormat="1" x14ac:dyDescent="0.15"/>
    <row r="7976" customFormat="1" x14ac:dyDescent="0.15"/>
    <row r="7977" customFormat="1" x14ac:dyDescent="0.15"/>
    <row r="7978" customFormat="1" x14ac:dyDescent="0.15"/>
    <row r="7979" customFormat="1" x14ac:dyDescent="0.15"/>
    <row r="7980" customFormat="1" x14ac:dyDescent="0.15"/>
    <row r="7981" customFormat="1" x14ac:dyDescent="0.15"/>
    <row r="7982" customFormat="1" x14ac:dyDescent="0.15"/>
    <row r="7983" customFormat="1" x14ac:dyDescent="0.15"/>
    <row r="7984" customFormat="1" x14ac:dyDescent="0.15"/>
    <row r="7985" customFormat="1" x14ac:dyDescent="0.15"/>
    <row r="7986" customFormat="1" x14ac:dyDescent="0.15"/>
    <row r="7987" customFormat="1" x14ac:dyDescent="0.15"/>
    <row r="7988" customFormat="1" x14ac:dyDescent="0.15"/>
    <row r="7989" customFormat="1" x14ac:dyDescent="0.15"/>
    <row r="7990" customFormat="1" x14ac:dyDescent="0.15"/>
    <row r="7991" customFormat="1" x14ac:dyDescent="0.15"/>
    <row r="7992" customFormat="1" x14ac:dyDescent="0.15"/>
    <row r="7993" customFormat="1" x14ac:dyDescent="0.15"/>
    <row r="7994" customFormat="1" x14ac:dyDescent="0.15"/>
    <row r="7995" customFormat="1" x14ac:dyDescent="0.15"/>
    <row r="7996" customFormat="1" x14ac:dyDescent="0.15"/>
    <row r="7997" customFormat="1" x14ac:dyDescent="0.15"/>
    <row r="7998" customFormat="1" x14ac:dyDescent="0.15"/>
    <row r="7999" customFormat="1" x14ac:dyDescent="0.15"/>
    <row r="8000" customFormat="1" x14ac:dyDescent="0.15"/>
    <row r="8001" customFormat="1" x14ac:dyDescent="0.15"/>
    <row r="8002" customFormat="1" x14ac:dyDescent="0.15"/>
    <row r="8003" customFormat="1" x14ac:dyDescent="0.15"/>
    <row r="8004" customFormat="1" x14ac:dyDescent="0.15"/>
    <row r="8005" customFormat="1" x14ac:dyDescent="0.15"/>
    <row r="8006" customFormat="1" x14ac:dyDescent="0.15"/>
    <row r="8007" customFormat="1" x14ac:dyDescent="0.15"/>
    <row r="8008" customFormat="1" x14ac:dyDescent="0.15"/>
    <row r="8009" customFormat="1" x14ac:dyDescent="0.15"/>
    <row r="8010" customFormat="1" x14ac:dyDescent="0.15"/>
    <row r="8011" customFormat="1" x14ac:dyDescent="0.15"/>
    <row r="8012" customFormat="1" x14ac:dyDescent="0.15"/>
    <row r="8013" customFormat="1" x14ac:dyDescent="0.15"/>
    <row r="8014" customFormat="1" x14ac:dyDescent="0.15"/>
    <row r="8015" customFormat="1" x14ac:dyDescent="0.15"/>
    <row r="8016" customFormat="1" x14ac:dyDescent="0.15"/>
    <row r="8017" customFormat="1" x14ac:dyDescent="0.15"/>
    <row r="8018" customFormat="1" x14ac:dyDescent="0.15"/>
    <row r="8019" customFormat="1" x14ac:dyDescent="0.15"/>
    <row r="8020" customFormat="1" x14ac:dyDescent="0.15"/>
    <row r="8021" customFormat="1" x14ac:dyDescent="0.15"/>
    <row r="8022" customFormat="1" x14ac:dyDescent="0.15"/>
    <row r="8023" customFormat="1" x14ac:dyDescent="0.15"/>
    <row r="8024" customFormat="1" x14ac:dyDescent="0.15"/>
    <row r="8025" customFormat="1" x14ac:dyDescent="0.15"/>
    <row r="8026" customFormat="1" x14ac:dyDescent="0.15"/>
    <row r="8027" customFormat="1" x14ac:dyDescent="0.15"/>
    <row r="8028" customFormat="1" x14ac:dyDescent="0.15"/>
    <row r="8029" customFormat="1" x14ac:dyDescent="0.15"/>
    <row r="8030" customFormat="1" x14ac:dyDescent="0.15"/>
    <row r="8031" customFormat="1" x14ac:dyDescent="0.15"/>
    <row r="8032" customFormat="1" x14ac:dyDescent="0.15"/>
    <row r="8033" customFormat="1" x14ac:dyDescent="0.15"/>
    <row r="8034" customFormat="1" x14ac:dyDescent="0.15"/>
    <row r="8035" customFormat="1" x14ac:dyDescent="0.15"/>
    <row r="8036" customFormat="1" x14ac:dyDescent="0.15"/>
    <row r="8037" customFormat="1" x14ac:dyDescent="0.15"/>
    <row r="8038" customFormat="1" x14ac:dyDescent="0.15"/>
    <row r="8039" customFormat="1" x14ac:dyDescent="0.15"/>
    <row r="8040" customFormat="1" x14ac:dyDescent="0.15"/>
    <row r="8041" customFormat="1" x14ac:dyDescent="0.15"/>
    <row r="8042" customFormat="1" x14ac:dyDescent="0.15"/>
    <row r="8043" customFormat="1" x14ac:dyDescent="0.15"/>
    <row r="8044" customFormat="1" x14ac:dyDescent="0.15"/>
    <row r="8045" customFormat="1" x14ac:dyDescent="0.15"/>
    <row r="8046" customFormat="1" x14ac:dyDescent="0.15"/>
    <row r="8047" customFormat="1" x14ac:dyDescent="0.15"/>
    <row r="8048" customFormat="1" x14ac:dyDescent="0.15"/>
    <row r="8049" customFormat="1" x14ac:dyDescent="0.15"/>
    <row r="8050" customFormat="1" x14ac:dyDescent="0.15"/>
    <row r="8051" customFormat="1" x14ac:dyDescent="0.15"/>
    <row r="8052" customFormat="1" x14ac:dyDescent="0.15"/>
    <row r="8053" customFormat="1" x14ac:dyDescent="0.15"/>
    <row r="8054" customFormat="1" x14ac:dyDescent="0.15"/>
    <row r="8055" customFormat="1" x14ac:dyDescent="0.15"/>
    <row r="8056" customFormat="1" x14ac:dyDescent="0.15"/>
    <row r="8057" customFormat="1" x14ac:dyDescent="0.15"/>
    <row r="8058" customFormat="1" x14ac:dyDescent="0.15"/>
    <row r="8059" customFormat="1" x14ac:dyDescent="0.15"/>
    <row r="8060" customFormat="1" x14ac:dyDescent="0.15"/>
    <row r="8061" customFormat="1" x14ac:dyDescent="0.15"/>
    <row r="8062" customFormat="1" x14ac:dyDescent="0.15"/>
    <row r="8063" customFormat="1" x14ac:dyDescent="0.15"/>
    <row r="8064" customFormat="1" x14ac:dyDescent="0.15"/>
    <row r="8065" customFormat="1" x14ac:dyDescent="0.15"/>
    <row r="8066" customFormat="1" x14ac:dyDescent="0.15"/>
    <row r="8067" customFormat="1" x14ac:dyDescent="0.15"/>
    <row r="8068" customFormat="1" x14ac:dyDescent="0.15"/>
    <row r="8069" customFormat="1" x14ac:dyDescent="0.15"/>
    <row r="8070" customFormat="1" x14ac:dyDescent="0.15"/>
    <row r="8071" customFormat="1" x14ac:dyDescent="0.15"/>
    <row r="8072" customFormat="1" x14ac:dyDescent="0.15"/>
    <row r="8073" customFormat="1" x14ac:dyDescent="0.15"/>
    <row r="8074" customFormat="1" x14ac:dyDescent="0.15"/>
    <row r="8075" customFormat="1" x14ac:dyDescent="0.15"/>
    <row r="8076" customFormat="1" x14ac:dyDescent="0.15"/>
    <row r="8077" customFormat="1" x14ac:dyDescent="0.15"/>
    <row r="8078" customFormat="1" x14ac:dyDescent="0.15"/>
    <row r="8079" customFormat="1" x14ac:dyDescent="0.15"/>
    <row r="8080" customFormat="1" x14ac:dyDescent="0.15"/>
    <row r="8081" customFormat="1" x14ac:dyDescent="0.15"/>
    <row r="8082" customFormat="1" x14ac:dyDescent="0.15"/>
    <row r="8083" customFormat="1" x14ac:dyDescent="0.15"/>
    <row r="8084" customFormat="1" x14ac:dyDescent="0.15"/>
    <row r="8085" customFormat="1" x14ac:dyDescent="0.15"/>
    <row r="8086" customFormat="1" x14ac:dyDescent="0.15"/>
    <row r="8087" customFormat="1" x14ac:dyDescent="0.15"/>
    <row r="8088" customFormat="1" x14ac:dyDescent="0.15"/>
    <row r="8089" customFormat="1" x14ac:dyDescent="0.15"/>
    <row r="8090" customFormat="1" x14ac:dyDescent="0.15"/>
    <row r="8091" customFormat="1" x14ac:dyDescent="0.15"/>
    <row r="8092" customFormat="1" x14ac:dyDescent="0.15"/>
    <row r="8093" customFormat="1" x14ac:dyDescent="0.15"/>
    <row r="8094" customFormat="1" x14ac:dyDescent="0.15"/>
    <row r="8095" customFormat="1" x14ac:dyDescent="0.15"/>
    <row r="8096" customFormat="1" x14ac:dyDescent="0.15"/>
    <row r="8097" customFormat="1" x14ac:dyDescent="0.15"/>
    <row r="8098" customFormat="1" x14ac:dyDescent="0.15"/>
    <row r="8099" customFormat="1" x14ac:dyDescent="0.15"/>
    <row r="8100" customFormat="1" x14ac:dyDescent="0.15"/>
    <row r="8101" customFormat="1" x14ac:dyDescent="0.15"/>
    <row r="8102" customFormat="1" x14ac:dyDescent="0.15"/>
    <row r="8103" customFormat="1" x14ac:dyDescent="0.15"/>
    <row r="8104" customFormat="1" x14ac:dyDescent="0.15"/>
    <row r="8105" customFormat="1" x14ac:dyDescent="0.15"/>
    <row r="8106" customFormat="1" x14ac:dyDescent="0.15"/>
    <row r="8107" customFormat="1" x14ac:dyDescent="0.15"/>
    <row r="8108" customFormat="1" x14ac:dyDescent="0.15"/>
    <row r="8109" customFormat="1" x14ac:dyDescent="0.15"/>
    <row r="8110" customFormat="1" x14ac:dyDescent="0.15"/>
    <row r="8111" customFormat="1" x14ac:dyDescent="0.15"/>
    <row r="8112" customFormat="1" x14ac:dyDescent="0.15"/>
    <row r="8113" customFormat="1" x14ac:dyDescent="0.15"/>
    <row r="8114" customFormat="1" x14ac:dyDescent="0.15"/>
    <row r="8115" customFormat="1" x14ac:dyDescent="0.15"/>
    <row r="8116" customFormat="1" x14ac:dyDescent="0.15"/>
    <row r="8117" customFormat="1" x14ac:dyDescent="0.15"/>
    <row r="8118" customFormat="1" x14ac:dyDescent="0.15"/>
    <row r="8119" customFormat="1" x14ac:dyDescent="0.15"/>
    <row r="8120" customFormat="1" x14ac:dyDescent="0.15"/>
    <row r="8121" customFormat="1" x14ac:dyDescent="0.15"/>
    <row r="8122" customFormat="1" x14ac:dyDescent="0.15"/>
    <row r="8123" customFormat="1" x14ac:dyDescent="0.15"/>
    <row r="8124" customFormat="1" x14ac:dyDescent="0.15"/>
    <row r="8125" customFormat="1" x14ac:dyDescent="0.15"/>
    <row r="8126" customFormat="1" x14ac:dyDescent="0.15"/>
    <row r="8127" customFormat="1" x14ac:dyDescent="0.15"/>
    <row r="8128" customFormat="1" x14ac:dyDescent="0.15"/>
    <row r="8129" customFormat="1" x14ac:dyDescent="0.15"/>
    <row r="8130" customFormat="1" x14ac:dyDescent="0.15"/>
    <row r="8131" customFormat="1" x14ac:dyDescent="0.15"/>
    <row r="8132" customFormat="1" x14ac:dyDescent="0.15"/>
    <row r="8133" customFormat="1" x14ac:dyDescent="0.15"/>
    <row r="8134" customFormat="1" x14ac:dyDescent="0.15"/>
    <row r="8135" customFormat="1" x14ac:dyDescent="0.15"/>
    <row r="8136" customFormat="1" x14ac:dyDescent="0.15"/>
    <row r="8137" customFormat="1" x14ac:dyDescent="0.15"/>
    <row r="8138" customFormat="1" x14ac:dyDescent="0.15"/>
    <row r="8139" customFormat="1" x14ac:dyDescent="0.15"/>
    <row r="8140" customFormat="1" x14ac:dyDescent="0.15"/>
    <row r="8141" customFormat="1" x14ac:dyDescent="0.15"/>
    <row r="8142" customFormat="1" x14ac:dyDescent="0.15"/>
    <row r="8143" customFormat="1" x14ac:dyDescent="0.15"/>
    <row r="8144" customFormat="1" x14ac:dyDescent="0.15"/>
    <row r="8145" customFormat="1" x14ac:dyDescent="0.15"/>
    <row r="8146" customFormat="1" x14ac:dyDescent="0.15"/>
    <row r="8147" customFormat="1" x14ac:dyDescent="0.15"/>
    <row r="8148" customFormat="1" x14ac:dyDescent="0.15"/>
    <row r="8149" customFormat="1" x14ac:dyDescent="0.15"/>
    <row r="8150" customFormat="1" x14ac:dyDescent="0.15"/>
    <row r="8151" customFormat="1" x14ac:dyDescent="0.15"/>
    <row r="8152" customFormat="1" x14ac:dyDescent="0.15"/>
    <row r="8153" customFormat="1" x14ac:dyDescent="0.15"/>
    <row r="8154" customFormat="1" x14ac:dyDescent="0.15"/>
    <row r="8155" customFormat="1" x14ac:dyDescent="0.15"/>
    <row r="8156" customFormat="1" x14ac:dyDescent="0.15"/>
    <row r="8157" customFormat="1" x14ac:dyDescent="0.15"/>
    <row r="8158" customFormat="1" x14ac:dyDescent="0.15"/>
    <row r="8159" customFormat="1" x14ac:dyDescent="0.15"/>
    <row r="8160" customFormat="1" x14ac:dyDescent="0.15"/>
    <row r="8161" customFormat="1" x14ac:dyDescent="0.15"/>
    <row r="8162" customFormat="1" x14ac:dyDescent="0.15"/>
    <row r="8163" customFormat="1" x14ac:dyDescent="0.15"/>
    <row r="8164" customFormat="1" x14ac:dyDescent="0.15"/>
    <row r="8165" customFormat="1" x14ac:dyDescent="0.15"/>
    <row r="8166" customFormat="1" x14ac:dyDescent="0.15"/>
    <row r="8167" customFormat="1" x14ac:dyDescent="0.15"/>
    <row r="8168" customFormat="1" x14ac:dyDescent="0.15"/>
    <row r="8169" customFormat="1" x14ac:dyDescent="0.15"/>
    <row r="8170" customFormat="1" x14ac:dyDescent="0.15"/>
    <row r="8171" customFormat="1" x14ac:dyDescent="0.15"/>
    <row r="8172" customFormat="1" x14ac:dyDescent="0.15"/>
    <row r="8173" customFormat="1" x14ac:dyDescent="0.15"/>
    <row r="8174" customFormat="1" x14ac:dyDescent="0.15"/>
    <row r="8175" customFormat="1" x14ac:dyDescent="0.15"/>
    <row r="8176" customFormat="1" x14ac:dyDescent="0.15"/>
    <row r="8177" customFormat="1" x14ac:dyDescent="0.15"/>
    <row r="8178" customFormat="1" x14ac:dyDescent="0.15"/>
    <row r="8179" customFormat="1" x14ac:dyDescent="0.15"/>
    <row r="8180" customFormat="1" x14ac:dyDescent="0.15"/>
    <row r="8181" customFormat="1" x14ac:dyDescent="0.15"/>
    <row r="8182" customFormat="1" x14ac:dyDescent="0.15"/>
    <row r="8183" customFormat="1" x14ac:dyDescent="0.15"/>
    <row r="8184" customFormat="1" x14ac:dyDescent="0.15"/>
    <row r="8185" customFormat="1" x14ac:dyDescent="0.15"/>
    <row r="8186" customFormat="1" x14ac:dyDescent="0.15"/>
    <row r="8187" customFormat="1" x14ac:dyDescent="0.15"/>
    <row r="8188" customFormat="1" x14ac:dyDescent="0.15"/>
    <row r="8189" customFormat="1" x14ac:dyDescent="0.15"/>
    <row r="8190" customFormat="1" x14ac:dyDescent="0.15"/>
    <row r="8191" customFormat="1" x14ac:dyDescent="0.15"/>
    <row r="8192" customFormat="1" x14ac:dyDescent="0.15"/>
    <row r="8193" customFormat="1" x14ac:dyDescent="0.15"/>
    <row r="8194" customFormat="1" x14ac:dyDescent="0.15"/>
    <row r="8195" customFormat="1" x14ac:dyDescent="0.15"/>
    <row r="8196" customFormat="1" x14ac:dyDescent="0.15"/>
    <row r="8197" customFormat="1" x14ac:dyDescent="0.15"/>
    <row r="8198" customFormat="1" x14ac:dyDescent="0.15"/>
    <row r="8199" customFormat="1" x14ac:dyDescent="0.15"/>
    <row r="8200" customFormat="1" x14ac:dyDescent="0.15"/>
    <row r="8201" customFormat="1" x14ac:dyDescent="0.15"/>
    <row r="8202" customFormat="1" x14ac:dyDescent="0.15"/>
    <row r="8203" customFormat="1" x14ac:dyDescent="0.15"/>
    <row r="8204" customFormat="1" x14ac:dyDescent="0.15"/>
    <row r="8205" customFormat="1" x14ac:dyDescent="0.15"/>
    <row r="8206" customFormat="1" x14ac:dyDescent="0.15"/>
    <row r="8207" customFormat="1" x14ac:dyDescent="0.15"/>
    <row r="8208" customFormat="1" x14ac:dyDescent="0.15"/>
    <row r="8209" customFormat="1" x14ac:dyDescent="0.15"/>
    <row r="8210" customFormat="1" x14ac:dyDescent="0.15"/>
    <row r="8211" customFormat="1" x14ac:dyDescent="0.15"/>
    <row r="8212" customFormat="1" x14ac:dyDescent="0.15"/>
    <row r="8213" customFormat="1" x14ac:dyDescent="0.15"/>
    <row r="8214" customFormat="1" x14ac:dyDescent="0.15"/>
    <row r="8215" customFormat="1" x14ac:dyDescent="0.15"/>
    <row r="8216" customFormat="1" x14ac:dyDescent="0.15"/>
    <row r="8217" customFormat="1" x14ac:dyDescent="0.15"/>
    <row r="8218" customFormat="1" x14ac:dyDescent="0.15"/>
    <row r="8219" customFormat="1" x14ac:dyDescent="0.15"/>
    <row r="8220" customFormat="1" x14ac:dyDescent="0.15"/>
    <row r="8221" customFormat="1" x14ac:dyDescent="0.15"/>
    <row r="8222" customFormat="1" x14ac:dyDescent="0.15"/>
    <row r="8223" customFormat="1" x14ac:dyDescent="0.15"/>
    <row r="8224" customFormat="1" x14ac:dyDescent="0.15"/>
    <row r="8225" customFormat="1" x14ac:dyDescent="0.15"/>
    <row r="8226" customFormat="1" x14ac:dyDescent="0.15"/>
    <row r="8227" customFormat="1" x14ac:dyDescent="0.15"/>
    <row r="8228" customFormat="1" x14ac:dyDescent="0.15"/>
    <row r="8229" customFormat="1" x14ac:dyDescent="0.15"/>
    <row r="8230" customFormat="1" x14ac:dyDescent="0.15"/>
    <row r="8231" customFormat="1" x14ac:dyDescent="0.15"/>
    <row r="8232" customFormat="1" x14ac:dyDescent="0.15"/>
    <row r="8233" customFormat="1" x14ac:dyDescent="0.15"/>
    <row r="8234" customFormat="1" x14ac:dyDescent="0.15"/>
    <row r="8235" customFormat="1" x14ac:dyDescent="0.15"/>
    <row r="8236" customFormat="1" x14ac:dyDescent="0.15"/>
    <row r="8237" customFormat="1" x14ac:dyDescent="0.15"/>
    <row r="8238" customFormat="1" x14ac:dyDescent="0.15"/>
    <row r="8239" customFormat="1" x14ac:dyDescent="0.15"/>
    <row r="8240" customFormat="1" x14ac:dyDescent="0.15"/>
    <row r="8241" customFormat="1" x14ac:dyDescent="0.15"/>
    <row r="8242" customFormat="1" x14ac:dyDescent="0.15"/>
    <row r="8243" customFormat="1" x14ac:dyDescent="0.15"/>
    <row r="8244" customFormat="1" x14ac:dyDescent="0.15"/>
    <row r="8245" customFormat="1" x14ac:dyDescent="0.15"/>
    <row r="8246" customFormat="1" x14ac:dyDescent="0.15"/>
    <row r="8247" customFormat="1" x14ac:dyDescent="0.15"/>
    <row r="8248" customFormat="1" x14ac:dyDescent="0.15"/>
    <row r="8249" customFormat="1" x14ac:dyDescent="0.15"/>
    <row r="8250" customFormat="1" x14ac:dyDescent="0.15"/>
    <row r="8251" customFormat="1" x14ac:dyDescent="0.15"/>
    <row r="8252" customFormat="1" x14ac:dyDescent="0.15"/>
    <row r="8253" customFormat="1" x14ac:dyDescent="0.15"/>
    <row r="8254" customFormat="1" x14ac:dyDescent="0.15"/>
    <row r="8255" customFormat="1" x14ac:dyDescent="0.15"/>
    <row r="8256" customFormat="1" x14ac:dyDescent="0.15"/>
    <row r="8257" customFormat="1" x14ac:dyDescent="0.15"/>
    <row r="8258" customFormat="1" x14ac:dyDescent="0.15"/>
    <row r="8259" customFormat="1" x14ac:dyDescent="0.15"/>
    <row r="8260" customFormat="1" x14ac:dyDescent="0.15"/>
    <row r="8261" customFormat="1" x14ac:dyDescent="0.15"/>
    <row r="8262" customFormat="1" x14ac:dyDescent="0.15"/>
    <row r="8263" customFormat="1" x14ac:dyDescent="0.15"/>
    <row r="8264" customFormat="1" x14ac:dyDescent="0.15"/>
    <row r="8265" customFormat="1" x14ac:dyDescent="0.15"/>
    <row r="8266" customFormat="1" x14ac:dyDescent="0.15"/>
    <row r="8267" customFormat="1" x14ac:dyDescent="0.15"/>
    <row r="8268" customFormat="1" x14ac:dyDescent="0.15"/>
    <row r="8269" customFormat="1" x14ac:dyDescent="0.15"/>
    <row r="8270" customFormat="1" x14ac:dyDescent="0.15"/>
    <row r="8271" customFormat="1" x14ac:dyDescent="0.15"/>
    <row r="8272" customFormat="1" x14ac:dyDescent="0.15"/>
    <row r="8273" customFormat="1" x14ac:dyDescent="0.15"/>
    <row r="8274" customFormat="1" x14ac:dyDescent="0.15"/>
    <row r="8275" customFormat="1" x14ac:dyDescent="0.15"/>
    <row r="8276" customFormat="1" x14ac:dyDescent="0.15"/>
    <row r="8277" customFormat="1" x14ac:dyDescent="0.15"/>
    <row r="8278" customFormat="1" x14ac:dyDescent="0.15"/>
    <row r="8279" customFormat="1" x14ac:dyDescent="0.15"/>
    <row r="8280" customFormat="1" x14ac:dyDescent="0.15"/>
    <row r="8281" customFormat="1" x14ac:dyDescent="0.15"/>
    <row r="8282" customFormat="1" x14ac:dyDescent="0.15"/>
    <row r="8283" customFormat="1" x14ac:dyDescent="0.15"/>
    <row r="8284" customFormat="1" x14ac:dyDescent="0.15"/>
    <row r="8285" customFormat="1" x14ac:dyDescent="0.15"/>
    <row r="8286" customFormat="1" x14ac:dyDescent="0.15"/>
    <row r="8287" customFormat="1" x14ac:dyDescent="0.15"/>
    <row r="8288" customFormat="1" x14ac:dyDescent="0.15"/>
    <row r="8289" customFormat="1" x14ac:dyDescent="0.15"/>
    <row r="8290" customFormat="1" x14ac:dyDescent="0.15"/>
    <row r="8291" customFormat="1" x14ac:dyDescent="0.15"/>
    <row r="8292" customFormat="1" x14ac:dyDescent="0.15"/>
    <row r="8293" customFormat="1" x14ac:dyDescent="0.15"/>
    <row r="8294" customFormat="1" x14ac:dyDescent="0.15"/>
    <row r="8295" customFormat="1" x14ac:dyDescent="0.15"/>
    <row r="8296" customFormat="1" x14ac:dyDescent="0.15"/>
    <row r="8297" customFormat="1" x14ac:dyDescent="0.15"/>
    <row r="8298" customFormat="1" x14ac:dyDescent="0.15"/>
    <row r="8299" customFormat="1" x14ac:dyDescent="0.15"/>
    <row r="8300" customFormat="1" x14ac:dyDescent="0.15"/>
    <row r="8301" customFormat="1" x14ac:dyDescent="0.15"/>
    <row r="8302" customFormat="1" x14ac:dyDescent="0.15"/>
    <row r="8303" customFormat="1" x14ac:dyDescent="0.15"/>
    <row r="8304" customFormat="1" x14ac:dyDescent="0.15"/>
    <row r="8305" customFormat="1" x14ac:dyDescent="0.15"/>
    <row r="8306" customFormat="1" x14ac:dyDescent="0.15"/>
    <row r="8307" customFormat="1" x14ac:dyDescent="0.15"/>
    <row r="8308" customFormat="1" x14ac:dyDescent="0.15"/>
    <row r="8309" customFormat="1" x14ac:dyDescent="0.15"/>
    <row r="8310" customFormat="1" x14ac:dyDescent="0.15"/>
    <row r="8311" customFormat="1" x14ac:dyDescent="0.15"/>
    <row r="8312" customFormat="1" x14ac:dyDescent="0.15"/>
    <row r="8313" customFormat="1" x14ac:dyDescent="0.15"/>
    <row r="8314" customFormat="1" x14ac:dyDescent="0.15"/>
    <row r="8315" customFormat="1" x14ac:dyDescent="0.15"/>
    <row r="8316" customFormat="1" x14ac:dyDescent="0.15"/>
    <row r="8317" customFormat="1" x14ac:dyDescent="0.15"/>
    <row r="8318" customFormat="1" x14ac:dyDescent="0.15"/>
    <row r="8319" customFormat="1" x14ac:dyDescent="0.15"/>
    <row r="8320" customFormat="1" x14ac:dyDescent="0.15"/>
    <row r="8321" customFormat="1" x14ac:dyDescent="0.15"/>
    <row r="8322" customFormat="1" x14ac:dyDescent="0.15"/>
    <row r="8323" customFormat="1" x14ac:dyDescent="0.15"/>
    <row r="8324" customFormat="1" x14ac:dyDescent="0.15"/>
    <row r="8325" customFormat="1" x14ac:dyDescent="0.15"/>
    <row r="8326" customFormat="1" x14ac:dyDescent="0.15"/>
    <row r="8327" customFormat="1" x14ac:dyDescent="0.15"/>
    <row r="8328" customFormat="1" x14ac:dyDescent="0.15"/>
    <row r="8329" customFormat="1" x14ac:dyDescent="0.15"/>
    <row r="8330" customFormat="1" x14ac:dyDescent="0.15"/>
    <row r="8331" customFormat="1" x14ac:dyDescent="0.15"/>
    <row r="8332" customFormat="1" x14ac:dyDescent="0.15"/>
    <row r="8333" customFormat="1" x14ac:dyDescent="0.15"/>
    <row r="8334" customFormat="1" x14ac:dyDescent="0.15"/>
    <row r="8335" customFormat="1" x14ac:dyDescent="0.15"/>
    <row r="8336" customFormat="1" x14ac:dyDescent="0.15"/>
    <row r="8337" customFormat="1" x14ac:dyDescent="0.15"/>
    <row r="8338" customFormat="1" x14ac:dyDescent="0.15"/>
    <row r="8339" customFormat="1" x14ac:dyDescent="0.15"/>
    <row r="8340" customFormat="1" x14ac:dyDescent="0.15"/>
    <row r="8341" customFormat="1" x14ac:dyDescent="0.15"/>
    <row r="8342" customFormat="1" x14ac:dyDescent="0.15"/>
    <row r="8343" customFormat="1" x14ac:dyDescent="0.15"/>
    <row r="8344" customFormat="1" x14ac:dyDescent="0.15"/>
    <row r="8345" customFormat="1" x14ac:dyDescent="0.15"/>
    <row r="8346" customFormat="1" x14ac:dyDescent="0.15"/>
    <row r="8347" customFormat="1" x14ac:dyDescent="0.15"/>
    <row r="8348" customFormat="1" x14ac:dyDescent="0.15"/>
    <row r="8349" customFormat="1" x14ac:dyDescent="0.15"/>
    <row r="8350" customFormat="1" x14ac:dyDescent="0.15"/>
    <row r="8351" customFormat="1" x14ac:dyDescent="0.15"/>
    <row r="8352" customFormat="1" x14ac:dyDescent="0.15"/>
    <row r="8353" customFormat="1" x14ac:dyDescent="0.15"/>
    <row r="8354" customFormat="1" x14ac:dyDescent="0.15"/>
    <row r="8355" customFormat="1" x14ac:dyDescent="0.15"/>
    <row r="8356" customFormat="1" x14ac:dyDescent="0.15"/>
    <row r="8357" customFormat="1" x14ac:dyDescent="0.15"/>
    <row r="8358" customFormat="1" x14ac:dyDescent="0.15"/>
    <row r="8359" customFormat="1" x14ac:dyDescent="0.15"/>
    <row r="8360" customFormat="1" x14ac:dyDescent="0.15"/>
    <row r="8361" customFormat="1" x14ac:dyDescent="0.15"/>
    <row r="8362" customFormat="1" x14ac:dyDescent="0.15"/>
    <row r="8363" customFormat="1" x14ac:dyDescent="0.15"/>
    <row r="8364" customFormat="1" x14ac:dyDescent="0.15"/>
    <row r="8365" customFormat="1" x14ac:dyDescent="0.15"/>
    <row r="8366" customFormat="1" x14ac:dyDescent="0.15"/>
    <row r="8367" customFormat="1" x14ac:dyDescent="0.15"/>
    <row r="8368" customFormat="1" x14ac:dyDescent="0.15"/>
    <row r="8369" customFormat="1" x14ac:dyDescent="0.15"/>
    <row r="8370" customFormat="1" x14ac:dyDescent="0.15"/>
    <row r="8371" customFormat="1" x14ac:dyDescent="0.15"/>
    <row r="8372" customFormat="1" x14ac:dyDescent="0.15"/>
    <row r="8373" customFormat="1" x14ac:dyDescent="0.15"/>
    <row r="8374" customFormat="1" x14ac:dyDescent="0.15"/>
    <row r="8375" customFormat="1" x14ac:dyDescent="0.15"/>
    <row r="8376" customFormat="1" x14ac:dyDescent="0.15"/>
    <row r="8377" customFormat="1" x14ac:dyDescent="0.15"/>
    <row r="8378" customFormat="1" x14ac:dyDescent="0.15"/>
    <row r="8379" customFormat="1" x14ac:dyDescent="0.15"/>
    <row r="8380" customFormat="1" x14ac:dyDescent="0.15"/>
    <row r="8381" customFormat="1" x14ac:dyDescent="0.15"/>
    <row r="8382" customFormat="1" x14ac:dyDescent="0.15"/>
    <row r="8383" customFormat="1" x14ac:dyDescent="0.15"/>
    <row r="8384" customFormat="1" x14ac:dyDescent="0.15"/>
    <row r="8385" customFormat="1" x14ac:dyDescent="0.15"/>
    <row r="8386" customFormat="1" x14ac:dyDescent="0.15"/>
    <row r="8387" customFormat="1" x14ac:dyDescent="0.15"/>
    <row r="8388" customFormat="1" x14ac:dyDescent="0.15"/>
    <row r="8389" customFormat="1" x14ac:dyDescent="0.15"/>
    <row r="8390" customFormat="1" x14ac:dyDescent="0.15"/>
    <row r="8391" customFormat="1" x14ac:dyDescent="0.15"/>
    <row r="8392" customFormat="1" x14ac:dyDescent="0.15"/>
    <row r="8393" customFormat="1" x14ac:dyDescent="0.15"/>
    <row r="8394" customFormat="1" x14ac:dyDescent="0.15"/>
    <row r="8395" customFormat="1" x14ac:dyDescent="0.15"/>
    <row r="8396" customFormat="1" x14ac:dyDescent="0.15"/>
    <row r="8397" customFormat="1" x14ac:dyDescent="0.15"/>
    <row r="8398" customFormat="1" x14ac:dyDescent="0.15"/>
    <row r="8399" customFormat="1" x14ac:dyDescent="0.15"/>
    <row r="8400" customFormat="1" x14ac:dyDescent="0.15"/>
    <row r="8401" customFormat="1" x14ac:dyDescent="0.15"/>
    <row r="8402" customFormat="1" x14ac:dyDescent="0.15"/>
    <row r="8403" customFormat="1" x14ac:dyDescent="0.15"/>
    <row r="8404" customFormat="1" x14ac:dyDescent="0.15"/>
    <row r="8405" customFormat="1" x14ac:dyDescent="0.15"/>
    <row r="8406" customFormat="1" x14ac:dyDescent="0.15"/>
    <row r="8407" customFormat="1" x14ac:dyDescent="0.15"/>
    <row r="8408" customFormat="1" x14ac:dyDescent="0.15"/>
    <row r="8409" customFormat="1" x14ac:dyDescent="0.15"/>
    <row r="8410" customFormat="1" x14ac:dyDescent="0.15"/>
    <row r="8411" customFormat="1" x14ac:dyDescent="0.15"/>
    <row r="8412" customFormat="1" x14ac:dyDescent="0.15"/>
    <row r="8413" customFormat="1" x14ac:dyDescent="0.15"/>
    <row r="8414" customFormat="1" x14ac:dyDescent="0.15"/>
    <row r="8415" customFormat="1" x14ac:dyDescent="0.15"/>
    <row r="8416" customFormat="1" x14ac:dyDescent="0.15"/>
    <row r="8417" customFormat="1" x14ac:dyDescent="0.15"/>
    <row r="8418" customFormat="1" x14ac:dyDescent="0.15"/>
    <row r="8419" customFormat="1" x14ac:dyDescent="0.15"/>
    <row r="8420" customFormat="1" x14ac:dyDescent="0.15"/>
    <row r="8421" customFormat="1" x14ac:dyDescent="0.15"/>
    <row r="8422" customFormat="1" x14ac:dyDescent="0.15"/>
    <row r="8423" customFormat="1" x14ac:dyDescent="0.15"/>
    <row r="8424" customFormat="1" x14ac:dyDescent="0.15"/>
    <row r="8425" customFormat="1" x14ac:dyDescent="0.15"/>
    <row r="8426" customFormat="1" x14ac:dyDescent="0.15"/>
    <row r="8427" customFormat="1" x14ac:dyDescent="0.15"/>
    <row r="8428" customFormat="1" x14ac:dyDescent="0.15"/>
    <row r="8429" customFormat="1" x14ac:dyDescent="0.15"/>
    <row r="8430" customFormat="1" x14ac:dyDescent="0.15"/>
    <row r="8431" customFormat="1" x14ac:dyDescent="0.15"/>
    <row r="8432" customFormat="1" x14ac:dyDescent="0.15"/>
    <row r="8433" customFormat="1" x14ac:dyDescent="0.15"/>
    <row r="8434" customFormat="1" x14ac:dyDescent="0.15"/>
    <row r="8435" customFormat="1" x14ac:dyDescent="0.15"/>
    <row r="8436" customFormat="1" x14ac:dyDescent="0.15"/>
    <row r="8437" customFormat="1" x14ac:dyDescent="0.15"/>
    <row r="8438" customFormat="1" x14ac:dyDescent="0.15"/>
    <row r="8439" customFormat="1" x14ac:dyDescent="0.15"/>
    <row r="8440" customFormat="1" x14ac:dyDescent="0.15"/>
    <row r="8441" customFormat="1" x14ac:dyDescent="0.15"/>
    <row r="8442" customFormat="1" x14ac:dyDescent="0.15"/>
    <row r="8443" customFormat="1" x14ac:dyDescent="0.15"/>
    <row r="8444" customFormat="1" x14ac:dyDescent="0.15"/>
    <row r="8445" customFormat="1" x14ac:dyDescent="0.15"/>
    <row r="8446" customFormat="1" x14ac:dyDescent="0.15"/>
    <row r="8447" customFormat="1" x14ac:dyDescent="0.15"/>
    <row r="8448" customFormat="1" x14ac:dyDescent="0.15"/>
    <row r="8449" customFormat="1" x14ac:dyDescent="0.15"/>
    <row r="8450" customFormat="1" x14ac:dyDescent="0.15"/>
    <row r="8451" customFormat="1" x14ac:dyDescent="0.15"/>
    <row r="8452" customFormat="1" x14ac:dyDescent="0.15"/>
    <row r="8453" customFormat="1" x14ac:dyDescent="0.15"/>
    <row r="8454" customFormat="1" x14ac:dyDescent="0.15"/>
    <row r="8455" customFormat="1" x14ac:dyDescent="0.15"/>
    <row r="8456" customFormat="1" x14ac:dyDescent="0.15"/>
    <row r="8457" customFormat="1" x14ac:dyDescent="0.15"/>
    <row r="8458" customFormat="1" x14ac:dyDescent="0.15"/>
    <row r="8459" customFormat="1" x14ac:dyDescent="0.15"/>
    <row r="8460" customFormat="1" x14ac:dyDescent="0.15"/>
    <row r="8461" customFormat="1" x14ac:dyDescent="0.15"/>
    <row r="8462" customFormat="1" x14ac:dyDescent="0.15"/>
    <row r="8463" customFormat="1" x14ac:dyDescent="0.15"/>
    <row r="8464" customFormat="1" x14ac:dyDescent="0.15"/>
    <row r="8465" customFormat="1" x14ac:dyDescent="0.15"/>
    <row r="8466" customFormat="1" x14ac:dyDescent="0.15"/>
    <row r="8467" customFormat="1" x14ac:dyDescent="0.15"/>
    <row r="8468" customFormat="1" x14ac:dyDescent="0.15"/>
    <row r="8469" customFormat="1" x14ac:dyDescent="0.15"/>
    <row r="8470" customFormat="1" x14ac:dyDescent="0.15"/>
    <row r="8471" customFormat="1" x14ac:dyDescent="0.15"/>
    <row r="8472" customFormat="1" x14ac:dyDescent="0.15"/>
    <row r="8473" customFormat="1" x14ac:dyDescent="0.15"/>
    <row r="8474" customFormat="1" x14ac:dyDescent="0.15"/>
    <row r="8475" customFormat="1" x14ac:dyDescent="0.15"/>
    <row r="8476" customFormat="1" x14ac:dyDescent="0.15"/>
    <row r="8477" customFormat="1" x14ac:dyDescent="0.15"/>
    <row r="8478" customFormat="1" x14ac:dyDescent="0.15"/>
    <row r="8479" customFormat="1" x14ac:dyDescent="0.15"/>
    <row r="8480" customFormat="1" x14ac:dyDescent="0.15"/>
    <row r="8481" customFormat="1" x14ac:dyDescent="0.15"/>
    <row r="8482" customFormat="1" x14ac:dyDescent="0.15"/>
    <row r="8483" customFormat="1" x14ac:dyDescent="0.15"/>
    <row r="8484" customFormat="1" x14ac:dyDescent="0.15"/>
    <row r="8485" customFormat="1" x14ac:dyDescent="0.15"/>
    <row r="8486" customFormat="1" x14ac:dyDescent="0.15"/>
    <row r="8487" customFormat="1" x14ac:dyDescent="0.15"/>
    <row r="8488" customFormat="1" x14ac:dyDescent="0.15"/>
    <row r="8489" customFormat="1" x14ac:dyDescent="0.15"/>
    <row r="8490" customFormat="1" x14ac:dyDescent="0.15"/>
    <row r="8491" customFormat="1" x14ac:dyDescent="0.15"/>
    <row r="8492" customFormat="1" x14ac:dyDescent="0.15"/>
    <row r="8493" customFormat="1" x14ac:dyDescent="0.15"/>
    <row r="8494" customFormat="1" x14ac:dyDescent="0.15"/>
    <row r="8495" customFormat="1" x14ac:dyDescent="0.15"/>
    <row r="8496" customFormat="1" x14ac:dyDescent="0.15"/>
    <row r="8497" customFormat="1" x14ac:dyDescent="0.15"/>
    <row r="8498" customFormat="1" x14ac:dyDescent="0.15"/>
    <row r="8499" customFormat="1" x14ac:dyDescent="0.15"/>
    <row r="8500" customFormat="1" x14ac:dyDescent="0.15"/>
    <row r="8501" customFormat="1" x14ac:dyDescent="0.15"/>
    <row r="8502" customFormat="1" x14ac:dyDescent="0.15"/>
    <row r="8503" customFormat="1" x14ac:dyDescent="0.15"/>
    <row r="8504" customFormat="1" x14ac:dyDescent="0.15"/>
    <row r="8505" customFormat="1" x14ac:dyDescent="0.15"/>
    <row r="8506" customFormat="1" x14ac:dyDescent="0.15"/>
    <row r="8507" customFormat="1" x14ac:dyDescent="0.15"/>
    <row r="8508" customFormat="1" x14ac:dyDescent="0.15"/>
    <row r="8509" customFormat="1" x14ac:dyDescent="0.15"/>
    <row r="8510" customFormat="1" x14ac:dyDescent="0.15"/>
    <row r="8511" customFormat="1" x14ac:dyDescent="0.15"/>
    <row r="8512" customFormat="1" x14ac:dyDescent="0.15"/>
    <row r="8513" customFormat="1" x14ac:dyDescent="0.15"/>
    <row r="8514" customFormat="1" x14ac:dyDescent="0.15"/>
    <row r="8515" customFormat="1" x14ac:dyDescent="0.15"/>
    <row r="8516" customFormat="1" x14ac:dyDescent="0.15"/>
    <row r="8517" customFormat="1" x14ac:dyDescent="0.15"/>
    <row r="8518" customFormat="1" x14ac:dyDescent="0.15"/>
    <row r="8519" customFormat="1" x14ac:dyDescent="0.15"/>
    <row r="8520" customFormat="1" x14ac:dyDescent="0.15"/>
    <row r="8521" customFormat="1" x14ac:dyDescent="0.15"/>
    <row r="8522" customFormat="1" x14ac:dyDescent="0.15"/>
    <row r="8523" customFormat="1" x14ac:dyDescent="0.15"/>
    <row r="8524" customFormat="1" x14ac:dyDescent="0.15"/>
    <row r="8525" customFormat="1" x14ac:dyDescent="0.15"/>
    <row r="8526" customFormat="1" x14ac:dyDescent="0.15"/>
    <row r="8527" customFormat="1" x14ac:dyDescent="0.15"/>
    <row r="8528" customFormat="1" x14ac:dyDescent="0.15"/>
    <row r="8529" customFormat="1" x14ac:dyDescent="0.15"/>
    <row r="8530" customFormat="1" x14ac:dyDescent="0.15"/>
    <row r="8531" customFormat="1" x14ac:dyDescent="0.15"/>
    <row r="8532" customFormat="1" x14ac:dyDescent="0.15"/>
    <row r="8533" customFormat="1" x14ac:dyDescent="0.15"/>
    <row r="8534" customFormat="1" x14ac:dyDescent="0.15"/>
    <row r="8535" customFormat="1" x14ac:dyDescent="0.15"/>
    <row r="8536" customFormat="1" x14ac:dyDescent="0.15"/>
    <row r="8537" customFormat="1" x14ac:dyDescent="0.15"/>
    <row r="8538" customFormat="1" x14ac:dyDescent="0.15"/>
    <row r="8539" customFormat="1" x14ac:dyDescent="0.15"/>
    <row r="8540" customFormat="1" x14ac:dyDescent="0.15"/>
    <row r="8541" customFormat="1" x14ac:dyDescent="0.15"/>
    <row r="8542" customFormat="1" x14ac:dyDescent="0.15"/>
    <row r="8543" customFormat="1" x14ac:dyDescent="0.15"/>
    <row r="8544" customFormat="1" x14ac:dyDescent="0.15"/>
    <row r="8545" customFormat="1" x14ac:dyDescent="0.15"/>
    <row r="8546" customFormat="1" x14ac:dyDescent="0.15"/>
    <row r="8547" customFormat="1" x14ac:dyDescent="0.15"/>
    <row r="8548" customFormat="1" x14ac:dyDescent="0.15"/>
    <row r="8549" customFormat="1" x14ac:dyDescent="0.15"/>
    <row r="8550" customFormat="1" x14ac:dyDescent="0.15"/>
    <row r="8551" customFormat="1" x14ac:dyDescent="0.15"/>
    <row r="8552" customFormat="1" x14ac:dyDescent="0.15"/>
    <row r="8553" customFormat="1" x14ac:dyDescent="0.15"/>
    <row r="8554" customFormat="1" x14ac:dyDescent="0.15"/>
    <row r="8555" customFormat="1" x14ac:dyDescent="0.15"/>
    <row r="8556" customFormat="1" x14ac:dyDescent="0.15"/>
    <row r="8557" customFormat="1" x14ac:dyDescent="0.15"/>
    <row r="8558" customFormat="1" x14ac:dyDescent="0.15"/>
    <row r="8559" customFormat="1" x14ac:dyDescent="0.15"/>
    <row r="8560" customFormat="1" x14ac:dyDescent="0.15"/>
    <row r="8561" customFormat="1" x14ac:dyDescent="0.15"/>
    <row r="8562" customFormat="1" x14ac:dyDescent="0.15"/>
    <row r="8563" customFormat="1" x14ac:dyDescent="0.15"/>
    <row r="8564" customFormat="1" x14ac:dyDescent="0.15"/>
    <row r="8565" customFormat="1" x14ac:dyDescent="0.15"/>
    <row r="8566" customFormat="1" x14ac:dyDescent="0.15"/>
    <row r="8567" customFormat="1" x14ac:dyDescent="0.15"/>
    <row r="8568" customFormat="1" x14ac:dyDescent="0.15"/>
    <row r="8569" customFormat="1" x14ac:dyDescent="0.15"/>
    <row r="8570" customFormat="1" x14ac:dyDescent="0.15"/>
    <row r="8571" customFormat="1" x14ac:dyDescent="0.15"/>
    <row r="8572" customFormat="1" x14ac:dyDescent="0.15"/>
    <row r="8573" customFormat="1" x14ac:dyDescent="0.15"/>
    <row r="8574" customFormat="1" x14ac:dyDescent="0.15"/>
    <row r="8575" customFormat="1" x14ac:dyDescent="0.15"/>
    <row r="8576" customFormat="1" x14ac:dyDescent="0.15"/>
    <row r="8577" customFormat="1" x14ac:dyDescent="0.15"/>
    <row r="8578" customFormat="1" x14ac:dyDescent="0.15"/>
    <row r="8579" customFormat="1" x14ac:dyDescent="0.15"/>
    <row r="8580" customFormat="1" x14ac:dyDescent="0.15"/>
    <row r="8581" customFormat="1" x14ac:dyDescent="0.15"/>
    <row r="8582" customFormat="1" x14ac:dyDescent="0.15"/>
    <row r="8583" customFormat="1" x14ac:dyDescent="0.15"/>
    <row r="8584" customFormat="1" x14ac:dyDescent="0.15"/>
    <row r="8585" customFormat="1" x14ac:dyDescent="0.15"/>
    <row r="8586" customFormat="1" x14ac:dyDescent="0.15"/>
    <row r="8587" customFormat="1" x14ac:dyDescent="0.15"/>
    <row r="8588" customFormat="1" x14ac:dyDescent="0.15"/>
    <row r="8589" customFormat="1" x14ac:dyDescent="0.15"/>
    <row r="8590" customFormat="1" x14ac:dyDescent="0.15"/>
    <row r="8591" customFormat="1" x14ac:dyDescent="0.15"/>
    <row r="8592" customFormat="1" x14ac:dyDescent="0.15"/>
    <row r="8593" customFormat="1" x14ac:dyDescent="0.15"/>
    <row r="8594" customFormat="1" x14ac:dyDescent="0.15"/>
    <row r="8595" customFormat="1" x14ac:dyDescent="0.15"/>
    <row r="8596" customFormat="1" x14ac:dyDescent="0.15"/>
    <row r="8597" customFormat="1" x14ac:dyDescent="0.15"/>
    <row r="8598" customFormat="1" x14ac:dyDescent="0.15"/>
    <row r="8599" customFormat="1" x14ac:dyDescent="0.15"/>
    <row r="8600" customFormat="1" x14ac:dyDescent="0.15"/>
    <row r="8601" customFormat="1" x14ac:dyDescent="0.15"/>
    <row r="8602" customFormat="1" x14ac:dyDescent="0.15"/>
    <row r="8603" customFormat="1" x14ac:dyDescent="0.15"/>
    <row r="8604" customFormat="1" x14ac:dyDescent="0.15"/>
    <row r="8605" customFormat="1" x14ac:dyDescent="0.15"/>
    <row r="8606" customFormat="1" x14ac:dyDescent="0.15"/>
    <row r="8607" customFormat="1" x14ac:dyDescent="0.15"/>
    <row r="8608" customFormat="1" x14ac:dyDescent="0.15"/>
    <row r="8609" customFormat="1" x14ac:dyDescent="0.15"/>
    <row r="8610" customFormat="1" x14ac:dyDescent="0.15"/>
    <row r="8611" customFormat="1" x14ac:dyDescent="0.15"/>
    <row r="8612" customFormat="1" x14ac:dyDescent="0.15"/>
    <row r="8613" customFormat="1" x14ac:dyDescent="0.15"/>
    <row r="8614" customFormat="1" x14ac:dyDescent="0.15"/>
    <row r="8615" customFormat="1" x14ac:dyDescent="0.15"/>
    <row r="8616" customFormat="1" x14ac:dyDescent="0.15"/>
    <row r="8617" customFormat="1" x14ac:dyDescent="0.15"/>
    <row r="8618" customFormat="1" x14ac:dyDescent="0.15"/>
    <row r="8619" customFormat="1" x14ac:dyDescent="0.15"/>
    <row r="8620" customFormat="1" x14ac:dyDescent="0.15"/>
    <row r="8621" customFormat="1" x14ac:dyDescent="0.15"/>
    <row r="8622" customFormat="1" x14ac:dyDescent="0.15"/>
    <row r="8623" customFormat="1" x14ac:dyDescent="0.15"/>
    <row r="8624" customFormat="1" x14ac:dyDescent="0.15"/>
    <row r="8625" customFormat="1" x14ac:dyDescent="0.15"/>
    <row r="8626" customFormat="1" x14ac:dyDescent="0.15"/>
    <row r="8627" customFormat="1" x14ac:dyDescent="0.15"/>
    <row r="8628" customFormat="1" x14ac:dyDescent="0.15"/>
    <row r="8629" customFormat="1" x14ac:dyDescent="0.15"/>
    <row r="8630" customFormat="1" x14ac:dyDescent="0.15"/>
    <row r="8631" customFormat="1" x14ac:dyDescent="0.15"/>
    <row r="8632" customFormat="1" x14ac:dyDescent="0.15"/>
    <row r="8633" customFormat="1" x14ac:dyDescent="0.15"/>
    <row r="8634" customFormat="1" x14ac:dyDescent="0.15"/>
    <row r="8635" customFormat="1" x14ac:dyDescent="0.15"/>
    <row r="8636" customFormat="1" x14ac:dyDescent="0.15"/>
    <row r="8637" customFormat="1" x14ac:dyDescent="0.15"/>
    <row r="8638" customFormat="1" x14ac:dyDescent="0.15"/>
    <row r="8639" customFormat="1" x14ac:dyDescent="0.15"/>
    <row r="8640" customFormat="1" x14ac:dyDescent="0.15"/>
    <row r="8641" customFormat="1" x14ac:dyDescent="0.15"/>
    <row r="8642" customFormat="1" x14ac:dyDescent="0.15"/>
    <row r="8643" customFormat="1" x14ac:dyDescent="0.15"/>
    <row r="8644" customFormat="1" x14ac:dyDescent="0.15"/>
    <row r="8645" customFormat="1" x14ac:dyDescent="0.15"/>
    <row r="8646" customFormat="1" x14ac:dyDescent="0.15"/>
    <row r="8647" customFormat="1" x14ac:dyDescent="0.15"/>
    <row r="8648" customFormat="1" x14ac:dyDescent="0.15"/>
    <row r="8649" customFormat="1" x14ac:dyDescent="0.15"/>
    <row r="8650" customFormat="1" x14ac:dyDescent="0.15"/>
    <row r="8651" customFormat="1" x14ac:dyDescent="0.15"/>
    <row r="8652" customFormat="1" x14ac:dyDescent="0.15"/>
    <row r="8653" customFormat="1" x14ac:dyDescent="0.15"/>
    <row r="8654" customFormat="1" x14ac:dyDescent="0.15"/>
    <row r="8655" customFormat="1" x14ac:dyDescent="0.15"/>
    <row r="8656" customFormat="1" x14ac:dyDescent="0.15"/>
    <row r="8657" customFormat="1" x14ac:dyDescent="0.15"/>
    <row r="8658" customFormat="1" x14ac:dyDescent="0.15"/>
    <row r="8659" customFormat="1" x14ac:dyDescent="0.15"/>
    <row r="8660" customFormat="1" x14ac:dyDescent="0.15"/>
    <row r="8661" customFormat="1" x14ac:dyDescent="0.15"/>
    <row r="8662" customFormat="1" x14ac:dyDescent="0.15"/>
    <row r="8663" customFormat="1" x14ac:dyDescent="0.15"/>
    <row r="8664" customFormat="1" x14ac:dyDescent="0.15"/>
    <row r="8665" customFormat="1" x14ac:dyDescent="0.15"/>
    <row r="8666" customFormat="1" x14ac:dyDescent="0.15"/>
    <row r="8667" customFormat="1" x14ac:dyDescent="0.15"/>
    <row r="8668" customFormat="1" x14ac:dyDescent="0.15"/>
    <row r="8669" customFormat="1" x14ac:dyDescent="0.15"/>
    <row r="8670" customFormat="1" x14ac:dyDescent="0.15"/>
    <row r="8671" customFormat="1" x14ac:dyDescent="0.15"/>
    <row r="8672" customFormat="1" x14ac:dyDescent="0.15"/>
    <row r="8673" customFormat="1" x14ac:dyDescent="0.15"/>
    <row r="8674" customFormat="1" x14ac:dyDescent="0.15"/>
    <row r="8675" customFormat="1" x14ac:dyDescent="0.15"/>
    <row r="8676" customFormat="1" x14ac:dyDescent="0.15"/>
    <row r="8677" customFormat="1" x14ac:dyDescent="0.15"/>
    <row r="8678" customFormat="1" x14ac:dyDescent="0.15"/>
    <row r="8679" customFormat="1" x14ac:dyDescent="0.15"/>
    <row r="8680" customFormat="1" x14ac:dyDescent="0.15"/>
    <row r="8681" customFormat="1" x14ac:dyDescent="0.15"/>
    <row r="8682" customFormat="1" x14ac:dyDescent="0.15"/>
    <row r="8683" customFormat="1" x14ac:dyDescent="0.15"/>
    <row r="8684" customFormat="1" x14ac:dyDescent="0.15"/>
    <row r="8685" customFormat="1" x14ac:dyDescent="0.15"/>
    <row r="8686" customFormat="1" x14ac:dyDescent="0.15"/>
    <row r="8687" customFormat="1" x14ac:dyDescent="0.15"/>
    <row r="8688" customFormat="1" x14ac:dyDescent="0.15"/>
    <row r="8689" customFormat="1" x14ac:dyDescent="0.15"/>
    <row r="8690" customFormat="1" x14ac:dyDescent="0.15"/>
    <row r="8691" customFormat="1" x14ac:dyDescent="0.15"/>
    <row r="8692" customFormat="1" x14ac:dyDescent="0.15"/>
    <row r="8693" customFormat="1" x14ac:dyDescent="0.15"/>
    <row r="8694" customFormat="1" x14ac:dyDescent="0.15"/>
    <row r="8695" customFormat="1" x14ac:dyDescent="0.15"/>
    <row r="8696" customFormat="1" x14ac:dyDescent="0.15"/>
    <row r="8697" customFormat="1" x14ac:dyDescent="0.15"/>
    <row r="8698" customFormat="1" x14ac:dyDescent="0.15"/>
    <row r="8699" customFormat="1" x14ac:dyDescent="0.15"/>
    <row r="8700" customFormat="1" x14ac:dyDescent="0.15"/>
    <row r="8701" customFormat="1" x14ac:dyDescent="0.15"/>
    <row r="8702" customFormat="1" x14ac:dyDescent="0.15"/>
    <row r="8703" customFormat="1" x14ac:dyDescent="0.15"/>
    <row r="8704" customFormat="1" x14ac:dyDescent="0.15"/>
    <row r="8705" customFormat="1" x14ac:dyDescent="0.15"/>
    <row r="8706" customFormat="1" x14ac:dyDescent="0.15"/>
    <row r="8707" customFormat="1" x14ac:dyDescent="0.15"/>
    <row r="8708" customFormat="1" x14ac:dyDescent="0.15"/>
    <row r="8709" customFormat="1" x14ac:dyDescent="0.15"/>
    <row r="8710" customFormat="1" x14ac:dyDescent="0.15"/>
    <row r="8711" customFormat="1" x14ac:dyDescent="0.15"/>
    <row r="8712" customFormat="1" x14ac:dyDescent="0.15"/>
    <row r="8713" customFormat="1" x14ac:dyDescent="0.15"/>
    <row r="8714" customFormat="1" x14ac:dyDescent="0.15"/>
    <row r="8715" customFormat="1" x14ac:dyDescent="0.15"/>
    <row r="8716" customFormat="1" x14ac:dyDescent="0.15"/>
    <row r="8717" customFormat="1" x14ac:dyDescent="0.15"/>
    <row r="8718" customFormat="1" x14ac:dyDescent="0.15"/>
    <row r="8719" customFormat="1" x14ac:dyDescent="0.15"/>
    <row r="8720" customFormat="1" x14ac:dyDescent="0.15"/>
    <row r="8721" customFormat="1" x14ac:dyDescent="0.15"/>
    <row r="8722" customFormat="1" x14ac:dyDescent="0.15"/>
    <row r="8723" customFormat="1" x14ac:dyDescent="0.15"/>
    <row r="8724" customFormat="1" x14ac:dyDescent="0.15"/>
    <row r="8725" customFormat="1" x14ac:dyDescent="0.15"/>
    <row r="8726" customFormat="1" x14ac:dyDescent="0.15"/>
    <row r="8727" customFormat="1" x14ac:dyDescent="0.15"/>
    <row r="8728" customFormat="1" x14ac:dyDescent="0.15"/>
    <row r="8729" customFormat="1" x14ac:dyDescent="0.15"/>
    <row r="8730" customFormat="1" x14ac:dyDescent="0.15"/>
    <row r="8731" customFormat="1" x14ac:dyDescent="0.15"/>
    <row r="8732" customFormat="1" x14ac:dyDescent="0.15"/>
    <row r="8733" customFormat="1" x14ac:dyDescent="0.15"/>
    <row r="8734" customFormat="1" x14ac:dyDescent="0.15"/>
    <row r="8735" customFormat="1" x14ac:dyDescent="0.15"/>
    <row r="8736" customFormat="1" x14ac:dyDescent="0.15"/>
    <row r="8737" customFormat="1" x14ac:dyDescent="0.15"/>
    <row r="8738" customFormat="1" x14ac:dyDescent="0.15"/>
    <row r="8739" customFormat="1" x14ac:dyDescent="0.15"/>
    <row r="8740" customFormat="1" x14ac:dyDescent="0.15"/>
    <row r="8741" customFormat="1" x14ac:dyDescent="0.15"/>
    <row r="8742" customFormat="1" x14ac:dyDescent="0.15"/>
    <row r="8743" customFormat="1" x14ac:dyDescent="0.15"/>
    <row r="8744" customFormat="1" x14ac:dyDescent="0.15"/>
    <row r="8745" customFormat="1" x14ac:dyDescent="0.15"/>
    <row r="8746" customFormat="1" x14ac:dyDescent="0.15"/>
    <row r="8747" customFormat="1" x14ac:dyDescent="0.15"/>
  </sheetData>
  <sheetProtection algorithmName="SHA-512" hashValue="L74z++FPhdeNPl96FlPawX4z7sIj7slHEvlifubxxA6TVBldWt6mCNvp4ACziDXXrwa1/BmI4kxibqQ/bTUGVg==" saltValue="D/99N1rdV8gDwaYz+fKT/g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A1:BE7"/>
  <sheetViews>
    <sheetView zoomScale="120" zoomScaleNormal="120" workbookViewId="0">
      <selection activeCell="E2" sqref="E2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18.6640625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57" ht="70" x14ac:dyDescent="0.15">
      <c r="A1" s="91" t="s">
        <v>35</v>
      </c>
      <c r="B1" s="91" t="s">
        <v>80</v>
      </c>
      <c r="C1" s="92" t="s">
        <v>81</v>
      </c>
      <c r="D1" s="93" t="s">
        <v>82</v>
      </c>
      <c r="E1" s="91" t="s">
        <v>83</v>
      </c>
      <c r="F1" s="92" t="s">
        <v>84</v>
      </c>
      <c r="G1" s="93" t="s">
        <v>85</v>
      </c>
      <c r="H1" s="94" t="s">
        <v>86</v>
      </c>
      <c r="I1" s="95" t="s">
        <v>87</v>
      </c>
      <c r="J1" s="95" t="s">
        <v>88</v>
      </c>
      <c r="K1" s="95" t="s">
        <v>89</v>
      </c>
      <c r="L1" s="95" t="s">
        <v>90</v>
      </c>
      <c r="M1" s="95" t="s">
        <v>91</v>
      </c>
      <c r="N1" s="96" t="s">
        <v>92</v>
      </c>
      <c r="O1" s="97" t="s">
        <v>93</v>
      </c>
      <c r="P1" s="97" t="s">
        <v>94</v>
      </c>
      <c r="Q1" s="97" t="s">
        <v>95</v>
      </c>
      <c r="R1" s="97" t="s">
        <v>96</v>
      </c>
      <c r="S1" s="97" t="s">
        <v>97</v>
      </c>
      <c r="T1" s="98" t="s">
        <v>98</v>
      </c>
      <c r="U1" s="99" t="s">
        <v>99</v>
      </c>
      <c r="V1" s="99" t="s">
        <v>26</v>
      </c>
      <c r="W1" s="99" t="s">
        <v>27</v>
      </c>
      <c r="X1" s="99" t="s">
        <v>101</v>
      </c>
      <c r="Y1" s="99" t="s">
        <v>102</v>
      </c>
      <c r="Z1" s="100" t="s">
        <v>103</v>
      </c>
      <c r="AA1" s="101" t="s">
        <v>104</v>
      </c>
      <c r="AB1" s="101" t="s">
        <v>105</v>
      </c>
      <c r="AC1" s="101" t="s">
        <v>106</v>
      </c>
      <c r="AD1" s="101" t="s">
        <v>107</v>
      </c>
      <c r="AE1" s="101" t="s">
        <v>108</v>
      </c>
      <c r="AF1" s="102" t="s">
        <v>109</v>
      </c>
      <c r="AG1" s="103" t="s">
        <v>110</v>
      </c>
      <c r="AH1" s="103" t="s">
        <v>3</v>
      </c>
      <c r="AI1" s="103" t="s">
        <v>4</v>
      </c>
      <c r="AJ1" s="104" t="s">
        <v>5</v>
      </c>
      <c r="AK1" s="105" t="s">
        <v>6</v>
      </c>
      <c r="AL1" s="106" t="s">
        <v>7</v>
      </c>
      <c r="AM1" s="105" t="s">
        <v>8</v>
      </c>
      <c r="AN1" s="97" t="s">
        <v>9</v>
      </c>
      <c r="AO1" s="107" t="s">
        <v>10</v>
      </c>
      <c r="AP1" s="97" t="s">
        <v>11</v>
      </c>
      <c r="AQ1" s="107" t="s">
        <v>12</v>
      </c>
      <c r="AR1" s="98" t="s">
        <v>13</v>
      </c>
      <c r="AS1" s="107" t="s">
        <v>14</v>
      </c>
      <c r="AT1" s="98" t="s">
        <v>15</v>
      </c>
      <c r="AU1" s="91" t="s">
        <v>16</v>
      </c>
      <c r="AV1" s="108" t="s">
        <v>17</v>
      </c>
      <c r="AW1" s="109" t="s">
        <v>18</v>
      </c>
      <c r="AX1" s="108" t="s">
        <v>19</v>
      </c>
      <c r="AY1" s="91" t="s">
        <v>20</v>
      </c>
      <c r="AZ1" s="92" t="s">
        <v>21</v>
      </c>
      <c r="BA1" s="108" t="s">
        <v>22</v>
      </c>
      <c r="BB1" s="108" t="s">
        <v>23</v>
      </c>
      <c r="BC1" s="92" t="s">
        <v>24</v>
      </c>
      <c r="BD1" s="108" t="s">
        <v>25</v>
      </c>
      <c r="BE1" s="91" t="s">
        <v>79</v>
      </c>
    </row>
    <row r="2" spans="1:57" x14ac:dyDescent="0.15">
      <c r="A2" s="85">
        <v>443</v>
      </c>
      <c r="B2" s="110">
        <v>41486</v>
      </c>
      <c r="C2" s="86" t="s">
        <v>234</v>
      </c>
      <c r="D2" s="87" t="s">
        <v>235</v>
      </c>
      <c r="E2" s="88">
        <v>41457</v>
      </c>
      <c r="F2" s="86" t="s">
        <v>236</v>
      </c>
      <c r="G2" s="87" t="s">
        <v>237</v>
      </c>
      <c r="H2" s="87">
        <v>111</v>
      </c>
      <c r="I2" s="89"/>
      <c r="J2" s="111"/>
      <c r="K2" s="111"/>
      <c r="L2" s="87"/>
      <c r="M2" s="87"/>
      <c r="N2" s="87"/>
      <c r="O2" s="87">
        <v>3.8</v>
      </c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90" t="s">
        <v>238</v>
      </c>
      <c r="AH2" s="90"/>
      <c r="AI2" s="90"/>
      <c r="AJ2" s="90"/>
      <c r="AK2" s="90">
        <v>0</v>
      </c>
      <c r="AL2" s="90">
        <v>0</v>
      </c>
      <c r="AM2" s="90">
        <v>0</v>
      </c>
      <c r="AN2" s="90">
        <v>5</v>
      </c>
      <c r="AO2" s="90">
        <v>0</v>
      </c>
      <c r="AP2" s="90">
        <v>0</v>
      </c>
      <c r="AQ2" s="90">
        <v>0</v>
      </c>
      <c r="AR2" s="90">
        <v>0</v>
      </c>
      <c r="AS2" s="90">
        <v>0</v>
      </c>
      <c r="AT2" s="90">
        <v>0</v>
      </c>
      <c r="AU2" s="87"/>
      <c r="AV2" s="90" t="s">
        <v>238</v>
      </c>
      <c r="AW2" s="90">
        <v>12</v>
      </c>
      <c r="AX2" s="90" t="s">
        <v>239</v>
      </c>
      <c r="AY2" s="86" t="s">
        <v>138</v>
      </c>
      <c r="AZ2" s="87" t="s">
        <v>240</v>
      </c>
      <c r="BA2" s="90">
        <v>25</v>
      </c>
      <c r="BB2" s="90" t="s">
        <v>241</v>
      </c>
      <c r="BC2" s="86"/>
      <c r="BD2" t="s">
        <v>242</v>
      </c>
      <c r="BE2" t="s">
        <v>243</v>
      </c>
    </row>
    <row r="3" spans="1:57" x14ac:dyDescent="0.15">
      <c r="A3" s="85">
        <v>524</v>
      </c>
      <c r="B3" s="110">
        <v>41450</v>
      </c>
      <c r="C3" s="86" t="s">
        <v>65</v>
      </c>
      <c r="D3" s="87" t="s">
        <v>37</v>
      </c>
      <c r="E3" s="88">
        <v>41455</v>
      </c>
      <c r="F3" s="86" t="s">
        <v>67</v>
      </c>
      <c r="G3" s="87" t="s">
        <v>111</v>
      </c>
      <c r="H3" s="87">
        <v>108.33</v>
      </c>
      <c r="I3" s="89" t="s">
        <v>38</v>
      </c>
      <c r="J3">
        <v>2328</v>
      </c>
      <c r="K3" s="87"/>
      <c r="L3" s="87"/>
      <c r="M3" s="87"/>
      <c r="N3" s="87"/>
      <c r="O3" s="87">
        <v>3.0790000000000002</v>
      </c>
      <c r="P3" s="87">
        <v>2.8410000000000002</v>
      </c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90" t="s">
        <v>63</v>
      </c>
      <c r="AH3" s="90"/>
      <c r="AI3" s="90"/>
      <c r="AJ3" s="90"/>
      <c r="AK3" s="90">
        <v>0</v>
      </c>
      <c r="AL3" s="90">
        <v>0</v>
      </c>
      <c r="AM3" s="90">
        <v>0</v>
      </c>
      <c r="AN3" s="90">
        <v>4</v>
      </c>
      <c r="AO3" s="90">
        <v>0</v>
      </c>
      <c r="AP3" s="90">
        <v>0</v>
      </c>
      <c r="AQ3" s="90">
        <v>0</v>
      </c>
      <c r="AR3" s="90">
        <v>0</v>
      </c>
      <c r="AS3" s="90">
        <v>0</v>
      </c>
      <c r="AT3" s="90">
        <v>0</v>
      </c>
      <c r="AU3" s="87">
        <v>0</v>
      </c>
      <c r="AV3" s="90" t="s">
        <v>63</v>
      </c>
      <c r="AW3" s="90">
        <v>12</v>
      </c>
      <c r="AX3" s="90" t="s">
        <v>63</v>
      </c>
      <c r="AY3" s="86"/>
      <c r="AZ3" s="87"/>
      <c r="BA3" s="90"/>
      <c r="BB3" s="90" t="s">
        <v>30</v>
      </c>
      <c r="BC3" s="86"/>
      <c r="BD3" t="s">
        <v>112</v>
      </c>
      <c r="BE3" t="s">
        <v>64</v>
      </c>
    </row>
    <row r="4" spans="1:57" x14ac:dyDescent="0.15">
      <c r="A4" s="85">
        <v>446</v>
      </c>
      <c r="B4" s="110">
        <v>41486</v>
      </c>
      <c r="C4" s="86" t="s">
        <v>234</v>
      </c>
      <c r="D4" s="87" t="s">
        <v>244</v>
      </c>
      <c r="E4" s="88">
        <v>41457</v>
      </c>
      <c r="F4" s="86" t="s">
        <v>236</v>
      </c>
      <c r="G4" s="87" t="s">
        <v>237</v>
      </c>
      <c r="H4" s="87">
        <v>70</v>
      </c>
      <c r="I4" s="89"/>
      <c r="J4" s="111"/>
      <c r="K4" s="111"/>
      <c r="L4" s="87"/>
      <c r="M4" s="87"/>
      <c r="N4" s="87"/>
      <c r="O4" s="87">
        <v>4.7</v>
      </c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90" t="s">
        <v>238</v>
      </c>
      <c r="AH4" s="90"/>
      <c r="AI4" s="90"/>
      <c r="AJ4" s="90"/>
      <c r="AK4" s="90">
        <v>0</v>
      </c>
      <c r="AL4" s="90">
        <v>0</v>
      </c>
      <c r="AM4" s="90">
        <v>0</v>
      </c>
      <c r="AN4" s="90">
        <v>5</v>
      </c>
      <c r="AO4" s="90">
        <v>0</v>
      </c>
      <c r="AP4" s="90">
        <v>0</v>
      </c>
      <c r="AQ4" s="90">
        <v>0</v>
      </c>
      <c r="AR4" s="90">
        <v>0</v>
      </c>
      <c r="AS4" s="90">
        <v>0</v>
      </c>
      <c r="AT4" s="90">
        <v>0</v>
      </c>
      <c r="AU4" s="87"/>
      <c r="AV4" s="90" t="s">
        <v>238</v>
      </c>
      <c r="AW4" s="90">
        <v>12</v>
      </c>
      <c r="AX4" s="90" t="s">
        <v>239</v>
      </c>
      <c r="AY4" s="86" t="s">
        <v>138</v>
      </c>
      <c r="AZ4" s="87" t="s">
        <v>240</v>
      </c>
      <c r="BA4" s="90">
        <v>25</v>
      </c>
      <c r="BB4" s="90" t="s">
        <v>245</v>
      </c>
      <c r="BC4" s="86"/>
      <c r="BD4" t="s">
        <v>246</v>
      </c>
      <c r="BE4" t="s">
        <v>243</v>
      </c>
    </row>
    <row r="5" spans="1:57" x14ac:dyDescent="0.15">
      <c r="A5" s="85">
        <v>526</v>
      </c>
      <c r="B5" s="110">
        <v>41450</v>
      </c>
      <c r="C5" s="86" t="s">
        <v>65</v>
      </c>
      <c r="D5" s="87" t="s">
        <v>141</v>
      </c>
      <c r="E5" s="88">
        <v>41455</v>
      </c>
      <c r="F5" s="86" t="s">
        <v>67</v>
      </c>
      <c r="G5" s="87" t="s">
        <v>111</v>
      </c>
      <c r="H5" s="87">
        <v>69.83</v>
      </c>
      <c r="I5" s="89" t="s">
        <v>38</v>
      </c>
      <c r="J5" s="81">
        <v>748</v>
      </c>
      <c r="K5" s="14">
        <v>3248</v>
      </c>
      <c r="L5" s="87"/>
      <c r="M5" s="87"/>
      <c r="N5" s="87"/>
      <c r="O5" s="87">
        <v>5.4489999999999998</v>
      </c>
      <c r="P5" s="87">
        <v>3.843</v>
      </c>
      <c r="Q5" s="87">
        <v>2.7509999999999999</v>
      </c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90" t="s">
        <v>63</v>
      </c>
      <c r="AH5" s="90"/>
      <c r="AI5" s="90"/>
      <c r="AJ5" s="90"/>
      <c r="AK5" s="90">
        <v>0</v>
      </c>
      <c r="AL5" s="90">
        <v>0</v>
      </c>
      <c r="AM5" s="90">
        <v>0</v>
      </c>
      <c r="AN5" s="90">
        <v>4</v>
      </c>
      <c r="AO5" s="90">
        <v>0</v>
      </c>
      <c r="AP5" s="90">
        <v>0</v>
      </c>
      <c r="AQ5" s="90">
        <v>0</v>
      </c>
      <c r="AR5" s="90">
        <v>0</v>
      </c>
      <c r="AS5" s="90">
        <v>0</v>
      </c>
      <c r="AT5" s="90">
        <v>0</v>
      </c>
      <c r="AU5" s="87">
        <v>0</v>
      </c>
      <c r="AV5" s="90" t="s">
        <v>63</v>
      </c>
      <c r="AW5" s="90">
        <v>12</v>
      </c>
      <c r="AX5" s="90" t="s">
        <v>63</v>
      </c>
      <c r="AY5" s="86"/>
      <c r="AZ5" s="87"/>
      <c r="BA5" s="90"/>
      <c r="BB5" s="90" t="s">
        <v>30</v>
      </c>
      <c r="BC5" s="86"/>
      <c r="BD5" t="s">
        <v>28</v>
      </c>
      <c r="BE5" t="s">
        <v>64</v>
      </c>
    </row>
    <row r="6" spans="1:57" x14ac:dyDescent="0.15">
      <c r="A6" s="85">
        <v>528</v>
      </c>
      <c r="B6" s="110">
        <v>41450</v>
      </c>
      <c r="C6" s="86" t="s">
        <v>65</v>
      </c>
      <c r="D6" s="87" t="s">
        <v>66</v>
      </c>
      <c r="E6" s="88">
        <v>41455</v>
      </c>
      <c r="F6" s="86" t="s">
        <v>67</v>
      </c>
      <c r="G6" s="87" t="s">
        <v>111</v>
      </c>
      <c r="H6" s="87">
        <v>68.8</v>
      </c>
      <c r="I6" s="89" t="s">
        <v>38</v>
      </c>
      <c r="J6" s="81">
        <v>748</v>
      </c>
      <c r="K6" s="14">
        <v>3248</v>
      </c>
      <c r="L6" s="87"/>
      <c r="M6" s="87"/>
      <c r="N6" s="87"/>
      <c r="O6" s="87">
        <v>6.31</v>
      </c>
      <c r="P6" s="87">
        <v>4.2069999999999999</v>
      </c>
      <c r="Q6" s="87">
        <v>2.5419999999999998</v>
      </c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90" t="s">
        <v>63</v>
      </c>
      <c r="AH6" s="90"/>
      <c r="AI6" s="90"/>
      <c r="AJ6" s="90"/>
      <c r="AK6" s="90">
        <v>0</v>
      </c>
      <c r="AL6" s="90">
        <v>0</v>
      </c>
      <c r="AM6" s="90">
        <v>0</v>
      </c>
      <c r="AN6" s="90">
        <v>4</v>
      </c>
      <c r="AO6" s="90">
        <v>0</v>
      </c>
      <c r="AP6" s="90">
        <v>0</v>
      </c>
      <c r="AQ6" s="90">
        <v>0</v>
      </c>
      <c r="AR6" s="90">
        <v>0</v>
      </c>
      <c r="AS6" s="90">
        <v>0</v>
      </c>
      <c r="AT6" s="90">
        <v>0</v>
      </c>
      <c r="AU6" s="87">
        <v>0</v>
      </c>
      <c r="AV6" s="90" t="s">
        <v>63</v>
      </c>
      <c r="AW6" s="90">
        <v>12</v>
      </c>
      <c r="AX6" s="90" t="s">
        <v>63</v>
      </c>
      <c r="AY6" s="86"/>
      <c r="AZ6" s="87"/>
      <c r="BA6" s="90"/>
      <c r="BB6" s="90" t="s">
        <v>30</v>
      </c>
      <c r="BC6" s="86"/>
      <c r="BD6" t="s">
        <v>29</v>
      </c>
      <c r="BE6" t="s">
        <v>64</v>
      </c>
    </row>
    <row r="7" spans="1:57" x14ac:dyDescent="0.15">
      <c r="A7" s="85">
        <v>530</v>
      </c>
      <c r="B7" s="110">
        <v>41450</v>
      </c>
      <c r="C7" s="86" t="s">
        <v>65</v>
      </c>
      <c r="D7" s="87" t="s">
        <v>36</v>
      </c>
      <c r="E7" s="88">
        <v>41455</v>
      </c>
      <c r="F7" s="86" t="s">
        <v>67</v>
      </c>
      <c r="G7" s="87" t="s">
        <v>111</v>
      </c>
      <c r="H7" s="87">
        <v>27.39</v>
      </c>
      <c r="I7" s="89" t="s">
        <v>38</v>
      </c>
      <c r="J7" s="74">
        <v>18200</v>
      </c>
      <c r="K7" s="87"/>
      <c r="L7" s="87"/>
      <c r="M7" s="87"/>
      <c r="N7" s="87"/>
      <c r="O7" s="87">
        <v>3.3690000000000002</v>
      </c>
      <c r="P7" s="87">
        <v>3.0190000000000001</v>
      </c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90" t="s">
        <v>33</v>
      </c>
      <c r="AH7" s="90"/>
      <c r="AI7" s="90"/>
      <c r="AJ7" s="90"/>
      <c r="AK7" s="90">
        <v>0</v>
      </c>
      <c r="AL7" s="90">
        <v>0</v>
      </c>
      <c r="AM7" s="90">
        <v>0</v>
      </c>
      <c r="AN7" s="90">
        <v>4</v>
      </c>
      <c r="AO7" s="90">
        <v>0</v>
      </c>
      <c r="AP7" s="90">
        <v>0</v>
      </c>
      <c r="AQ7" s="90">
        <v>0</v>
      </c>
      <c r="AR7" s="90">
        <v>0</v>
      </c>
      <c r="AS7" s="90">
        <v>0</v>
      </c>
      <c r="AT7" s="90">
        <v>0</v>
      </c>
      <c r="AU7" s="87">
        <v>0</v>
      </c>
      <c r="AV7" s="90" t="s">
        <v>33</v>
      </c>
      <c r="AW7" s="90">
        <v>12</v>
      </c>
      <c r="AX7" s="90" t="s">
        <v>33</v>
      </c>
      <c r="AY7" s="86"/>
      <c r="AZ7" s="87"/>
      <c r="BA7" s="90"/>
      <c r="BB7" s="90" t="s">
        <v>34</v>
      </c>
      <c r="BC7" s="86"/>
      <c r="BD7" t="s">
        <v>31</v>
      </c>
      <c r="BE7" t="s">
        <v>64</v>
      </c>
    </row>
  </sheetData>
  <sheetProtection algorithmName="SHA-512" hashValue="PAs9LRn9tzORspomKf6aJ6Fclm5GoTR/bLRfqwoUzgQhov90BVgE1g4QYa2oANh9EdlulpgevXKH7+9jz4JX7g==" saltValue="cndPvS1VjzNZRK1f1zxLtQ==" spinCount="100000" sheet="1" objects="1" scenarios="1"/>
  <pageMargins left="0.75" right="0.75" top="1" bottom="1" header="0.5" footer="0.5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BE7"/>
  <sheetViews>
    <sheetView workbookViewId="0">
      <selection activeCell="B2" sqref="B2:B7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18.6640625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57" ht="70" x14ac:dyDescent="0.15">
      <c r="A1" s="91" t="s">
        <v>35</v>
      </c>
      <c r="B1" s="91" t="s">
        <v>80</v>
      </c>
      <c r="C1" s="92" t="s">
        <v>81</v>
      </c>
      <c r="D1" s="93" t="s">
        <v>82</v>
      </c>
      <c r="E1" s="91" t="s">
        <v>83</v>
      </c>
      <c r="F1" s="92" t="s">
        <v>84</v>
      </c>
      <c r="G1" s="93" t="s">
        <v>85</v>
      </c>
      <c r="H1" s="94" t="s">
        <v>86</v>
      </c>
      <c r="I1" s="95" t="s">
        <v>87</v>
      </c>
      <c r="J1" s="95" t="s">
        <v>88</v>
      </c>
      <c r="K1" s="95" t="s">
        <v>89</v>
      </c>
      <c r="L1" s="95" t="s">
        <v>90</v>
      </c>
      <c r="M1" s="95" t="s">
        <v>91</v>
      </c>
      <c r="N1" s="96" t="s">
        <v>92</v>
      </c>
      <c r="O1" s="97" t="s">
        <v>93</v>
      </c>
      <c r="P1" s="97" t="s">
        <v>94</v>
      </c>
      <c r="Q1" s="97" t="s">
        <v>95</v>
      </c>
      <c r="R1" s="97" t="s">
        <v>96</v>
      </c>
      <c r="S1" s="97" t="s">
        <v>97</v>
      </c>
      <c r="T1" s="98" t="s">
        <v>98</v>
      </c>
      <c r="U1" s="99" t="s">
        <v>99</v>
      </c>
      <c r="V1" s="99" t="s">
        <v>26</v>
      </c>
      <c r="W1" s="99" t="s">
        <v>27</v>
      </c>
      <c r="X1" s="99" t="s">
        <v>101</v>
      </c>
      <c r="Y1" s="99" t="s">
        <v>102</v>
      </c>
      <c r="Z1" s="100" t="s">
        <v>103</v>
      </c>
      <c r="AA1" s="101" t="s">
        <v>104</v>
      </c>
      <c r="AB1" s="101" t="s">
        <v>105</v>
      </c>
      <c r="AC1" s="101" t="s">
        <v>106</v>
      </c>
      <c r="AD1" s="101" t="s">
        <v>107</v>
      </c>
      <c r="AE1" s="101" t="s">
        <v>108</v>
      </c>
      <c r="AF1" s="102" t="s">
        <v>109</v>
      </c>
      <c r="AG1" s="103" t="s">
        <v>110</v>
      </c>
      <c r="AH1" s="103" t="s">
        <v>3</v>
      </c>
      <c r="AI1" s="103" t="s">
        <v>4</v>
      </c>
      <c r="AJ1" s="104" t="s">
        <v>5</v>
      </c>
      <c r="AK1" s="105" t="s">
        <v>6</v>
      </c>
      <c r="AL1" s="106" t="s">
        <v>7</v>
      </c>
      <c r="AM1" s="105" t="s">
        <v>8</v>
      </c>
      <c r="AN1" s="97" t="s">
        <v>9</v>
      </c>
      <c r="AO1" s="107" t="s">
        <v>10</v>
      </c>
      <c r="AP1" s="97" t="s">
        <v>11</v>
      </c>
      <c r="AQ1" s="107" t="s">
        <v>12</v>
      </c>
      <c r="AR1" s="98" t="s">
        <v>13</v>
      </c>
      <c r="AS1" s="107" t="s">
        <v>14</v>
      </c>
      <c r="AT1" s="98" t="s">
        <v>15</v>
      </c>
      <c r="AU1" s="91" t="s">
        <v>16</v>
      </c>
      <c r="AV1" s="108" t="s">
        <v>17</v>
      </c>
      <c r="AW1" s="109" t="s">
        <v>18</v>
      </c>
      <c r="AX1" s="108" t="s">
        <v>19</v>
      </c>
      <c r="AY1" s="91" t="s">
        <v>20</v>
      </c>
      <c r="AZ1" s="92" t="s">
        <v>21</v>
      </c>
      <c r="BA1" s="108" t="s">
        <v>22</v>
      </c>
      <c r="BB1" s="108" t="s">
        <v>23</v>
      </c>
      <c r="BC1" s="92" t="s">
        <v>24</v>
      </c>
      <c r="BD1" s="108" t="s">
        <v>25</v>
      </c>
      <c r="BE1" s="91" t="s">
        <v>79</v>
      </c>
    </row>
    <row r="2" spans="1:57" x14ac:dyDescent="0.15">
      <c r="A2" s="85">
        <v>443</v>
      </c>
      <c r="B2" s="88">
        <v>41094</v>
      </c>
      <c r="C2" s="86" t="s">
        <v>65</v>
      </c>
      <c r="D2" s="87" t="s">
        <v>37</v>
      </c>
      <c r="E2" s="88">
        <v>41090</v>
      </c>
      <c r="F2" s="86" t="s">
        <v>137</v>
      </c>
      <c r="G2" s="87" t="s">
        <v>142</v>
      </c>
      <c r="H2" s="87">
        <v>107.17</v>
      </c>
      <c r="I2" s="89" t="s">
        <v>38</v>
      </c>
      <c r="J2" s="81">
        <v>775</v>
      </c>
      <c r="K2" s="14">
        <v>3100</v>
      </c>
      <c r="L2" s="87"/>
      <c r="M2" s="87"/>
      <c r="N2" s="87"/>
      <c r="O2" s="87">
        <v>4.1669999999999998</v>
      </c>
      <c r="P2" s="87">
        <v>3.0230000000000001</v>
      </c>
      <c r="Q2" s="87">
        <v>2.8149999999999999</v>
      </c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90" t="s">
        <v>63</v>
      </c>
      <c r="AH2" s="90"/>
      <c r="AI2" s="90"/>
      <c r="AJ2" s="90"/>
      <c r="AK2" s="90">
        <v>0</v>
      </c>
      <c r="AL2" s="90">
        <v>0</v>
      </c>
      <c r="AM2" s="90">
        <v>0</v>
      </c>
      <c r="AN2" s="90">
        <v>6</v>
      </c>
      <c r="AO2" s="90">
        <v>0</v>
      </c>
      <c r="AP2" s="90">
        <v>0</v>
      </c>
      <c r="AQ2" s="90">
        <v>0</v>
      </c>
      <c r="AR2" s="90">
        <v>0</v>
      </c>
      <c r="AS2" s="90">
        <v>0</v>
      </c>
      <c r="AT2" s="90">
        <v>0</v>
      </c>
      <c r="AU2" s="87">
        <v>0</v>
      </c>
      <c r="AV2" s="90" t="s">
        <v>63</v>
      </c>
      <c r="AW2" s="90">
        <v>12</v>
      </c>
      <c r="AX2" s="90" t="s">
        <v>63</v>
      </c>
      <c r="AY2" s="86" t="s">
        <v>138</v>
      </c>
      <c r="AZ2" s="87" t="s">
        <v>139</v>
      </c>
      <c r="BA2" s="90">
        <v>25</v>
      </c>
      <c r="BB2" s="90" t="s">
        <v>30</v>
      </c>
      <c r="BC2" s="86"/>
      <c r="BD2" t="s">
        <v>140</v>
      </c>
      <c r="BE2" t="s">
        <v>64</v>
      </c>
    </row>
    <row r="3" spans="1:57" x14ac:dyDescent="0.15">
      <c r="A3" s="85">
        <v>524</v>
      </c>
      <c r="B3" s="88">
        <v>41094</v>
      </c>
      <c r="C3" s="86" t="s">
        <v>65</v>
      </c>
      <c r="D3" s="87" t="s">
        <v>37</v>
      </c>
      <c r="E3" s="88">
        <v>41104</v>
      </c>
      <c r="F3" s="86" t="s">
        <v>67</v>
      </c>
      <c r="G3" s="87" t="s">
        <v>111</v>
      </c>
      <c r="H3" s="87">
        <v>106.74</v>
      </c>
      <c r="I3" s="89" t="s">
        <v>38</v>
      </c>
      <c r="J3">
        <v>2328</v>
      </c>
      <c r="K3" s="87"/>
      <c r="L3" s="87"/>
      <c r="M3" s="87"/>
      <c r="N3" s="87"/>
      <c r="O3" s="87">
        <v>2.9569999999999999</v>
      </c>
      <c r="P3" s="87">
        <v>2.7810000000000001</v>
      </c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90" t="s">
        <v>63</v>
      </c>
      <c r="AH3" s="90"/>
      <c r="AI3" s="90"/>
      <c r="AJ3" s="90"/>
      <c r="AK3" s="90">
        <v>0</v>
      </c>
      <c r="AL3" s="90">
        <v>0</v>
      </c>
      <c r="AM3" s="90">
        <v>0</v>
      </c>
      <c r="AN3" s="90">
        <v>4</v>
      </c>
      <c r="AO3" s="90">
        <v>0</v>
      </c>
      <c r="AP3" s="90">
        <v>0</v>
      </c>
      <c r="AQ3" s="90">
        <v>0</v>
      </c>
      <c r="AR3" s="90">
        <v>0</v>
      </c>
      <c r="AS3" s="90">
        <v>0</v>
      </c>
      <c r="AT3" s="90">
        <v>0</v>
      </c>
      <c r="AU3" s="87">
        <v>0</v>
      </c>
      <c r="AV3" s="90" t="s">
        <v>63</v>
      </c>
      <c r="AW3" s="90">
        <v>12</v>
      </c>
      <c r="AX3" s="90" t="s">
        <v>63</v>
      </c>
      <c r="AY3" s="86"/>
      <c r="AZ3" s="87"/>
      <c r="BA3" s="90"/>
      <c r="BB3" s="90" t="s">
        <v>30</v>
      </c>
      <c r="BC3" s="86"/>
      <c r="BD3" t="s">
        <v>112</v>
      </c>
      <c r="BE3" t="s">
        <v>64</v>
      </c>
    </row>
    <row r="4" spans="1:57" x14ac:dyDescent="0.15">
      <c r="A4" s="85">
        <v>446</v>
      </c>
      <c r="B4" s="88">
        <v>41094</v>
      </c>
      <c r="C4" s="86" t="s">
        <v>65</v>
      </c>
      <c r="D4" s="87" t="s">
        <v>141</v>
      </c>
      <c r="E4" s="88">
        <v>41090</v>
      </c>
      <c r="F4" s="86" t="s">
        <v>137</v>
      </c>
      <c r="G4" s="87" t="s">
        <v>142</v>
      </c>
      <c r="H4" s="87">
        <v>68.58</v>
      </c>
      <c r="I4" s="89" t="s">
        <v>38</v>
      </c>
      <c r="J4" s="81">
        <v>748</v>
      </c>
      <c r="K4" s="14">
        <v>3248</v>
      </c>
      <c r="L4" s="87"/>
      <c r="M4" s="87"/>
      <c r="N4" s="87"/>
      <c r="O4" s="87">
        <v>5.0830000000000002</v>
      </c>
      <c r="P4" s="87">
        <v>3.7930000000000001</v>
      </c>
      <c r="Q4" s="87">
        <v>3.339</v>
      </c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90" t="s">
        <v>63</v>
      </c>
      <c r="AH4" s="90"/>
      <c r="AI4" s="90"/>
      <c r="AJ4" s="90"/>
      <c r="AK4" s="90">
        <v>0</v>
      </c>
      <c r="AL4" s="90">
        <v>0</v>
      </c>
      <c r="AM4" s="90">
        <v>0</v>
      </c>
      <c r="AN4" s="90">
        <v>6</v>
      </c>
      <c r="AO4" s="90">
        <v>0</v>
      </c>
      <c r="AP4" s="90">
        <v>0</v>
      </c>
      <c r="AQ4" s="90">
        <v>0</v>
      </c>
      <c r="AR4" s="90">
        <v>0</v>
      </c>
      <c r="AS4" s="90">
        <v>0</v>
      </c>
      <c r="AT4" s="90">
        <v>0</v>
      </c>
      <c r="AU4" s="87">
        <v>0</v>
      </c>
      <c r="AV4" s="90" t="s">
        <v>63</v>
      </c>
      <c r="AW4" s="90">
        <v>12</v>
      </c>
      <c r="AX4" s="90" t="s">
        <v>63</v>
      </c>
      <c r="AY4" s="86" t="s">
        <v>138</v>
      </c>
      <c r="AZ4" s="87" t="s">
        <v>139</v>
      </c>
      <c r="BA4" s="90">
        <v>25</v>
      </c>
      <c r="BB4" s="90" t="s">
        <v>30</v>
      </c>
      <c r="BC4" s="86"/>
      <c r="BD4" t="s">
        <v>32</v>
      </c>
      <c r="BE4" t="s">
        <v>64</v>
      </c>
    </row>
    <row r="5" spans="1:57" x14ac:dyDescent="0.15">
      <c r="A5" s="85">
        <v>526</v>
      </c>
      <c r="B5" s="88">
        <v>41094</v>
      </c>
      <c r="C5" s="86" t="s">
        <v>65</v>
      </c>
      <c r="D5" s="87" t="s">
        <v>141</v>
      </c>
      <c r="E5" s="88">
        <v>41090</v>
      </c>
      <c r="F5" s="86" t="s">
        <v>67</v>
      </c>
      <c r="G5" s="87" t="s">
        <v>111</v>
      </c>
      <c r="H5" s="87">
        <v>69.31</v>
      </c>
      <c r="I5" s="89" t="s">
        <v>38</v>
      </c>
      <c r="J5" s="81">
        <v>748</v>
      </c>
      <c r="K5" s="14">
        <v>3248</v>
      </c>
      <c r="L5" s="87"/>
      <c r="M5" s="87"/>
      <c r="N5" s="87"/>
      <c r="O5" s="87">
        <v>5.35</v>
      </c>
      <c r="P5" s="87">
        <v>3.77</v>
      </c>
      <c r="Q5" s="87">
        <v>2.62</v>
      </c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90" t="s">
        <v>63</v>
      </c>
      <c r="AH5" s="90"/>
      <c r="AI5" s="90"/>
      <c r="AJ5" s="90"/>
      <c r="AK5" s="90">
        <v>0</v>
      </c>
      <c r="AL5" s="90">
        <v>0</v>
      </c>
      <c r="AM5" s="90">
        <v>0</v>
      </c>
      <c r="AN5" s="90">
        <v>4</v>
      </c>
      <c r="AO5" s="90">
        <v>0</v>
      </c>
      <c r="AP5" s="90">
        <v>0</v>
      </c>
      <c r="AQ5" s="90">
        <v>0</v>
      </c>
      <c r="AR5" s="90">
        <v>0</v>
      </c>
      <c r="AS5" s="90">
        <v>0</v>
      </c>
      <c r="AT5" s="90">
        <v>0</v>
      </c>
      <c r="AU5" s="87">
        <v>0</v>
      </c>
      <c r="AV5" s="90" t="s">
        <v>63</v>
      </c>
      <c r="AW5" s="90">
        <v>12</v>
      </c>
      <c r="AX5" s="90" t="s">
        <v>63</v>
      </c>
      <c r="AY5" s="86"/>
      <c r="AZ5" s="87"/>
      <c r="BA5" s="90"/>
      <c r="BB5" s="90" t="s">
        <v>30</v>
      </c>
      <c r="BC5" s="86"/>
      <c r="BD5" t="s">
        <v>28</v>
      </c>
      <c r="BE5" t="s">
        <v>64</v>
      </c>
    </row>
    <row r="6" spans="1:57" x14ac:dyDescent="0.15">
      <c r="A6" s="85">
        <v>528</v>
      </c>
      <c r="B6" s="88">
        <v>41094</v>
      </c>
      <c r="C6" s="86" t="s">
        <v>65</v>
      </c>
      <c r="D6" s="87" t="s">
        <v>66</v>
      </c>
      <c r="E6" s="88">
        <v>41090</v>
      </c>
      <c r="F6" s="86" t="s">
        <v>67</v>
      </c>
      <c r="G6" s="87" t="s">
        <v>111</v>
      </c>
      <c r="H6" s="87">
        <v>68.28</v>
      </c>
      <c r="I6" s="89" t="s">
        <v>38</v>
      </c>
      <c r="J6" s="81">
        <v>748</v>
      </c>
      <c r="K6" s="14">
        <v>3248</v>
      </c>
      <c r="L6" s="87"/>
      <c r="M6" s="87"/>
      <c r="N6" s="87"/>
      <c r="O6" s="87">
        <v>6.2050000000000001</v>
      </c>
      <c r="P6" s="87">
        <v>4.1310000000000002</v>
      </c>
      <c r="Q6" s="87">
        <v>2.4870000000000001</v>
      </c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90" t="s">
        <v>63</v>
      </c>
      <c r="AH6" s="90"/>
      <c r="AI6" s="90"/>
      <c r="AJ6" s="90"/>
      <c r="AK6" s="90">
        <v>0</v>
      </c>
      <c r="AL6" s="90">
        <v>0</v>
      </c>
      <c r="AM6" s="90">
        <v>0</v>
      </c>
      <c r="AN6" s="90">
        <v>4</v>
      </c>
      <c r="AO6" s="90">
        <v>0</v>
      </c>
      <c r="AP6" s="90">
        <v>0</v>
      </c>
      <c r="AQ6" s="90">
        <v>0</v>
      </c>
      <c r="AR6" s="90">
        <v>0</v>
      </c>
      <c r="AS6" s="90">
        <v>0</v>
      </c>
      <c r="AT6" s="90">
        <v>0</v>
      </c>
      <c r="AU6" s="87">
        <v>0</v>
      </c>
      <c r="AV6" s="90" t="s">
        <v>63</v>
      </c>
      <c r="AW6" s="90">
        <v>12</v>
      </c>
      <c r="AX6" s="90" t="s">
        <v>63</v>
      </c>
      <c r="AY6" s="86"/>
      <c r="AZ6" s="87"/>
      <c r="BA6" s="90"/>
      <c r="BB6" s="90" t="s">
        <v>30</v>
      </c>
      <c r="BC6" s="86"/>
      <c r="BD6" t="s">
        <v>29</v>
      </c>
      <c r="BE6" t="s">
        <v>64</v>
      </c>
    </row>
    <row r="7" spans="1:57" x14ac:dyDescent="0.15">
      <c r="A7" s="85">
        <v>530</v>
      </c>
      <c r="B7" s="88">
        <v>41094</v>
      </c>
      <c r="C7" s="86" t="s">
        <v>65</v>
      </c>
      <c r="D7" s="87" t="s">
        <v>36</v>
      </c>
      <c r="E7" s="88">
        <v>41090</v>
      </c>
      <c r="F7" s="86" t="s">
        <v>67</v>
      </c>
      <c r="G7" s="87" t="s">
        <v>111</v>
      </c>
      <c r="H7" s="87">
        <v>27.39</v>
      </c>
      <c r="I7" s="89" t="s">
        <v>38</v>
      </c>
      <c r="J7" s="74">
        <v>18200</v>
      </c>
      <c r="K7" s="87"/>
      <c r="L7" s="87"/>
      <c r="M7" s="87"/>
      <c r="N7" s="87"/>
      <c r="O7" s="87">
        <v>3.3159999999999998</v>
      </c>
      <c r="P7" s="87">
        <v>2.9660000000000002</v>
      </c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90" t="s">
        <v>33</v>
      </c>
      <c r="AH7" s="90"/>
      <c r="AI7" s="90"/>
      <c r="AJ7" s="90"/>
      <c r="AK7" s="90">
        <v>0</v>
      </c>
      <c r="AL7" s="90">
        <v>0</v>
      </c>
      <c r="AM7" s="90">
        <v>0</v>
      </c>
      <c r="AN7" s="90">
        <v>4</v>
      </c>
      <c r="AO7" s="90">
        <v>0</v>
      </c>
      <c r="AP7" s="90">
        <v>0</v>
      </c>
      <c r="AQ7" s="90">
        <v>0</v>
      </c>
      <c r="AR7" s="90">
        <v>0</v>
      </c>
      <c r="AS7" s="90">
        <v>0</v>
      </c>
      <c r="AT7" s="90">
        <v>0</v>
      </c>
      <c r="AU7" s="87">
        <v>0</v>
      </c>
      <c r="AV7" s="90" t="s">
        <v>33</v>
      </c>
      <c r="AW7" s="90">
        <v>12</v>
      </c>
      <c r="AX7" s="90" t="s">
        <v>33</v>
      </c>
      <c r="AY7" s="86"/>
      <c r="AZ7" s="87"/>
      <c r="BA7" s="90"/>
      <c r="BB7" s="90" t="s">
        <v>34</v>
      </c>
      <c r="BC7" s="86"/>
      <c r="BD7" t="s">
        <v>31</v>
      </c>
      <c r="BE7" t="s">
        <v>64</v>
      </c>
    </row>
  </sheetData>
  <sheetProtection algorithmName="SHA-512" hashValue="EgTfZ8878Rnz2YksU/F89aAFZDr+jbypGHQ0Pzu2cn+AX0xS3CHRhAstEDQysOM9XLk7HeiyGcW4raIqgAC24w==" saltValue="WtB21Nmt0S1H+JLynV7T0w==" spinCount="100000" sheet="1" objects="1" scenarios="1"/>
  <sortState xmlns:xlrd2="http://schemas.microsoft.com/office/spreadsheetml/2017/richdata2" ref="A2:XFD1048576">
    <sortCondition ref="D3:D1048576"/>
  </sortState>
  <phoneticPr fontId="7" type="noConversion"/>
  <pageMargins left="0.75" right="0.75" top="1" bottom="1" header="0.5" footer="0.5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A1:J22"/>
  <sheetViews>
    <sheetView workbookViewId="0">
      <selection activeCell="F7" sqref="F7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0" width="10" customWidth="1"/>
  </cols>
  <sheetData>
    <row r="1" spans="1:10" x14ac:dyDescent="0.15">
      <c r="A1" s="28" t="s">
        <v>148</v>
      </c>
      <c r="B1" s="6"/>
      <c r="C1" s="6"/>
      <c r="D1" s="6"/>
      <c r="E1" s="6"/>
      <c r="F1" s="6"/>
      <c r="G1" s="6"/>
      <c r="H1" s="6"/>
      <c r="I1" s="6"/>
      <c r="J1" s="6"/>
    </row>
    <row r="2" spans="1:10" x14ac:dyDescent="0.15">
      <c r="A2" s="79"/>
      <c r="B2" s="79"/>
      <c r="C2" s="79"/>
      <c r="D2" s="79"/>
      <c r="E2" s="79"/>
      <c r="F2" s="79"/>
      <c r="G2" s="79"/>
      <c r="H2" s="79"/>
      <c r="I2" s="79"/>
      <c r="J2" s="79"/>
    </row>
    <row r="3" spans="1:10" x14ac:dyDescent="0.15">
      <c r="A3" s="70" t="s">
        <v>149</v>
      </c>
      <c r="B3" s="71"/>
      <c r="C3" s="71"/>
      <c r="D3" s="72"/>
      <c r="E3" s="71"/>
      <c r="F3" s="71"/>
      <c r="G3" s="71"/>
      <c r="H3" s="71"/>
      <c r="I3" s="71"/>
      <c r="J3" s="71"/>
    </row>
    <row r="4" spans="1:10" x14ac:dyDescent="0.15">
      <c r="A4" s="6"/>
      <c r="B4" s="6"/>
      <c r="C4" s="6"/>
      <c r="D4" s="18"/>
      <c r="E4" s="30" t="s">
        <v>196</v>
      </c>
      <c r="F4" s="6"/>
      <c r="G4" s="6"/>
      <c r="H4" s="6"/>
      <c r="I4" s="6"/>
      <c r="J4" s="6"/>
    </row>
    <row r="5" spans="1:10" x14ac:dyDescent="0.15">
      <c r="A5" s="6"/>
      <c r="B5" s="6"/>
      <c r="C5" s="6"/>
      <c r="D5" s="18"/>
      <c r="E5" s="6"/>
      <c r="F5" s="6"/>
      <c r="G5" s="6"/>
      <c r="H5" s="6"/>
      <c r="I5" s="6"/>
      <c r="J5" s="6"/>
    </row>
    <row r="6" spans="1:10" x14ac:dyDescent="0.15">
      <c r="A6" s="19" t="s">
        <v>155</v>
      </c>
      <c r="B6" s="6"/>
      <c r="C6" s="6"/>
      <c r="D6" s="18"/>
      <c r="E6" s="31" t="s">
        <v>115</v>
      </c>
      <c r="F6" s="31" t="s">
        <v>116</v>
      </c>
      <c r="G6" s="6"/>
      <c r="H6" s="6"/>
      <c r="I6" s="6"/>
      <c r="J6" s="6"/>
    </row>
    <row r="7" spans="1:10" x14ac:dyDescent="0.15">
      <c r="A7" s="73" t="s">
        <v>191</v>
      </c>
      <c r="B7" s="6"/>
      <c r="C7" s="6"/>
      <c r="D7" s="18"/>
      <c r="E7" s="81">
        <v>775</v>
      </c>
      <c r="F7">
        <v>2328</v>
      </c>
      <c r="G7" s="6"/>
      <c r="H7" s="6"/>
      <c r="I7" s="6"/>
      <c r="J7" s="6"/>
    </row>
    <row r="8" spans="1:10" x14ac:dyDescent="0.15">
      <c r="A8" s="74" t="s">
        <v>192</v>
      </c>
      <c r="B8" s="74"/>
      <c r="C8" s="74"/>
      <c r="D8" s="75"/>
      <c r="E8" s="14">
        <v>2325</v>
      </c>
      <c r="F8" s="14">
        <v>2328</v>
      </c>
      <c r="G8" s="6"/>
      <c r="H8" s="6"/>
      <c r="I8" s="6"/>
      <c r="J8" s="6"/>
    </row>
    <row r="9" spans="1:10" x14ac:dyDescent="0.15">
      <c r="A9" s="6" t="s">
        <v>119</v>
      </c>
      <c r="B9" s="6"/>
      <c r="C9" s="6"/>
      <c r="D9" s="18"/>
      <c r="E9" s="6">
        <v>4.0570000000000004</v>
      </c>
      <c r="F9" s="6">
        <v>2.8570000000000002</v>
      </c>
      <c r="G9" s="6"/>
      <c r="H9" s="6"/>
      <c r="I9" s="6"/>
      <c r="J9" s="6"/>
    </row>
    <row r="10" spans="1:10" x14ac:dyDescent="0.15">
      <c r="A10" s="6" t="s">
        <v>78</v>
      </c>
      <c r="B10" s="6"/>
      <c r="C10" s="6"/>
      <c r="D10" s="18"/>
      <c r="E10" s="6">
        <v>2.9220000000000002</v>
      </c>
      <c r="F10" s="33">
        <v>2.6869999999999998</v>
      </c>
      <c r="G10" s="6"/>
      <c r="H10" s="6"/>
      <c r="I10" s="6"/>
      <c r="J10" s="6"/>
    </row>
    <row r="11" spans="1:10" x14ac:dyDescent="0.15">
      <c r="A11" s="6" t="s">
        <v>117</v>
      </c>
      <c r="B11" s="6"/>
      <c r="C11" s="6"/>
      <c r="D11" s="18"/>
      <c r="E11" s="6">
        <v>2.7189999999999999</v>
      </c>
      <c r="F11" s="6">
        <v>2.6869999999999998</v>
      </c>
      <c r="G11" s="6"/>
      <c r="H11" s="6"/>
      <c r="I11" s="6"/>
      <c r="J11" s="6"/>
    </row>
    <row r="12" spans="1:10" x14ac:dyDescent="0.15">
      <c r="A12" s="6" t="s">
        <v>118</v>
      </c>
      <c r="B12" s="6"/>
      <c r="C12" s="6"/>
      <c r="D12" s="18"/>
      <c r="E12" s="6">
        <v>104.99</v>
      </c>
      <c r="F12" s="6">
        <v>103.13</v>
      </c>
      <c r="G12" s="6"/>
      <c r="H12" s="6"/>
      <c r="I12" s="6"/>
      <c r="J12" s="6"/>
    </row>
    <row r="13" spans="1:10" x14ac:dyDescent="0.15">
      <c r="A13" s="6"/>
      <c r="B13" s="6"/>
      <c r="C13" s="6"/>
      <c r="D13" s="18"/>
      <c r="E13" s="6"/>
      <c r="F13" s="6"/>
      <c r="G13" s="6"/>
      <c r="H13" s="6"/>
      <c r="I13" s="6"/>
      <c r="J13" s="6"/>
    </row>
    <row r="14" spans="1:10" x14ac:dyDescent="0.15">
      <c r="A14" s="18"/>
      <c r="B14" s="18"/>
      <c r="C14" s="18"/>
      <c r="D14" s="18"/>
      <c r="E14" s="18"/>
      <c r="F14" s="18"/>
      <c r="G14" s="18"/>
      <c r="H14" s="18"/>
      <c r="I14" s="18"/>
      <c r="J14" s="18"/>
    </row>
    <row r="15" spans="1:10" x14ac:dyDescent="0.15">
      <c r="A15" s="19" t="s">
        <v>211</v>
      </c>
      <c r="B15" s="6"/>
      <c r="C15" s="6"/>
      <c r="D15" s="6"/>
      <c r="E15" s="31" t="s">
        <v>115</v>
      </c>
      <c r="F15" s="31" t="s">
        <v>116</v>
      </c>
      <c r="G15" s="6"/>
      <c r="H15" s="6"/>
      <c r="I15" s="6"/>
      <c r="J15" s="6"/>
    </row>
    <row r="16" spans="1:10" x14ac:dyDescent="0.15">
      <c r="A16" s="6" t="s">
        <v>158</v>
      </c>
      <c r="B16" s="6"/>
      <c r="C16" s="6"/>
      <c r="D16" s="6"/>
      <c r="E16" s="6" t="s">
        <v>185</v>
      </c>
      <c r="F16" s="6" t="s">
        <v>203</v>
      </c>
      <c r="G16" s="6"/>
      <c r="H16" s="6"/>
      <c r="I16" s="6"/>
      <c r="J16" s="6"/>
    </row>
    <row r="17" spans="1:10" x14ac:dyDescent="0.15">
      <c r="A17" s="6" t="s">
        <v>213</v>
      </c>
      <c r="B17" s="6"/>
      <c r="C17" s="6"/>
      <c r="D17" s="6"/>
      <c r="E17" s="6" t="s">
        <v>216</v>
      </c>
      <c r="F17" s="6" t="s">
        <v>216</v>
      </c>
      <c r="G17" s="6"/>
      <c r="H17" s="6"/>
      <c r="I17" s="6"/>
      <c r="J17" s="6"/>
    </row>
    <row r="18" spans="1:10" x14ac:dyDescent="0.15">
      <c r="A18" s="6" t="s">
        <v>194</v>
      </c>
      <c r="B18" s="6"/>
      <c r="C18" s="6"/>
      <c r="D18" s="6"/>
      <c r="E18" s="45" t="s">
        <v>203</v>
      </c>
      <c r="F18" s="45" t="s">
        <v>203</v>
      </c>
      <c r="G18" s="6"/>
      <c r="H18" s="6"/>
      <c r="I18" s="6"/>
      <c r="J18" s="6"/>
    </row>
    <row r="19" spans="1:10" x14ac:dyDescent="0.15">
      <c r="A19" s="6" t="s">
        <v>195</v>
      </c>
      <c r="B19" s="6"/>
      <c r="C19" s="6"/>
      <c r="D19" s="6"/>
      <c r="E19" s="44" t="s">
        <v>159</v>
      </c>
      <c r="F19" s="44" t="s">
        <v>159</v>
      </c>
      <c r="G19" s="6"/>
      <c r="H19" s="6"/>
      <c r="I19" s="6"/>
      <c r="J19" s="6"/>
    </row>
    <row r="20" spans="1:10" x14ac:dyDescent="0.15">
      <c r="A20" s="6" t="s">
        <v>171</v>
      </c>
      <c r="B20" s="6"/>
      <c r="C20" s="6"/>
      <c r="D20" s="6"/>
      <c r="E20" s="45">
        <v>12</v>
      </c>
      <c r="F20" s="45">
        <v>12</v>
      </c>
      <c r="G20" s="6"/>
      <c r="H20" s="6"/>
      <c r="I20" s="6"/>
      <c r="J20" s="6"/>
    </row>
    <row r="21" spans="1:10" x14ac:dyDescent="0.15">
      <c r="A21" s="6" t="s">
        <v>224</v>
      </c>
      <c r="B21" s="6"/>
      <c r="C21" s="6"/>
      <c r="D21" s="6"/>
      <c r="E21" s="6" t="s">
        <v>162</v>
      </c>
      <c r="F21" s="6" t="s">
        <v>60</v>
      </c>
      <c r="G21" s="6"/>
      <c r="H21" s="6"/>
      <c r="I21" s="6"/>
      <c r="J21" s="6"/>
    </row>
    <row r="22" spans="1:10" x14ac:dyDescent="0.15">
      <c r="A22" s="80"/>
      <c r="B22" s="80"/>
      <c r="C22" s="80"/>
      <c r="D22" s="80"/>
      <c r="E22" s="80"/>
      <c r="F22" s="80"/>
      <c r="G22" s="80"/>
      <c r="H22" s="80"/>
      <c r="I22" s="80"/>
      <c r="J22" s="80"/>
    </row>
  </sheetData>
  <sheetProtection algorithmName="SHA-512" hashValue="Fz32ez49UWEHe8PvtF4U3/NmwRqrWJWweeLVcsOnEElOUv/MgZb6efTX7I7XYn2kdSUtwS6P+rI83IodxQEimw==" saltValue="fWORItZC/VQNWzGdl0EPTQ==" spinCount="100000" sheet="1" objects="1" scenarios="1"/>
  <phoneticPr fontId="7" type="noConversion"/>
  <pageMargins left="0.75" right="0.75" top="1" bottom="1" header="0.5" footer="0.5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J38"/>
  <sheetViews>
    <sheetView workbookViewId="0">
      <selection activeCell="F25" sqref="F25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0" width="10" customWidth="1"/>
  </cols>
  <sheetData>
    <row r="1" spans="1:10" x14ac:dyDescent="0.15">
      <c r="A1" s="28" t="s">
        <v>148</v>
      </c>
      <c r="B1" s="6"/>
      <c r="C1" s="6"/>
      <c r="D1" s="6"/>
      <c r="E1" s="6"/>
      <c r="F1" s="6"/>
      <c r="G1" s="6"/>
      <c r="H1" s="6"/>
      <c r="I1" s="6"/>
      <c r="J1" s="6"/>
    </row>
    <row r="2" spans="1:10" x14ac:dyDescent="0.15">
      <c r="A2" s="79"/>
      <c r="B2" s="79"/>
      <c r="C2" s="79"/>
      <c r="D2" s="79"/>
      <c r="E2" s="79"/>
      <c r="F2" s="79"/>
      <c r="G2" s="79"/>
      <c r="H2" s="79"/>
      <c r="I2" s="79"/>
      <c r="J2" s="79"/>
    </row>
    <row r="3" spans="1:10" x14ac:dyDescent="0.15">
      <c r="A3" s="70" t="s">
        <v>201</v>
      </c>
      <c r="B3" s="71"/>
      <c r="C3" s="71"/>
      <c r="D3" s="72"/>
      <c r="E3" s="71"/>
      <c r="F3" s="71"/>
      <c r="G3" s="71"/>
      <c r="H3" s="71"/>
      <c r="I3" s="71"/>
      <c r="J3" s="71"/>
    </row>
    <row r="4" spans="1:10" x14ac:dyDescent="0.15">
      <c r="A4" s="6"/>
      <c r="B4" s="6"/>
      <c r="C4" s="6"/>
      <c r="D4" s="18"/>
      <c r="E4" s="30" t="s">
        <v>196</v>
      </c>
      <c r="F4" s="6"/>
      <c r="G4" s="6"/>
      <c r="H4" s="6"/>
      <c r="I4" s="6"/>
      <c r="J4" s="6"/>
    </row>
    <row r="5" spans="1:10" x14ac:dyDescent="0.15">
      <c r="A5" s="6"/>
      <c r="B5" s="6"/>
      <c r="C5" s="6"/>
      <c r="D5" s="18"/>
      <c r="E5" s="6"/>
      <c r="F5" s="6"/>
      <c r="G5" s="6"/>
      <c r="H5" s="6"/>
      <c r="I5" s="6"/>
      <c r="J5" s="6"/>
    </row>
    <row r="6" spans="1:10" x14ac:dyDescent="0.15">
      <c r="A6" s="19" t="s">
        <v>160</v>
      </c>
      <c r="B6" s="6"/>
      <c r="C6" s="6"/>
      <c r="D6" s="18"/>
      <c r="E6" s="31" t="s">
        <v>115</v>
      </c>
      <c r="F6" s="31" t="s">
        <v>116</v>
      </c>
      <c r="G6" s="6"/>
      <c r="H6" s="6"/>
      <c r="I6" s="6"/>
      <c r="J6" s="6"/>
    </row>
    <row r="7" spans="1:10" x14ac:dyDescent="0.15">
      <c r="A7" s="6" t="s">
        <v>74</v>
      </c>
      <c r="B7" s="6"/>
      <c r="C7" s="6"/>
      <c r="D7" s="18"/>
      <c r="E7" s="81">
        <v>748</v>
      </c>
      <c r="F7" s="6">
        <v>748</v>
      </c>
      <c r="G7" s="6"/>
      <c r="H7" s="6"/>
      <c r="I7" s="6"/>
      <c r="J7" s="6"/>
    </row>
    <row r="8" spans="1:10" x14ac:dyDescent="0.15">
      <c r="A8" s="74" t="s">
        <v>75</v>
      </c>
      <c r="B8" s="74"/>
      <c r="C8" s="74"/>
      <c r="D8" s="75"/>
      <c r="E8" s="14">
        <v>2500</v>
      </c>
      <c r="F8" s="74">
        <v>2500</v>
      </c>
      <c r="G8" s="6"/>
      <c r="H8" s="6"/>
      <c r="I8" s="6"/>
      <c r="J8" s="6"/>
    </row>
    <row r="9" spans="1:10" x14ac:dyDescent="0.15">
      <c r="A9" s="6" t="s">
        <v>229</v>
      </c>
      <c r="B9" s="6"/>
      <c r="C9" s="6"/>
      <c r="D9" s="18"/>
      <c r="E9">
        <v>5.4160000000000004</v>
      </c>
      <c r="F9" s="6">
        <v>5.35</v>
      </c>
      <c r="G9" s="6"/>
      <c r="H9" s="6"/>
      <c r="I9" s="6"/>
      <c r="J9" s="6"/>
    </row>
    <row r="10" spans="1:10" x14ac:dyDescent="0.15">
      <c r="A10" s="6" t="s">
        <v>230</v>
      </c>
      <c r="B10" s="6"/>
      <c r="C10" s="6"/>
      <c r="D10" s="18"/>
      <c r="E10" s="27">
        <v>3.948</v>
      </c>
      <c r="F10" s="6">
        <v>3.77</v>
      </c>
      <c r="G10" s="6"/>
      <c r="H10" s="6"/>
      <c r="I10" s="6"/>
      <c r="J10" s="6"/>
    </row>
    <row r="11" spans="1:10" x14ac:dyDescent="0.15">
      <c r="A11" s="6" t="s">
        <v>117</v>
      </c>
      <c r="B11" s="6"/>
      <c r="C11" s="6"/>
      <c r="D11" s="18"/>
      <c r="E11">
        <v>3.367</v>
      </c>
      <c r="F11" s="6">
        <v>2.62</v>
      </c>
      <c r="G11" s="6"/>
      <c r="H11" s="6"/>
      <c r="I11" s="6"/>
      <c r="J11" s="6"/>
    </row>
    <row r="12" spans="1:10" x14ac:dyDescent="0.15">
      <c r="A12" s="6" t="s">
        <v>118</v>
      </c>
      <c r="B12" s="6"/>
      <c r="C12" s="6"/>
      <c r="D12" s="18"/>
      <c r="E12">
        <v>70.86</v>
      </c>
      <c r="F12" s="6">
        <v>69.31</v>
      </c>
      <c r="G12" s="6"/>
      <c r="H12" s="6"/>
      <c r="I12" s="6"/>
      <c r="J12" s="6"/>
    </row>
    <row r="13" spans="1:10" x14ac:dyDescent="0.15">
      <c r="A13" s="6"/>
      <c r="B13" s="6"/>
      <c r="C13" s="6"/>
      <c r="D13" s="18"/>
      <c r="E13" s="6"/>
      <c r="F13" s="6"/>
      <c r="G13" s="6"/>
      <c r="H13" s="6"/>
      <c r="I13" s="6"/>
      <c r="J13" s="6"/>
    </row>
    <row r="14" spans="1:10" x14ac:dyDescent="0.15">
      <c r="A14" s="6"/>
      <c r="B14" s="6"/>
      <c r="C14" s="6"/>
      <c r="D14" s="18"/>
      <c r="E14" s="6"/>
      <c r="F14" s="6"/>
      <c r="G14" s="6"/>
      <c r="H14" s="6"/>
      <c r="I14" s="6"/>
      <c r="J14" s="6"/>
    </row>
    <row r="15" spans="1:10" x14ac:dyDescent="0.15">
      <c r="A15" s="19" t="s">
        <v>113</v>
      </c>
      <c r="B15" s="6"/>
      <c r="C15" s="6"/>
      <c r="D15" s="18"/>
      <c r="E15" s="31" t="s">
        <v>115</v>
      </c>
      <c r="F15" s="31" t="s">
        <v>205</v>
      </c>
      <c r="G15" s="6"/>
      <c r="H15" s="6"/>
      <c r="I15" s="6"/>
      <c r="J15" s="6"/>
    </row>
    <row r="16" spans="1:10" x14ac:dyDescent="0.15">
      <c r="A16" s="6" t="s">
        <v>74</v>
      </c>
      <c r="B16" s="6"/>
      <c r="C16" s="6"/>
      <c r="D16" s="18"/>
      <c r="E16" s="77" t="s">
        <v>114</v>
      </c>
      <c r="F16" s="6">
        <v>748</v>
      </c>
      <c r="G16" s="6"/>
      <c r="H16" s="6"/>
      <c r="I16" s="6"/>
      <c r="J16" s="6"/>
    </row>
    <row r="17" spans="1:10" x14ac:dyDescent="0.15">
      <c r="A17" s="74" t="s">
        <v>75</v>
      </c>
      <c r="B17" s="74"/>
      <c r="C17" s="74"/>
      <c r="D17" s="75"/>
      <c r="E17" s="78" t="s">
        <v>114</v>
      </c>
      <c r="F17" s="74">
        <v>2500</v>
      </c>
      <c r="G17" s="6"/>
      <c r="H17" s="6"/>
      <c r="I17" s="6"/>
      <c r="J17" s="6"/>
    </row>
    <row r="18" spans="1:10" x14ac:dyDescent="0.15">
      <c r="A18" s="6" t="s">
        <v>229</v>
      </c>
      <c r="B18" s="6"/>
      <c r="C18" s="6"/>
      <c r="D18" s="18"/>
      <c r="E18" s="77" t="s">
        <v>114</v>
      </c>
      <c r="F18" s="6">
        <v>6.2050000000000001</v>
      </c>
      <c r="G18" s="6"/>
      <c r="H18" s="6"/>
      <c r="I18" s="6"/>
      <c r="J18" s="6"/>
    </row>
    <row r="19" spans="1:10" x14ac:dyDescent="0.15">
      <c r="A19" s="6" t="s">
        <v>193</v>
      </c>
      <c r="B19" s="6"/>
      <c r="C19" s="6"/>
      <c r="D19" s="18"/>
      <c r="E19" s="77" t="s">
        <v>131</v>
      </c>
      <c r="F19" s="6">
        <v>4.1310000000000002</v>
      </c>
      <c r="G19" s="6"/>
      <c r="H19" s="6"/>
      <c r="I19" s="6"/>
      <c r="J19" s="6"/>
    </row>
    <row r="20" spans="1:10" x14ac:dyDescent="0.15">
      <c r="A20" s="6" t="s">
        <v>117</v>
      </c>
      <c r="B20" s="6"/>
      <c r="C20" s="6"/>
      <c r="D20" s="18"/>
      <c r="E20" s="77" t="s">
        <v>114</v>
      </c>
      <c r="F20" s="6">
        <v>2.4870000000000001</v>
      </c>
      <c r="G20" s="6"/>
      <c r="H20" s="6"/>
      <c r="I20" s="6"/>
      <c r="J20" s="6"/>
    </row>
    <row r="21" spans="1:10" x14ac:dyDescent="0.15">
      <c r="A21" s="6" t="s">
        <v>118</v>
      </c>
      <c r="B21" s="6"/>
      <c r="C21" s="6"/>
      <c r="D21" s="18"/>
      <c r="E21" s="77" t="s">
        <v>114</v>
      </c>
      <c r="F21" s="6">
        <v>68.28</v>
      </c>
      <c r="G21" s="6"/>
      <c r="H21" s="6"/>
      <c r="I21" s="6"/>
      <c r="J21" s="6"/>
    </row>
    <row r="22" spans="1:10" x14ac:dyDescent="0.15">
      <c r="A22" s="6"/>
      <c r="B22" s="6"/>
      <c r="C22" s="6"/>
      <c r="D22" s="18"/>
      <c r="E22" s="6"/>
      <c r="F22" s="6"/>
      <c r="G22" s="6"/>
      <c r="H22" s="6"/>
      <c r="I22" s="6"/>
      <c r="J22" s="6"/>
    </row>
    <row r="23" spans="1:10" x14ac:dyDescent="0.15">
      <c r="A23" s="6"/>
      <c r="B23" s="6"/>
      <c r="C23" s="6"/>
      <c r="D23" s="18"/>
      <c r="E23" s="6"/>
      <c r="F23" s="6"/>
      <c r="G23" s="6"/>
      <c r="H23" s="6"/>
      <c r="I23" s="6"/>
      <c r="J23" s="6"/>
    </row>
    <row r="24" spans="1:10" x14ac:dyDescent="0.15">
      <c r="A24" s="19" t="s">
        <v>132</v>
      </c>
      <c r="B24" s="6"/>
      <c r="C24" s="6"/>
      <c r="D24" s="18"/>
      <c r="E24" s="31" t="s">
        <v>133</v>
      </c>
      <c r="F24" s="31" t="s">
        <v>205</v>
      </c>
      <c r="G24" s="6"/>
      <c r="H24" s="6"/>
      <c r="I24" s="6"/>
      <c r="J24" s="6"/>
    </row>
    <row r="25" spans="1:10" x14ac:dyDescent="0.15">
      <c r="A25" s="74" t="s">
        <v>191</v>
      </c>
      <c r="B25" s="74"/>
      <c r="C25" s="74"/>
      <c r="D25" s="75"/>
      <c r="E25" s="78" t="s">
        <v>131</v>
      </c>
      <c r="F25" s="74">
        <v>18200</v>
      </c>
      <c r="G25" s="6"/>
      <c r="H25" s="6"/>
      <c r="I25" s="6"/>
      <c r="J25" s="6"/>
    </row>
    <row r="26" spans="1:10" x14ac:dyDescent="0.15">
      <c r="A26" s="6" t="s">
        <v>153</v>
      </c>
      <c r="B26" s="6"/>
      <c r="C26" s="6"/>
      <c r="D26" s="18"/>
      <c r="E26" s="77" t="s">
        <v>131</v>
      </c>
      <c r="F26" s="6">
        <v>3.3159999999999998</v>
      </c>
      <c r="G26" s="6"/>
      <c r="H26" s="6"/>
      <c r="I26" s="6"/>
      <c r="J26" s="6"/>
    </row>
    <row r="27" spans="1:10" x14ac:dyDescent="0.15">
      <c r="A27" s="6" t="s">
        <v>117</v>
      </c>
      <c r="B27" s="6"/>
      <c r="C27" s="6"/>
      <c r="D27" s="18"/>
      <c r="E27" s="77" t="s">
        <v>131</v>
      </c>
      <c r="F27" s="6">
        <v>2.9660000000000002</v>
      </c>
      <c r="G27" s="6"/>
      <c r="H27" s="6"/>
      <c r="I27" s="6"/>
      <c r="J27" s="6"/>
    </row>
    <row r="28" spans="1:10" x14ac:dyDescent="0.15">
      <c r="A28" s="6" t="s">
        <v>118</v>
      </c>
      <c r="B28" s="6"/>
      <c r="C28" s="6"/>
      <c r="D28" s="18"/>
      <c r="E28" s="77" t="s">
        <v>131</v>
      </c>
      <c r="F28" s="6">
        <v>27.39</v>
      </c>
      <c r="G28" s="6"/>
      <c r="H28" s="6"/>
      <c r="I28" s="6"/>
      <c r="J28" s="6"/>
    </row>
    <row r="29" spans="1:10" x14ac:dyDescent="0.15">
      <c r="A29" s="6"/>
      <c r="B29" s="6"/>
      <c r="C29" s="6"/>
      <c r="D29" s="18"/>
      <c r="E29" s="6"/>
      <c r="F29" s="6"/>
      <c r="G29" s="6"/>
      <c r="H29" s="6"/>
      <c r="I29" s="6"/>
      <c r="J29" s="6"/>
    </row>
    <row r="30" spans="1:10" x14ac:dyDescent="0.15">
      <c r="A30" s="18"/>
      <c r="B30" s="18"/>
      <c r="C30" s="18"/>
      <c r="D30" s="18"/>
      <c r="E30" s="18"/>
      <c r="F30" s="18"/>
      <c r="G30" s="18"/>
      <c r="H30" s="18"/>
      <c r="I30" s="18"/>
      <c r="J30" s="18"/>
    </row>
    <row r="31" spans="1:10" x14ac:dyDescent="0.15">
      <c r="A31" s="19" t="s">
        <v>211</v>
      </c>
      <c r="B31" s="6"/>
      <c r="C31" s="6"/>
      <c r="D31" s="6"/>
      <c r="E31" s="31" t="s">
        <v>115</v>
      </c>
      <c r="F31" s="31" t="s">
        <v>116</v>
      </c>
      <c r="G31" s="6"/>
      <c r="H31" s="6"/>
      <c r="I31" s="6"/>
      <c r="J31" s="6"/>
    </row>
    <row r="32" spans="1:10" x14ac:dyDescent="0.15">
      <c r="A32" s="6" t="s">
        <v>158</v>
      </c>
      <c r="B32" s="6"/>
      <c r="C32" s="6"/>
      <c r="D32" s="6"/>
      <c r="E32" s="6" t="s">
        <v>185</v>
      </c>
      <c r="F32" s="6" t="s">
        <v>203</v>
      </c>
      <c r="G32" s="6"/>
      <c r="H32" s="6"/>
      <c r="I32" s="6"/>
      <c r="J32" s="6"/>
    </row>
    <row r="33" spans="1:10" x14ac:dyDescent="0.15">
      <c r="A33" s="6" t="s">
        <v>213</v>
      </c>
      <c r="B33" s="6"/>
      <c r="C33" s="6"/>
      <c r="D33" s="6"/>
      <c r="E33" s="6" t="s">
        <v>216</v>
      </c>
      <c r="F33" s="6" t="s">
        <v>216</v>
      </c>
      <c r="G33" s="6"/>
      <c r="H33" s="6"/>
      <c r="I33" s="6"/>
      <c r="J33" s="6"/>
    </row>
    <row r="34" spans="1:10" x14ac:dyDescent="0.15">
      <c r="A34" s="6" t="s">
        <v>194</v>
      </c>
      <c r="B34" s="6"/>
      <c r="C34" s="6"/>
      <c r="D34" s="6"/>
      <c r="E34" s="45" t="s">
        <v>203</v>
      </c>
      <c r="F34" s="45" t="s">
        <v>203</v>
      </c>
      <c r="G34" s="6"/>
      <c r="H34" s="6"/>
      <c r="I34" s="6"/>
      <c r="J34" s="6"/>
    </row>
    <row r="35" spans="1:10" x14ac:dyDescent="0.15">
      <c r="A35" s="6" t="s">
        <v>195</v>
      </c>
      <c r="B35" s="6"/>
      <c r="C35" s="6"/>
      <c r="D35" s="6"/>
      <c r="E35" s="44" t="s">
        <v>159</v>
      </c>
      <c r="F35" s="44" t="s">
        <v>159</v>
      </c>
      <c r="G35" s="6"/>
      <c r="H35" s="6"/>
      <c r="I35" s="6"/>
      <c r="J35" s="6"/>
    </row>
    <row r="36" spans="1:10" x14ac:dyDescent="0.15">
      <c r="A36" s="6" t="s">
        <v>171</v>
      </c>
      <c r="B36" s="6"/>
      <c r="C36" s="6"/>
      <c r="D36" s="6"/>
      <c r="E36" s="45">
        <v>12</v>
      </c>
      <c r="F36" s="45">
        <v>12</v>
      </c>
      <c r="G36" s="6"/>
      <c r="H36" s="6"/>
      <c r="I36" s="6"/>
      <c r="J36" s="6"/>
    </row>
    <row r="37" spans="1:10" x14ac:dyDescent="0.15">
      <c r="A37" s="6" t="s">
        <v>224</v>
      </c>
      <c r="B37" s="6"/>
      <c r="C37" s="6"/>
      <c r="D37" s="6"/>
      <c r="E37" s="6" t="s">
        <v>162</v>
      </c>
      <c r="F37" s="6" t="s">
        <v>60</v>
      </c>
      <c r="G37" s="6"/>
      <c r="H37" s="6"/>
      <c r="I37" s="6"/>
      <c r="J37" s="6"/>
    </row>
    <row r="38" spans="1:10" x14ac:dyDescent="0.15">
      <c r="A38" s="80"/>
      <c r="B38" s="80"/>
      <c r="C38" s="80"/>
      <c r="D38" s="80"/>
      <c r="E38" s="80"/>
      <c r="F38" s="80"/>
      <c r="G38" s="80"/>
      <c r="H38" s="80"/>
      <c r="I38" s="80"/>
      <c r="J38" s="80"/>
    </row>
  </sheetData>
  <sheetProtection algorithmName="SHA-512" hashValue="0Dnwk/8eAuYCx7UAA1V8L77jP8eX+ZGVzejRjHYTMU6XVZ0XMKZNs7sNugDKF6W9I978CUQNIHD54nUXTKOkSA==" saltValue="jPo+5v5AJYrOHuLZxUoNfg==" spinCount="100000" sheet="1" objects="1" scenarios="1"/>
  <phoneticPr fontId="7" type="noConversion"/>
  <pageMargins left="0.75" right="0.75" top="1" bottom="1" header="0.5" footer="0.5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A1:J22"/>
  <sheetViews>
    <sheetView zoomScale="125" workbookViewId="0">
      <selection sqref="A1:J22"/>
    </sheetView>
  </sheetViews>
  <sheetFormatPr baseColWidth="10" defaultRowHeight="13" x14ac:dyDescent="0.15"/>
  <cols>
    <col min="1" max="1" width="11.5" style="6" customWidth="1"/>
    <col min="2" max="2" width="8.1640625" style="6" customWidth="1"/>
    <col min="3" max="3" width="7.5" style="6" customWidth="1"/>
    <col min="4" max="4" width="1.6640625" style="6" customWidth="1"/>
    <col min="5" max="10" width="10" style="6" customWidth="1"/>
    <col min="11" max="16384" width="10.83203125" style="6"/>
  </cols>
  <sheetData>
    <row r="1" spans="1:10" x14ac:dyDescent="0.15">
      <c r="A1" s="28" t="s">
        <v>148</v>
      </c>
    </row>
    <row r="2" spans="1:10" x14ac:dyDescent="0.15">
      <c r="A2" s="68"/>
      <c r="B2" s="68"/>
      <c r="C2" s="68"/>
      <c r="D2" s="68"/>
      <c r="E2" s="68"/>
      <c r="F2" s="68"/>
      <c r="G2" s="68"/>
      <c r="H2" s="68"/>
      <c r="I2" s="68"/>
      <c r="J2" s="68"/>
    </row>
    <row r="3" spans="1:10" x14ac:dyDescent="0.15">
      <c r="A3" s="70" t="s">
        <v>149</v>
      </c>
      <c r="B3" s="71"/>
      <c r="C3" s="71"/>
      <c r="D3" s="72"/>
      <c r="E3" s="71"/>
      <c r="F3" s="71"/>
      <c r="G3" s="71"/>
      <c r="H3" s="71"/>
      <c r="I3" s="71"/>
      <c r="J3" s="71"/>
    </row>
    <row r="4" spans="1:10" x14ac:dyDescent="0.15">
      <c r="D4" s="18"/>
      <c r="E4" s="30" t="s">
        <v>121</v>
      </c>
    </row>
    <row r="5" spans="1:10" x14ac:dyDescent="0.15">
      <c r="D5" s="18"/>
    </row>
    <row r="6" spans="1:10" x14ac:dyDescent="0.15">
      <c r="A6" s="19" t="s">
        <v>155</v>
      </c>
      <c r="D6" s="18"/>
      <c r="E6" s="31" t="s">
        <v>115</v>
      </c>
      <c r="F6" s="31" t="s">
        <v>116</v>
      </c>
    </row>
    <row r="7" spans="1:10" x14ac:dyDescent="0.15">
      <c r="A7" s="73" t="s">
        <v>191</v>
      </c>
      <c r="D7" s="18"/>
      <c r="E7" s="73">
        <v>775</v>
      </c>
      <c r="F7" s="6">
        <v>2328</v>
      </c>
    </row>
    <row r="8" spans="1:10" x14ac:dyDescent="0.15">
      <c r="A8" s="74" t="s">
        <v>192</v>
      </c>
      <c r="B8" s="74"/>
      <c r="C8" s="74"/>
      <c r="D8" s="75"/>
      <c r="E8" s="74">
        <v>2325</v>
      </c>
      <c r="F8" s="74">
        <v>2328</v>
      </c>
    </row>
    <row r="9" spans="1:10" x14ac:dyDescent="0.15">
      <c r="A9" s="6" t="s">
        <v>119</v>
      </c>
      <c r="D9" s="18"/>
      <c r="E9" s="6">
        <v>4.3714000000000004</v>
      </c>
      <c r="F9" s="6">
        <v>3.234</v>
      </c>
    </row>
    <row r="10" spans="1:10" x14ac:dyDescent="0.15">
      <c r="A10" s="6" t="s">
        <v>78</v>
      </c>
      <c r="D10" s="18"/>
      <c r="E10" s="6">
        <v>3.1614</v>
      </c>
      <c r="F10" s="33">
        <v>0</v>
      </c>
    </row>
    <row r="11" spans="1:10" x14ac:dyDescent="0.15">
      <c r="A11" s="6" t="s">
        <v>117</v>
      </c>
      <c r="D11" s="18"/>
      <c r="E11" s="6">
        <v>2.9546000000000001</v>
      </c>
      <c r="F11" s="6">
        <v>2.827</v>
      </c>
    </row>
    <row r="12" spans="1:10" x14ac:dyDescent="0.15">
      <c r="A12" s="6" t="s">
        <v>118</v>
      </c>
      <c r="D12" s="18"/>
      <c r="E12" s="6">
        <v>109.417</v>
      </c>
      <c r="F12" s="6">
        <v>110.044</v>
      </c>
    </row>
    <row r="13" spans="1:10" x14ac:dyDescent="0.15">
      <c r="D13" s="18"/>
    </row>
    <row r="14" spans="1:10" x14ac:dyDescent="0.15">
      <c r="A14" s="18"/>
      <c r="B14" s="18"/>
      <c r="C14" s="18"/>
      <c r="D14" s="18"/>
      <c r="E14" s="18"/>
      <c r="F14" s="18"/>
      <c r="G14" s="18"/>
      <c r="H14" s="18"/>
      <c r="I14" s="18"/>
      <c r="J14" s="18"/>
    </row>
    <row r="15" spans="1:10" x14ac:dyDescent="0.15">
      <c r="A15" s="19" t="s">
        <v>211</v>
      </c>
      <c r="E15" s="31" t="s">
        <v>115</v>
      </c>
      <c r="F15" s="31" t="s">
        <v>116</v>
      </c>
    </row>
    <row r="16" spans="1:10" x14ac:dyDescent="0.15">
      <c r="A16" s="6" t="s">
        <v>158</v>
      </c>
      <c r="E16" s="6" t="s">
        <v>161</v>
      </c>
      <c r="F16" s="6" t="s">
        <v>203</v>
      </c>
    </row>
    <row r="17" spans="1:10" x14ac:dyDescent="0.15">
      <c r="A17" s="6" t="s">
        <v>213</v>
      </c>
      <c r="E17" s="6" t="s">
        <v>169</v>
      </c>
      <c r="F17" s="6" t="s">
        <v>216</v>
      </c>
    </row>
    <row r="18" spans="1:10" x14ac:dyDescent="0.15">
      <c r="A18" s="6" t="s">
        <v>194</v>
      </c>
      <c r="E18" s="6" t="s">
        <v>219</v>
      </c>
      <c r="F18" s="45" t="s">
        <v>204</v>
      </c>
    </row>
    <row r="19" spans="1:10" x14ac:dyDescent="0.15">
      <c r="A19" s="6" t="s">
        <v>195</v>
      </c>
      <c r="E19" s="6" t="s">
        <v>221</v>
      </c>
      <c r="F19" s="44" t="s">
        <v>165</v>
      </c>
    </row>
    <row r="20" spans="1:10" x14ac:dyDescent="0.15">
      <c r="A20" s="6" t="s">
        <v>171</v>
      </c>
      <c r="E20" s="45">
        <v>14</v>
      </c>
      <c r="F20" s="45">
        <v>12</v>
      </c>
    </row>
    <row r="21" spans="1:10" x14ac:dyDescent="0.15">
      <c r="A21" s="6" t="s">
        <v>224</v>
      </c>
      <c r="E21" s="6" t="s">
        <v>162</v>
      </c>
      <c r="F21" s="6" t="s">
        <v>183</v>
      </c>
    </row>
    <row r="22" spans="1:10" x14ac:dyDescent="0.15">
      <c r="A22" s="69"/>
      <c r="B22" s="69"/>
      <c r="C22" s="69"/>
      <c r="D22" s="69"/>
      <c r="E22" s="69"/>
      <c r="F22" s="69"/>
      <c r="G22" s="69"/>
      <c r="H22" s="69"/>
      <c r="I22" s="69"/>
      <c r="J22" s="69"/>
    </row>
  </sheetData>
  <sheetProtection algorithmName="SHA-512" hashValue="Gkioxw7PLyhYffSuJIrjLbKGcHFm23gLBALLGvHlWWHG4J0xdpPQzIjHGJzAAR2yjB/3YX9oVXFNn3AR4KJQvQ==" saltValue="iD049RjSu4/L3paq6kqOiA==" spinCount="100000" sheet="1" objects="1" scenarios="1"/>
  <phoneticPr fontId="7" type="noConversion"/>
  <pageMargins left="0.75" right="0.75" top="1" bottom="1" header="0.5" footer="0.5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A1:J38"/>
  <sheetViews>
    <sheetView zoomScale="125" workbookViewId="0">
      <selection activeCell="F26" sqref="F26"/>
    </sheetView>
  </sheetViews>
  <sheetFormatPr baseColWidth="10" defaultRowHeight="13" x14ac:dyDescent="0.15"/>
  <cols>
    <col min="1" max="1" width="11.5" style="6" customWidth="1"/>
    <col min="2" max="2" width="8.1640625" style="6" customWidth="1"/>
    <col min="3" max="3" width="7.5" style="6" customWidth="1"/>
    <col min="4" max="4" width="1.6640625" style="6" customWidth="1"/>
    <col min="5" max="10" width="10" style="6" customWidth="1"/>
    <col min="11" max="16384" width="10.83203125" style="6"/>
  </cols>
  <sheetData>
    <row r="1" spans="1:10" x14ac:dyDescent="0.15">
      <c r="A1" s="28" t="s">
        <v>148</v>
      </c>
    </row>
    <row r="2" spans="1:10" x14ac:dyDescent="0.15">
      <c r="A2" s="68"/>
      <c r="B2" s="68"/>
      <c r="C2" s="68"/>
      <c r="D2" s="68"/>
      <c r="E2" s="68"/>
      <c r="F2" s="68"/>
      <c r="G2" s="68"/>
      <c r="H2" s="68"/>
      <c r="I2" s="68"/>
      <c r="J2" s="68"/>
    </row>
    <row r="3" spans="1:10" x14ac:dyDescent="0.15">
      <c r="A3" s="70" t="s">
        <v>201</v>
      </c>
      <c r="B3" s="71"/>
      <c r="C3" s="71"/>
      <c r="D3" s="72"/>
      <c r="E3" s="71"/>
      <c r="F3" s="71"/>
      <c r="G3" s="71"/>
      <c r="H3" s="71"/>
      <c r="I3" s="71"/>
      <c r="J3" s="71"/>
    </row>
    <row r="4" spans="1:10" x14ac:dyDescent="0.15">
      <c r="D4" s="18"/>
      <c r="E4" s="30" t="s">
        <v>121</v>
      </c>
    </row>
    <row r="5" spans="1:10" x14ac:dyDescent="0.15">
      <c r="D5" s="18"/>
    </row>
    <row r="6" spans="1:10" x14ac:dyDescent="0.15">
      <c r="A6" s="19" t="s">
        <v>160</v>
      </c>
      <c r="D6" s="18"/>
      <c r="E6" s="31" t="s">
        <v>115</v>
      </c>
      <c r="F6" s="31" t="s">
        <v>116</v>
      </c>
    </row>
    <row r="7" spans="1:10" x14ac:dyDescent="0.15">
      <c r="A7" s="6" t="s">
        <v>74</v>
      </c>
      <c r="D7" s="18"/>
      <c r="E7" s="73">
        <v>748</v>
      </c>
      <c r="F7" s="6">
        <v>748</v>
      </c>
    </row>
    <row r="8" spans="1:10" x14ac:dyDescent="0.15">
      <c r="A8" s="74" t="s">
        <v>75</v>
      </c>
      <c r="B8" s="74"/>
      <c r="C8" s="74"/>
      <c r="D8" s="75"/>
      <c r="E8" s="74">
        <v>2500</v>
      </c>
      <c r="F8" s="74">
        <v>2500</v>
      </c>
    </row>
    <row r="9" spans="1:10" x14ac:dyDescent="0.15">
      <c r="A9" s="6" t="s">
        <v>229</v>
      </c>
      <c r="D9" s="18"/>
      <c r="E9" s="6">
        <v>5.7573999999999996</v>
      </c>
      <c r="F9" s="6">
        <v>6.391</v>
      </c>
    </row>
    <row r="10" spans="1:10" x14ac:dyDescent="0.15">
      <c r="A10" s="6" t="s">
        <v>230</v>
      </c>
      <c r="D10" s="18"/>
      <c r="E10" s="76">
        <v>4.2702</v>
      </c>
      <c r="F10" s="6">
        <v>4.2130000000000001</v>
      </c>
    </row>
    <row r="11" spans="1:10" x14ac:dyDescent="0.15">
      <c r="A11" s="6" t="s">
        <v>117</v>
      </c>
      <c r="D11" s="18"/>
      <c r="E11" s="6">
        <v>3.6629999999999998</v>
      </c>
      <c r="F11" s="6">
        <v>2.6179999999999999</v>
      </c>
    </row>
    <row r="12" spans="1:10" x14ac:dyDescent="0.15">
      <c r="A12" s="6" t="s">
        <v>118</v>
      </c>
      <c r="D12" s="18"/>
      <c r="E12" s="6">
        <v>82.466999999999999</v>
      </c>
      <c r="F12" s="6">
        <v>78.605999999999995</v>
      </c>
    </row>
    <row r="13" spans="1:10" x14ac:dyDescent="0.15">
      <c r="D13" s="18"/>
    </row>
    <row r="14" spans="1:10" x14ac:dyDescent="0.15">
      <c r="D14" s="18"/>
    </row>
    <row r="15" spans="1:10" x14ac:dyDescent="0.15">
      <c r="A15" s="19" t="s">
        <v>113</v>
      </c>
      <c r="D15" s="18"/>
      <c r="E15" s="31" t="s">
        <v>115</v>
      </c>
      <c r="F15" s="31" t="s">
        <v>205</v>
      </c>
    </row>
    <row r="16" spans="1:10" x14ac:dyDescent="0.15">
      <c r="A16" s="6" t="s">
        <v>74</v>
      </c>
      <c r="D16" s="18"/>
      <c r="E16" s="77" t="s">
        <v>114</v>
      </c>
      <c r="F16" s="6">
        <v>748</v>
      </c>
    </row>
    <row r="17" spans="1:10" x14ac:dyDescent="0.15">
      <c r="A17" s="74" t="s">
        <v>75</v>
      </c>
      <c r="B17" s="74"/>
      <c r="C17" s="74"/>
      <c r="D17" s="75"/>
      <c r="E17" s="78" t="s">
        <v>114</v>
      </c>
      <c r="F17" s="74">
        <v>2500</v>
      </c>
    </row>
    <row r="18" spans="1:10" x14ac:dyDescent="0.15">
      <c r="A18" s="6" t="s">
        <v>229</v>
      </c>
      <c r="D18" s="18"/>
      <c r="E18" s="77" t="s">
        <v>114</v>
      </c>
      <c r="F18" s="6">
        <v>6.798</v>
      </c>
    </row>
    <row r="19" spans="1:10" x14ac:dyDescent="0.15">
      <c r="A19" s="6" t="s">
        <v>193</v>
      </c>
      <c r="D19" s="18"/>
      <c r="E19" s="77" t="s">
        <v>131</v>
      </c>
      <c r="F19" s="6">
        <v>4.62</v>
      </c>
    </row>
    <row r="20" spans="1:10" x14ac:dyDescent="0.15">
      <c r="A20" s="6" t="s">
        <v>117</v>
      </c>
      <c r="D20" s="18"/>
      <c r="E20" s="77" t="s">
        <v>114</v>
      </c>
      <c r="F20" s="6">
        <v>2.8380000000000001</v>
      </c>
    </row>
    <row r="21" spans="1:10" x14ac:dyDescent="0.15">
      <c r="A21" s="6" t="s">
        <v>118</v>
      </c>
      <c r="D21" s="18"/>
      <c r="E21" s="77" t="s">
        <v>114</v>
      </c>
      <c r="F21" s="6">
        <v>77.77</v>
      </c>
    </row>
    <row r="22" spans="1:10" x14ac:dyDescent="0.15">
      <c r="D22" s="18"/>
    </row>
    <row r="23" spans="1:10" x14ac:dyDescent="0.15">
      <c r="D23" s="18"/>
    </row>
    <row r="24" spans="1:10" x14ac:dyDescent="0.15">
      <c r="A24" s="19" t="s">
        <v>132</v>
      </c>
      <c r="D24" s="18"/>
      <c r="E24" s="31" t="s">
        <v>133</v>
      </c>
      <c r="F24" s="31" t="s">
        <v>205</v>
      </c>
    </row>
    <row r="25" spans="1:10" x14ac:dyDescent="0.15">
      <c r="A25" s="74" t="s">
        <v>191</v>
      </c>
      <c r="B25" s="74"/>
      <c r="C25" s="74"/>
      <c r="D25" s="75"/>
      <c r="E25" s="78" t="s">
        <v>131</v>
      </c>
      <c r="F25" s="74">
        <v>18200</v>
      </c>
    </row>
    <row r="26" spans="1:10" x14ac:dyDescent="0.15">
      <c r="A26" s="6" t="s">
        <v>153</v>
      </c>
      <c r="D26" s="18"/>
      <c r="E26" s="77" t="s">
        <v>131</v>
      </c>
      <c r="F26" s="6">
        <v>3.74</v>
      </c>
    </row>
    <row r="27" spans="1:10" x14ac:dyDescent="0.15">
      <c r="A27" s="6" t="s">
        <v>117</v>
      </c>
      <c r="D27" s="18"/>
      <c r="E27" s="77" t="s">
        <v>131</v>
      </c>
      <c r="F27" s="6">
        <v>3.355</v>
      </c>
    </row>
    <row r="28" spans="1:10" x14ac:dyDescent="0.15">
      <c r="A28" s="6" t="s">
        <v>118</v>
      </c>
      <c r="D28" s="18"/>
      <c r="E28" s="77" t="s">
        <v>131</v>
      </c>
      <c r="F28" s="6">
        <v>35.475000000000001</v>
      </c>
    </row>
    <row r="29" spans="1:10" x14ac:dyDescent="0.15">
      <c r="D29" s="18"/>
    </row>
    <row r="30" spans="1:10" x14ac:dyDescent="0.15">
      <c r="A30" s="18"/>
      <c r="B30" s="18"/>
      <c r="C30" s="18"/>
      <c r="D30" s="18"/>
      <c r="E30" s="18"/>
      <c r="F30" s="18"/>
      <c r="G30" s="18"/>
      <c r="H30" s="18"/>
      <c r="I30" s="18"/>
      <c r="J30" s="18"/>
    </row>
    <row r="31" spans="1:10" x14ac:dyDescent="0.15">
      <c r="A31" s="19" t="s">
        <v>211</v>
      </c>
      <c r="E31" s="31" t="s">
        <v>115</v>
      </c>
      <c r="F31" s="31" t="s">
        <v>116</v>
      </c>
    </row>
    <row r="32" spans="1:10" x14ac:dyDescent="0.15">
      <c r="A32" s="6" t="s">
        <v>158</v>
      </c>
      <c r="E32" s="6" t="s">
        <v>161</v>
      </c>
      <c r="F32" s="6" t="s">
        <v>203</v>
      </c>
    </row>
    <row r="33" spans="1:10" x14ac:dyDescent="0.15">
      <c r="A33" s="6" t="s">
        <v>213</v>
      </c>
      <c r="E33" s="6" t="s">
        <v>169</v>
      </c>
      <c r="F33" s="6" t="s">
        <v>216</v>
      </c>
    </row>
    <row r="34" spans="1:10" x14ac:dyDescent="0.15">
      <c r="A34" s="6" t="s">
        <v>194</v>
      </c>
      <c r="E34" s="6" t="s">
        <v>219</v>
      </c>
      <c r="F34" s="45" t="s">
        <v>204</v>
      </c>
    </row>
    <row r="35" spans="1:10" x14ac:dyDescent="0.15">
      <c r="A35" s="6" t="s">
        <v>195</v>
      </c>
      <c r="E35" s="6" t="s">
        <v>221</v>
      </c>
      <c r="F35" s="44" t="s">
        <v>202</v>
      </c>
    </row>
    <row r="36" spans="1:10" x14ac:dyDescent="0.15">
      <c r="A36" s="6" t="s">
        <v>171</v>
      </c>
      <c r="E36" s="45">
        <v>14</v>
      </c>
      <c r="F36" s="45">
        <v>12</v>
      </c>
    </row>
    <row r="37" spans="1:10" x14ac:dyDescent="0.15">
      <c r="A37" s="6" t="s">
        <v>224</v>
      </c>
      <c r="E37" s="6" t="s">
        <v>162</v>
      </c>
      <c r="F37" s="6" t="s">
        <v>183</v>
      </c>
    </row>
    <row r="38" spans="1:10" x14ac:dyDescent="0.15">
      <c r="A38" s="69"/>
      <c r="B38" s="69"/>
      <c r="C38" s="69"/>
      <c r="D38" s="69"/>
      <c r="E38" s="69"/>
      <c r="F38" s="69"/>
      <c r="G38" s="69"/>
      <c r="H38" s="69"/>
      <c r="I38" s="69"/>
      <c r="J38" s="69"/>
    </row>
  </sheetData>
  <sheetProtection algorithmName="SHA-512" hashValue="bpcW/84G6klz4cvRLrmGffWj8KQRtYHU5SfhMlnxNuiQ6otp6iep9eRsSWOEtXhedqBDicbWcsjHBRIiiBdPgw==" saltValue="XAl2BnCjMLoZzBWdbo6nCw==" spinCount="100000" sheet="1" objects="1" scenarios="1"/>
  <phoneticPr fontId="7" type="noConversion"/>
  <pageMargins left="0.75" right="0.75" top="1" bottom="1" header="0.5" footer="0.5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A1:K22"/>
  <sheetViews>
    <sheetView zoomScale="125" workbookViewId="0">
      <selection activeCell="E26" sqref="E26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2" t="s">
        <v>148</v>
      </c>
    </row>
    <row r="2" spans="1:11" x14ac:dyDescent="0.1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</row>
    <row r="3" spans="1:11" x14ac:dyDescent="0.15">
      <c r="A3" s="10" t="s">
        <v>149</v>
      </c>
      <c r="B3" s="11"/>
      <c r="C3" s="11"/>
      <c r="D3" s="12"/>
      <c r="E3" s="11"/>
      <c r="F3" s="11"/>
      <c r="G3" s="11"/>
      <c r="H3" s="11"/>
      <c r="I3" s="11"/>
      <c r="J3" s="11"/>
      <c r="K3" s="11"/>
    </row>
    <row r="4" spans="1:11" x14ac:dyDescent="0.15">
      <c r="D4" s="9"/>
      <c r="E4" s="4" t="s">
        <v>207</v>
      </c>
    </row>
    <row r="5" spans="1:11" x14ac:dyDescent="0.15">
      <c r="D5" s="9"/>
    </row>
    <row r="6" spans="1:11" x14ac:dyDescent="0.15">
      <c r="A6" s="5" t="s">
        <v>155</v>
      </c>
      <c r="D6" s="9"/>
      <c r="E6" s="13" t="s">
        <v>115</v>
      </c>
      <c r="F6" s="13" t="s">
        <v>175</v>
      </c>
      <c r="G6" s="13" t="s">
        <v>116</v>
      </c>
    </row>
    <row r="7" spans="1:11" x14ac:dyDescent="0.15">
      <c r="A7" s="1" t="s">
        <v>191</v>
      </c>
      <c r="D7" s="9"/>
      <c r="E7" s="1">
        <v>775</v>
      </c>
      <c r="F7" s="1">
        <v>775</v>
      </c>
      <c r="G7">
        <v>2328</v>
      </c>
    </row>
    <row r="8" spans="1:11" x14ac:dyDescent="0.15">
      <c r="A8" s="14" t="s">
        <v>192</v>
      </c>
      <c r="B8" s="14"/>
      <c r="C8" s="14"/>
      <c r="D8" s="15"/>
      <c r="E8" s="14">
        <v>2325</v>
      </c>
      <c r="F8" s="14">
        <v>2325</v>
      </c>
      <c r="G8" s="14">
        <v>2328</v>
      </c>
    </row>
    <row r="9" spans="1:11" x14ac:dyDescent="0.15">
      <c r="A9" t="s">
        <v>119</v>
      </c>
      <c r="D9" s="9"/>
      <c r="E9">
        <v>4.1085000000000003</v>
      </c>
      <c r="F9">
        <v>4.17</v>
      </c>
      <c r="G9">
        <v>2.9039999999999999</v>
      </c>
    </row>
    <row r="10" spans="1:11" x14ac:dyDescent="0.15">
      <c r="A10" t="s">
        <v>78</v>
      </c>
      <c r="D10" s="9"/>
      <c r="E10">
        <v>2.9348000000000001</v>
      </c>
      <c r="F10" s="7">
        <v>2.85</v>
      </c>
      <c r="G10" s="7">
        <v>0</v>
      </c>
    </row>
    <row r="11" spans="1:11" x14ac:dyDescent="0.15">
      <c r="A11" t="s">
        <v>117</v>
      </c>
      <c r="D11" s="9"/>
      <c r="E11">
        <v>2.7488999999999999</v>
      </c>
      <c r="F11">
        <v>2.64</v>
      </c>
      <c r="G11">
        <v>2.508</v>
      </c>
    </row>
    <row r="12" spans="1:11" x14ac:dyDescent="0.15">
      <c r="A12" t="s">
        <v>118</v>
      </c>
      <c r="D12" s="9"/>
      <c r="E12">
        <v>102.113</v>
      </c>
      <c r="F12">
        <v>97.91</v>
      </c>
      <c r="G12">
        <v>104.04900000000001</v>
      </c>
    </row>
    <row r="13" spans="1:11" x14ac:dyDescent="0.15">
      <c r="D13" s="9"/>
    </row>
    <row r="14" spans="1:11" x14ac:dyDescent="0.1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</row>
    <row r="15" spans="1:11" x14ac:dyDescent="0.15">
      <c r="A15" s="19" t="s">
        <v>211</v>
      </c>
      <c r="E15" s="13" t="s">
        <v>115</v>
      </c>
      <c r="F15" s="13" t="s">
        <v>175</v>
      </c>
      <c r="G15" s="13" t="s">
        <v>116</v>
      </c>
    </row>
    <row r="16" spans="1:11" x14ac:dyDescent="0.15">
      <c r="A16" s="6" t="s">
        <v>158</v>
      </c>
      <c r="B16" s="6"/>
      <c r="E16" t="s">
        <v>165</v>
      </c>
      <c r="F16" s="21" t="s">
        <v>178</v>
      </c>
      <c r="G16" t="s">
        <v>126</v>
      </c>
    </row>
    <row r="17" spans="1:11" x14ac:dyDescent="0.15">
      <c r="A17" s="6" t="s">
        <v>213</v>
      </c>
      <c r="B17" s="6"/>
      <c r="E17" t="s">
        <v>169</v>
      </c>
      <c r="F17" s="22" t="s">
        <v>179</v>
      </c>
      <c r="G17" t="s">
        <v>216</v>
      </c>
    </row>
    <row r="18" spans="1:11" x14ac:dyDescent="0.15">
      <c r="A18" s="6" t="s">
        <v>194</v>
      </c>
      <c r="B18" s="6"/>
      <c r="E18" t="s">
        <v>219</v>
      </c>
      <c r="F18" s="21" t="s">
        <v>180</v>
      </c>
      <c r="G18" s="24">
        <v>70</v>
      </c>
    </row>
    <row r="19" spans="1:11" x14ac:dyDescent="0.15">
      <c r="A19" s="6" t="s">
        <v>195</v>
      </c>
      <c r="B19" s="6"/>
      <c r="E19" t="s">
        <v>166</v>
      </c>
      <c r="F19" s="23" t="s">
        <v>100</v>
      </c>
      <c r="G19" s="22" t="s">
        <v>126</v>
      </c>
    </row>
    <row r="20" spans="1:11" x14ac:dyDescent="0.15">
      <c r="A20" s="6" t="s">
        <v>171</v>
      </c>
      <c r="B20" s="6"/>
      <c r="E20" s="24">
        <v>14</v>
      </c>
      <c r="F20" s="21" t="s">
        <v>182</v>
      </c>
      <c r="G20" s="24">
        <v>12</v>
      </c>
    </row>
    <row r="21" spans="1:11" x14ac:dyDescent="0.15">
      <c r="A21" s="6" t="s">
        <v>224</v>
      </c>
      <c r="B21" s="6"/>
      <c r="E21" t="s">
        <v>162</v>
      </c>
      <c r="F21" s="21" t="s">
        <v>157</v>
      </c>
      <c r="G21" t="s">
        <v>183</v>
      </c>
    </row>
    <row r="22" spans="1:11" x14ac:dyDescent="0.1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</row>
  </sheetData>
  <sheetProtection algorithmName="SHA-512" hashValue="B2HHDI+6eUUuf4zov+y/s8N/gOn/gn96xpU8HDdgSrnWk/EodcCyZxp3nTgVyhNQAnSZRsQy6HTb4peADSij0g==" saltValue="ZfXSORp3JC2YqQM6RzQLiQ==" spinCount="100000" sheet="1" objects="1" scenarios="1"/>
  <phoneticPr fontId="7" type="noConversion"/>
  <pageMargins left="0.75" right="0.75" top="1" bottom="1" header="0.5" footer="0.5"/>
  <ignoredErrors>
    <ignoredError sqref="F20" numberStoredAsText="1"/>
  </ignoredErrors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A1:K38"/>
  <sheetViews>
    <sheetView zoomScale="125" workbookViewId="0">
      <selection activeCell="H23" sqref="H23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2" t="s">
        <v>148</v>
      </c>
    </row>
    <row r="2" spans="1:11" x14ac:dyDescent="0.1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</row>
    <row r="3" spans="1:11" x14ac:dyDescent="0.15">
      <c r="A3" s="10" t="s">
        <v>201</v>
      </c>
      <c r="B3" s="11"/>
      <c r="C3" s="11"/>
      <c r="D3" s="12"/>
      <c r="E3" s="11"/>
      <c r="F3" s="11"/>
      <c r="G3" s="11"/>
      <c r="H3" s="11"/>
      <c r="I3" s="11"/>
      <c r="J3" s="11"/>
      <c r="K3" s="11"/>
    </row>
    <row r="4" spans="1:11" x14ac:dyDescent="0.15">
      <c r="D4" s="9"/>
      <c r="E4" s="4" t="s">
        <v>207</v>
      </c>
    </row>
    <row r="5" spans="1:11" x14ac:dyDescent="0.15">
      <c r="D5" s="9"/>
    </row>
    <row r="6" spans="1:11" x14ac:dyDescent="0.15">
      <c r="A6" s="5" t="s">
        <v>160</v>
      </c>
      <c r="D6" s="9"/>
      <c r="E6" s="13" t="s">
        <v>115</v>
      </c>
      <c r="F6" s="13" t="s">
        <v>175</v>
      </c>
      <c r="G6" s="13" t="s">
        <v>116</v>
      </c>
    </row>
    <row r="7" spans="1:11" x14ac:dyDescent="0.15">
      <c r="A7" t="s">
        <v>74</v>
      </c>
      <c r="D7" s="9"/>
      <c r="E7" s="1">
        <v>748</v>
      </c>
      <c r="F7">
        <v>18300</v>
      </c>
      <c r="G7">
        <v>748</v>
      </c>
    </row>
    <row r="8" spans="1:11" x14ac:dyDescent="0.15">
      <c r="A8" s="14" t="s">
        <v>75</v>
      </c>
      <c r="B8" s="14"/>
      <c r="C8" s="14"/>
      <c r="D8" s="15"/>
      <c r="E8" s="14">
        <v>2500</v>
      </c>
      <c r="F8" s="14">
        <v>18300</v>
      </c>
      <c r="G8" s="14">
        <v>2500</v>
      </c>
    </row>
    <row r="9" spans="1:11" x14ac:dyDescent="0.15">
      <c r="A9" t="s">
        <v>229</v>
      </c>
      <c r="D9" s="9"/>
      <c r="E9">
        <v>5.4196999999999997</v>
      </c>
      <c r="F9">
        <v>4.3899999999999997</v>
      </c>
      <c r="G9">
        <v>5.9290000000000003</v>
      </c>
    </row>
    <row r="10" spans="1:11" x14ac:dyDescent="0.15">
      <c r="A10" t="s">
        <v>230</v>
      </c>
      <c r="D10" s="9"/>
      <c r="E10" s="27">
        <v>4.0820999999999996</v>
      </c>
      <c r="F10">
        <v>0</v>
      </c>
      <c r="G10">
        <v>3.9159999999999999</v>
      </c>
    </row>
    <row r="11" spans="1:11" x14ac:dyDescent="0.15">
      <c r="A11" t="s">
        <v>117</v>
      </c>
      <c r="D11" s="9"/>
      <c r="E11">
        <v>3.5057</v>
      </c>
      <c r="F11">
        <v>3.87</v>
      </c>
      <c r="G11">
        <v>2.3650000000000002</v>
      </c>
    </row>
    <row r="12" spans="1:11" x14ac:dyDescent="0.15">
      <c r="A12" t="s">
        <v>118</v>
      </c>
      <c r="D12" s="9"/>
      <c r="E12">
        <v>79.233000000000004</v>
      </c>
      <c r="F12">
        <v>91.4</v>
      </c>
      <c r="G12">
        <v>75.933000000000007</v>
      </c>
    </row>
    <row r="13" spans="1:11" x14ac:dyDescent="0.15">
      <c r="D13" s="9"/>
    </row>
    <row r="14" spans="1:11" x14ac:dyDescent="0.15">
      <c r="D14" s="9"/>
    </row>
    <row r="15" spans="1:11" x14ac:dyDescent="0.15">
      <c r="A15" s="5" t="s">
        <v>113</v>
      </c>
      <c r="D15" s="9"/>
      <c r="E15" s="13" t="s">
        <v>115</v>
      </c>
      <c r="F15" s="13" t="s">
        <v>175</v>
      </c>
      <c r="G15" s="13" t="s">
        <v>116</v>
      </c>
    </row>
    <row r="16" spans="1:11" x14ac:dyDescent="0.15">
      <c r="A16" t="s">
        <v>74</v>
      </c>
      <c r="D16" s="9"/>
      <c r="E16" s="17" t="s">
        <v>114</v>
      </c>
      <c r="F16" s="17" t="s">
        <v>114</v>
      </c>
      <c r="G16">
        <v>748</v>
      </c>
    </row>
    <row r="17" spans="1:11" x14ac:dyDescent="0.15">
      <c r="A17" s="14" t="s">
        <v>75</v>
      </c>
      <c r="B17" s="14"/>
      <c r="C17" s="14"/>
      <c r="D17" s="15"/>
      <c r="E17" s="20" t="s">
        <v>114</v>
      </c>
      <c r="F17" s="20" t="s">
        <v>114</v>
      </c>
      <c r="G17" s="14">
        <v>2500</v>
      </c>
    </row>
    <row r="18" spans="1:11" x14ac:dyDescent="0.15">
      <c r="A18" t="s">
        <v>229</v>
      </c>
      <c r="D18" s="9"/>
      <c r="E18" s="17" t="s">
        <v>114</v>
      </c>
      <c r="F18" s="17" t="s">
        <v>114</v>
      </c>
      <c r="G18">
        <v>6.3029999999999999</v>
      </c>
    </row>
    <row r="19" spans="1:11" x14ac:dyDescent="0.15">
      <c r="A19" t="s">
        <v>193</v>
      </c>
      <c r="D19" s="9"/>
      <c r="E19" s="17" t="s">
        <v>131</v>
      </c>
      <c r="F19" s="17" t="s">
        <v>131</v>
      </c>
      <c r="G19">
        <v>4.3120000000000003</v>
      </c>
    </row>
    <row r="20" spans="1:11" x14ac:dyDescent="0.15">
      <c r="A20" t="s">
        <v>117</v>
      </c>
      <c r="D20" s="9"/>
      <c r="E20" s="17" t="s">
        <v>114</v>
      </c>
      <c r="F20" s="17" t="s">
        <v>114</v>
      </c>
      <c r="G20">
        <v>2.585</v>
      </c>
    </row>
    <row r="21" spans="1:11" x14ac:dyDescent="0.15">
      <c r="A21" t="s">
        <v>118</v>
      </c>
      <c r="D21" s="9"/>
      <c r="E21" s="17" t="s">
        <v>114</v>
      </c>
      <c r="F21" s="17" t="s">
        <v>114</v>
      </c>
      <c r="G21">
        <v>75.108000000000004</v>
      </c>
    </row>
    <row r="22" spans="1:11" x14ac:dyDescent="0.15">
      <c r="D22" s="9"/>
    </row>
    <row r="23" spans="1:11" x14ac:dyDescent="0.15">
      <c r="D23" s="9"/>
    </row>
    <row r="24" spans="1:11" x14ac:dyDescent="0.15">
      <c r="A24" s="5" t="s">
        <v>132</v>
      </c>
      <c r="D24" s="9"/>
      <c r="E24" s="13" t="s">
        <v>133</v>
      </c>
      <c r="F24" s="13" t="s">
        <v>175</v>
      </c>
      <c r="G24" s="13" t="s">
        <v>134</v>
      </c>
    </row>
    <row r="25" spans="1:11" x14ac:dyDescent="0.15">
      <c r="A25" s="14" t="s">
        <v>123</v>
      </c>
      <c r="B25" s="14"/>
      <c r="C25" s="14"/>
      <c r="D25" s="15"/>
      <c r="E25" s="20" t="s">
        <v>131</v>
      </c>
      <c r="F25" s="20" t="s">
        <v>131</v>
      </c>
      <c r="G25" s="14">
        <v>1825</v>
      </c>
    </row>
    <row r="26" spans="1:11" x14ac:dyDescent="0.15">
      <c r="A26" t="s">
        <v>153</v>
      </c>
      <c r="D26" s="9"/>
      <c r="E26" s="17" t="s">
        <v>131</v>
      </c>
      <c r="F26" s="17" t="s">
        <v>131</v>
      </c>
      <c r="G26">
        <v>3.476</v>
      </c>
    </row>
    <row r="27" spans="1:11" x14ac:dyDescent="0.15">
      <c r="A27" t="s">
        <v>117</v>
      </c>
      <c r="D27" s="9"/>
      <c r="E27" s="17" t="s">
        <v>131</v>
      </c>
      <c r="F27" s="17" t="s">
        <v>131</v>
      </c>
      <c r="G27">
        <v>3.0910000000000002</v>
      </c>
    </row>
    <row r="28" spans="1:11" x14ac:dyDescent="0.15">
      <c r="A28" t="s">
        <v>118</v>
      </c>
      <c r="D28" s="9"/>
      <c r="E28" s="17" t="s">
        <v>131</v>
      </c>
      <c r="F28" s="17" t="s">
        <v>131</v>
      </c>
      <c r="G28">
        <v>34.331000000000003</v>
      </c>
    </row>
    <row r="29" spans="1:11" x14ac:dyDescent="0.15">
      <c r="D29" s="9"/>
    </row>
    <row r="30" spans="1:11" x14ac:dyDescent="0.1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1:11" x14ac:dyDescent="0.15">
      <c r="A31" s="19" t="s">
        <v>211</v>
      </c>
      <c r="E31" s="13" t="s">
        <v>115</v>
      </c>
      <c r="F31" s="13" t="s">
        <v>175</v>
      </c>
      <c r="G31" s="13" t="s">
        <v>116</v>
      </c>
    </row>
    <row r="32" spans="1:11" x14ac:dyDescent="0.15">
      <c r="A32" s="6" t="s">
        <v>158</v>
      </c>
      <c r="B32" s="6"/>
      <c r="E32" t="s">
        <v>165</v>
      </c>
      <c r="F32" s="21" t="s">
        <v>178</v>
      </c>
      <c r="G32" t="s">
        <v>126</v>
      </c>
    </row>
    <row r="33" spans="1:11" x14ac:dyDescent="0.15">
      <c r="A33" s="6" t="s">
        <v>213</v>
      </c>
      <c r="B33" s="6"/>
      <c r="E33" t="s">
        <v>169</v>
      </c>
      <c r="F33" s="22" t="s">
        <v>179</v>
      </c>
      <c r="G33" t="s">
        <v>216</v>
      </c>
    </row>
    <row r="34" spans="1:11" x14ac:dyDescent="0.15">
      <c r="A34" s="6" t="s">
        <v>194</v>
      </c>
      <c r="B34" s="6"/>
      <c r="E34" t="s">
        <v>219</v>
      </c>
      <c r="F34" s="21" t="s">
        <v>180</v>
      </c>
      <c r="G34" s="24">
        <v>70</v>
      </c>
    </row>
    <row r="35" spans="1:11" x14ac:dyDescent="0.15">
      <c r="A35" s="6" t="s">
        <v>195</v>
      </c>
      <c r="B35" s="6"/>
      <c r="E35" t="s">
        <v>166</v>
      </c>
      <c r="F35" s="23" t="s">
        <v>100</v>
      </c>
      <c r="G35" s="22" t="s">
        <v>126</v>
      </c>
    </row>
    <row r="36" spans="1:11" x14ac:dyDescent="0.15">
      <c r="A36" s="6" t="s">
        <v>171</v>
      </c>
      <c r="B36" s="6"/>
      <c r="E36" s="24">
        <v>14</v>
      </c>
      <c r="F36" s="21" t="s">
        <v>182</v>
      </c>
      <c r="G36" s="24">
        <v>12</v>
      </c>
    </row>
    <row r="37" spans="1:11" x14ac:dyDescent="0.15">
      <c r="A37" s="6" t="s">
        <v>224</v>
      </c>
      <c r="B37" s="6"/>
      <c r="E37" t="s">
        <v>162</v>
      </c>
      <c r="F37" s="21" t="s">
        <v>157</v>
      </c>
      <c r="G37" t="s">
        <v>183</v>
      </c>
    </row>
    <row r="38" spans="1:11" x14ac:dyDescent="0.1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</row>
  </sheetData>
  <sheetProtection algorithmName="SHA-512" hashValue="5bDiEl/ZinFWJ2Ju2wbu9S0KflvJjhSovEPdBe8PXJrtnzJuWqnaAZLEftktUxuDtCB6F157aOlVDcVOTf9PmQ==" saltValue="S772H06sUjB3Dx/nQ5r72g==" spinCount="100000" sheet="1" objects="1" scenarios="1"/>
  <phoneticPr fontId="7" type="noConversion"/>
  <pageMargins left="0.75" right="0.75" top="1" bottom="1" header="0.5" footer="0.5"/>
  <ignoredErrors>
    <ignoredError sqref="F36" numberStoredAsText="1"/>
  </ignoredErrors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A1:K22"/>
  <sheetViews>
    <sheetView zoomScale="125" workbookViewId="0">
      <selection activeCell="I32" sqref="I32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2" t="s">
        <v>148</v>
      </c>
    </row>
    <row r="2" spans="1:11" x14ac:dyDescent="0.15">
      <c r="A2" s="3"/>
      <c r="B2" s="3"/>
      <c r="C2" s="3"/>
      <c r="D2" s="3"/>
      <c r="E2" s="3"/>
      <c r="F2" s="3"/>
      <c r="G2" s="3"/>
      <c r="H2" s="3"/>
      <c r="I2" s="3"/>
      <c r="J2" s="3"/>
      <c r="K2" s="3"/>
    </row>
    <row r="3" spans="1:11" x14ac:dyDescent="0.15">
      <c r="A3" s="10" t="s">
        <v>149</v>
      </c>
      <c r="B3" s="11"/>
      <c r="C3" s="11"/>
      <c r="D3" s="12"/>
      <c r="E3" s="11"/>
      <c r="F3" s="11"/>
      <c r="G3" s="11"/>
      <c r="H3" s="11"/>
      <c r="I3" s="11"/>
      <c r="J3" s="11"/>
      <c r="K3" s="11"/>
    </row>
    <row r="4" spans="1:11" x14ac:dyDescent="0.15">
      <c r="D4" s="9"/>
      <c r="E4" s="4" t="s">
        <v>222</v>
      </c>
    </row>
    <row r="5" spans="1:11" x14ac:dyDescent="0.15">
      <c r="D5" s="9"/>
    </row>
    <row r="6" spans="1:11" x14ac:dyDescent="0.15">
      <c r="A6" s="5" t="s">
        <v>155</v>
      </c>
      <c r="D6" s="9"/>
      <c r="E6" s="13" t="s">
        <v>156</v>
      </c>
      <c r="F6" s="13" t="s">
        <v>175</v>
      </c>
      <c r="G6" s="13" t="s">
        <v>116</v>
      </c>
    </row>
    <row r="7" spans="1:11" x14ac:dyDescent="0.15">
      <c r="A7" s="1" t="s">
        <v>191</v>
      </c>
      <c r="D7" s="9"/>
      <c r="E7" s="1">
        <v>775</v>
      </c>
      <c r="F7" s="1">
        <v>775</v>
      </c>
      <c r="G7">
        <v>2328</v>
      </c>
    </row>
    <row r="8" spans="1:11" x14ac:dyDescent="0.15">
      <c r="A8" s="14" t="s">
        <v>192</v>
      </c>
      <c r="B8" s="14"/>
      <c r="C8" s="14"/>
      <c r="D8" s="15"/>
      <c r="E8" s="14">
        <v>2325</v>
      </c>
      <c r="F8" s="14">
        <v>2325</v>
      </c>
      <c r="G8" s="14">
        <v>2328</v>
      </c>
    </row>
    <row r="9" spans="1:11" x14ac:dyDescent="0.15">
      <c r="A9" t="s">
        <v>119</v>
      </c>
      <c r="D9" s="9"/>
      <c r="E9">
        <v>3.9820000000000002</v>
      </c>
      <c r="F9">
        <v>4.05</v>
      </c>
      <c r="G9">
        <v>2.706</v>
      </c>
    </row>
    <row r="10" spans="1:11" x14ac:dyDescent="0.15">
      <c r="A10" t="s">
        <v>78</v>
      </c>
      <c r="D10" s="9"/>
      <c r="E10">
        <v>2.8149000000000002</v>
      </c>
      <c r="F10" s="7">
        <v>2.77</v>
      </c>
      <c r="G10" s="7">
        <v>0</v>
      </c>
    </row>
    <row r="11" spans="1:11" x14ac:dyDescent="0.15">
      <c r="A11" t="s">
        <v>117</v>
      </c>
      <c r="D11" s="9"/>
      <c r="E11">
        <v>2.6301000000000001</v>
      </c>
      <c r="F11">
        <v>2.56</v>
      </c>
      <c r="G11">
        <v>2.31</v>
      </c>
    </row>
    <row r="12" spans="1:11" x14ac:dyDescent="0.15">
      <c r="A12" t="s">
        <v>118</v>
      </c>
      <c r="D12" s="9"/>
      <c r="E12">
        <v>95.590999999999994</v>
      </c>
      <c r="F12">
        <v>94.98</v>
      </c>
      <c r="G12">
        <v>98.900999999999996</v>
      </c>
    </row>
    <row r="13" spans="1:11" x14ac:dyDescent="0.15">
      <c r="D13" s="9"/>
    </row>
    <row r="14" spans="1:11" x14ac:dyDescent="0.1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</row>
    <row r="15" spans="1:11" x14ac:dyDescent="0.15">
      <c r="A15" s="19" t="s">
        <v>211</v>
      </c>
      <c r="E15" s="13" t="s">
        <v>115</v>
      </c>
      <c r="F15" s="13" t="s">
        <v>177</v>
      </c>
      <c r="G15" s="13" t="s">
        <v>116</v>
      </c>
    </row>
    <row r="16" spans="1:11" x14ac:dyDescent="0.15">
      <c r="A16" s="6" t="s">
        <v>158</v>
      </c>
      <c r="B16" s="6"/>
      <c r="E16" t="s">
        <v>168</v>
      </c>
      <c r="F16" s="21" t="s">
        <v>178</v>
      </c>
      <c r="G16" t="s">
        <v>126</v>
      </c>
    </row>
    <row r="17" spans="1:11" x14ac:dyDescent="0.15">
      <c r="A17" s="6" t="s">
        <v>213</v>
      </c>
      <c r="B17" s="6"/>
      <c r="E17" t="s">
        <v>169</v>
      </c>
      <c r="F17" s="22" t="s">
        <v>179</v>
      </c>
      <c r="G17" t="s">
        <v>216</v>
      </c>
    </row>
    <row r="18" spans="1:11" x14ac:dyDescent="0.15">
      <c r="A18" s="6" t="s">
        <v>194</v>
      </c>
      <c r="B18" s="6"/>
      <c r="E18" t="s">
        <v>219</v>
      </c>
      <c r="F18" s="21" t="s">
        <v>180</v>
      </c>
      <c r="G18" s="24">
        <v>70</v>
      </c>
    </row>
    <row r="19" spans="1:11" x14ac:dyDescent="0.15">
      <c r="A19" s="6" t="s">
        <v>195</v>
      </c>
      <c r="B19" s="6"/>
      <c r="E19" t="s">
        <v>220</v>
      </c>
      <c r="F19" s="23" t="s">
        <v>181</v>
      </c>
      <c r="G19" s="22" t="s">
        <v>217</v>
      </c>
    </row>
    <row r="20" spans="1:11" x14ac:dyDescent="0.15">
      <c r="A20" s="6" t="s">
        <v>171</v>
      </c>
      <c r="B20" s="6"/>
      <c r="E20" s="24">
        <v>14</v>
      </c>
      <c r="F20" s="21" t="s">
        <v>182</v>
      </c>
      <c r="G20" s="24">
        <v>12</v>
      </c>
    </row>
    <row r="21" spans="1:11" x14ac:dyDescent="0.15">
      <c r="A21" s="6" t="s">
        <v>224</v>
      </c>
      <c r="B21" s="6"/>
      <c r="E21" t="s">
        <v>162</v>
      </c>
      <c r="F21" s="21" t="s">
        <v>157</v>
      </c>
      <c r="G21" t="s">
        <v>218</v>
      </c>
    </row>
    <row r="22" spans="1:11" x14ac:dyDescent="0.15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</row>
  </sheetData>
  <sheetProtection algorithmName="SHA-512" hashValue="7dCaRX8KI7SDZuh/+Tj8moL/tUFFSEPvysLqJ6ASoL2RmKLGXa+WypEvdIa1VThg37CQGvm18Svad3FO5IMZyw==" saltValue="G5Z1BmDqy7jV/c5HXqNkyg==" spinCount="100000" sheet="1" objects="1" scenarios="1"/>
  <phoneticPr fontId="7" type="noConversion"/>
  <pageMargins left="0.75" right="0.75" top="1" bottom="1" header="0.5" footer="0.5"/>
  <ignoredErrors>
    <ignoredError sqref="F20" numberStoredAsText="1"/>
  </ignoredErrors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A1:K38"/>
  <sheetViews>
    <sheetView zoomScale="125" workbookViewId="0">
      <selection activeCell="I21" sqref="I21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11" width="10" customWidth="1"/>
  </cols>
  <sheetData>
    <row r="1" spans="1:11" x14ac:dyDescent="0.15">
      <c r="A1" s="2" t="s">
        <v>148</v>
      </c>
    </row>
    <row r="2" spans="1:11" x14ac:dyDescent="0.15">
      <c r="A2" s="3"/>
      <c r="B2" s="3"/>
      <c r="C2" s="3"/>
      <c r="D2" s="3"/>
      <c r="E2" s="3"/>
      <c r="F2" s="3"/>
      <c r="G2" s="3"/>
      <c r="H2" s="3"/>
      <c r="I2" s="3"/>
      <c r="J2" s="3"/>
      <c r="K2" s="3"/>
    </row>
    <row r="3" spans="1:11" x14ac:dyDescent="0.15">
      <c r="A3" s="10" t="s">
        <v>201</v>
      </c>
      <c r="B3" s="11"/>
      <c r="C3" s="11"/>
      <c r="D3" s="12"/>
      <c r="E3" s="11"/>
      <c r="F3" s="11"/>
      <c r="G3" s="11"/>
      <c r="H3" s="11"/>
      <c r="I3" s="11"/>
      <c r="J3" s="11"/>
      <c r="K3" s="11"/>
    </row>
    <row r="4" spans="1:11" x14ac:dyDescent="0.15">
      <c r="D4" s="9"/>
      <c r="E4" s="4" t="s">
        <v>154</v>
      </c>
    </row>
    <row r="5" spans="1:11" x14ac:dyDescent="0.15">
      <c r="D5" s="9"/>
    </row>
    <row r="6" spans="1:11" x14ac:dyDescent="0.15">
      <c r="A6" s="5" t="s">
        <v>160</v>
      </c>
      <c r="D6" s="9"/>
      <c r="E6" s="13" t="s">
        <v>115</v>
      </c>
      <c r="F6" s="13" t="s">
        <v>175</v>
      </c>
      <c r="G6" s="13" t="s">
        <v>116</v>
      </c>
    </row>
    <row r="7" spans="1:11" x14ac:dyDescent="0.15">
      <c r="A7" t="s">
        <v>74</v>
      </c>
      <c r="D7" s="9"/>
      <c r="E7" s="1">
        <v>748</v>
      </c>
      <c r="F7">
        <v>18300</v>
      </c>
      <c r="G7">
        <v>748</v>
      </c>
    </row>
    <row r="8" spans="1:11" x14ac:dyDescent="0.15">
      <c r="A8" s="14" t="s">
        <v>75</v>
      </c>
      <c r="B8" s="14"/>
      <c r="C8" s="14"/>
      <c r="D8" s="15"/>
      <c r="E8" s="14">
        <v>2500</v>
      </c>
      <c r="F8" s="14">
        <v>18300</v>
      </c>
      <c r="G8" s="14">
        <v>2500</v>
      </c>
    </row>
    <row r="9" spans="1:11" x14ac:dyDescent="0.15">
      <c r="A9" t="s">
        <v>229</v>
      </c>
      <c r="D9" s="9"/>
      <c r="E9">
        <v>4.4021999999999997</v>
      </c>
      <c r="F9">
        <v>3.66</v>
      </c>
      <c r="G9">
        <v>4.851</v>
      </c>
    </row>
    <row r="10" spans="1:11" x14ac:dyDescent="0.15">
      <c r="A10" t="s">
        <v>230</v>
      </c>
      <c r="D10" s="9"/>
      <c r="E10" s="7">
        <v>3.718</v>
      </c>
      <c r="F10">
        <v>0</v>
      </c>
      <c r="G10">
        <v>3.5089999999999999</v>
      </c>
    </row>
    <row r="11" spans="1:11" x14ac:dyDescent="0.15">
      <c r="A11" t="s">
        <v>117</v>
      </c>
      <c r="D11" s="9"/>
      <c r="E11">
        <v>3.4561999999999999</v>
      </c>
      <c r="F11">
        <v>3.23</v>
      </c>
      <c r="G11">
        <v>2.2440000000000002</v>
      </c>
    </row>
    <row r="12" spans="1:11" x14ac:dyDescent="0.15">
      <c r="A12" t="s">
        <v>118</v>
      </c>
      <c r="D12" s="9"/>
      <c r="E12">
        <v>76.923000000000002</v>
      </c>
      <c r="F12">
        <v>76.17</v>
      </c>
      <c r="G12">
        <v>74.832999999999998</v>
      </c>
    </row>
    <row r="13" spans="1:11" x14ac:dyDescent="0.15">
      <c r="D13" s="9"/>
    </row>
    <row r="14" spans="1:11" x14ac:dyDescent="0.15">
      <c r="D14" s="9"/>
    </row>
    <row r="15" spans="1:11" x14ac:dyDescent="0.15">
      <c r="A15" s="5" t="s">
        <v>113</v>
      </c>
      <c r="D15" s="9"/>
      <c r="E15" s="13" t="s">
        <v>115</v>
      </c>
      <c r="F15" s="13" t="s">
        <v>175</v>
      </c>
      <c r="G15" s="13" t="s">
        <v>116</v>
      </c>
    </row>
    <row r="16" spans="1:11" x14ac:dyDescent="0.15">
      <c r="A16" t="s">
        <v>74</v>
      </c>
      <c r="D16" s="9"/>
      <c r="E16" s="17" t="s">
        <v>114</v>
      </c>
      <c r="F16" s="17" t="s">
        <v>114</v>
      </c>
      <c r="G16">
        <v>748</v>
      </c>
    </row>
    <row r="17" spans="1:11" x14ac:dyDescent="0.15">
      <c r="A17" s="14" t="s">
        <v>75</v>
      </c>
      <c r="B17" s="14"/>
      <c r="C17" s="14"/>
      <c r="D17" s="15"/>
      <c r="E17" s="20" t="s">
        <v>114</v>
      </c>
      <c r="F17" s="20" t="s">
        <v>114</v>
      </c>
      <c r="G17" s="14">
        <v>2500</v>
      </c>
    </row>
    <row r="18" spans="1:11" x14ac:dyDescent="0.15">
      <c r="A18" t="s">
        <v>229</v>
      </c>
      <c r="D18" s="9"/>
      <c r="E18" s="17" t="s">
        <v>114</v>
      </c>
      <c r="F18" s="17" t="s">
        <v>114</v>
      </c>
      <c r="G18">
        <v>5.1260000000000003</v>
      </c>
    </row>
    <row r="19" spans="1:11" x14ac:dyDescent="0.15">
      <c r="A19" t="s">
        <v>193</v>
      </c>
      <c r="D19" s="9"/>
      <c r="E19" s="17" t="s">
        <v>131</v>
      </c>
      <c r="F19" s="17" t="s">
        <v>131</v>
      </c>
      <c r="G19">
        <v>3.883</v>
      </c>
    </row>
    <row r="20" spans="1:11" x14ac:dyDescent="0.15">
      <c r="A20" t="s">
        <v>117</v>
      </c>
      <c r="D20" s="9"/>
      <c r="E20" s="17" t="s">
        <v>114</v>
      </c>
      <c r="F20" s="17" t="s">
        <v>114</v>
      </c>
      <c r="G20">
        <v>2.464</v>
      </c>
    </row>
    <row r="21" spans="1:11" x14ac:dyDescent="0.15">
      <c r="A21" t="s">
        <v>118</v>
      </c>
      <c r="D21" s="9"/>
      <c r="E21" s="17" t="s">
        <v>114</v>
      </c>
      <c r="F21" s="17" t="s">
        <v>114</v>
      </c>
      <c r="G21">
        <v>74.007999999999996</v>
      </c>
    </row>
    <row r="22" spans="1:11" x14ac:dyDescent="0.15">
      <c r="D22" s="9"/>
    </row>
    <row r="23" spans="1:11" x14ac:dyDescent="0.15">
      <c r="D23" s="9"/>
    </row>
    <row r="24" spans="1:11" x14ac:dyDescent="0.15">
      <c r="A24" s="5" t="s">
        <v>132</v>
      </c>
      <c r="D24" s="9"/>
      <c r="E24" s="13" t="s">
        <v>133</v>
      </c>
      <c r="F24" s="13" t="s">
        <v>175</v>
      </c>
      <c r="G24" s="13" t="s">
        <v>134</v>
      </c>
    </row>
    <row r="25" spans="1:11" x14ac:dyDescent="0.15">
      <c r="A25" s="14" t="s">
        <v>123</v>
      </c>
      <c r="B25" s="14"/>
      <c r="C25" s="14"/>
      <c r="D25" s="15"/>
      <c r="E25" s="20" t="s">
        <v>131</v>
      </c>
      <c r="F25" s="20" t="s">
        <v>131</v>
      </c>
      <c r="G25" s="14">
        <v>18250</v>
      </c>
    </row>
    <row r="26" spans="1:11" x14ac:dyDescent="0.15">
      <c r="A26" t="s">
        <v>153</v>
      </c>
      <c r="D26" s="9"/>
      <c r="E26" s="17" t="s">
        <v>131</v>
      </c>
      <c r="F26" s="17" t="s">
        <v>131</v>
      </c>
      <c r="G26">
        <v>3.355</v>
      </c>
    </row>
    <row r="27" spans="1:11" x14ac:dyDescent="0.15">
      <c r="A27" t="s">
        <v>117</v>
      </c>
      <c r="D27" s="9"/>
      <c r="E27" s="17" t="s">
        <v>131</v>
      </c>
      <c r="F27" s="17" t="s">
        <v>131</v>
      </c>
      <c r="G27">
        <v>2.97</v>
      </c>
    </row>
    <row r="28" spans="1:11" x14ac:dyDescent="0.15">
      <c r="A28" t="s">
        <v>118</v>
      </c>
      <c r="D28" s="9"/>
      <c r="E28" s="17" t="s">
        <v>131</v>
      </c>
      <c r="F28" s="17" t="s">
        <v>131</v>
      </c>
      <c r="G28">
        <v>34.331000000000003</v>
      </c>
    </row>
    <row r="29" spans="1:11" x14ac:dyDescent="0.15">
      <c r="D29" s="9"/>
    </row>
    <row r="30" spans="1:11" x14ac:dyDescent="0.1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1:11" x14ac:dyDescent="0.15">
      <c r="A31" s="19" t="s">
        <v>211</v>
      </c>
      <c r="E31" s="13" t="s">
        <v>115</v>
      </c>
      <c r="F31" s="13" t="s">
        <v>177</v>
      </c>
      <c r="G31" s="13" t="s">
        <v>116</v>
      </c>
    </row>
    <row r="32" spans="1:11" x14ac:dyDescent="0.15">
      <c r="A32" s="6" t="s">
        <v>158</v>
      </c>
      <c r="B32" s="6"/>
      <c r="E32" t="s">
        <v>168</v>
      </c>
      <c r="F32" s="21" t="s">
        <v>178</v>
      </c>
      <c r="G32" t="s">
        <v>126</v>
      </c>
    </row>
    <row r="33" spans="1:11" x14ac:dyDescent="0.15">
      <c r="A33" s="6" t="s">
        <v>213</v>
      </c>
      <c r="B33" s="6"/>
      <c r="E33" t="s">
        <v>169</v>
      </c>
      <c r="F33" s="22" t="s">
        <v>179</v>
      </c>
      <c r="G33" t="s">
        <v>216</v>
      </c>
    </row>
    <row r="34" spans="1:11" x14ac:dyDescent="0.15">
      <c r="A34" s="6" t="s">
        <v>194</v>
      </c>
      <c r="B34" s="6"/>
      <c r="E34" t="s">
        <v>219</v>
      </c>
      <c r="F34" s="21" t="s">
        <v>180</v>
      </c>
      <c r="G34" s="24">
        <v>70</v>
      </c>
    </row>
    <row r="35" spans="1:11" x14ac:dyDescent="0.15">
      <c r="A35" s="6" t="s">
        <v>195</v>
      </c>
      <c r="B35" s="6"/>
      <c r="E35" t="s">
        <v>220</v>
      </c>
      <c r="F35" s="23" t="s">
        <v>181</v>
      </c>
      <c r="G35" s="22" t="s">
        <v>217</v>
      </c>
    </row>
    <row r="36" spans="1:11" x14ac:dyDescent="0.15">
      <c r="A36" s="6" t="s">
        <v>171</v>
      </c>
      <c r="B36" s="6"/>
      <c r="E36" s="24">
        <v>14</v>
      </c>
      <c r="F36" s="21" t="s">
        <v>182</v>
      </c>
      <c r="G36" s="24">
        <v>12</v>
      </c>
    </row>
    <row r="37" spans="1:11" x14ac:dyDescent="0.15">
      <c r="A37" s="6" t="s">
        <v>224</v>
      </c>
      <c r="B37" s="6"/>
      <c r="E37" t="s">
        <v>162</v>
      </c>
      <c r="F37" s="21" t="s">
        <v>157</v>
      </c>
      <c r="G37" t="s">
        <v>218</v>
      </c>
    </row>
    <row r="38" spans="1:11" x14ac:dyDescent="0.15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</row>
  </sheetData>
  <sheetProtection algorithmName="SHA-512" hashValue="c60bRupWmBLvwsSQXC0BlDooc0gs0LA/XIYQe/eUIRIu2TuYyG6dKESeFnxEX1ko81dpMtY5kkakSar8y9I2zw==" saltValue="Lg/Sq4hXd5Lu2W/I1XzZiw==" spinCount="100000" sheet="1" objects="1" scenarios="1"/>
  <phoneticPr fontId="7" type="noConversion"/>
  <pageMargins left="0.75" right="0.75" top="1" bottom="1" header="0.5" footer="0.5"/>
  <ignoredErrors>
    <ignoredError sqref="F36" numberStoredAsText="1"/>
  </ignoredErrors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CD73D-2BFF-D343-B263-B9917D4C0C4B}">
  <sheetPr codeName="Sheet27"/>
  <dimension ref="A1:AHZ8745"/>
  <sheetViews>
    <sheetView zoomScaleNormal="100" workbookViewId="0">
      <selection activeCell="O1" sqref="O1:R1048576"/>
    </sheetView>
  </sheetViews>
  <sheetFormatPr baseColWidth="10" defaultRowHeight="13" x14ac:dyDescent="0.15"/>
  <cols>
    <col min="1" max="1" width="17.33203125" style="213" customWidth="1"/>
    <col min="2" max="2" width="18.6640625" style="213" bestFit="1" customWidth="1"/>
    <col min="3" max="7" width="11.83203125" style="213" customWidth="1"/>
    <col min="8" max="8" width="12.5" style="213" hidden="1" customWidth="1"/>
    <col min="9" max="9" width="11.83203125" style="213" hidden="1" customWidth="1"/>
    <col min="10" max="14" width="11.83203125" style="213" customWidth="1"/>
    <col min="15" max="18" width="11.83203125" style="213" hidden="1" customWidth="1"/>
    <col min="19" max="22" width="11.83203125" style="213" customWidth="1"/>
    <col min="911" max="16384" width="10.83203125" style="213"/>
  </cols>
  <sheetData>
    <row r="1" spans="1:40" customFormat="1" x14ac:dyDescent="0.15">
      <c r="A1" s="270" t="s">
        <v>2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69"/>
      <c r="AL1" s="269"/>
      <c r="AM1" s="269"/>
      <c r="AN1" s="269"/>
    </row>
    <row r="2" spans="1:40" customFormat="1" x14ac:dyDescent="0.15">
      <c r="A2" s="270" t="s">
        <v>287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  <c r="AH2" s="269"/>
      <c r="AI2" s="269"/>
      <c r="AJ2" s="269"/>
      <c r="AK2" s="269"/>
      <c r="AL2" s="269"/>
      <c r="AM2" s="269"/>
      <c r="AN2" s="269"/>
    </row>
    <row r="3" spans="1:40" customFormat="1" ht="14" thickBot="1" x14ac:dyDescent="0.2">
      <c r="A3" s="270"/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69"/>
      <c r="X3" s="269"/>
      <c r="Y3" s="269"/>
      <c r="Z3" s="269"/>
      <c r="AA3" s="269"/>
      <c r="AB3" s="269"/>
      <c r="AC3" s="269"/>
      <c r="AD3" s="269"/>
      <c r="AE3" s="269"/>
      <c r="AF3" s="269"/>
      <c r="AG3" s="269"/>
      <c r="AH3" s="269"/>
      <c r="AI3" s="269"/>
      <c r="AJ3" s="269"/>
      <c r="AK3" s="269"/>
      <c r="AL3" s="269"/>
      <c r="AM3" s="269"/>
      <c r="AN3" s="269"/>
    </row>
    <row r="4" spans="1:40" ht="14" x14ac:dyDescent="0.15">
      <c r="A4" s="193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5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</row>
    <row r="5" spans="1:40" ht="14" x14ac:dyDescent="0.15">
      <c r="A5" s="196" t="s">
        <v>303</v>
      </c>
      <c r="B5" s="232"/>
      <c r="C5" s="233">
        <v>7500</v>
      </c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197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</row>
    <row r="6" spans="1:40" ht="15" thickBot="1" x14ac:dyDescent="0.2">
      <c r="A6" s="198"/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200"/>
      <c r="W6" s="269"/>
      <c r="X6" s="269"/>
      <c r="Y6" s="269"/>
      <c r="Z6" s="269"/>
      <c r="AA6" s="269"/>
      <c r="AB6" s="269"/>
      <c r="AC6" s="269"/>
      <c r="AD6" s="269"/>
      <c r="AE6" s="269"/>
      <c r="AF6" s="269"/>
      <c r="AG6" s="269"/>
      <c r="AH6" s="269"/>
      <c r="AI6" s="269"/>
      <c r="AJ6" s="269"/>
      <c r="AK6" s="269"/>
      <c r="AL6" s="269"/>
      <c r="AM6" s="269"/>
      <c r="AN6" s="269"/>
    </row>
    <row r="7" spans="1:40" ht="14" x14ac:dyDescent="0.15">
      <c r="A7" s="193" t="s">
        <v>284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5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69"/>
      <c r="AK7" s="269"/>
      <c r="AL7" s="269"/>
      <c r="AM7" s="269"/>
      <c r="AN7" s="269"/>
    </row>
    <row r="8" spans="1:40" ht="75" x14ac:dyDescent="0.15">
      <c r="A8" s="237" t="s">
        <v>84</v>
      </c>
      <c r="B8" s="238" t="s">
        <v>44</v>
      </c>
      <c r="C8" s="239" t="s">
        <v>45</v>
      </c>
      <c r="D8" s="239" t="s">
        <v>57</v>
      </c>
      <c r="E8" s="239" t="s">
        <v>58</v>
      </c>
      <c r="F8" s="239" t="s">
        <v>59</v>
      </c>
      <c r="G8" s="240" t="s">
        <v>328</v>
      </c>
      <c r="H8" s="259" t="s">
        <v>0</v>
      </c>
      <c r="I8" s="259" t="s">
        <v>46</v>
      </c>
      <c r="J8" s="241" t="s">
        <v>1</v>
      </c>
      <c r="K8" s="242" t="s">
        <v>47</v>
      </c>
      <c r="L8" s="242" t="s">
        <v>48</v>
      </c>
      <c r="M8" s="242" t="s">
        <v>49</v>
      </c>
      <c r="N8" s="242" t="s">
        <v>50</v>
      </c>
      <c r="O8" s="243" t="s">
        <v>300</v>
      </c>
      <c r="P8" s="243" t="s">
        <v>301</v>
      </c>
      <c r="Q8" s="243" t="s">
        <v>51</v>
      </c>
      <c r="R8" s="243" t="s">
        <v>52</v>
      </c>
      <c r="S8" s="244" t="s">
        <v>53</v>
      </c>
      <c r="T8" s="244" t="s">
        <v>54</v>
      </c>
      <c r="U8" s="242" t="s">
        <v>55</v>
      </c>
      <c r="V8" s="245" t="s">
        <v>56</v>
      </c>
      <c r="W8" s="269"/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9"/>
      <c r="AM8" s="269"/>
      <c r="AN8" s="269"/>
    </row>
    <row r="9" spans="1:40" ht="14" x14ac:dyDescent="0.15">
      <c r="A9" s="201" t="str">
        <f>'Tariffs 2022'!F3</f>
        <v>AGL</v>
      </c>
      <c r="B9" s="227" t="str">
        <f>'Tariffs 2022'!G3</f>
        <v>Value Saver</v>
      </c>
      <c r="C9" s="228">
        <f>91*'Tariffs 2022'!H3/100</f>
        <v>101.65527272727272</v>
      </c>
      <c r="D9" s="228">
        <f>IF('Tariffs 2022'!K3="",$C$5*'Tariffs 2022'!W3/100,IF($C$5&gt;='Tariffs 2022'!L3*1.5,('Tariffs 2022'!L3*1.5*'Tariffs 2022'!W3/100),($C$5*'Tariffs 2022'!W3/100)))</f>
        <v>256.36363636363632</v>
      </c>
      <c r="E9" s="228">
        <f>IF(AND('Tariffs 2022'!L3*1.5&gt;0,'Tariffs 2022'!M3*1.5&gt;0),IF($C$5&lt;'Tariffs 2022'!L3*1.5,0,IF(($C$5-'Tariffs 2022'!L3*1.5)&lt;=('Tariffs 2022'!M3*1.5+'Tariffs 2022'!L3*1.5),(($C$5-'Tariffs 2022'!L3*1.5)*'Tariffs 2022'!X3/100),(('Tariffs 2022'!M3*1.5)*'Tariffs 2022'!X3/100))),0)</f>
        <v>0</v>
      </c>
      <c r="F9" s="228">
        <f>IF(AND('Tariffs 2022'!P3&gt;0,'Tariffs 2022'!O3&gt;0),IF(($C$5&lt;(SUM('Tariffs 2022'!L3:P3))*1.5),(0),($C$5-(SUM('Tariffs 2022'!L3:P3)*1.5))*'Tariffs 2022'!AB3/100),IF(AND('Tariffs 2022'!O3&gt;0,'Tariffs 2022'!P3=""),IF(($C$5&lt; (SUM('Tariffs 2022'!L3:O3))*1.5),(0),($C$5-(SUM('Tariffs 2022'!L3:O3))*1.5)*'Tariffs 2022'!AA3/100),IF(AND('Tariffs 2022'!N3&gt;0,'Tariffs 2022'!O3=""),IF(($C$5&lt;(SUM('Tariffs 2022'!L3:N3))*1.5),(0),($C$5-(SUM('Tariffs 2022'!L3:N3))*1.5)*'Tariffs 2022'!Z3/100),IF(AND('Tariffs 2022'!M3&gt;0,'Tariffs 2022'!N3=""),IF(($C$5&lt;'Tariffs 2022'!M3*1.5+'Tariffs 2022'!L3*1.5),(0),(($C$5-('Tariffs 2022'!M3*1.5+'Tariffs 2022'!L3*1.5))*'Tariffs 2022'!Y3/100)),IF(AND('Tariffs 2022'!L3&gt;0,'Tariffs 2022'!M3=""&gt;0),IF(($C$5&lt;'Tariffs 2022'!L3*1.5),(0),($C$5-('Tariffs 2022'!L3*1.5))*'Tariffs 2022'!X3/100),0)))))</f>
        <v>0</v>
      </c>
      <c r="G9" s="228">
        <f t="shared" ref="G9:G13" si="0">SUM(C9:F9)</f>
        <v>358.01890909090901</v>
      </c>
      <c r="H9" s="228">
        <f t="shared" ref="H9:H13" si="1">(G9-C9)*4</f>
        <v>1025.454545454545</v>
      </c>
      <c r="I9" s="229">
        <f t="shared" ref="I9:I13" si="2">G9*4</f>
        <v>1432.075636363636</v>
      </c>
      <c r="J9" s="229">
        <f t="shared" ref="J9:J13" si="3">I9*1.1</f>
        <v>1575.2831999999999</v>
      </c>
      <c r="K9" s="231">
        <f>'Tariffs 2022'!AT3</f>
        <v>0</v>
      </c>
      <c r="L9" s="231">
        <f>'Tariffs 2022'!AU3</f>
        <v>0</v>
      </c>
      <c r="M9" s="231">
        <f>'Tariffs 2022'!AV3</f>
        <v>0</v>
      </c>
      <c r="N9" s="231">
        <f>'Tariffs 2022'!AW3</f>
        <v>0</v>
      </c>
      <c r="O9" s="230" t="str">
        <f t="shared" ref="O9:O13" si="4">IF(SUM(K9:N9)=0,"No discount",IF(K9&gt;0,"Guaranteed off bill",IF(L9&gt;0,"Guaranteed off usage",IF(M9&gt;0,"Pay-on-time off bill","Pay-on-time off usage"))))</f>
        <v>No discount</v>
      </c>
      <c r="P9" s="230" t="str">
        <f t="shared" ref="P9:P13" si="5">IF(OR(A9="Origin Energy",A9="Red Energy",A9="Powershop"),"Inclusive","Exclusive")</f>
        <v>Exclusive</v>
      </c>
      <c r="Q9" s="235">
        <f t="shared" ref="Q9:Q13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1432.075636363636</v>
      </c>
      <c r="R9" s="235">
        <f t="shared" ref="R9:R13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1432.075636363636</v>
      </c>
      <c r="S9" s="256">
        <f t="shared" ref="S9:T13" si="8">Q9*1.1</f>
        <v>1575.2831999999999</v>
      </c>
      <c r="T9" s="256">
        <f t="shared" si="8"/>
        <v>1575.2831999999999</v>
      </c>
      <c r="U9" s="231">
        <f>'Tariffs 2022'!BF3</f>
        <v>0</v>
      </c>
      <c r="V9" s="202" t="str">
        <f>'Tariffs 2022'!BG3</f>
        <v>n</v>
      </c>
      <c r="W9" s="269"/>
      <c r="X9" s="269"/>
      <c r="Y9" s="269"/>
      <c r="Z9" s="269"/>
      <c r="AA9" s="269"/>
      <c r="AB9" s="269"/>
      <c r="AC9" s="269"/>
      <c r="AD9" s="269"/>
      <c r="AE9" s="269"/>
      <c r="AF9" s="269"/>
      <c r="AG9" s="269"/>
      <c r="AH9" s="269"/>
      <c r="AI9" s="269"/>
      <c r="AJ9" s="269"/>
      <c r="AK9" s="269"/>
      <c r="AL9" s="269"/>
      <c r="AM9" s="269"/>
      <c r="AN9" s="269"/>
    </row>
    <row r="10" spans="1:40" ht="14" x14ac:dyDescent="0.15">
      <c r="A10" s="201" t="str">
        <f>'Tariffs 2022'!F4</f>
        <v>Alinta Energy</v>
      </c>
      <c r="B10" s="227" t="str">
        <f>'Tariffs 2022'!G4</f>
        <v>Home Deal</v>
      </c>
      <c r="C10" s="228">
        <f>91*'Tariffs 2022'!H4/100</f>
        <v>94.849299999999999</v>
      </c>
      <c r="D10" s="228">
        <f>IF('Tariffs 2022'!K4="",$C$5*'Tariffs 2022'!W4/100,IF($C$5&gt;='Tariffs 2022'!L4*1.5,('Tariffs 2022'!L4*1.5*'Tariffs 2022'!W4/100),($C$5*'Tariffs 2022'!W4/100)))</f>
        <v>78.297248699999997</v>
      </c>
      <c r="E10" s="228">
        <f>IF(AND('Tariffs 2022'!L4*1.5&gt;0,'Tariffs 2022'!M4*1.5&gt;0),IF($C$5&lt;'Tariffs 2022'!L4*1.5,0,IF(($C$5-'Tariffs 2022'!L4*1.5)&lt;=('Tariffs 2022'!M4*1.5+'Tariffs 2022'!L4*1.5),(($C$5-'Tariffs 2022'!L4*1.5)*'Tariffs 2022'!X4/100),(('Tariffs 2022'!M4*1.5)*'Tariffs 2022'!X4/100))),0)</f>
        <v>0</v>
      </c>
      <c r="F10" s="228">
        <f>IF(AND('Tariffs 2022'!P4&gt;0,'Tariffs 2022'!O4&gt;0),IF(($C$5&lt;(SUM('Tariffs 2022'!L4:P4))*1.5),(0),($C$5-(SUM('Tariffs 2022'!L4:P4)*1.5))*'Tariffs 2022'!AB4/100),IF(AND('Tariffs 2022'!O4&gt;0,'Tariffs 2022'!P4=""),IF(($C$5&lt; (SUM('Tariffs 2022'!L4:O4))*1.5),(0),($C$5-(SUM('Tariffs 2022'!L4:O4))*1.5)*'Tariffs 2022'!AA4/100),IF(AND('Tariffs 2022'!N4&gt;0,'Tariffs 2022'!O4=""),IF(($C$5&lt;(SUM('Tariffs 2022'!L4:N4))*1.5),(0),($C$5-(SUM('Tariffs 2022'!L4:N4))*1.5)*'Tariffs 2022'!Z4/100),IF(AND('Tariffs 2022'!M4&gt;0,'Tariffs 2022'!N4=""),IF(($C$5&lt;'Tariffs 2022'!M4*1.5+'Tariffs 2022'!L4*1.5),(0),(($C$5-('Tariffs 2022'!M4*1.5+'Tariffs 2022'!L4*1.5))*'Tariffs 2022'!Y4/100)),IF(AND('Tariffs 2022'!L4&gt;0,'Tariffs 2022'!M4=""&gt;0),IF(($C$5&lt;'Tariffs 2022'!L4*1.5),(0),($C$5-('Tariffs 2022'!L4*1.5))*'Tariffs 2022'!X4/100),0)))))</f>
        <v>163.40224020000002</v>
      </c>
      <c r="G10" s="228">
        <f t="shared" ref="G10" si="9">SUM(C10:F10)</f>
        <v>336.54878889999998</v>
      </c>
      <c r="H10" s="228">
        <f t="shared" ref="H10" si="10">(G10-C10)*4</f>
        <v>966.79795559999991</v>
      </c>
      <c r="I10" s="229">
        <f t="shared" ref="I10" si="11">G10*4</f>
        <v>1346.1951555999999</v>
      </c>
      <c r="J10" s="229">
        <f t="shared" ref="J10" si="12">I10*1.1</f>
        <v>1480.81467116</v>
      </c>
      <c r="K10" s="231">
        <f>'Tariffs 2022'!AT4</f>
        <v>0</v>
      </c>
      <c r="L10" s="231">
        <f>'Tariffs 2022'!AU4</f>
        <v>0</v>
      </c>
      <c r="M10" s="231">
        <f>'Tariffs 2022'!AV4</f>
        <v>0</v>
      </c>
      <c r="N10" s="231">
        <f>'Tariffs 2022'!AW4</f>
        <v>0</v>
      </c>
      <c r="O10" s="230" t="str">
        <f t="shared" ref="O10" si="13">IF(SUM(K10:N10)=0,"No discount",IF(K10&gt;0,"Guaranteed off bill",IF(L10&gt;0,"Guaranteed off usage",IF(M10&gt;0,"Pay-on-time off bill","Pay-on-time off usage"))))</f>
        <v>No discount</v>
      </c>
      <c r="P10" s="230" t="str">
        <f t="shared" ref="P10" si="14">IF(OR(A10="Origin Energy",A10="Red Energy",A10="Powershop"),"Inclusive","Exclusive")</f>
        <v>Exclusive</v>
      </c>
      <c r="Q10" s="235">
        <f t="shared" ref="Q10" si="15">IF(AND(O10="Guaranteed off bill",P10="Inclusive"),((I10*1.1)-((I10*1.1)*K10/100))/1.1,IF(AND(O10="Guaranteed off usage",P10="Inclusive"),((I10*1.1)-((H10*1.1)*L10/100))/1.1,IF(AND(O10="Guaranteed off bill",P10="Exclusive"),I10-(I10*K10/100),IF(AND(O10="Guaranteed off usage",P10="Exclusive"),I10-(H10*L10/100),IF(P10="Inclusive",((I10*1.1))/1.1,I10)))))</f>
        <v>1346.1951555999999</v>
      </c>
      <c r="R10" s="235">
        <f t="shared" ref="R10" si="16">IF(AND(O10="Pay-on-time off bill",P10="Inclusive"),((Q10*1.1)-((Q10*1.1)*M10/100))/1.1,IF(AND(O10="Pay-on-time off usage",P10="Inclusive"),((Q10*1.1)-((H10*1.1)*N10/100))/1.1,IF(AND(O10="Pay-on-time off bill",P10="Exclusive"),Q10-(Q10*M10/100),IF(AND(O10="Pay-on-time off usage",P10="Exclusive"),Q10-(H10*N10/100),IF(P10="Inclusive",((Q10*1.1))/1.1,Q10)))))</f>
        <v>1346.1951555999999</v>
      </c>
      <c r="S10" s="256">
        <f t="shared" ref="S10" si="17">Q10*1.1</f>
        <v>1480.81467116</v>
      </c>
      <c r="T10" s="256">
        <f t="shared" ref="T10" si="18">R10*1.1</f>
        <v>1480.81467116</v>
      </c>
      <c r="U10" s="231">
        <f>'Tariffs 2022'!BF4</f>
        <v>0</v>
      </c>
      <c r="V10" s="202" t="str">
        <f>'Tariffs 2022'!BG4</f>
        <v>n</v>
      </c>
      <c r="W10" s="269"/>
      <c r="X10" s="269"/>
      <c r="Y10" s="269"/>
      <c r="Z10" s="269"/>
      <c r="AA10" s="269"/>
      <c r="AB10" s="269"/>
      <c r="AC10" s="269"/>
      <c r="AD10" s="269"/>
      <c r="AE10" s="269"/>
      <c r="AF10" s="269"/>
      <c r="AG10" s="269"/>
      <c r="AH10" s="269"/>
      <c r="AI10" s="269"/>
      <c r="AJ10" s="269"/>
      <c r="AK10" s="269"/>
      <c r="AL10" s="269"/>
      <c r="AM10" s="269"/>
      <c r="AN10" s="269"/>
    </row>
    <row r="11" spans="1:40" ht="14" x14ac:dyDescent="0.15">
      <c r="A11" s="201" t="str">
        <f>'Tariffs 2022'!F5</f>
        <v>Origin Energy</v>
      </c>
      <c r="B11" s="227" t="str">
        <f>'Tariffs 2022'!G5</f>
        <v>Go Variable</v>
      </c>
      <c r="C11" s="228">
        <f>91*'Tariffs 2022'!H5/100</f>
        <v>104.15363636363637</v>
      </c>
      <c r="D11" s="228">
        <f>IF('Tariffs 2022'!K5="",$C$5*'Tariffs 2022'!W5/100,IF($C$5&gt;='Tariffs 2022'!L5*1.5,('Tariffs 2022'!L5*1.5*'Tariffs 2022'!W5/100),($C$5*'Tariffs 2022'!W5/100)))</f>
        <v>78.686754545454548</v>
      </c>
      <c r="E11" s="228">
        <f>IF(AND('Tariffs 2022'!L5*1.5&gt;0,'Tariffs 2022'!M5*1.5&gt;0),IF($C$5&lt;'Tariffs 2022'!L5*1.5,0,IF(($C$5-'Tariffs 2022'!L5*1.5)&lt;=('Tariffs 2022'!M5*1.5+'Tariffs 2022'!L5*1.5),(($C$5-'Tariffs 2022'!L5*1.5)*'Tariffs 2022'!X5/100),(('Tariffs 2022'!M5*1.5)*'Tariffs 2022'!X5/100))),0)</f>
        <v>0</v>
      </c>
      <c r="F11" s="228">
        <f>IF(AND('Tariffs 2022'!P5&gt;0,'Tariffs 2022'!O5&gt;0),IF(($C$5&lt;(SUM('Tariffs 2022'!L5:P5))*1.5),(0),($C$5-(SUM('Tariffs 2022'!L5:P5)*1.5))*'Tariffs 2022'!AB5/100),IF(AND('Tariffs 2022'!O5&gt;0,'Tariffs 2022'!P5=""),IF(($C$5&lt; (SUM('Tariffs 2022'!L5:O5))*1.5),(0),($C$5-(SUM('Tariffs 2022'!L5:O5))*1.5)*'Tariffs 2022'!AA5/100),IF(AND('Tariffs 2022'!N5&gt;0,'Tariffs 2022'!O5=""),IF(($C$5&lt;(SUM('Tariffs 2022'!L5:N5))*1.5),(0),($C$5-(SUM('Tariffs 2022'!L5:N5))*1.5)*'Tariffs 2022'!Z5/100),IF(AND('Tariffs 2022'!M5&gt;0,'Tariffs 2022'!N5=""),IF(($C$5&lt;'Tariffs 2022'!M5*1.5+'Tariffs 2022'!L5*1.5),(0),(($C$5-('Tariffs 2022'!M5*1.5+'Tariffs 2022'!L5*1.5))*'Tariffs 2022'!Y5/100)),IF(AND('Tariffs 2022'!L5&gt;0,'Tariffs 2022'!M5=""&gt;0),IF(($C$5&lt;'Tariffs 2022'!L5*1.5),(0),($C$5-('Tariffs 2022'!L5*1.5))*'Tariffs 2022'!X5/100),0)))))</f>
        <v>164.6388</v>
      </c>
      <c r="G11" s="228">
        <f t="shared" si="0"/>
        <v>347.4791909090909</v>
      </c>
      <c r="H11" s="228">
        <f t="shared" si="1"/>
        <v>973.30221818181815</v>
      </c>
      <c r="I11" s="229">
        <f t="shared" si="2"/>
        <v>1389.9167636363636</v>
      </c>
      <c r="J11" s="229">
        <f t="shared" si="3"/>
        <v>1528.9084400000002</v>
      </c>
      <c r="K11" s="231">
        <f>'Tariffs 2022'!AT5</f>
        <v>0</v>
      </c>
      <c r="L11" s="231">
        <f>'Tariffs 2022'!AU5</f>
        <v>0</v>
      </c>
      <c r="M11" s="231">
        <f>'Tariffs 2022'!AV5</f>
        <v>0</v>
      </c>
      <c r="N11" s="231">
        <f>'Tariffs 2022'!AW5</f>
        <v>0</v>
      </c>
      <c r="O11" s="230" t="str">
        <f t="shared" si="4"/>
        <v>No discount</v>
      </c>
      <c r="P11" s="230" t="str">
        <f t="shared" si="5"/>
        <v>Inclusive</v>
      </c>
      <c r="Q11" s="235">
        <f t="shared" si="6"/>
        <v>1389.9167636363636</v>
      </c>
      <c r="R11" s="235">
        <f t="shared" si="7"/>
        <v>1389.9167636363636</v>
      </c>
      <c r="S11" s="256">
        <f t="shared" si="8"/>
        <v>1528.9084400000002</v>
      </c>
      <c r="T11" s="256">
        <f t="shared" si="8"/>
        <v>1528.9084400000002</v>
      </c>
      <c r="U11" s="231">
        <f>'Tariffs 2022'!BF5</f>
        <v>0</v>
      </c>
      <c r="V11" s="202" t="str">
        <f>'Tariffs 2022'!BG5</f>
        <v>n</v>
      </c>
      <c r="W11" s="269"/>
      <c r="X11" s="269"/>
      <c r="Y11" s="269"/>
      <c r="Z11" s="269"/>
      <c r="AA11" s="269"/>
      <c r="AB11" s="269"/>
      <c r="AC11" s="269"/>
      <c r="AD11" s="269"/>
      <c r="AE11" s="269"/>
      <c r="AF11" s="269"/>
      <c r="AG11" s="269"/>
      <c r="AH11" s="269"/>
      <c r="AI11" s="269"/>
      <c r="AJ11" s="269"/>
      <c r="AK11" s="269"/>
      <c r="AL11" s="269"/>
      <c r="AM11" s="269"/>
      <c r="AN11" s="269"/>
    </row>
    <row r="12" spans="1:40" ht="14" x14ac:dyDescent="0.15">
      <c r="A12" s="201" t="str">
        <f>'Tariffs 2022'!F6</f>
        <v>GloBird Energy</v>
      </c>
      <c r="B12" s="227" t="str">
        <f>'Tariffs 2022'!G6</f>
        <v>GloSave</v>
      </c>
      <c r="C12" s="228">
        <f>91*'Tariffs 2022'!H6/100</f>
        <v>98.279999999999987</v>
      </c>
      <c r="D12" s="228">
        <f>IF('Tariffs 2022'!K6="",$C$5*'Tariffs 2022'!W6/100,IF($C$5&gt;='Tariffs 2022'!L6*1.5,('Tariffs 2022'!L6*1.5*'Tariffs 2022'!W6/100),($C$5*'Tariffs 2022'!W6/100)))</f>
        <v>389.06399999999996</v>
      </c>
      <c r="E12" s="228">
        <f>IF(AND('Tariffs 2022'!L6*1.5&gt;0,'Tariffs 2022'!M6*1.5&gt;0),IF($C$5&lt;'Tariffs 2022'!L6*1.5,0,IF(($C$5-'Tariffs 2022'!L6*1.5)&lt;=('Tariffs 2022'!M6*1.5+'Tariffs 2022'!L6*1.5),(($C$5-'Tariffs 2022'!L6*1.5)*'Tariffs 2022'!X6/100),(('Tariffs 2022'!M6*1.5)*'Tariffs 2022'!X6/100))),0)</f>
        <v>0</v>
      </c>
      <c r="F12" s="228">
        <f>IF(AND('Tariffs 2022'!P6&gt;0,'Tariffs 2022'!O6&gt;0),IF(($C$5&lt;(SUM('Tariffs 2022'!L6:P6))*1.5),(0),($C$5-(SUM('Tariffs 2022'!L6:P6)*1.5))*'Tariffs 2022'!AB6/100),IF(AND('Tariffs 2022'!O6&gt;0,'Tariffs 2022'!P6=""),IF(($C$5&lt; (SUM('Tariffs 2022'!L6:O6))*1.5),(0),($C$5-(SUM('Tariffs 2022'!L6:O6))*1.5)*'Tariffs 2022'!AA6/100),IF(AND('Tariffs 2022'!N6&gt;0,'Tariffs 2022'!O6=""),IF(($C$5&lt;(SUM('Tariffs 2022'!L6:N6))*1.5),(0),($C$5-(SUM('Tariffs 2022'!L6:N6))*1.5)*'Tariffs 2022'!Z6/100),IF(AND('Tariffs 2022'!M6&gt;0,'Tariffs 2022'!N6=""),IF(($C$5&lt;'Tariffs 2022'!M6*1.5+'Tariffs 2022'!L6*1.5),(0),(($C$5-('Tariffs 2022'!M6*1.5+'Tariffs 2022'!L6*1.5))*'Tariffs 2022'!Y6/100)),IF(AND('Tariffs 2022'!L6&gt;0,'Tariffs 2022'!M6=""&gt;0),IF(($C$5&lt;'Tariffs 2022'!L6*1.5),(0),($C$5-('Tariffs 2022'!L6*1.5))*'Tariffs 2022'!X6/100),0)))))</f>
        <v>0.8819999999999999</v>
      </c>
      <c r="G12" s="228">
        <f t="shared" si="0"/>
        <v>488.22599999999994</v>
      </c>
      <c r="H12" s="228">
        <f t="shared" si="1"/>
        <v>1559.7839999999999</v>
      </c>
      <c r="I12" s="229">
        <f t="shared" si="2"/>
        <v>1952.9039999999998</v>
      </c>
      <c r="J12" s="229">
        <f t="shared" si="3"/>
        <v>2148.1943999999999</v>
      </c>
      <c r="K12" s="231">
        <f>'Tariffs 2022'!AT6</f>
        <v>0</v>
      </c>
      <c r="L12" s="231">
        <f>'Tariffs 2022'!AU6</f>
        <v>0</v>
      </c>
      <c r="M12" s="231">
        <f>'Tariffs 2022'!AV6</f>
        <v>0</v>
      </c>
      <c r="N12" s="231">
        <f>'Tariffs 2022'!AW6</f>
        <v>0</v>
      </c>
      <c r="O12" s="230" t="str">
        <f t="shared" si="4"/>
        <v>No discount</v>
      </c>
      <c r="P12" s="230" t="str">
        <f t="shared" si="5"/>
        <v>Exclusive</v>
      </c>
      <c r="Q12" s="235">
        <f t="shared" si="6"/>
        <v>1952.9039999999998</v>
      </c>
      <c r="R12" s="235">
        <f t="shared" si="7"/>
        <v>1952.9039999999998</v>
      </c>
      <c r="S12" s="256">
        <f t="shared" si="8"/>
        <v>2148.1943999999999</v>
      </c>
      <c r="T12" s="256">
        <f t="shared" si="8"/>
        <v>2148.1943999999999</v>
      </c>
      <c r="U12" s="231">
        <f>'Tariffs 2022'!BF6</f>
        <v>0</v>
      </c>
      <c r="V12" s="202" t="str">
        <f>'Tariffs 2022'!BG6</f>
        <v>n</v>
      </c>
      <c r="W12" s="269"/>
      <c r="X12" s="269"/>
      <c r="Y12" s="269"/>
      <c r="Z12" s="269"/>
      <c r="AA12" s="269"/>
      <c r="AB12" s="269"/>
      <c r="AC12" s="269"/>
      <c r="AD12" s="269"/>
      <c r="AE12" s="269"/>
      <c r="AF12" s="269"/>
      <c r="AG12" s="269"/>
      <c r="AH12" s="269"/>
      <c r="AI12" s="269"/>
      <c r="AJ12" s="269"/>
      <c r="AK12" s="269"/>
      <c r="AL12" s="269"/>
      <c r="AM12" s="269"/>
      <c r="AN12" s="269"/>
    </row>
    <row r="13" spans="1:40" ht="14" x14ac:dyDescent="0.15">
      <c r="A13" s="201" t="str">
        <f>'Tariffs 2022'!F7</f>
        <v>Red Energy</v>
      </c>
      <c r="B13" s="227" t="str">
        <f>'Tariffs 2022'!G7</f>
        <v>Living Energy Saver</v>
      </c>
      <c r="C13" s="228">
        <f>91*'Tariffs 2022'!H7/100</f>
        <v>95.549999999999983</v>
      </c>
      <c r="D13" s="228">
        <f>IF('Tariffs 2022'!K7="",$C$5*'Tariffs 2022'!W7/100,IF($C$5&gt;='Tariffs 2022'!L7*1.5,('Tariffs 2022'!L7*1.5*'Tariffs 2022'!W7/100),($C$5*'Tariffs 2022'!W7/100)))</f>
        <v>68.876999999999995</v>
      </c>
      <c r="E13" s="228">
        <f>IF(AND('Tariffs 2022'!L7*1.5&gt;0,'Tariffs 2022'!M7*1.5&gt;0),IF($C$5&lt;'Tariffs 2022'!L7*1.5,0,IF(($C$5-'Tariffs 2022'!L7*1.5)&lt;=('Tariffs 2022'!M7*1.5+'Tariffs 2022'!L7*1.5),(($C$5-'Tariffs 2022'!L7*1.5)*'Tariffs 2022'!X7/100),(('Tariffs 2022'!M7*1.5)*'Tariffs 2022'!X7/100))),0)</f>
        <v>61.36363636363636</v>
      </c>
      <c r="F13" s="228">
        <f>IF(AND('Tariffs 2022'!P7&gt;0,'Tariffs 2022'!O7&gt;0),IF(($C$5&lt;(SUM('Tariffs 2022'!L7:P7))*1.5),(0),($C$5-(SUM('Tariffs 2022'!L7:P7)*1.5))*'Tariffs 2022'!AB7/100),IF(AND('Tariffs 2022'!O7&gt;0,'Tariffs 2022'!P7=""),IF(($C$5&lt; (SUM('Tariffs 2022'!L7:O7))*1.5),(0),($C$5-(SUM('Tariffs 2022'!L7:O7))*1.5)*'Tariffs 2022'!AA7/100),IF(AND('Tariffs 2022'!N7&gt;0,'Tariffs 2022'!O7=""),IF(($C$5&lt;(SUM('Tariffs 2022'!L7:N7))*1.5),(0),($C$5-(SUM('Tariffs 2022'!L7:N7))*1.5)*'Tariffs 2022'!Z7/100),IF(AND('Tariffs 2022'!M7&gt;0,'Tariffs 2022'!N7=""),IF(($C$5&lt;'Tariffs 2022'!M7*1.5+'Tariffs 2022'!L7*1.5),(0),(($C$5-('Tariffs 2022'!M7*1.5+'Tariffs 2022'!L7*1.5))*'Tariffs 2022'!Y7/100)),IF(AND('Tariffs 2022'!L7&gt;0,'Tariffs 2022'!M7=""&gt;0),IF(($C$5&lt;'Tariffs 2022'!L7*1.5),(0),($C$5-('Tariffs 2022'!L7*1.5))*'Tariffs 2022'!X7/100),0)))))</f>
        <v>72.509727272727289</v>
      </c>
      <c r="G13" s="228">
        <f t="shared" si="0"/>
        <v>298.30036363636361</v>
      </c>
      <c r="H13" s="228">
        <f t="shared" si="1"/>
        <v>811.00145454545452</v>
      </c>
      <c r="I13" s="229">
        <f t="shared" si="2"/>
        <v>1193.2014545454545</v>
      </c>
      <c r="J13" s="229">
        <f t="shared" si="3"/>
        <v>1312.5216</v>
      </c>
      <c r="K13" s="231">
        <f>'Tariffs 2022'!AT7</f>
        <v>0</v>
      </c>
      <c r="L13" s="231">
        <f>'Tariffs 2022'!AU7</f>
        <v>0</v>
      </c>
      <c r="M13" s="231">
        <f>'Tariffs 2022'!AV7</f>
        <v>0</v>
      </c>
      <c r="N13" s="231">
        <f>'Tariffs 2022'!AW7</f>
        <v>0</v>
      </c>
      <c r="O13" s="230" t="str">
        <f t="shared" si="4"/>
        <v>No discount</v>
      </c>
      <c r="P13" s="230" t="str">
        <f t="shared" si="5"/>
        <v>Inclusive</v>
      </c>
      <c r="Q13" s="235">
        <f t="shared" si="6"/>
        <v>1193.2014545454545</v>
      </c>
      <c r="R13" s="235">
        <f t="shared" si="7"/>
        <v>1193.2014545454545</v>
      </c>
      <c r="S13" s="256">
        <f t="shared" si="8"/>
        <v>1312.5216</v>
      </c>
      <c r="T13" s="256">
        <f t="shared" si="8"/>
        <v>1312.5216</v>
      </c>
      <c r="U13" s="231">
        <f>'Tariffs 2022'!BF7</f>
        <v>0</v>
      </c>
      <c r="V13" s="202" t="str">
        <f>'Tariffs 2022'!BG7</f>
        <v>n</v>
      </c>
      <c r="W13" s="269"/>
      <c r="X13" s="269"/>
      <c r="Y13" s="269"/>
      <c r="Z13" s="269"/>
      <c r="AA13" s="269"/>
      <c r="AB13" s="269"/>
      <c r="AC13" s="269"/>
      <c r="AD13" s="269"/>
      <c r="AE13" s="269"/>
      <c r="AF13" s="269"/>
      <c r="AG13" s="269"/>
      <c r="AH13" s="269"/>
      <c r="AI13" s="269"/>
      <c r="AJ13" s="269"/>
      <c r="AK13" s="269"/>
      <c r="AL13" s="269"/>
      <c r="AM13" s="269"/>
      <c r="AN13" s="269"/>
    </row>
    <row r="14" spans="1:40" customFormat="1" x14ac:dyDescent="0.15">
      <c r="A14" s="269"/>
      <c r="B14" s="269"/>
      <c r="C14" s="269"/>
      <c r="D14" s="269"/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69"/>
      <c r="AK14" s="269"/>
      <c r="AL14" s="269"/>
      <c r="AM14" s="269"/>
      <c r="AN14" s="269"/>
    </row>
    <row r="15" spans="1:40" customFormat="1" ht="14" thickBot="1" x14ac:dyDescent="0.2">
      <c r="A15" s="269"/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</row>
    <row r="16" spans="1:40" ht="14" x14ac:dyDescent="0.15">
      <c r="A16" s="193" t="s">
        <v>285</v>
      </c>
      <c r="B16" s="194"/>
      <c r="C16" s="194"/>
      <c r="D16" s="194"/>
      <c r="E16" s="194"/>
      <c r="F16" s="194"/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5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</row>
    <row r="17" spans="1:40" ht="75" x14ac:dyDescent="0.15">
      <c r="A17" s="237" t="s">
        <v>84</v>
      </c>
      <c r="B17" s="238" t="s">
        <v>44</v>
      </c>
      <c r="C17" s="239" t="s">
        <v>45</v>
      </c>
      <c r="D17" s="239" t="s">
        <v>57</v>
      </c>
      <c r="E17" s="239" t="s">
        <v>58</v>
      </c>
      <c r="F17" s="239" t="s">
        <v>59</v>
      </c>
      <c r="G17" s="240" t="s">
        <v>328</v>
      </c>
      <c r="H17" s="259" t="s">
        <v>0</v>
      </c>
      <c r="I17" s="259" t="s">
        <v>46</v>
      </c>
      <c r="J17" s="241" t="s">
        <v>1</v>
      </c>
      <c r="K17" s="242" t="s">
        <v>47</v>
      </c>
      <c r="L17" s="242" t="s">
        <v>48</v>
      </c>
      <c r="M17" s="242" t="s">
        <v>49</v>
      </c>
      <c r="N17" s="242" t="s">
        <v>50</v>
      </c>
      <c r="O17" s="243" t="s">
        <v>300</v>
      </c>
      <c r="P17" s="243" t="s">
        <v>301</v>
      </c>
      <c r="Q17" s="243" t="s">
        <v>51</v>
      </c>
      <c r="R17" s="243" t="s">
        <v>52</v>
      </c>
      <c r="S17" s="244" t="s">
        <v>53</v>
      </c>
      <c r="T17" s="244" t="s">
        <v>54</v>
      </c>
      <c r="U17" s="242" t="s">
        <v>55</v>
      </c>
      <c r="V17" s="245" t="s">
        <v>56</v>
      </c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69"/>
      <c r="AK17" s="269"/>
      <c r="AL17" s="269"/>
      <c r="AM17" s="269"/>
      <c r="AN17" s="269"/>
    </row>
    <row r="18" spans="1:40" ht="14" x14ac:dyDescent="0.15">
      <c r="A18" s="201" t="str">
        <f>'Tariffs 2022'!F8</f>
        <v>AGL</v>
      </c>
      <c r="B18" s="227" t="str">
        <f>'Tariffs 2022'!G8</f>
        <v>Value Saver</v>
      </c>
      <c r="C18" s="228">
        <f>91*'Tariffs 2022'!H8/100</f>
        <v>58.5460909090909</v>
      </c>
      <c r="D18" s="228">
        <f>IF('Tariffs 2022'!K8="",$C$5*'Tariffs 2022'!W8/100,IF($C$5&gt;='Tariffs 2022'!L8*1.5,('Tariffs 2022'!L8*1.5*'Tariffs 2022'!W8/100),($C$5*'Tariffs 2022'!W8/100)))</f>
        <v>324.5454545454545</v>
      </c>
      <c r="E18" s="228">
        <f>IF(AND('Tariffs 2022'!L8*1.5&gt;0,'Tariffs 2022'!M8*1.5&gt;0),IF($C$5&lt;'Tariffs 2022'!L8*1.5,0,IF(($C$5-'Tariffs 2022'!L8*1.5)&lt;=('Tariffs 2022'!M8*1.5+'Tariffs 2022'!L8*1.5),(($C$5-'Tariffs 2022'!L8*1.5)*'Tariffs 2022'!X8/100),(('Tariffs 2022'!M8*1.5)*'Tariffs 2022'!X8/100))),0)</f>
        <v>0</v>
      </c>
      <c r="F18" s="228">
        <f>IF(AND('Tariffs 2022'!P8&gt;0,'Tariffs 2022'!O8&gt;0),IF(($C$5&lt;(SUM('Tariffs 2022'!L8:P8))*1.5),(0),($C$5-(SUM('Tariffs 2022'!L8:P8)*1.5))*'Tariffs 2022'!AB8/100),IF(AND('Tariffs 2022'!O8&gt;0,'Tariffs 2022'!P8=""),IF(($C$5&lt; (SUM('Tariffs 2022'!L8:O8))*1.5),(0),($C$5-(SUM('Tariffs 2022'!L8:O8))*1.5)*'Tariffs 2022'!AA8/100),IF(AND('Tariffs 2022'!N8&gt;0,'Tariffs 2022'!O8=""),IF(($C$5&lt;(SUM('Tariffs 2022'!L8:N8))*1.5),(0),($C$5-(SUM('Tariffs 2022'!L8:N8))*1.5)*'Tariffs 2022'!Z8/100),IF(AND('Tariffs 2022'!M8&gt;0,'Tariffs 2022'!N8=""),IF(($C$5&lt;'Tariffs 2022'!M8*1.5+'Tariffs 2022'!L8*1.5),(0),(($C$5-('Tariffs 2022'!M8*1.5+'Tariffs 2022'!L8*1.5))*'Tariffs 2022'!Y8/100)),IF(AND('Tariffs 2022'!L8&gt;0,'Tariffs 2022'!M8=""&gt;0),IF(($C$5&lt;'Tariffs 2022'!L8*1.5),(0),($C$5-('Tariffs 2022'!L8*1.5))*'Tariffs 2022'!X8/100),0)))))</f>
        <v>0</v>
      </c>
      <c r="G18" s="228">
        <f t="shared" ref="G18:G22" si="19">SUM(C18:F18)</f>
        <v>383.09154545454538</v>
      </c>
      <c r="H18" s="228">
        <f t="shared" ref="H18:H22" si="20">(G18-C18)*4</f>
        <v>1298.181818181818</v>
      </c>
      <c r="I18" s="229">
        <f t="shared" ref="I18:I22" si="21">G18*4</f>
        <v>1532.3661818181815</v>
      </c>
      <c r="J18" s="229">
        <f t="shared" ref="J18:J22" si="22">I18*1.1</f>
        <v>1685.6027999999999</v>
      </c>
      <c r="K18" s="231">
        <f>'Tariffs 2022'!AT8</f>
        <v>0</v>
      </c>
      <c r="L18" s="231">
        <f>'Tariffs 2022'!AU8</f>
        <v>0</v>
      </c>
      <c r="M18" s="231">
        <f>'Tariffs 2022'!AV8</f>
        <v>0</v>
      </c>
      <c r="N18" s="231">
        <f>'Tariffs 2022'!AW8</f>
        <v>0</v>
      </c>
      <c r="O18" s="230" t="str">
        <f t="shared" ref="O18:O22" si="23">IF(SUM(K18:N18)=0,"No discount",IF(K18&gt;0,"Guaranteed off bill",IF(L18&gt;0,"Guaranteed off usage",IF(M18&gt;0,"Pay-on-time off bill","Pay-on-time off usage"))))</f>
        <v>No discount</v>
      </c>
      <c r="P18" s="230" t="str">
        <f t="shared" ref="P18:P22" si="24">IF(OR(A18="Origin Energy",A18="Red Energy",A18="Powershop"),"Inclusive","Exclusive")</f>
        <v>Exclusive</v>
      </c>
      <c r="Q18" s="235">
        <f t="shared" ref="Q18:Q22" si="25">IF(AND(O18="Guaranteed off bill",P18="Inclusive"),((I18*1.1)-((I18*1.1)*K18/100))/1.1,IF(AND(O18="Guaranteed off usage",P18="Inclusive"),((I18*1.1)-((H18*1.1)*L18/100))/1.1,IF(AND(O18="Guaranteed off bill",P18="Exclusive"),I18-(I18*K18/100),IF(AND(O18="Guaranteed off usage",P18="Exclusive"),I18-(H18*L18/100),IF(P18="Inclusive",((I18*1.1))/1.1,I18)))))</f>
        <v>1532.3661818181815</v>
      </c>
      <c r="R18" s="235">
        <f t="shared" ref="R18:R22" si="26">IF(AND(O18="Pay-on-time off bill",P18="Inclusive"),((Q18*1.1)-((Q18*1.1)*M18/100))/1.1,IF(AND(O18="Pay-on-time off usage",P18="Inclusive"),((Q18*1.1)-((H18*1.1)*N18/100))/1.1,IF(AND(O18="Pay-on-time off bill",P18="Exclusive"),Q18-(Q18*M18/100),IF(AND(O18="Pay-on-time off usage",P18="Exclusive"),Q18-(H18*N18/100),IF(P18="Inclusive",((Q18*1.1))/1.1,Q18)))))</f>
        <v>1532.3661818181815</v>
      </c>
      <c r="S18" s="256">
        <f t="shared" ref="S18:T22" si="27">Q18*1.1</f>
        <v>1685.6027999999999</v>
      </c>
      <c r="T18" s="256">
        <f t="shared" si="27"/>
        <v>1685.6027999999999</v>
      </c>
      <c r="U18" s="231">
        <f>'Tariffs 2022'!BF8</f>
        <v>0</v>
      </c>
      <c r="V18" s="202" t="str">
        <f>'Tariffs 2022'!BG8</f>
        <v>n</v>
      </c>
      <c r="W18" s="269"/>
      <c r="X18" s="269"/>
      <c r="Y18" s="269"/>
      <c r="Z18" s="269"/>
      <c r="AA18" s="269"/>
      <c r="AB18" s="269"/>
      <c r="AC18" s="269"/>
      <c r="AD18" s="269"/>
      <c r="AE18" s="269"/>
      <c r="AF18" s="269"/>
      <c r="AG18" s="269"/>
      <c r="AH18" s="269"/>
      <c r="AI18" s="269"/>
      <c r="AJ18" s="269"/>
      <c r="AK18" s="269"/>
      <c r="AL18" s="269"/>
      <c r="AM18" s="269"/>
      <c r="AN18" s="269"/>
    </row>
    <row r="19" spans="1:40" ht="14" x14ac:dyDescent="0.15">
      <c r="A19" s="201" t="str">
        <f>'Tariffs 2022'!F9</f>
        <v>Alinta Energy</v>
      </c>
      <c r="B19" s="227" t="str">
        <f>'Tariffs 2022'!G9</f>
        <v>Home Deal</v>
      </c>
      <c r="C19" s="228">
        <f>91*'Tariffs 2022'!H9/100</f>
        <v>62.425999999999995</v>
      </c>
      <c r="D19" s="228">
        <f>IF('Tariffs 2022'!K9="",$C$5*'Tariffs 2022'!W9/100,IF($C$5&gt;='Tariffs 2022'!L9*1.5,('Tariffs 2022'!L9*1.5*'Tariffs 2022'!W9/100),($C$5*'Tariffs 2022'!W9/100)))</f>
        <v>382.5</v>
      </c>
      <c r="E19" s="228">
        <f>IF(AND('Tariffs 2022'!L9*1.5&gt;0,'Tariffs 2022'!M9*1.5&gt;0),IF($C$5&lt;'Tariffs 2022'!L9*1.5,0,IF(($C$5-'Tariffs 2022'!L9*1.5)&lt;=('Tariffs 2022'!M9*1.5+'Tariffs 2022'!L9*1.5),(($C$5-'Tariffs 2022'!L9*1.5)*'Tariffs 2022'!X9/100),(('Tariffs 2022'!M9*1.5)*'Tariffs 2022'!X9/100))),0)</f>
        <v>0</v>
      </c>
      <c r="F19" s="228">
        <f>IF(AND('Tariffs 2022'!P9&gt;0,'Tariffs 2022'!O9&gt;0),IF(($C$5&lt;(SUM('Tariffs 2022'!L9:P9))*1.5),(0),($C$5-(SUM('Tariffs 2022'!L9:P9)*1.5))*'Tariffs 2022'!AB9/100),IF(AND('Tariffs 2022'!O9&gt;0,'Tariffs 2022'!P9=""),IF(($C$5&lt; (SUM('Tariffs 2022'!L9:O9))*1.5),(0),($C$5-(SUM('Tariffs 2022'!L9:O9))*1.5)*'Tariffs 2022'!AA9/100),IF(AND('Tariffs 2022'!N9&gt;0,'Tariffs 2022'!O9=""),IF(($C$5&lt;(SUM('Tariffs 2022'!L9:N9))*1.5),(0),($C$5-(SUM('Tariffs 2022'!L9:N9))*1.5)*'Tariffs 2022'!Z9/100),IF(AND('Tariffs 2022'!M9&gt;0,'Tariffs 2022'!N9=""),IF(($C$5&lt;'Tariffs 2022'!M9*1.5+'Tariffs 2022'!L9*1.5),(0),(($C$5-('Tariffs 2022'!M9*1.5+'Tariffs 2022'!L9*1.5))*'Tariffs 2022'!Y9/100)),IF(AND('Tariffs 2022'!L9&gt;0,'Tariffs 2022'!M9=""&gt;0),IF(($C$5&lt;'Tariffs 2022'!L9*1.5),(0),($C$5-('Tariffs 2022'!L9*1.5))*'Tariffs 2022'!X9/100),0)))))</f>
        <v>0</v>
      </c>
      <c r="G19" s="228">
        <f t="shared" ref="G19" si="28">SUM(C19:F19)</f>
        <v>444.92599999999999</v>
      </c>
      <c r="H19" s="228">
        <f t="shared" ref="H19" si="29">(G19-C19)*4</f>
        <v>1530</v>
      </c>
      <c r="I19" s="229">
        <f t="shared" ref="I19" si="30">G19*4</f>
        <v>1779.704</v>
      </c>
      <c r="J19" s="229">
        <f t="shared" ref="J19" si="31">I19*1.1</f>
        <v>1957.6744000000001</v>
      </c>
      <c r="K19" s="231">
        <f>'Tariffs 2022'!AT9</f>
        <v>0</v>
      </c>
      <c r="L19" s="231">
        <f>'Tariffs 2022'!AU9</f>
        <v>0</v>
      </c>
      <c r="M19" s="231">
        <f>'Tariffs 2022'!AV9</f>
        <v>0</v>
      </c>
      <c r="N19" s="231">
        <f>'Tariffs 2022'!AW9</f>
        <v>0</v>
      </c>
      <c r="O19" s="230" t="str">
        <f t="shared" ref="O19" si="32">IF(SUM(K19:N19)=0,"No discount",IF(K19&gt;0,"Guaranteed off bill",IF(L19&gt;0,"Guaranteed off usage",IF(M19&gt;0,"Pay-on-time off bill","Pay-on-time off usage"))))</f>
        <v>No discount</v>
      </c>
      <c r="P19" s="230" t="str">
        <f t="shared" ref="P19" si="33">IF(OR(A19="Origin Energy",A19="Red Energy",A19="Powershop"),"Inclusive","Exclusive")</f>
        <v>Exclusive</v>
      </c>
      <c r="Q19" s="235">
        <f t="shared" ref="Q19" si="34">IF(AND(O19="Guaranteed off bill",P19="Inclusive"),((I19*1.1)-((I19*1.1)*K19/100))/1.1,IF(AND(O19="Guaranteed off usage",P19="Inclusive"),((I19*1.1)-((H19*1.1)*L19/100))/1.1,IF(AND(O19="Guaranteed off bill",P19="Exclusive"),I19-(I19*K19/100),IF(AND(O19="Guaranteed off usage",P19="Exclusive"),I19-(H19*L19/100),IF(P19="Inclusive",((I19*1.1))/1.1,I19)))))</f>
        <v>1779.704</v>
      </c>
      <c r="R19" s="235">
        <f t="shared" ref="R19" si="35">IF(AND(O19="Pay-on-time off bill",P19="Inclusive"),((Q19*1.1)-((Q19*1.1)*M19/100))/1.1,IF(AND(O19="Pay-on-time off usage",P19="Inclusive"),((Q19*1.1)-((H19*1.1)*N19/100))/1.1,IF(AND(O19="Pay-on-time off bill",P19="Exclusive"),Q19-(Q19*M19/100),IF(AND(O19="Pay-on-time off usage",P19="Exclusive"),Q19-(H19*N19/100),IF(P19="Inclusive",((Q19*1.1))/1.1,Q19)))))</f>
        <v>1779.704</v>
      </c>
      <c r="S19" s="256">
        <f t="shared" ref="S19" si="36">Q19*1.1</f>
        <v>1957.6744000000001</v>
      </c>
      <c r="T19" s="256">
        <f t="shared" ref="T19" si="37">R19*1.1</f>
        <v>1957.6744000000001</v>
      </c>
      <c r="U19" s="231">
        <f>'Tariffs 2022'!BF9</f>
        <v>0</v>
      </c>
      <c r="V19" s="202" t="str">
        <f>'Tariffs 2022'!BG9</f>
        <v>n</v>
      </c>
      <c r="W19" s="269"/>
      <c r="X19" s="269"/>
      <c r="Y19" s="269"/>
      <c r="Z19" s="269"/>
      <c r="AA19" s="269"/>
      <c r="AB19" s="269"/>
      <c r="AC19" s="269"/>
      <c r="AD19" s="269"/>
      <c r="AE19" s="269"/>
      <c r="AF19" s="269"/>
      <c r="AG19" s="269"/>
      <c r="AH19" s="269"/>
      <c r="AI19" s="269"/>
      <c r="AJ19" s="269"/>
      <c r="AK19" s="269"/>
      <c r="AL19" s="269"/>
      <c r="AM19" s="269"/>
      <c r="AN19" s="269"/>
    </row>
    <row r="20" spans="1:40" ht="14" x14ac:dyDescent="0.15">
      <c r="A20" s="201" t="str">
        <f>'Tariffs 2022'!F10</f>
        <v>Origin Energy</v>
      </c>
      <c r="B20" s="227" t="str">
        <f>'Tariffs 2022'!G10</f>
        <v>Go Variable</v>
      </c>
      <c r="C20" s="228">
        <f>91*'Tariffs 2022'!H10/100</f>
        <v>65.503454545454545</v>
      </c>
      <c r="D20" s="228">
        <f>IF('Tariffs 2022'!K10="",$C$5*'Tariffs 2022'!W10/100,IF($C$5&gt;='Tariffs 2022'!L10*1.5,('Tariffs 2022'!L10*1.5*'Tariffs 2022'!W10/100),($C$5*'Tariffs 2022'!W10/100)))</f>
        <v>45.890181818181809</v>
      </c>
      <c r="E20" s="228">
        <f>IF(AND('Tariffs 2022'!L10*1.5&gt;0,'Tariffs 2022'!M10*1.5&gt;0),IF($C$5&lt;'Tariffs 2022'!L10*1.5,0,IF(($C$5-'Tariffs 2022'!L10*1.5)&lt;=('Tariffs 2022'!M10*1.5+'Tariffs 2022'!L10*1.5),(($C$5-'Tariffs 2022'!L10*1.5)*'Tariffs 2022'!X10/100),(('Tariffs 2022'!M10*1.5)*'Tariffs 2022'!X10/100))),0)</f>
        <v>76.346181818181819</v>
      </c>
      <c r="F20" s="228">
        <f>IF(AND('Tariffs 2022'!P10&gt;0,'Tariffs 2022'!O10&gt;0),IF(($C$5&lt;(SUM('Tariffs 2022'!L10:P10))*1.5),(0),($C$5-(SUM('Tariffs 2022'!L10:P10)*1.5))*'Tariffs 2022'!AB10/100),IF(AND('Tariffs 2022'!O10&gt;0,'Tariffs 2022'!P10=""),IF(($C$5&lt; (SUM('Tariffs 2022'!L10:O10))*1.5),(0),($C$5-(SUM('Tariffs 2022'!L10:O10))*1.5)*'Tariffs 2022'!AA10/100),IF(AND('Tariffs 2022'!N10&gt;0,'Tariffs 2022'!O10=""),IF(($C$5&lt;(SUM('Tariffs 2022'!L10:N10))*1.5),(0),($C$5-(SUM('Tariffs 2022'!L10:N10))*1.5)*'Tariffs 2022'!Z10/100),IF(AND('Tariffs 2022'!M10&gt;0,'Tariffs 2022'!N10=""),IF(($C$5&lt;'Tariffs 2022'!M10*1.5+'Tariffs 2022'!L10*1.5),(0),(($C$5-('Tariffs 2022'!M10*1.5+'Tariffs 2022'!L10*1.5))*'Tariffs 2022'!Y10/100)),IF(AND('Tariffs 2022'!L10&gt;0,'Tariffs 2022'!M10=""&gt;0),IF(($C$5&lt;'Tariffs 2022'!L10*1.5),(0),($C$5-('Tariffs 2022'!L10*1.5))*'Tariffs 2022'!X10/100),0)))))</f>
        <v>158.34218181818179</v>
      </c>
      <c r="G20" s="228">
        <f t="shared" si="19"/>
        <v>346.08199999999999</v>
      </c>
      <c r="H20" s="228">
        <f t="shared" si="20"/>
        <v>1122.3141818181819</v>
      </c>
      <c r="I20" s="229">
        <f t="shared" si="21"/>
        <v>1384.328</v>
      </c>
      <c r="J20" s="229">
        <f t="shared" si="22"/>
        <v>1522.7608</v>
      </c>
      <c r="K20" s="231">
        <f>'Tariffs 2022'!AT10</f>
        <v>0</v>
      </c>
      <c r="L20" s="231">
        <f>'Tariffs 2022'!AU10</f>
        <v>0</v>
      </c>
      <c r="M20" s="231">
        <f>'Tariffs 2022'!AV10</f>
        <v>0</v>
      </c>
      <c r="N20" s="231">
        <f>'Tariffs 2022'!AW10</f>
        <v>0</v>
      </c>
      <c r="O20" s="230" t="str">
        <f t="shared" si="23"/>
        <v>No discount</v>
      </c>
      <c r="P20" s="230" t="str">
        <f t="shared" si="24"/>
        <v>Inclusive</v>
      </c>
      <c r="Q20" s="235">
        <f t="shared" si="25"/>
        <v>1384.328</v>
      </c>
      <c r="R20" s="235">
        <f t="shared" si="26"/>
        <v>1384.328</v>
      </c>
      <c r="S20" s="256">
        <f t="shared" si="27"/>
        <v>1522.7608</v>
      </c>
      <c r="T20" s="256">
        <f t="shared" si="27"/>
        <v>1522.7608</v>
      </c>
      <c r="U20" s="231">
        <f>'Tariffs 2022'!BF10</f>
        <v>0</v>
      </c>
      <c r="V20" s="202" t="str">
        <f>'Tariffs 2022'!BG10</f>
        <v>n</v>
      </c>
      <c r="W20" s="269"/>
      <c r="X20" s="269"/>
      <c r="Y20" s="269"/>
      <c r="Z20" s="269"/>
      <c r="AA20" s="269"/>
      <c r="AB20" s="269"/>
      <c r="AC20" s="269"/>
      <c r="AD20" s="269"/>
      <c r="AE20" s="269"/>
      <c r="AF20" s="269"/>
      <c r="AG20" s="269"/>
      <c r="AH20" s="269"/>
      <c r="AI20" s="269"/>
      <c r="AJ20" s="269"/>
      <c r="AK20" s="269"/>
      <c r="AL20" s="269"/>
      <c r="AM20" s="269"/>
      <c r="AN20" s="269"/>
    </row>
    <row r="21" spans="1:40" ht="14" x14ac:dyDescent="0.15">
      <c r="A21" s="201" t="str">
        <f>'Tariffs 2022'!F11</f>
        <v>GloBird Energy</v>
      </c>
      <c r="B21" s="227" t="str">
        <f>'Tariffs 2022'!G11</f>
        <v>GloSave</v>
      </c>
      <c r="C21" s="228">
        <f>91*'Tariffs 2022'!H11/100</f>
        <v>57.329999999999991</v>
      </c>
      <c r="D21" s="228">
        <f>IF('Tariffs 2022'!K11="",$C$5*'Tariffs 2022'!W11/100,IF($C$5&gt;='Tariffs 2022'!L11*1.5,('Tariffs 2022'!L11*1.5*'Tariffs 2022'!W11/100),($C$5*'Tariffs 2022'!W11/100)))</f>
        <v>53.036999999999992</v>
      </c>
      <c r="E21" s="228">
        <f>IF(AND('Tariffs 2022'!L11*1.5&gt;0,'Tariffs 2022'!M11*1.5&gt;0),IF($C$5&lt;'Tariffs 2022'!L11*1.5,0,IF(($C$5-'Tariffs 2022'!L11*1.5)&lt;=('Tariffs 2022'!M11*1.5+'Tariffs 2022'!L11*1.5),(($C$5-'Tariffs 2022'!L11*1.5)*'Tariffs 2022'!X11/100),(('Tariffs 2022'!M11*1.5)*'Tariffs 2022'!X11/100))),0)</f>
        <v>0</v>
      </c>
      <c r="F21" s="228">
        <f>IF(AND('Tariffs 2022'!P11&gt;0,'Tariffs 2022'!O11&gt;0),IF(($C$5&lt;(SUM('Tariffs 2022'!L11:P11))*1.5),(0),($C$5-(SUM('Tariffs 2022'!L11:P11)*1.5))*'Tariffs 2022'!AB11/100),IF(AND('Tariffs 2022'!O11&gt;0,'Tariffs 2022'!P11=""),IF(($C$5&lt; (SUM('Tariffs 2022'!L11:O11))*1.5),(0),($C$5-(SUM('Tariffs 2022'!L11:O11))*1.5)*'Tariffs 2022'!AA11/100),IF(AND('Tariffs 2022'!N11&gt;0,'Tariffs 2022'!O11=""),IF(($C$5&lt;(SUM('Tariffs 2022'!L11:N11))*1.5),(0),($C$5-(SUM('Tariffs 2022'!L11:N11))*1.5)*'Tariffs 2022'!Z11/100),IF(AND('Tariffs 2022'!M11&gt;0,'Tariffs 2022'!N11=""),IF(($C$5&lt;'Tariffs 2022'!M11*1.5+'Tariffs 2022'!L11*1.5),(0),(($C$5-('Tariffs 2022'!M11*1.5+'Tariffs 2022'!L11*1.5))*'Tariffs 2022'!Y11/100)),IF(AND('Tariffs 2022'!L11&gt;0,'Tariffs 2022'!M11=""&gt;0),IF(($C$5&lt;'Tariffs 2022'!L11*1.5),(0),($C$5-('Tariffs 2022'!L11*1.5))*'Tariffs 2022'!X11/100),0)))))</f>
        <v>432.19199999999995</v>
      </c>
      <c r="G21" s="228">
        <f t="shared" si="19"/>
        <v>542.55899999999997</v>
      </c>
      <c r="H21" s="228">
        <f t="shared" si="20"/>
        <v>1940.9159999999999</v>
      </c>
      <c r="I21" s="229">
        <f t="shared" si="21"/>
        <v>2170.2359999999999</v>
      </c>
      <c r="J21" s="229">
        <f t="shared" si="22"/>
        <v>2387.2595999999999</v>
      </c>
      <c r="K21" s="231">
        <f>'Tariffs 2022'!AT11</f>
        <v>0</v>
      </c>
      <c r="L21" s="231">
        <f>'Tariffs 2022'!AU11</f>
        <v>0</v>
      </c>
      <c r="M21" s="231">
        <f>'Tariffs 2022'!AV11</f>
        <v>0</v>
      </c>
      <c r="N21" s="231">
        <f>'Tariffs 2022'!AW11</f>
        <v>0</v>
      </c>
      <c r="O21" s="230" t="str">
        <f t="shared" si="23"/>
        <v>No discount</v>
      </c>
      <c r="P21" s="230" t="str">
        <f t="shared" si="24"/>
        <v>Exclusive</v>
      </c>
      <c r="Q21" s="235">
        <f t="shared" si="25"/>
        <v>2170.2359999999999</v>
      </c>
      <c r="R21" s="235">
        <f t="shared" si="26"/>
        <v>2170.2359999999999</v>
      </c>
      <c r="S21" s="256">
        <f t="shared" si="27"/>
        <v>2387.2595999999999</v>
      </c>
      <c r="T21" s="256">
        <f t="shared" si="27"/>
        <v>2387.2595999999999</v>
      </c>
      <c r="U21" s="231">
        <f>'Tariffs 2022'!BF11</f>
        <v>0</v>
      </c>
      <c r="V21" s="202" t="str">
        <f>'Tariffs 2022'!BG11</f>
        <v>n</v>
      </c>
      <c r="W21" s="269"/>
      <c r="X21" s="269"/>
      <c r="Y21" s="269"/>
      <c r="Z21" s="269"/>
      <c r="AA21" s="269"/>
      <c r="AB21" s="269"/>
      <c r="AC21" s="269"/>
      <c r="AD21" s="269"/>
      <c r="AE21" s="269"/>
      <c r="AF21" s="269"/>
      <c r="AG21" s="269"/>
      <c r="AH21" s="269"/>
      <c r="AI21" s="269"/>
      <c r="AJ21" s="269"/>
      <c r="AK21" s="269"/>
      <c r="AL21" s="269"/>
      <c r="AM21" s="269"/>
      <c r="AN21" s="269"/>
    </row>
    <row r="22" spans="1:40" ht="14" x14ac:dyDescent="0.15">
      <c r="A22" s="201" t="str">
        <f>'Tariffs 2022'!F12</f>
        <v>Red Energy</v>
      </c>
      <c r="B22" s="227" t="str">
        <f>'Tariffs 2022'!G12</f>
        <v>Living Energy Saver</v>
      </c>
      <c r="C22" s="228">
        <f>91*'Tariffs 2022'!H12/100</f>
        <v>68.25</v>
      </c>
      <c r="D22" s="228">
        <f>IF('Tariffs 2022'!K12="",$C$5*'Tariffs 2022'!W12/100,IF($C$5&gt;='Tariffs 2022'!L12*1.5,('Tariffs 2022'!L12*1.5*'Tariffs 2022'!W12/100),($C$5*'Tariffs 2022'!W12/100)))</f>
        <v>38.174727272727267</v>
      </c>
      <c r="E22" s="228">
        <f>IF(AND('Tariffs 2022'!L12*1.5&gt;0,'Tariffs 2022'!M12*1.5&gt;0),IF($C$5&lt;'Tariffs 2022'!L12*1.5,0,IF(($C$5-'Tariffs 2022'!L12*1.5)&lt;=('Tariffs 2022'!M12*1.5+'Tariffs 2022'!L12*1.5),(($C$5-'Tariffs 2022'!L12*1.5)*'Tariffs 2022'!X12/100),(('Tariffs 2022'!M12*1.5)*'Tariffs 2022'!X12/100))),0)</f>
        <v>62.836363636363629</v>
      </c>
      <c r="F22" s="228">
        <f>IF(AND('Tariffs 2022'!P12&gt;0,'Tariffs 2022'!O12&gt;0),IF(($C$5&lt;(SUM('Tariffs 2022'!L12:P12))*1.5),(0),($C$5-(SUM('Tariffs 2022'!L12:P12)*1.5))*'Tariffs 2022'!AB12/100),IF(AND('Tariffs 2022'!O12&gt;0,'Tariffs 2022'!P12=""),IF(($C$5&lt; (SUM('Tariffs 2022'!L12:O12))*1.5),(0),($C$5-(SUM('Tariffs 2022'!L12:O12))*1.5)*'Tariffs 2022'!AA12/100),IF(AND('Tariffs 2022'!N12&gt;0,'Tariffs 2022'!O12=""),IF(($C$5&lt;(SUM('Tariffs 2022'!L12:N12))*1.5),(0),($C$5-(SUM('Tariffs 2022'!L12:N12))*1.5)*'Tariffs 2022'!Z12/100),IF(AND('Tariffs 2022'!M12&gt;0,'Tariffs 2022'!N12=""),IF(($C$5&lt;'Tariffs 2022'!M12*1.5+'Tariffs 2022'!L12*1.5),(0),(($C$5-('Tariffs 2022'!M12*1.5+'Tariffs 2022'!L12*1.5))*'Tariffs 2022'!Y12/100)),IF(AND('Tariffs 2022'!L12&gt;0,'Tariffs 2022'!M12=""&gt;0),IF(($C$5&lt;'Tariffs 2022'!L12*1.5),(0),($C$5-('Tariffs 2022'!L12*1.5))*'Tariffs 2022'!X12/100),0)))))</f>
        <v>114.40909090909091</v>
      </c>
      <c r="G22" s="228">
        <f t="shared" si="19"/>
        <v>283.67018181818185</v>
      </c>
      <c r="H22" s="228">
        <f t="shared" si="20"/>
        <v>861.68072727272738</v>
      </c>
      <c r="I22" s="229">
        <f t="shared" si="21"/>
        <v>1134.6807272727274</v>
      </c>
      <c r="J22" s="229">
        <f t="shared" si="22"/>
        <v>1248.1488000000002</v>
      </c>
      <c r="K22" s="231">
        <f>'Tariffs 2022'!AT12</f>
        <v>0</v>
      </c>
      <c r="L22" s="231">
        <f>'Tariffs 2022'!AU12</f>
        <v>0</v>
      </c>
      <c r="M22" s="231">
        <f>'Tariffs 2022'!AV12</f>
        <v>0</v>
      </c>
      <c r="N22" s="231">
        <f>'Tariffs 2022'!AW12</f>
        <v>0</v>
      </c>
      <c r="O22" s="230" t="str">
        <f t="shared" si="23"/>
        <v>No discount</v>
      </c>
      <c r="P22" s="230" t="str">
        <f t="shared" si="24"/>
        <v>Inclusive</v>
      </c>
      <c r="Q22" s="235">
        <f t="shared" si="25"/>
        <v>1134.6807272727274</v>
      </c>
      <c r="R22" s="235">
        <f t="shared" si="26"/>
        <v>1134.6807272727274</v>
      </c>
      <c r="S22" s="256">
        <f t="shared" si="27"/>
        <v>1248.1488000000002</v>
      </c>
      <c r="T22" s="256">
        <f t="shared" si="27"/>
        <v>1248.1488000000002</v>
      </c>
      <c r="U22" s="231">
        <f>'Tariffs 2022'!BF12</f>
        <v>0</v>
      </c>
      <c r="V22" s="202" t="str">
        <f>'Tariffs 2022'!BG12</f>
        <v>n</v>
      </c>
      <c r="W22" s="269"/>
      <c r="X22" s="269"/>
      <c r="Y22" s="269"/>
      <c r="Z22" s="269"/>
      <c r="AA22" s="269"/>
      <c r="AB22" s="269"/>
      <c r="AC22" s="269"/>
      <c r="AD22" s="269"/>
      <c r="AE22" s="269"/>
      <c r="AF22" s="269"/>
      <c r="AG22" s="269"/>
      <c r="AH22" s="269"/>
      <c r="AI22" s="269"/>
      <c r="AJ22" s="269"/>
      <c r="AK22" s="269"/>
      <c r="AL22" s="269"/>
      <c r="AM22" s="269"/>
      <c r="AN22" s="269"/>
    </row>
    <row r="23" spans="1:40" customFormat="1" x14ac:dyDescent="0.15">
      <c r="A23" s="269"/>
      <c r="B23" s="269"/>
      <c r="C23" s="269"/>
      <c r="D23" s="269"/>
      <c r="E23" s="269"/>
      <c r="F23" s="269"/>
      <c r="G23" s="269"/>
      <c r="H23" s="269"/>
      <c r="I23" s="269"/>
      <c r="J23" s="269"/>
      <c r="K23" s="269"/>
      <c r="L23" s="269"/>
      <c r="M23" s="269"/>
      <c r="N23" s="269"/>
      <c r="O23" s="269"/>
      <c r="P23" s="269"/>
      <c r="Q23" s="269"/>
      <c r="R23" s="269"/>
      <c r="S23" s="269"/>
      <c r="T23" s="269"/>
      <c r="U23" s="269"/>
      <c r="V23" s="269"/>
      <c r="W23" s="269"/>
      <c r="X23" s="269"/>
      <c r="Y23" s="269"/>
      <c r="Z23" s="269"/>
      <c r="AA23" s="269"/>
      <c r="AB23" s="269"/>
      <c r="AC23" s="269"/>
      <c r="AD23" s="269"/>
      <c r="AE23" s="269"/>
      <c r="AF23" s="269"/>
      <c r="AG23" s="269"/>
      <c r="AH23" s="269"/>
      <c r="AI23" s="269"/>
      <c r="AJ23" s="269"/>
      <c r="AK23" s="269"/>
      <c r="AL23" s="269"/>
      <c r="AM23" s="269"/>
      <c r="AN23" s="269"/>
    </row>
    <row r="24" spans="1:40" customFormat="1" ht="14" thickBot="1" x14ac:dyDescent="0.2">
      <c r="A24" s="269"/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</row>
    <row r="25" spans="1:40" ht="14" x14ac:dyDescent="0.15">
      <c r="A25" s="193" t="s">
        <v>286</v>
      </c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5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69"/>
      <c r="AK25" s="269"/>
      <c r="AL25" s="269"/>
      <c r="AM25" s="269"/>
      <c r="AN25" s="269"/>
    </row>
    <row r="26" spans="1:40" ht="75" x14ac:dyDescent="0.15">
      <c r="A26" s="237" t="s">
        <v>84</v>
      </c>
      <c r="B26" s="238" t="s">
        <v>44</v>
      </c>
      <c r="C26" s="239" t="s">
        <v>45</v>
      </c>
      <c r="D26" s="239" t="s">
        <v>57</v>
      </c>
      <c r="E26" s="239" t="s">
        <v>58</v>
      </c>
      <c r="F26" s="239" t="s">
        <v>59</v>
      </c>
      <c r="G26" s="240" t="s">
        <v>328</v>
      </c>
      <c r="H26" s="259" t="s">
        <v>0</v>
      </c>
      <c r="I26" s="259" t="s">
        <v>46</v>
      </c>
      <c r="J26" s="241" t="s">
        <v>1</v>
      </c>
      <c r="K26" s="242" t="s">
        <v>47</v>
      </c>
      <c r="L26" s="242" t="s">
        <v>48</v>
      </c>
      <c r="M26" s="242" t="s">
        <v>49</v>
      </c>
      <c r="N26" s="242" t="s">
        <v>50</v>
      </c>
      <c r="O26" s="243" t="s">
        <v>300</v>
      </c>
      <c r="P26" s="243" t="s">
        <v>301</v>
      </c>
      <c r="Q26" s="243" t="s">
        <v>51</v>
      </c>
      <c r="R26" s="243" t="s">
        <v>52</v>
      </c>
      <c r="S26" s="244" t="s">
        <v>53</v>
      </c>
      <c r="T26" s="244" t="s">
        <v>54</v>
      </c>
      <c r="U26" s="242" t="s">
        <v>55</v>
      </c>
      <c r="V26" s="245" t="s">
        <v>56</v>
      </c>
      <c r="W26" s="269"/>
      <c r="X26" s="269"/>
      <c r="Y26" s="269"/>
      <c r="Z26" s="269"/>
      <c r="AA26" s="269"/>
      <c r="AB26" s="269"/>
      <c r="AC26" s="269"/>
      <c r="AD26" s="269"/>
      <c r="AE26" s="269"/>
      <c r="AF26" s="269"/>
      <c r="AG26" s="269"/>
      <c r="AH26" s="269"/>
      <c r="AI26" s="269"/>
      <c r="AJ26" s="269"/>
      <c r="AK26" s="269"/>
      <c r="AL26" s="269"/>
      <c r="AM26" s="269"/>
      <c r="AN26" s="269"/>
    </row>
    <row r="27" spans="1:40" ht="15" thickBot="1" x14ac:dyDescent="0.2">
      <c r="A27" s="203" t="str">
        <f>'Tariffs 2022'!F13</f>
        <v>Origin Energy</v>
      </c>
      <c r="B27" s="204" t="str">
        <f>'Tariffs 2022'!G13</f>
        <v>Go Variable</v>
      </c>
      <c r="C27" s="205">
        <f>91*'Tariffs 2022'!H13/100</f>
        <v>67.497181818181815</v>
      </c>
      <c r="D27" s="205">
        <f>IF('Tariffs 2022'!K13="",$C$5*'Tariffs 2022'!W13/100,IF($C$5&gt;='Tariffs 2022'!L13*1.5,('Tariffs 2022'!L13*1.5*'Tariffs 2022'!W13/100),($C$5*'Tariffs 2022'!W13/100)))</f>
        <v>48.305454545454531</v>
      </c>
      <c r="E27" s="205">
        <f>IF(AND('Tariffs 2022'!L13*1.5&gt;0,'Tariffs 2022'!M13*1.5&gt;0),IF($C$5&lt;'Tariffs 2022'!L13*1.5,0,IF(($C$5-'Tariffs 2022'!L13*1.5)&lt;=('Tariffs 2022'!M13*1.5+'Tariffs 2022'!L13*1.5),(($C$5-'Tariffs 2022'!L13*1.5)*'Tariffs 2022'!X13/100),(('Tariffs 2022'!M13*1.5)*'Tariffs 2022'!X13/100))),0)</f>
        <v>77.131636363636375</v>
      </c>
      <c r="F27" s="205">
        <f>IF(AND('Tariffs 2022'!P13&gt;0,'Tariffs 2022'!O13&gt;0),IF(($C$5&lt;(SUM('Tariffs 2022'!L13:P13))*1.5),(0),($C$5-(SUM('Tariffs 2022'!L13:P13)*1.5))*'Tariffs 2022'!AB13/100),IF(AND('Tariffs 2022'!O13&gt;0,'Tariffs 2022'!P13=""),IF(($C$5&lt; (SUM('Tariffs 2022'!L13:O13))*1.5),(0),($C$5-(SUM('Tariffs 2022'!L13:O13))*1.5)*'Tariffs 2022'!AA13/100),IF(AND('Tariffs 2022'!N13&gt;0,'Tariffs 2022'!O13=""),IF(($C$5&lt;(SUM('Tariffs 2022'!L13:N13))*1.5),(0),($C$5-(SUM('Tariffs 2022'!L13:N13))*1.5)*'Tariffs 2022'!Z13/100),IF(AND('Tariffs 2022'!M13&gt;0,'Tariffs 2022'!N13=""),IF(($C$5&lt;'Tariffs 2022'!M13*1.5+'Tariffs 2022'!L13*1.5),(0),(($C$5-('Tariffs 2022'!M13*1.5+'Tariffs 2022'!L13*1.5))*'Tariffs 2022'!Y13/100)),IF(AND('Tariffs 2022'!L13&gt;0,'Tariffs 2022'!M13=""&gt;0),IF(($C$5&lt;'Tariffs 2022'!L13*1.5),(0),($C$5-('Tariffs 2022'!L13*1.5))*'Tariffs 2022'!X13/100),0)))))</f>
        <v>148.2741818181818</v>
      </c>
      <c r="G27" s="205">
        <f>SUM(C27:F27)</f>
        <v>341.20845454545452</v>
      </c>
      <c r="H27" s="205">
        <f>(G27-C27)*4</f>
        <v>1094.8450909090907</v>
      </c>
      <c r="I27" s="206">
        <f>G27*4</f>
        <v>1364.8338181818181</v>
      </c>
      <c r="J27" s="206">
        <f>I27*1.1</f>
        <v>1501.3172</v>
      </c>
      <c r="K27" s="207">
        <f>'Tariffs 2022'!AT13</f>
        <v>0</v>
      </c>
      <c r="L27" s="207">
        <f>'Tariffs 2022'!AU13</f>
        <v>0</v>
      </c>
      <c r="M27" s="207">
        <f>'Tariffs 2022'!AV13</f>
        <v>0</v>
      </c>
      <c r="N27" s="207">
        <f>'Tariffs 2022'!AW13</f>
        <v>0</v>
      </c>
      <c r="O27" s="234" t="str">
        <f t="shared" ref="O27" si="38">IF(SUM(K27:N27)=0,"No discount",IF(K27&gt;0,"Guaranteed off bill",IF(L27&gt;0,"Guaranteed off usage",IF(M27&gt;0,"Pay-on-time off bill","Pay-on-time off usage"))))</f>
        <v>No discount</v>
      </c>
      <c r="P27" s="234" t="str">
        <f>IF(OR(A27="Origin Energy",A27="Red Energy",A27="Powershop"),"Inclusive","Exclusive")</f>
        <v>Inclusive</v>
      </c>
      <c r="Q27" s="236">
        <f t="shared" ref="Q27" si="39">IF(AND(O27="Guaranteed off bill",P27="Inclusive"),((I27*1.1)-((I27*1.1)*K27/100))/1.1,IF(AND(O27="Guaranteed off usage",P27="Inclusive"),((I27*1.1)-((H27*1.1)*L27/100))/1.1,IF(AND(O27="Guaranteed off bill",P27="Exclusive"),I27-(I27*K27/100),IF(AND(O27="Guaranteed off usage",P27="Exclusive"),I27-(H27*L27/100),IF(P27="Inclusive",((I27*1.1))/1.1,I27)))))</f>
        <v>1364.8338181818181</v>
      </c>
      <c r="R27" s="236">
        <f t="shared" ref="R27" si="40">IF(AND(O27="Pay-on-time off bill",P27="Inclusive"),((Q27*1.1)-((Q27*1.1)*M27/100))/1.1,IF(AND(O27="Pay-on-time off usage",P27="Inclusive"),((Q27*1.1)-((H27*1.1)*N27/100))/1.1,IF(AND(O27="Pay-on-time off bill",P27="Exclusive"),Q27-(Q27*M27/100),IF(AND(O27="Pay-on-time off usage",P27="Exclusive"),Q27-(H27*N27/100),IF(P27="Inclusive",((Q27*1.1))/1.1,Q27)))))</f>
        <v>1364.8338181818181</v>
      </c>
      <c r="S27" s="257">
        <f t="shared" ref="S27:T27" si="41">Q27*1.1</f>
        <v>1501.3172</v>
      </c>
      <c r="T27" s="257">
        <f t="shared" si="41"/>
        <v>1501.3172</v>
      </c>
      <c r="U27" s="207">
        <f>'Tariffs 2022'!BF13</f>
        <v>0</v>
      </c>
      <c r="V27" s="208" t="str">
        <f>'Tariffs 2022'!BG13</f>
        <v>n</v>
      </c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  <c r="AJ27" s="269"/>
      <c r="AK27" s="269"/>
      <c r="AL27" s="269"/>
      <c r="AM27" s="269"/>
      <c r="AN27" s="269"/>
    </row>
    <row r="28" spans="1:40" customFormat="1" x14ac:dyDescent="0.15">
      <c r="A28" s="269"/>
      <c r="B28" s="269"/>
      <c r="C28" s="269"/>
      <c r="D28" s="269"/>
      <c r="E28" s="269"/>
      <c r="F28" s="269"/>
      <c r="G28" s="269"/>
      <c r="H28" s="269"/>
      <c r="I28" s="269"/>
      <c r="J28" s="269"/>
      <c r="K28" s="269"/>
      <c r="L28" s="269"/>
      <c r="M28" s="269"/>
      <c r="N28" s="269"/>
      <c r="O28" s="269"/>
      <c r="P28" s="269"/>
      <c r="Q28" s="269"/>
      <c r="R28" s="269"/>
      <c r="S28" s="269"/>
      <c r="T28" s="269"/>
      <c r="U28" s="269"/>
      <c r="V28" s="269"/>
      <c r="W28" s="269"/>
      <c r="X28" s="269"/>
      <c r="Y28" s="269"/>
      <c r="Z28" s="269"/>
      <c r="AA28" s="269"/>
      <c r="AB28" s="269"/>
      <c r="AC28" s="269"/>
      <c r="AD28" s="269"/>
      <c r="AE28" s="269"/>
      <c r="AF28" s="269"/>
      <c r="AG28" s="269"/>
      <c r="AH28" s="269"/>
      <c r="AI28" s="269"/>
      <c r="AJ28" s="269"/>
      <c r="AK28" s="269"/>
      <c r="AL28" s="269"/>
      <c r="AM28" s="269"/>
      <c r="AN28" s="269"/>
    </row>
    <row r="29" spans="1:40" customFormat="1" ht="14" thickBot="1" x14ac:dyDescent="0.2">
      <c r="A29" s="269"/>
      <c r="B29" s="269"/>
      <c r="C29" s="269"/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69"/>
      <c r="P29" s="269"/>
      <c r="Q29" s="269"/>
      <c r="R29" s="269"/>
      <c r="S29" s="269"/>
      <c r="T29" s="269"/>
      <c r="U29" s="269"/>
      <c r="V29" s="269"/>
      <c r="W29" s="269"/>
      <c r="X29" s="269"/>
      <c r="Y29" s="269"/>
      <c r="Z29" s="269"/>
      <c r="AA29" s="269"/>
      <c r="AB29" s="269"/>
      <c r="AC29" s="269"/>
      <c r="AD29" s="269"/>
      <c r="AE29" s="269"/>
      <c r="AF29" s="269"/>
      <c r="AG29" s="269"/>
      <c r="AH29" s="269"/>
      <c r="AI29" s="269"/>
      <c r="AJ29" s="269"/>
      <c r="AK29" s="269"/>
      <c r="AL29" s="269"/>
      <c r="AM29" s="269"/>
      <c r="AN29" s="269"/>
    </row>
    <row r="30" spans="1:40" ht="14" x14ac:dyDescent="0.15">
      <c r="A30" s="193" t="s">
        <v>288</v>
      </c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5"/>
      <c r="W30" s="269"/>
      <c r="X30" s="269"/>
      <c r="Y30" s="269"/>
      <c r="Z30" s="269"/>
      <c r="AA30" s="269"/>
      <c r="AB30" s="269"/>
      <c r="AC30" s="269"/>
      <c r="AD30" s="269"/>
      <c r="AE30" s="269"/>
      <c r="AF30" s="269"/>
      <c r="AG30" s="269"/>
      <c r="AH30" s="269"/>
      <c r="AI30" s="269"/>
      <c r="AJ30" s="269"/>
      <c r="AK30" s="269"/>
      <c r="AL30" s="269"/>
      <c r="AM30" s="269"/>
      <c r="AN30" s="269"/>
    </row>
    <row r="31" spans="1:40" ht="75" x14ac:dyDescent="0.15">
      <c r="A31" s="237" t="s">
        <v>84</v>
      </c>
      <c r="B31" s="238" t="s">
        <v>44</v>
      </c>
      <c r="C31" s="239" t="s">
        <v>45</v>
      </c>
      <c r="D31" s="239" t="s">
        <v>57</v>
      </c>
      <c r="E31" s="239" t="s">
        <v>58</v>
      </c>
      <c r="F31" s="239" t="s">
        <v>59</v>
      </c>
      <c r="G31" s="240" t="s">
        <v>328</v>
      </c>
      <c r="H31" s="259" t="s">
        <v>0</v>
      </c>
      <c r="I31" s="259" t="s">
        <v>46</v>
      </c>
      <c r="J31" s="241" t="s">
        <v>1</v>
      </c>
      <c r="K31" s="242" t="s">
        <v>47</v>
      </c>
      <c r="L31" s="242" t="s">
        <v>48</v>
      </c>
      <c r="M31" s="242" t="s">
        <v>49</v>
      </c>
      <c r="N31" s="242" t="s">
        <v>50</v>
      </c>
      <c r="O31" s="243" t="s">
        <v>300</v>
      </c>
      <c r="P31" s="243" t="s">
        <v>301</v>
      </c>
      <c r="Q31" s="243" t="s">
        <v>51</v>
      </c>
      <c r="R31" s="243" t="s">
        <v>52</v>
      </c>
      <c r="S31" s="244" t="s">
        <v>53</v>
      </c>
      <c r="T31" s="244" t="s">
        <v>54</v>
      </c>
      <c r="U31" s="242" t="s">
        <v>55</v>
      </c>
      <c r="V31" s="245" t="s">
        <v>56</v>
      </c>
      <c r="W31" s="269"/>
      <c r="X31" s="269"/>
      <c r="Y31" s="269"/>
      <c r="Z31" s="269"/>
      <c r="AA31" s="269"/>
      <c r="AB31" s="269"/>
      <c r="AC31" s="269"/>
      <c r="AD31" s="269"/>
      <c r="AE31" s="269"/>
      <c r="AF31" s="269"/>
      <c r="AG31" s="269"/>
      <c r="AH31" s="269"/>
      <c r="AI31" s="269"/>
      <c r="AJ31" s="269"/>
      <c r="AK31" s="269"/>
      <c r="AL31" s="269"/>
      <c r="AM31" s="269"/>
      <c r="AN31" s="269"/>
    </row>
    <row r="32" spans="1:40" ht="15" thickBot="1" x14ac:dyDescent="0.2">
      <c r="A32" s="203" t="str">
        <f>'Tariffs 2022'!F14</f>
        <v>Origin Energy</v>
      </c>
      <c r="B32" s="204" t="str">
        <f>'Tariffs 2022'!G14</f>
        <v>Go Variable</v>
      </c>
      <c r="C32" s="209">
        <f>91*'Tariffs 2022'!H14/100</f>
        <v>27.266909090909088</v>
      </c>
      <c r="D32" s="209">
        <f>IF('Tariffs 2022'!K14="",$C$5*'Tariffs 2022'!W14/100,IF($C$5&gt;='Tariffs 2022'!L14*1.5,('Tariffs 2022'!L14*1.5*'Tariffs 2022'!W14/100),($C$5*'Tariffs 2022'!W14/100)))</f>
        <v>288.40909090909093</v>
      </c>
      <c r="E32" s="209">
        <f>IF(AND('Tariffs 2022'!L14*1.5&gt;0,'Tariffs 2022'!M14*1.5&gt;0),IF($C$5&lt;'Tariffs 2022'!L14*1.5,0,IF(($C$5-'Tariffs 2022'!L14*1.5)&lt;=('Tariffs 2022'!M14*1.5+'Tariffs 2022'!L14*1.5),(($C$5-'Tariffs 2022'!L14*1.5)*'Tariffs 2022'!X14/100),(('Tariffs 2022'!M14*1.5)*'Tariffs 2022'!X14/100))),0)</f>
        <v>0</v>
      </c>
      <c r="F32" s="209">
        <f>IF(AND('Tariffs 2022'!P14&gt;0,'Tariffs 2022'!O14&gt;0),IF(($C$5&lt;(SUM('Tariffs 2022'!L14:P14))*1.5),(0),($C$5-(SUM('Tariffs 2022'!L14:P14)*1.5))*'Tariffs 2022'!AB14/100),IF(AND('Tariffs 2022'!O14&gt;0,'Tariffs 2022'!P14=""),IF(($C$5&lt; (SUM('Tariffs 2022'!L14:O14))*1.5),(0),($C$5-(SUM('Tariffs 2022'!L14:O14))*1.5)*'Tariffs 2022'!AA14/100),IF(AND('Tariffs 2022'!N14&gt;0,'Tariffs 2022'!O14=""),IF(($C$5&lt;(SUM('Tariffs 2022'!L14:N14))*1.5),(0),($C$5-(SUM('Tariffs 2022'!L14:N14))*1.5)*'Tariffs 2022'!Z14/100),IF(AND('Tariffs 2022'!M14&gt;0,'Tariffs 2022'!N14=""),IF(($C$5&lt;'Tariffs 2022'!M14*1.5+'Tariffs 2022'!L14*1.5),(0),(($C$5-('Tariffs 2022'!M14*1.5+'Tariffs 2022'!L14*1.5))*'Tariffs 2022'!Y14/100)),IF(AND('Tariffs 2022'!L14&gt;0,'Tariffs 2022'!M14=""&gt;0),IF(($C$5&lt;'Tariffs 2022'!L14*1.5),(0),($C$5-('Tariffs 2022'!L14*1.5))*'Tariffs 2022'!X14/100),0)))))</f>
        <v>0</v>
      </c>
      <c r="G32" s="209">
        <f>SUM(C32:F32)</f>
        <v>315.67600000000004</v>
      </c>
      <c r="H32" s="205">
        <f>(G32-C32)*4</f>
        <v>1153.6363636363637</v>
      </c>
      <c r="I32" s="206">
        <f>G32*4</f>
        <v>1262.7040000000002</v>
      </c>
      <c r="J32" s="206">
        <f>I32*1.1</f>
        <v>1388.9744000000003</v>
      </c>
      <c r="K32" s="207">
        <f>'Tariffs 2022'!AT14</f>
        <v>0</v>
      </c>
      <c r="L32" s="207">
        <f>'Tariffs 2022'!AU14</f>
        <v>0</v>
      </c>
      <c r="M32" s="207">
        <f>'Tariffs 2022'!AV14</f>
        <v>0</v>
      </c>
      <c r="N32" s="207">
        <f>'Tariffs 2022'!AW14</f>
        <v>0</v>
      </c>
      <c r="O32" s="234" t="str">
        <f t="shared" ref="O32" si="42">IF(SUM(K32:N32)=0,"No discount",IF(K32&gt;0,"Guaranteed off bill",IF(L32&gt;0,"Guaranteed off usage",IF(M32&gt;0,"Pay-on-time off bill","Pay-on-time off usage"))))</f>
        <v>No discount</v>
      </c>
      <c r="P32" s="234" t="str">
        <f>IF(OR(A32="Origin Energy",A32="Red Energy",A32="Powershop"),"Inclusive","Exclusive")</f>
        <v>Inclusive</v>
      </c>
      <c r="Q32" s="236">
        <f t="shared" ref="Q32" si="43">IF(AND(O32="Guaranteed off bill",P32="Inclusive"),((I32*1.1)-((I32*1.1)*K32/100))/1.1,IF(AND(O32="Guaranteed off usage",P32="Inclusive"),((I32*1.1)-((H32*1.1)*L32/100))/1.1,IF(AND(O32="Guaranteed off bill",P32="Exclusive"),I32-(I32*K32/100),IF(AND(O32="Guaranteed off usage",P32="Exclusive"),I32-(H32*L32/100),IF(P32="Inclusive",((I32*1.1))/1.1,I32)))))</f>
        <v>1262.7040000000002</v>
      </c>
      <c r="R32" s="236">
        <f t="shared" ref="R32" si="44">IF(AND(O32="Pay-on-time off bill",P32="Inclusive"),((Q32*1.1)-((Q32*1.1)*M32/100))/1.1,IF(AND(O32="Pay-on-time off usage",P32="Inclusive"),((Q32*1.1)-((H32*1.1)*N32/100))/1.1,IF(AND(O32="Pay-on-time off bill",P32="Exclusive"),Q32-(Q32*M32/100),IF(AND(O32="Pay-on-time off usage",P32="Exclusive"),Q32-(H32*N32/100),IF(P32="Inclusive",((Q32*1.1))/1.1,Q32)))))</f>
        <v>1262.7040000000002</v>
      </c>
      <c r="S32" s="257">
        <f t="shared" ref="S32:T32" si="45">Q32*1.1</f>
        <v>1388.9744000000003</v>
      </c>
      <c r="T32" s="257">
        <f t="shared" si="45"/>
        <v>1388.9744000000003</v>
      </c>
      <c r="U32" s="207">
        <f>'Tariffs 2022'!BF14</f>
        <v>0</v>
      </c>
      <c r="V32" s="208" t="str">
        <f>'Tariffs 2022'!BG14</f>
        <v>n</v>
      </c>
      <c r="W32" s="269"/>
      <c r="X32" s="269"/>
      <c r="Y32" s="269"/>
      <c r="Z32" s="269"/>
      <c r="AA32" s="269"/>
      <c r="AB32" s="269"/>
      <c r="AC32" s="269"/>
      <c r="AD32" s="269"/>
      <c r="AE32" s="269"/>
      <c r="AF32" s="269"/>
      <c r="AG32" s="269"/>
      <c r="AH32" s="269"/>
      <c r="AI32" s="269"/>
      <c r="AJ32" s="269"/>
      <c r="AK32" s="269"/>
      <c r="AL32" s="269"/>
      <c r="AM32" s="269"/>
      <c r="AN32" s="269"/>
    </row>
    <row r="33" spans="1:40" customFormat="1" x14ac:dyDescent="0.15">
      <c r="A33" s="269"/>
      <c r="B33" s="269"/>
      <c r="C33" s="269"/>
      <c r="D33" s="269"/>
      <c r="E33" s="269"/>
      <c r="F33" s="269"/>
      <c r="G33" s="269"/>
      <c r="H33" s="269"/>
      <c r="I33" s="269"/>
      <c r="J33" s="269"/>
      <c r="K33" s="269"/>
      <c r="L33" s="269"/>
      <c r="M33" s="269"/>
      <c r="N33" s="269"/>
      <c r="O33" s="269"/>
      <c r="P33" s="269"/>
      <c r="Q33" s="269"/>
      <c r="R33" s="269"/>
      <c r="S33" s="269"/>
      <c r="T33" s="269"/>
      <c r="U33" s="269"/>
      <c r="V33" s="269"/>
      <c r="W33" s="269"/>
      <c r="X33" s="269"/>
      <c r="Y33" s="269"/>
      <c r="Z33" s="269"/>
      <c r="AA33" s="269"/>
      <c r="AB33" s="269"/>
      <c r="AC33" s="269"/>
      <c r="AD33" s="269"/>
      <c r="AE33" s="269"/>
      <c r="AF33" s="269"/>
      <c r="AG33" s="269"/>
      <c r="AH33" s="269"/>
      <c r="AI33" s="269"/>
      <c r="AJ33" s="269"/>
      <c r="AK33" s="269"/>
      <c r="AL33" s="269"/>
      <c r="AM33" s="269"/>
      <c r="AN33" s="269"/>
    </row>
    <row r="34" spans="1:40" customFormat="1" x14ac:dyDescent="0.15">
      <c r="A34" s="269"/>
      <c r="B34" s="269"/>
      <c r="C34" s="269"/>
      <c r="D34" s="269"/>
      <c r="E34" s="269"/>
      <c r="F34" s="269"/>
      <c r="G34" s="269"/>
      <c r="H34" s="269"/>
      <c r="I34" s="269"/>
      <c r="J34" s="269"/>
      <c r="K34" s="269"/>
      <c r="L34" s="269"/>
      <c r="M34" s="269"/>
      <c r="N34" s="269"/>
      <c r="O34" s="269"/>
      <c r="P34" s="269"/>
      <c r="Q34" s="269"/>
      <c r="R34" s="269"/>
      <c r="S34" s="269"/>
      <c r="T34" s="269"/>
      <c r="U34" s="269"/>
      <c r="V34" s="269"/>
      <c r="W34" s="269"/>
      <c r="X34" s="269"/>
      <c r="Y34" s="269"/>
      <c r="Z34" s="269"/>
      <c r="AA34" s="269"/>
      <c r="AB34" s="269"/>
      <c r="AC34" s="269"/>
      <c r="AD34" s="269"/>
      <c r="AE34" s="269"/>
      <c r="AF34" s="269"/>
      <c r="AG34" s="269"/>
      <c r="AH34" s="269"/>
      <c r="AI34" s="269"/>
      <c r="AJ34" s="269"/>
      <c r="AK34" s="269"/>
      <c r="AL34" s="269"/>
      <c r="AM34" s="269"/>
      <c r="AN34" s="269"/>
    </row>
    <row r="35" spans="1:40" customFormat="1" x14ac:dyDescent="0.15">
      <c r="A35" s="269"/>
      <c r="B35" s="269"/>
      <c r="C35" s="269"/>
      <c r="D35" s="269"/>
      <c r="E35" s="269"/>
      <c r="F35" s="269"/>
      <c r="G35" s="269"/>
      <c r="H35" s="269"/>
      <c r="I35" s="269"/>
      <c r="J35" s="269"/>
      <c r="K35" s="269"/>
      <c r="L35" s="269"/>
      <c r="M35" s="269"/>
      <c r="N35" s="269"/>
      <c r="O35" s="269"/>
      <c r="P35" s="269"/>
      <c r="Q35" s="269"/>
      <c r="R35" s="269"/>
      <c r="S35" s="269"/>
      <c r="T35" s="269"/>
      <c r="U35" s="269"/>
      <c r="V35" s="269"/>
      <c r="W35" s="269"/>
      <c r="X35" s="269"/>
      <c r="Y35" s="269"/>
      <c r="Z35" s="269"/>
      <c r="AA35" s="269"/>
      <c r="AB35" s="269"/>
      <c r="AC35" s="269"/>
      <c r="AD35" s="269"/>
      <c r="AE35" s="269"/>
      <c r="AF35" s="269"/>
      <c r="AG35" s="269"/>
      <c r="AH35" s="269"/>
      <c r="AI35" s="269"/>
      <c r="AJ35" s="269"/>
      <c r="AK35" s="269"/>
      <c r="AL35" s="269"/>
      <c r="AM35" s="269"/>
      <c r="AN35" s="269"/>
    </row>
    <row r="36" spans="1:40" customFormat="1" x14ac:dyDescent="0.15">
      <c r="A36" s="269"/>
      <c r="B36" s="269"/>
      <c r="C36" s="269"/>
      <c r="D36" s="269"/>
      <c r="E36" s="269"/>
      <c r="F36" s="269"/>
      <c r="G36" s="269"/>
      <c r="H36" s="269"/>
      <c r="I36" s="269"/>
      <c r="J36" s="269"/>
      <c r="K36" s="269"/>
      <c r="L36" s="269"/>
      <c r="M36" s="269"/>
      <c r="N36" s="269"/>
      <c r="O36" s="269"/>
      <c r="P36" s="269"/>
      <c r="Q36" s="269"/>
      <c r="R36" s="269"/>
      <c r="S36" s="269"/>
      <c r="T36" s="269"/>
      <c r="U36" s="269"/>
      <c r="V36" s="269"/>
      <c r="W36" s="269"/>
      <c r="X36" s="269"/>
      <c r="Y36" s="269"/>
      <c r="Z36" s="269"/>
      <c r="AA36" s="269"/>
      <c r="AB36" s="269"/>
      <c r="AC36" s="269"/>
      <c r="AD36" s="269"/>
      <c r="AE36" s="269"/>
      <c r="AF36" s="269"/>
      <c r="AG36" s="269"/>
      <c r="AH36" s="269"/>
      <c r="AI36" s="269"/>
      <c r="AJ36" s="269"/>
      <c r="AK36" s="269"/>
      <c r="AL36" s="269"/>
      <c r="AM36" s="269"/>
      <c r="AN36" s="269"/>
    </row>
    <row r="37" spans="1:40" customFormat="1" x14ac:dyDescent="0.15">
      <c r="A37" s="269"/>
      <c r="B37" s="269"/>
      <c r="C37" s="269"/>
      <c r="D37" s="269"/>
      <c r="E37" s="269"/>
      <c r="F37" s="269"/>
      <c r="G37" s="269"/>
      <c r="H37" s="269"/>
      <c r="I37" s="269"/>
      <c r="J37" s="269"/>
      <c r="K37" s="269"/>
      <c r="L37" s="269"/>
      <c r="M37" s="269"/>
      <c r="N37" s="269"/>
      <c r="O37" s="269"/>
      <c r="P37" s="269"/>
      <c r="Q37" s="269"/>
      <c r="R37" s="269"/>
      <c r="S37" s="269"/>
      <c r="T37" s="269"/>
      <c r="U37" s="269"/>
      <c r="V37" s="269"/>
      <c r="W37" s="269"/>
      <c r="X37" s="269"/>
      <c r="Y37" s="269"/>
      <c r="Z37" s="269"/>
      <c r="AA37" s="269"/>
      <c r="AB37" s="269"/>
      <c r="AC37" s="269"/>
      <c r="AD37" s="269"/>
      <c r="AE37" s="269"/>
      <c r="AF37" s="269"/>
      <c r="AG37" s="269"/>
      <c r="AH37" s="269"/>
      <c r="AI37" s="269"/>
      <c r="AJ37" s="269"/>
      <c r="AK37" s="269"/>
      <c r="AL37" s="269"/>
      <c r="AM37" s="269"/>
      <c r="AN37" s="269"/>
    </row>
    <row r="38" spans="1:40" customFormat="1" x14ac:dyDescent="0.15">
      <c r="A38" s="269"/>
      <c r="B38" s="269"/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269"/>
      <c r="U38" s="269"/>
      <c r="V38" s="269"/>
      <c r="W38" s="269"/>
      <c r="X38" s="269"/>
      <c r="Y38" s="269"/>
      <c r="Z38" s="269"/>
      <c r="AA38" s="269"/>
      <c r="AB38" s="269"/>
      <c r="AC38" s="269"/>
      <c r="AD38" s="269"/>
      <c r="AE38" s="269"/>
      <c r="AF38" s="269"/>
      <c r="AG38" s="269"/>
      <c r="AH38" s="269"/>
      <c r="AI38" s="269"/>
      <c r="AJ38" s="269"/>
      <c r="AK38" s="269"/>
      <c r="AL38" s="269"/>
      <c r="AM38" s="269"/>
      <c r="AN38" s="269"/>
    </row>
    <row r="39" spans="1:40" customFormat="1" x14ac:dyDescent="0.15">
      <c r="A39" s="269"/>
      <c r="B39" s="269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69"/>
      <c r="AA39" s="269"/>
      <c r="AB39" s="269"/>
      <c r="AC39" s="269"/>
      <c r="AD39" s="269"/>
      <c r="AE39" s="269"/>
      <c r="AF39" s="269"/>
      <c r="AG39" s="269"/>
      <c r="AH39" s="269"/>
      <c r="AI39" s="269"/>
      <c r="AJ39" s="269"/>
      <c r="AK39" s="269"/>
      <c r="AL39" s="269"/>
      <c r="AM39" s="269"/>
      <c r="AN39" s="269"/>
    </row>
    <row r="40" spans="1:40" customFormat="1" x14ac:dyDescent="0.15">
      <c r="A40" s="269"/>
      <c r="B40" s="269"/>
      <c r="C40" s="269"/>
      <c r="D40" s="269"/>
      <c r="E40" s="269"/>
      <c r="F40" s="269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269"/>
      <c r="X40" s="269"/>
      <c r="Y40" s="269"/>
      <c r="Z40" s="269"/>
      <c r="AA40" s="269"/>
      <c r="AB40" s="269"/>
      <c r="AC40" s="269"/>
      <c r="AD40" s="269"/>
      <c r="AE40" s="269"/>
      <c r="AF40" s="269"/>
      <c r="AG40" s="269"/>
      <c r="AH40" s="269"/>
      <c r="AI40" s="269"/>
      <c r="AJ40" s="269"/>
      <c r="AK40" s="269"/>
      <c r="AL40" s="269"/>
      <c r="AM40" s="269"/>
      <c r="AN40" s="269"/>
    </row>
    <row r="41" spans="1:40" customFormat="1" x14ac:dyDescent="0.15">
      <c r="A41" s="269"/>
      <c r="B41" s="269"/>
      <c r="C41" s="269"/>
      <c r="D41" s="269"/>
      <c r="E41" s="269"/>
      <c r="F41" s="269"/>
      <c r="G41" s="269"/>
      <c r="H41" s="269"/>
      <c r="I41" s="269"/>
      <c r="J41" s="269"/>
      <c r="K41" s="269"/>
      <c r="L41" s="269"/>
      <c r="M41" s="269"/>
      <c r="N41" s="269"/>
      <c r="O41" s="269"/>
      <c r="P41" s="269"/>
      <c r="Q41" s="269"/>
      <c r="R41" s="269"/>
      <c r="S41" s="269"/>
      <c r="T41" s="269"/>
      <c r="U41" s="269"/>
      <c r="V41" s="269"/>
      <c r="W41" s="269"/>
      <c r="X41" s="269"/>
      <c r="Y41" s="269"/>
      <c r="Z41" s="269"/>
      <c r="AA41" s="269"/>
      <c r="AB41" s="269"/>
      <c r="AC41" s="269"/>
      <c r="AD41" s="269"/>
      <c r="AE41" s="269"/>
      <c r="AF41" s="269"/>
      <c r="AG41" s="269"/>
      <c r="AH41" s="269"/>
      <c r="AI41" s="269"/>
      <c r="AJ41" s="269"/>
      <c r="AK41" s="269"/>
      <c r="AL41" s="269"/>
      <c r="AM41" s="269"/>
      <c r="AN41" s="269"/>
    </row>
    <row r="42" spans="1:40" customFormat="1" x14ac:dyDescent="0.15">
      <c r="A42" s="269"/>
      <c r="B42" s="269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69"/>
      <c r="AA42" s="269"/>
      <c r="AB42" s="269"/>
      <c r="AC42" s="269"/>
      <c r="AD42" s="269"/>
      <c r="AE42" s="269"/>
      <c r="AF42" s="269"/>
      <c r="AG42" s="269"/>
      <c r="AH42" s="269"/>
      <c r="AI42" s="269"/>
      <c r="AJ42" s="269"/>
      <c r="AK42" s="269"/>
      <c r="AL42" s="269"/>
      <c r="AM42" s="269"/>
      <c r="AN42" s="269"/>
    </row>
    <row r="43" spans="1:40" customFormat="1" x14ac:dyDescent="0.15">
      <c r="A43" s="269"/>
      <c r="B43" s="269"/>
      <c r="C43" s="269"/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69"/>
      <c r="AA43" s="269"/>
      <c r="AB43" s="269"/>
      <c r="AC43" s="269"/>
      <c r="AD43" s="269"/>
      <c r="AE43" s="269"/>
      <c r="AF43" s="269"/>
      <c r="AG43" s="269"/>
      <c r="AH43" s="269"/>
      <c r="AI43" s="269"/>
      <c r="AJ43" s="269"/>
      <c r="AK43" s="269"/>
      <c r="AL43" s="269"/>
      <c r="AM43" s="269"/>
      <c r="AN43" s="269"/>
    </row>
    <row r="44" spans="1:40" customFormat="1" x14ac:dyDescent="0.15">
      <c r="A44" s="269"/>
      <c r="B44" s="269"/>
      <c r="C44" s="269"/>
      <c r="D44" s="269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269"/>
      <c r="Q44" s="269"/>
      <c r="R44" s="269"/>
      <c r="S44" s="269"/>
      <c r="T44" s="269"/>
      <c r="U44" s="269"/>
      <c r="V44" s="269"/>
      <c r="W44" s="269"/>
      <c r="X44" s="269"/>
      <c r="Y44" s="269"/>
      <c r="Z44" s="269"/>
      <c r="AA44" s="269"/>
      <c r="AB44" s="269"/>
      <c r="AC44" s="269"/>
      <c r="AD44" s="269"/>
      <c r="AE44" s="269"/>
      <c r="AF44" s="269"/>
      <c r="AG44" s="269"/>
      <c r="AH44" s="269"/>
      <c r="AI44" s="269"/>
      <c r="AJ44" s="269"/>
      <c r="AK44" s="269"/>
      <c r="AL44" s="269"/>
      <c r="AM44" s="269"/>
      <c r="AN44" s="269"/>
    </row>
    <row r="45" spans="1:40" customFormat="1" x14ac:dyDescent="0.15">
      <c r="A45" s="269"/>
      <c r="B45" s="269"/>
      <c r="C45" s="269"/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69"/>
      <c r="AA45" s="269"/>
      <c r="AB45" s="269"/>
      <c r="AC45" s="269"/>
      <c r="AD45" s="269"/>
      <c r="AE45" s="269"/>
      <c r="AF45" s="269"/>
      <c r="AG45" s="269"/>
      <c r="AH45" s="269"/>
      <c r="AI45" s="269"/>
      <c r="AJ45" s="269"/>
      <c r="AK45" s="269"/>
      <c r="AL45" s="269"/>
      <c r="AM45" s="269"/>
      <c r="AN45" s="269"/>
    </row>
    <row r="46" spans="1:40" customFormat="1" x14ac:dyDescent="0.15">
      <c r="A46" s="269"/>
      <c r="B46" s="269"/>
      <c r="C46" s="269"/>
      <c r="D46" s="269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  <c r="W46" s="269"/>
      <c r="X46" s="269"/>
      <c r="Y46" s="269"/>
      <c r="Z46" s="269"/>
      <c r="AA46" s="269"/>
      <c r="AB46" s="269"/>
      <c r="AC46" s="269"/>
      <c r="AD46" s="269"/>
      <c r="AE46" s="269"/>
      <c r="AF46" s="269"/>
      <c r="AG46" s="269"/>
      <c r="AH46" s="269"/>
      <c r="AI46" s="269"/>
      <c r="AJ46" s="269"/>
      <c r="AK46" s="269"/>
      <c r="AL46" s="269"/>
      <c r="AM46" s="269"/>
      <c r="AN46" s="269"/>
    </row>
    <row r="47" spans="1:40" customFormat="1" x14ac:dyDescent="0.15">
      <c r="A47" s="269"/>
      <c r="B47" s="269"/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69"/>
      <c r="AI47" s="269"/>
      <c r="AJ47" s="269"/>
      <c r="AK47" s="269"/>
      <c r="AL47" s="269"/>
      <c r="AM47" s="269"/>
      <c r="AN47" s="269"/>
    </row>
    <row r="48" spans="1:40" customFormat="1" x14ac:dyDescent="0.15">
      <c r="A48" s="269"/>
      <c r="B48" s="269"/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269"/>
      <c r="U48" s="269"/>
      <c r="V48" s="269"/>
      <c r="W48" s="269"/>
      <c r="X48" s="269"/>
      <c r="Y48" s="269"/>
      <c r="Z48" s="269"/>
      <c r="AA48" s="269"/>
      <c r="AB48" s="269"/>
      <c r="AC48" s="269"/>
      <c r="AD48" s="269"/>
      <c r="AE48" s="269"/>
      <c r="AF48" s="269"/>
      <c r="AG48" s="269"/>
      <c r="AH48" s="269"/>
      <c r="AI48" s="269"/>
      <c r="AJ48" s="269"/>
      <c r="AK48" s="269"/>
      <c r="AL48" s="269"/>
      <c r="AM48" s="269"/>
      <c r="AN48" s="269"/>
    </row>
    <row r="49" spans="1:40" customFormat="1" x14ac:dyDescent="0.15">
      <c r="A49" s="269"/>
      <c r="B49" s="269"/>
      <c r="C49" s="269"/>
      <c r="D49" s="269"/>
      <c r="E49" s="269"/>
      <c r="F49" s="269"/>
      <c r="G49" s="269"/>
      <c r="H49" s="269"/>
      <c r="I49" s="269"/>
      <c r="J49" s="269"/>
      <c r="K49" s="269"/>
      <c r="L49" s="269"/>
      <c r="M49" s="269"/>
      <c r="N49" s="269"/>
      <c r="O49" s="269"/>
      <c r="P49" s="269"/>
      <c r="Q49" s="269"/>
      <c r="R49" s="269"/>
      <c r="S49" s="269"/>
      <c r="T49" s="269"/>
      <c r="U49" s="269"/>
      <c r="V49" s="269"/>
      <c r="W49" s="269"/>
      <c r="X49" s="269"/>
      <c r="Y49" s="269"/>
      <c r="Z49" s="269"/>
      <c r="AA49" s="269"/>
      <c r="AB49" s="269"/>
      <c r="AC49" s="269"/>
      <c r="AD49" s="269"/>
      <c r="AE49" s="269"/>
      <c r="AF49" s="269"/>
      <c r="AG49" s="269"/>
      <c r="AH49" s="269"/>
      <c r="AI49" s="269"/>
      <c r="AJ49" s="269"/>
      <c r="AK49" s="269"/>
      <c r="AL49" s="269"/>
      <c r="AM49" s="269"/>
      <c r="AN49" s="269"/>
    </row>
    <row r="50" spans="1:40" customFormat="1" x14ac:dyDescent="0.15">
      <c r="A50" s="269"/>
      <c r="B50" s="269"/>
      <c r="C50" s="269"/>
      <c r="D50" s="269"/>
      <c r="E50" s="269"/>
      <c r="F50" s="269"/>
      <c r="G50" s="269"/>
      <c r="H50" s="269"/>
      <c r="I50" s="269"/>
      <c r="J50" s="269"/>
      <c r="K50" s="269"/>
      <c r="L50" s="269"/>
      <c r="M50" s="269"/>
      <c r="N50" s="269"/>
      <c r="O50" s="269"/>
      <c r="P50" s="269"/>
      <c r="Q50" s="269"/>
      <c r="R50" s="269"/>
      <c r="S50" s="269"/>
      <c r="T50" s="269"/>
      <c r="U50" s="269"/>
      <c r="V50" s="269"/>
      <c r="W50" s="269"/>
      <c r="X50" s="269"/>
      <c r="Y50" s="269"/>
      <c r="Z50" s="269"/>
      <c r="AA50" s="269"/>
      <c r="AB50" s="269"/>
      <c r="AC50" s="269"/>
      <c r="AD50" s="269"/>
      <c r="AE50" s="269"/>
      <c r="AF50" s="269"/>
      <c r="AG50" s="269"/>
      <c r="AH50" s="269"/>
      <c r="AI50" s="269"/>
      <c r="AJ50" s="269"/>
      <c r="AK50" s="269"/>
      <c r="AL50" s="269"/>
      <c r="AM50" s="269"/>
      <c r="AN50" s="269"/>
    </row>
    <row r="51" spans="1:40" customFormat="1" x14ac:dyDescent="0.15">
      <c r="A51" s="269"/>
      <c r="B51" s="269"/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  <c r="N51" s="269"/>
      <c r="O51" s="269"/>
      <c r="P51" s="269"/>
      <c r="Q51" s="269"/>
      <c r="R51" s="269"/>
      <c r="S51" s="269"/>
      <c r="T51" s="269"/>
      <c r="U51" s="269"/>
      <c r="V51" s="269"/>
      <c r="W51" s="269"/>
      <c r="X51" s="269"/>
      <c r="Y51" s="269"/>
      <c r="Z51" s="269"/>
      <c r="AA51" s="269"/>
      <c r="AB51" s="269"/>
      <c r="AC51" s="269"/>
      <c r="AD51" s="269"/>
      <c r="AE51" s="269"/>
      <c r="AF51" s="269"/>
      <c r="AG51" s="269"/>
      <c r="AH51" s="269"/>
      <c r="AI51" s="269"/>
      <c r="AJ51" s="269"/>
      <c r="AK51" s="269"/>
      <c r="AL51" s="269"/>
      <c r="AM51" s="269"/>
      <c r="AN51" s="269"/>
    </row>
    <row r="52" spans="1:40" customFormat="1" x14ac:dyDescent="0.15">
      <c r="A52" s="269"/>
      <c r="B52" s="269"/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269"/>
      <c r="U52" s="269"/>
      <c r="V52" s="269"/>
      <c r="W52" s="269"/>
      <c r="X52" s="269"/>
      <c r="Y52" s="269"/>
      <c r="Z52" s="269"/>
      <c r="AA52" s="269"/>
      <c r="AB52" s="269"/>
      <c r="AC52" s="269"/>
      <c r="AD52" s="269"/>
      <c r="AE52" s="269"/>
      <c r="AF52" s="269"/>
      <c r="AG52" s="269"/>
      <c r="AH52" s="269"/>
      <c r="AI52" s="269"/>
      <c r="AJ52" s="269"/>
      <c r="AK52" s="269"/>
      <c r="AL52" s="269"/>
      <c r="AM52" s="269"/>
      <c r="AN52" s="269"/>
    </row>
    <row r="53" spans="1:40" customFormat="1" x14ac:dyDescent="0.15">
      <c r="A53" s="269"/>
      <c r="B53" s="269"/>
      <c r="C53" s="269"/>
      <c r="D53" s="269"/>
      <c r="E53" s="269"/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 s="269"/>
      <c r="Q53" s="269"/>
      <c r="R53" s="269"/>
      <c r="S53" s="269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69"/>
      <c r="AL53" s="269"/>
      <c r="AM53" s="269"/>
      <c r="AN53" s="269"/>
    </row>
    <row r="54" spans="1:40" customFormat="1" x14ac:dyDescent="0.15">
      <c r="A54" s="269"/>
      <c r="B54" s="269"/>
      <c r="C54" s="269"/>
      <c r="D54" s="269"/>
      <c r="E54" s="269"/>
      <c r="F54" s="269"/>
      <c r="G54" s="269"/>
      <c r="H54" s="269"/>
      <c r="I54" s="269"/>
      <c r="J54" s="269"/>
      <c r="K54" s="269"/>
      <c r="L54" s="269"/>
      <c r="M54" s="269"/>
      <c r="N54" s="269"/>
      <c r="O54" s="269"/>
      <c r="P54" s="269"/>
      <c r="Q54" s="269"/>
      <c r="R54" s="269"/>
      <c r="S54" s="269"/>
      <c r="T54" s="269"/>
      <c r="U54" s="269"/>
      <c r="V54" s="269"/>
      <c r="W54" s="269"/>
      <c r="X54" s="269"/>
      <c r="Y54" s="269"/>
      <c r="Z54" s="269"/>
      <c r="AA54" s="269"/>
      <c r="AB54" s="269"/>
      <c r="AC54" s="269"/>
      <c r="AD54" s="269"/>
      <c r="AE54" s="269"/>
      <c r="AF54" s="269"/>
      <c r="AG54" s="269"/>
      <c r="AH54" s="269"/>
      <c r="AI54" s="269"/>
      <c r="AJ54" s="269"/>
      <c r="AK54" s="269"/>
      <c r="AL54" s="269"/>
      <c r="AM54" s="269"/>
      <c r="AN54" s="269"/>
    </row>
    <row r="55" spans="1:40" customFormat="1" x14ac:dyDescent="0.15">
      <c r="A55" s="269"/>
      <c r="B55" s="269"/>
      <c r="C55" s="269"/>
      <c r="D55" s="269"/>
      <c r="E55" s="269"/>
      <c r="F55" s="269"/>
      <c r="G55" s="269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  <c r="W55" s="269"/>
      <c r="X55" s="269"/>
      <c r="Y55" s="269"/>
      <c r="Z55" s="269"/>
      <c r="AA55" s="269"/>
      <c r="AB55" s="269"/>
      <c r="AC55" s="269"/>
      <c r="AD55" s="269"/>
      <c r="AE55" s="269"/>
      <c r="AF55" s="269"/>
      <c r="AG55" s="269"/>
      <c r="AH55" s="269"/>
      <c r="AI55" s="269"/>
      <c r="AJ55" s="269"/>
      <c r="AK55" s="269"/>
      <c r="AL55" s="269"/>
      <c r="AM55" s="269"/>
      <c r="AN55" s="269"/>
    </row>
    <row r="56" spans="1:40" customFormat="1" x14ac:dyDescent="0.15">
      <c r="A56" s="269"/>
      <c r="B56" s="269"/>
      <c r="C56" s="269"/>
      <c r="D56" s="269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69"/>
      <c r="W56" s="269"/>
      <c r="X56" s="269"/>
      <c r="Y56" s="269"/>
      <c r="Z56" s="269"/>
      <c r="AA56" s="269"/>
      <c r="AB56" s="269"/>
      <c r="AC56" s="269"/>
      <c r="AD56" s="269"/>
      <c r="AE56" s="269"/>
      <c r="AF56" s="269"/>
      <c r="AG56" s="269"/>
      <c r="AH56" s="269"/>
      <c r="AI56" s="269"/>
      <c r="AJ56" s="269"/>
      <c r="AK56" s="269"/>
      <c r="AL56" s="269"/>
      <c r="AM56" s="269"/>
      <c r="AN56" s="269"/>
    </row>
    <row r="57" spans="1:40" customFormat="1" x14ac:dyDescent="0.15">
      <c r="A57" s="269"/>
      <c r="B57" s="269"/>
      <c r="C57" s="269"/>
      <c r="D57" s="269"/>
      <c r="E57" s="269"/>
      <c r="F57" s="269"/>
      <c r="G57" s="269"/>
      <c r="H57" s="269"/>
      <c r="I57" s="269"/>
      <c r="J57" s="269"/>
      <c r="K57" s="269"/>
      <c r="L57" s="269"/>
      <c r="M57" s="269"/>
      <c r="N57" s="269"/>
      <c r="O57" s="269"/>
      <c r="P57" s="269"/>
      <c r="Q57" s="269"/>
      <c r="R57" s="269"/>
      <c r="S57" s="269"/>
      <c r="T57" s="269"/>
      <c r="U57" s="269"/>
      <c r="V57" s="269"/>
      <c r="W57" s="269"/>
      <c r="X57" s="269"/>
      <c r="Y57" s="269"/>
      <c r="Z57" s="269"/>
      <c r="AA57" s="269"/>
      <c r="AB57" s="269"/>
      <c r="AC57" s="269"/>
      <c r="AD57" s="269"/>
      <c r="AE57" s="269"/>
      <c r="AF57" s="269"/>
      <c r="AG57" s="269"/>
      <c r="AH57" s="269"/>
      <c r="AI57" s="269"/>
      <c r="AJ57" s="269"/>
      <c r="AK57" s="269"/>
      <c r="AL57" s="269"/>
      <c r="AM57" s="269"/>
      <c r="AN57" s="269"/>
    </row>
    <row r="58" spans="1:40" customFormat="1" x14ac:dyDescent="0.15">
      <c r="A58" s="269"/>
      <c r="B58" s="269"/>
      <c r="C58" s="269"/>
      <c r="D58" s="269"/>
      <c r="E58" s="269"/>
      <c r="F58" s="269"/>
      <c r="G58" s="269"/>
      <c r="H58" s="269"/>
      <c r="I58" s="269"/>
      <c r="J58" s="269"/>
      <c r="K58" s="269"/>
      <c r="L58" s="269"/>
      <c r="M58" s="269"/>
      <c r="N58" s="269"/>
      <c r="O58" s="269"/>
      <c r="P58" s="269"/>
      <c r="Q58" s="269"/>
      <c r="R58" s="269"/>
      <c r="S58" s="269"/>
      <c r="T58" s="269"/>
      <c r="U58" s="269"/>
      <c r="V58" s="269"/>
      <c r="W58" s="269"/>
      <c r="X58" s="269"/>
      <c r="Y58" s="269"/>
      <c r="Z58" s="269"/>
      <c r="AA58" s="269"/>
      <c r="AB58" s="269"/>
      <c r="AC58" s="269"/>
      <c r="AD58" s="269"/>
      <c r="AE58" s="269"/>
      <c r="AF58" s="269"/>
      <c r="AG58" s="269"/>
      <c r="AH58" s="269"/>
      <c r="AI58" s="269"/>
      <c r="AJ58" s="269"/>
      <c r="AK58" s="269"/>
      <c r="AL58" s="269"/>
      <c r="AM58" s="269"/>
      <c r="AN58" s="269"/>
    </row>
    <row r="59" spans="1:40" customFormat="1" x14ac:dyDescent="0.15">
      <c r="A59" s="269"/>
      <c r="B59" s="269"/>
      <c r="C59" s="269"/>
      <c r="D59" s="269"/>
      <c r="E59" s="269"/>
      <c r="F59" s="269"/>
      <c r="G59" s="269"/>
      <c r="H59" s="269"/>
      <c r="I59" s="269"/>
      <c r="J59" s="269"/>
      <c r="K59" s="269"/>
      <c r="L59" s="269"/>
      <c r="M59" s="269"/>
      <c r="N59" s="269"/>
      <c r="O59" s="269"/>
      <c r="P59" s="269"/>
      <c r="Q59" s="269"/>
      <c r="R59" s="269"/>
      <c r="S59" s="269"/>
      <c r="T59" s="269"/>
      <c r="U59" s="269"/>
      <c r="V59" s="269"/>
      <c r="W59" s="269"/>
      <c r="X59" s="269"/>
      <c r="Y59" s="269"/>
      <c r="Z59" s="269"/>
      <c r="AA59" s="269"/>
      <c r="AB59" s="269"/>
      <c r="AC59" s="269"/>
      <c r="AD59" s="269"/>
      <c r="AE59" s="269"/>
      <c r="AF59" s="269"/>
      <c r="AG59" s="269"/>
      <c r="AH59" s="269"/>
      <c r="AI59" s="269"/>
      <c r="AJ59" s="269"/>
      <c r="AK59" s="269"/>
      <c r="AL59" s="269"/>
      <c r="AM59" s="269"/>
      <c r="AN59" s="269"/>
    </row>
    <row r="60" spans="1:40" customFormat="1" x14ac:dyDescent="0.15">
      <c r="A60" s="269"/>
      <c r="B60" s="269"/>
      <c r="C60" s="269"/>
      <c r="D60" s="269"/>
      <c r="E60" s="269"/>
      <c r="F60" s="269"/>
      <c r="G60" s="269"/>
      <c r="H60" s="269"/>
      <c r="I60" s="269"/>
      <c r="J60" s="269"/>
      <c r="K60" s="269"/>
      <c r="L60" s="269"/>
      <c r="M60" s="269"/>
      <c r="N60" s="269"/>
      <c r="O60" s="269"/>
      <c r="P60" s="269"/>
      <c r="Q60" s="269"/>
      <c r="R60" s="269"/>
      <c r="S60" s="269"/>
      <c r="T60" s="269"/>
      <c r="U60" s="269"/>
      <c r="V60" s="269"/>
      <c r="W60" s="269"/>
      <c r="X60" s="269"/>
      <c r="Y60" s="269"/>
      <c r="Z60" s="269"/>
      <c r="AA60" s="269"/>
      <c r="AB60" s="269"/>
      <c r="AC60" s="269"/>
      <c r="AD60" s="269"/>
      <c r="AE60" s="269"/>
      <c r="AF60" s="269"/>
      <c r="AG60" s="269"/>
      <c r="AH60" s="269"/>
      <c r="AI60" s="269"/>
      <c r="AJ60" s="269"/>
      <c r="AK60" s="269"/>
      <c r="AL60" s="269"/>
      <c r="AM60" s="269"/>
      <c r="AN60" s="269"/>
    </row>
    <row r="61" spans="1:40" customFormat="1" x14ac:dyDescent="0.15">
      <c r="A61" s="269"/>
      <c r="B61" s="269"/>
      <c r="C61" s="269"/>
      <c r="D61" s="269"/>
      <c r="E61" s="269"/>
      <c r="F61" s="269"/>
      <c r="G61" s="269"/>
      <c r="H61" s="269"/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69"/>
      <c r="W61" s="269"/>
      <c r="X61" s="269"/>
      <c r="Y61" s="269"/>
      <c r="Z61" s="269"/>
      <c r="AA61" s="269"/>
      <c r="AB61" s="269"/>
      <c r="AC61" s="269"/>
      <c r="AD61" s="269"/>
      <c r="AE61" s="269"/>
      <c r="AF61" s="269"/>
      <c r="AG61" s="269"/>
      <c r="AH61" s="269"/>
      <c r="AI61" s="269"/>
      <c r="AJ61" s="269"/>
      <c r="AK61" s="269"/>
      <c r="AL61" s="269"/>
      <c r="AM61" s="269"/>
      <c r="AN61" s="269"/>
    </row>
    <row r="62" spans="1:40" customFormat="1" x14ac:dyDescent="0.15">
      <c r="A62" s="269"/>
      <c r="B62" s="269"/>
      <c r="C62" s="269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69"/>
      <c r="W62" s="269"/>
      <c r="X62" s="269"/>
      <c r="Y62" s="269"/>
      <c r="Z62" s="269"/>
      <c r="AA62" s="269"/>
      <c r="AB62" s="269"/>
      <c r="AC62" s="269"/>
      <c r="AD62" s="269"/>
      <c r="AE62" s="269"/>
      <c r="AF62" s="269"/>
      <c r="AG62" s="269"/>
      <c r="AH62" s="269"/>
      <c r="AI62" s="269"/>
      <c r="AJ62" s="269"/>
      <c r="AK62" s="269"/>
      <c r="AL62" s="269"/>
      <c r="AM62" s="269"/>
      <c r="AN62" s="269"/>
    </row>
    <row r="63" spans="1:40" customFormat="1" x14ac:dyDescent="0.15">
      <c r="A63" s="269"/>
      <c r="B63" s="269"/>
      <c r="C63" s="269"/>
      <c r="D63" s="269"/>
      <c r="E63" s="269"/>
      <c r="F63" s="269"/>
      <c r="G63" s="269"/>
      <c r="H63" s="269"/>
      <c r="I63" s="269"/>
      <c r="J63" s="269"/>
      <c r="K63" s="269"/>
      <c r="L63" s="269"/>
      <c r="M63" s="269"/>
      <c r="N63" s="269"/>
      <c r="O63" s="269"/>
      <c r="P63" s="269"/>
      <c r="Q63" s="269"/>
      <c r="R63" s="269"/>
      <c r="S63" s="269"/>
      <c r="T63" s="269"/>
      <c r="U63" s="269"/>
      <c r="V63" s="269"/>
      <c r="W63" s="269"/>
      <c r="X63" s="269"/>
      <c r="Y63" s="269"/>
      <c r="Z63" s="269"/>
      <c r="AA63" s="269"/>
      <c r="AB63" s="269"/>
      <c r="AC63" s="269"/>
      <c r="AD63" s="269"/>
      <c r="AE63" s="269"/>
      <c r="AF63" s="269"/>
      <c r="AG63" s="269"/>
      <c r="AH63" s="269"/>
      <c r="AI63" s="269"/>
      <c r="AJ63" s="269"/>
      <c r="AK63" s="269"/>
      <c r="AL63" s="269"/>
      <c r="AM63" s="269"/>
      <c r="AN63" s="269"/>
    </row>
    <row r="64" spans="1:40" customFormat="1" x14ac:dyDescent="0.15">
      <c r="A64" s="269"/>
      <c r="B64" s="269"/>
      <c r="C64" s="269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W64" s="269"/>
      <c r="X64" s="269"/>
      <c r="Y64" s="269"/>
      <c r="Z64" s="269"/>
      <c r="AA64" s="269"/>
      <c r="AB64" s="269"/>
      <c r="AC64" s="269"/>
      <c r="AD64" s="269"/>
      <c r="AE64" s="269"/>
      <c r="AF64" s="269"/>
      <c r="AG64" s="269"/>
      <c r="AH64" s="269"/>
      <c r="AI64" s="269"/>
      <c r="AJ64" s="269"/>
      <c r="AK64" s="269"/>
      <c r="AL64" s="269"/>
      <c r="AM64" s="269"/>
      <c r="AN64" s="269"/>
    </row>
    <row r="65" spans="1:40" customFormat="1" x14ac:dyDescent="0.15">
      <c r="A65" s="269"/>
      <c r="B65" s="269"/>
      <c r="C65" s="269"/>
      <c r="D65" s="269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/>
      <c r="T65" s="269"/>
      <c r="U65" s="269"/>
      <c r="V65" s="269"/>
      <c r="W65" s="269"/>
      <c r="X65" s="269"/>
      <c r="Y65" s="269"/>
      <c r="Z65" s="269"/>
      <c r="AA65" s="269"/>
      <c r="AB65" s="269"/>
      <c r="AC65" s="269"/>
      <c r="AD65" s="269"/>
      <c r="AE65" s="269"/>
      <c r="AF65" s="269"/>
      <c r="AG65" s="269"/>
      <c r="AH65" s="269"/>
      <c r="AI65" s="269"/>
      <c r="AJ65" s="269"/>
      <c r="AK65" s="269"/>
      <c r="AL65" s="269"/>
      <c r="AM65" s="269"/>
      <c r="AN65" s="269"/>
    </row>
    <row r="66" spans="1:40" customFormat="1" x14ac:dyDescent="0.15">
      <c r="A66" s="269"/>
      <c r="B66" s="269"/>
      <c r="C66" s="269"/>
      <c r="D66" s="269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/>
      <c r="T66" s="269"/>
      <c r="U66" s="269"/>
      <c r="V66" s="269"/>
      <c r="W66" s="269"/>
      <c r="X66" s="269"/>
      <c r="Y66" s="269"/>
      <c r="Z66" s="269"/>
      <c r="AA66" s="269"/>
      <c r="AB66" s="269"/>
      <c r="AC66" s="269"/>
      <c r="AD66" s="269"/>
      <c r="AE66" s="269"/>
      <c r="AF66" s="269"/>
      <c r="AG66" s="269"/>
      <c r="AH66" s="269"/>
      <c r="AI66" s="269"/>
      <c r="AJ66" s="269"/>
      <c r="AK66" s="269"/>
      <c r="AL66" s="269"/>
      <c r="AM66" s="269"/>
      <c r="AN66" s="269"/>
    </row>
    <row r="67" spans="1:40" customFormat="1" x14ac:dyDescent="0.15">
      <c r="A67" s="269"/>
      <c r="B67" s="269"/>
      <c r="C67" s="269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</row>
    <row r="68" spans="1:40" customFormat="1" x14ac:dyDescent="0.15">
      <c r="A68" s="269"/>
      <c r="B68" s="269"/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/>
      <c r="T68" s="269"/>
      <c r="U68" s="269"/>
      <c r="V68" s="269"/>
      <c r="W68" s="269"/>
      <c r="X68" s="269"/>
      <c r="Y68" s="269"/>
      <c r="Z68" s="269"/>
      <c r="AA68" s="269"/>
      <c r="AB68" s="269"/>
      <c r="AC68" s="269"/>
      <c r="AD68" s="269"/>
      <c r="AE68" s="269"/>
      <c r="AF68" s="269"/>
      <c r="AG68" s="269"/>
      <c r="AH68" s="269"/>
      <c r="AI68" s="269"/>
      <c r="AJ68" s="269"/>
      <c r="AK68" s="269"/>
      <c r="AL68" s="269"/>
      <c r="AM68" s="269"/>
      <c r="AN68" s="269"/>
    </row>
    <row r="69" spans="1:40" customFormat="1" x14ac:dyDescent="0.15">
      <c r="A69" s="269"/>
      <c r="B69" s="269"/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W69" s="269"/>
      <c r="X69" s="269"/>
      <c r="Y69" s="269"/>
      <c r="Z69" s="269"/>
      <c r="AA69" s="269"/>
      <c r="AB69" s="269"/>
      <c r="AC69" s="269"/>
      <c r="AD69" s="269"/>
      <c r="AE69" s="269"/>
      <c r="AF69" s="269"/>
      <c r="AG69" s="269"/>
      <c r="AH69" s="269"/>
      <c r="AI69" s="269"/>
      <c r="AJ69" s="269"/>
      <c r="AK69" s="269"/>
      <c r="AL69" s="269"/>
      <c r="AM69" s="269"/>
      <c r="AN69" s="269"/>
    </row>
    <row r="70" spans="1:40" customFormat="1" x14ac:dyDescent="0.15">
      <c r="A70" s="269"/>
      <c r="B70" s="269"/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69"/>
      <c r="AL70" s="269"/>
      <c r="AM70" s="269"/>
      <c r="AN70" s="269"/>
    </row>
    <row r="71" spans="1:40" customFormat="1" x14ac:dyDescent="0.15">
      <c r="A71" s="269"/>
      <c r="B71" s="269"/>
      <c r="C71" s="269"/>
      <c r="D71" s="269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/>
      <c r="U71" s="269"/>
      <c r="V71" s="269"/>
      <c r="W71" s="269"/>
      <c r="X71" s="269"/>
      <c r="Y71" s="269"/>
      <c r="Z71" s="269"/>
      <c r="AA71" s="269"/>
      <c r="AB71" s="269"/>
      <c r="AC71" s="269"/>
      <c r="AD71" s="269"/>
      <c r="AE71" s="269"/>
      <c r="AF71" s="269"/>
      <c r="AG71" s="269"/>
      <c r="AH71" s="269"/>
      <c r="AI71" s="269"/>
      <c r="AJ71" s="269"/>
      <c r="AK71" s="269"/>
      <c r="AL71" s="269"/>
      <c r="AM71" s="269"/>
      <c r="AN71" s="269"/>
    </row>
    <row r="72" spans="1:40" customFormat="1" x14ac:dyDescent="0.15">
      <c r="A72" s="269"/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  <c r="W72" s="269"/>
      <c r="X72" s="269"/>
      <c r="Y72" s="269"/>
      <c r="Z72" s="269"/>
      <c r="AA72" s="269"/>
      <c r="AB72" s="269"/>
      <c r="AC72" s="269"/>
      <c r="AD72" s="269"/>
      <c r="AE72" s="269"/>
      <c r="AF72" s="269"/>
      <c r="AG72" s="269"/>
      <c r="AH72" s="269"/>
      <c r="AI72" s="269"/>
      <c r="AJ72" s="269"/>
      <c r="AK72" s="269"/>
      <c r="AL72" s="269"/>
      <c r="AM72" s="269"/>
      <c r="AN72" s="269"/>
    </row>
    <row r="73" spans="1:40" customFormat="1" x14ac:dyDescent="0.15">
      <c r="A73" s="269"/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69"/>
      <c r="W73" s="269"/>
      <c r="X73" s="269"/>
      <c r="Y73" s="269"/>
      <c r="Z73" s="269"/>
      <c r="AA73" s="269"/>
      <c r="AB73" s="269"/>
      <c r="AC73" s="269"/>
      <c r="AD73" s="269"/>
      <c r="AE73" s="269"/>
      <c r="AF73" s="269"/>
      <c r="AG73" s="269"/>
      <c r="AH73" s="269"/>
      <c r="AI73" s="269"/>
      <c r="AJ73" s="269"/>
      <c r="AK73" s="269"/>
      <c r="AL73" s="269"/>
      <c r="AM73" s="269"/>
      <c r="AN73" s="269"/>
    </row>
    <row r="74" spans="1:40" customFormat="1" x14ac:dyDescent="0.15">
      <c r="A74" s="269"/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269"/>
      <c r="AJ74" s="269"/>
      <c r="AK74" s="269"/>
      <c r="AL74" s="269"/>
      <c r="AM74" s="269"/>
      <c r="AN74" s="269"/>
    </row>
    <row r="75" spans="1:40" customFormat="1" x14ac:dyDescent="0.15">
      <c r="A75" s="269"/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/>
      <c r="U75" s="269"/>
      <c r="V75" s="269"/>
      <c r="W75" s="269"/>
      <c r="X75" s="269"/>
      <c r="Y75" s="269"/>
      <c r="Z75" s="269"/>
      <c r="AA75" s="269"/>
      <c r="AB75" s="269"/>
      <c r="AC75" s="269"/>
      <c r="AD75" s="269"/>
      <c r="AE75" s="269"/>
      <c r="AF75" s="269"/>
      <c r="AG75" s="269"/>
      <c r="AH75" s="269"/>
      <c r="AI75" s="269"/>
      <c r="AJ75" s="269"/>
      <c r="AK75" s="269"/>
      <c r="AL75" s="269"/>
      <c r="AM75" s="269"/>
      <c r="AN75" s="269"/>
    </row>
    <row r="76" spans="1:40" customFormat="1" x14ac:dyDescent="0.15">
      <c r="A76" s="269"/>
      <c r="B76" s="269"/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69"/>
      <c r="W76" s="269"/>
      <c r="X76" s="269"/>
      <c r="Y76" s="269"/>
      <c r="Z76" s="269"/>
      <c r="AA76" s="269"/>
      <c r="AB76" s="269"/>
      <c r="AC76" s="269"/>
      <c r="AD76" s="269"/>
      <c r="AE76" s="269"/>
      <c r="AF76" s="269"/>
      <c r="AG76" s="269"/>
      <c r="AH76" s="269"/>
      <c r="AI76" s="269"/>
      <c r="AJ76" s="269"/>
      <c r="AK76" s="269"/>
      <c r="AL76" s="269"/>
      <c r="AM76" s="269"/>
      <c r="AN76" s="269"/>
    </row>
    <row r="77" spans="1:40" customFormat="1" x14ac:dyDescent="0.15">
      <c r="A77" s="269"/>
      <c r="B77" s="269"/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69"/>
      <c r="AA77" s="269"/>
      <c r="AB77" s="269"/>
      <c r="AC77" s="269"/>
      <c r="AD77" s="269"/>
      <c r="AE77" s="269"/>
      <c r="AF77" s="269"/>
      <c r="AG77" s="269"/>
      <c r="AH77" s="269"/>
      <c r="AI77" s="269"/>
      <c r="AJ77" s="269"/>
      <c r="AK77" s="269"/>
      <c r="AL77" s="269"/>
      <c r="AM77" s="269"/>
      <c r="AN77" s="269"/>
    </row>
    <row r="78" spans="1:40" customFormat="1" x14ac:dyDescent="0.15">
      <c r="A78" s="269"/>
      <c r="B78" s="269"/>
      <c r="C78" s="269"/>
      <c r="D78" s="269"/>
      <c r="E78" s="269"/>
      <c r="F78" s="269"/>
      <c r="G78" s="269"/>
      <c r="H78" s="269"/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69"/>
      <c r="W78" s="269"/>
      <c r="X78" s="269"/>
      <c r="Y78" s="269"/>
      <c r="Z78" s="269"/>
      <c r="AA78" s="269"/>
      <c r="AB78" s="269"/>
      <c r="AC78" s="269"/>
      <c r="AD78" s="269"/>
      <c r="AE78" s="269"/>
      <c r="AF78" s="269"/>
      <c r="AG78" s="269"/>
      <c r="AH78" s="269"/>
      <c r="AI78" s="269"/>
      <c r="AJ78" s="269"/>
      <c r="AK78" s="269"/>
      <c r="AL78" s="269"/>
      <c r="AM78" s="269"/>
      <c r="AN78" s="269"/>
    </row>
    <row r="79" spans="1:40" customFormat="1" x14ac:dyDescent="0.15">
      <c r="A79" s="269"/>
      <c r="B79" s="269"/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69"/>
      <c r="AA79" s="269"/>
      <c r="AB79" s="269"/>
      <c r="AC79" s="269"/>
      <c r="AD79" s="269"/>
      <c r="AE79" s="269"/>
      <c r="AF79" s="269"/>
      <c r="AG79" s="269"/>
      <c r="AH79" s="269"/>
      <c r="AI79" s="269"/>
      <c r="AJ79" s="269"/>
      <c r="AK79" s="269"/>
      <c r="AL79" s="269"/>
      <c r="AM79" s="269"/>
      <c r="AN79" s="269"/>
    </row>
    <row r="80" spans="1:40" customFormat="1" x14ac:dyDescent="0.15">
      <c r="A80" s="269"/>
      <c r="B80" s="269"/>
      <c r="C80" s="269"/>
      <c r="D80" s="269"/>
      <c r="E80" s="269"/>
      <c r="F80" s="269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W80" s="269"/>
      <c r="X80" s="269"/>
      <c r="Y80" s="269"/>
      <c r="Z80" s="269"/>
      <c r="AA80" s="269"/>
      <c r="AB80" s="269"/>
      <c r="AC80" s="269"/>
      <c r="AD80" s="269"/>
      <c r="AE80" s="269"/>
      <c r="AF80" s="269"/>
      <c r="AG80" s="269"/>
      <c r="AH80" s="269"/>
      <c r="AI80" s="269"/>
      <c r="AJ80" s="269"/>
      <c r="AK80" s="269"/>
      <c r="AL80" s="269"/>
      <c r="AM80" s="269"/>
      <c r="AN80" s="269"/>
    </row>
    <row r="81" spans="1:40" customFormat="1" x14ac:dyDescent="0.15">
      <c r="A81" s="269"/>
      <c r="B81" s="269"/>
      <c r="C81" s="269"/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69"/>
      <c r="AA81" s="269"/>
      <c r="AB81" s="269"/>
      <c r="AC81" s="269"/>
      <c r="AD81" s="269"/>
      <c r="AE81" s="269"/>
      <c r="AF81" s="269"/>
      <c r="AG81" s="269"/>
      <c r="AH81" s="269"/>
      <c r="AI81" s="269"/>
      <c r="AJ81" s="269"/>
      <c r="AK81" s="269"/>
      <c r="AL81" s="269"/>
      <c r="AM81" s="269"/>
      <c r="AN81" s="269"/>
    </row>
    <row r="82" spans="1:40" customFormat="1" x14ac:dyDescent="0.15">
      <c r="A82" s="269"/>
      <c r="B82" s="269"/>
      <c r="C82" s="269"/>
      <c r="D82" s="269"/>
      <c r="E82" s="269"/>
      <c r="F82" s="269"/>
      <c r="G82" s="269"/>
      <c r="H82" s="269"/>
      <c r="I82" s="269"/>
      <c r="J82" s="269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  <c r="X82" s="269"/>
      <c r="Y82" s="269"/>
      <c r="Z82" s="269"/>
      <c r="AA82" s="269"/>
      <c r="AB82" s="269"/>
      <c r="AC82" s="269"/>
      <c r="AD82" s="269"/>
      <c r="AE82" s="269"/>
      <c r="AF82" s="269"/>
      <c r="AG82" s="269"/>
      <c r="AH82" s="269"/>
      <c r="AI82" s="269"/>
      <c r="AJ82" s="269"/>
      <c r="AK82" s="269"/>
      <c r="AL82" s="269"/>
      <c r="AM82" s="269"/>
      <c r="AN82" s="269"/>
    </row>
    <row r="83" spans="1:40" customFormat="1" x14ac:dyDescent="0.15">
      <c r="A83" s="269"/>
      <c r="B83" s="269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69"/>
      <c r="W83" s="269"/>
      <c r="X83" s="269"/>
      <c r="Y83" s="269"/>
      <c r="Z83" s="269"/>
      <c r="AA83" s="269"/>
      <c r="AB83" s="269"/>
      <c r="AC83" s="269"/>
      <c r="AD83" s="269"/>
      <c r="AE83" s="269"/>
      <c r="AF83" s="269"/>
      <c r="AG83" s="269"/>
      <c r="AH83" s="269"/>
      <c r="AI83" s="269"/>
      <c r="AJ83" s="269"/>
      <c r="AK83" s="269"/>
      <c r="AL83" s="269"/>
      <c r="AM83" s="269"/>
      <c r="AN83" s="269"/>
    </row>
    <row r="84" spans="1:40" customFormat="1" x14ac:dyDescent="0.15">
      <c r="A84" s="269"/>
      <c r="B84" s="269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W84" s="269"/>
      <c r="X84" s="269"/>
      <c r="Y84" s="269"/>
      <c r="Z84" s="269"/>
      <c r="AA84" s="269"/>
      <c r="AB84" s="269"/>
      <c r="AC84" s="269"/>
      <c r="AD84" s="269"/>
      <c r="AE84" s="269"/>
      <c r="AF84" s="269"/>
      <c r="AG84" s="269"/>
      <c r="AH84" s="269"/>
      <c r="AI84" s="269"/>
      <c r="AJ84" s="269"/>
      <c r="AK84" s="269"/>
      <c r="AL84" s="269"/>
      <c r="AM84" s="269"/>
      <c r="AN84" s="269"/>
    </row>
    <row r="85" spans="1:40" customFormat="1" x14ac:dyDescent="0.15">
      <c r="A85" s="269"/>
      <c r="B85" s="269"/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69"/>
      <c r="W85" s="269"/>
      <c r="X85" s="269"/>
      <c r="Y85" s="269"/>
      <c r="Z85" s="269"/>
      <c r="AA85" s="269"/>
      <c r="AB85" s="269"/>
      <c r="AC85" s="269"/>
      <c r="AD85" s="269"/>
      <c r="AE85" s="269"/>
      <c r="AF85" s="269"/>
      <c r="AG85" s="269"/>
      <c r="AH85" s="269"/>
      <c r="AI85" s="269"/>
      <c r="AJ85" s="269"/>
      <c r="AK85" s="269"/>
      <c r="AL85" s="269"/>
      <c r="AM85" s="269"/>
      <c r="AN85" s="269"/>
    </row>
    <row r="86" spans="1:40" customFormat="1" x14ac:dyDescent="0.15">
      <c r="A86" s="269"/>
      <c r="B86" s="269"/>
      <c r="C86" s="269"/>
      <c r="D86" s="269"/>
      <c r="E86" s="269"/>
      <c r="F86" s="269"/>
      <c r="G86" s="269"/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69"/>
      <c r="W86" s="269"/>
      <c r="X86" s="269"/>
      <c r="Y86" s="269"/>
      <c r="Z86" s="269"/>
      <c r="AA86" s="269"/>
      <c r="AB86" s="269"/>
      <c r="AC86" s="269"/>
      <c r="AD86" s="269"/>
      <c r="AE86" s="269"/>
      <c r="AF86" s="269"/>
      <c r="AG86" s="269"/>
      <c r="AH86" s="269"/>
      <c r="AI86" s="269"/>
      <c r="AJ86" s="269"/>
      <c r="AK86" s="269"/>
      <c r="AL86" s="269"/>
      <c r="AM86" s="269"/>
      <c r="AN86" s="269"/>
    </row>
    <row r="87" spans="1:40" customFormat="1" x14ac:dyDescent="0.15">
      <c r="A87" s="269"/>
      <c r="B87" s="269"/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69"/>
      <c r="W87" s="269"/>
      <c r="X87" s="269"/>
      <c r="Y87" s="269"/>
      <c r="Z87" s="269"/>
      <c r="AA87" s="269"/>
      <c r="AB87" s="269"/>
      <c r="AC87" s="269"/>
      <c r="AD87" s="269"/>
      <c r="AE87" s="269"/>
      <c r="AF87" s="269"/>
      <c r="AG87" s="269"/>
      <c r="AH87" s="269"/>
      <c r="AI87" s="269"/>
      <c r="AJ87" s="269"/>
      <c r="AK87" s="269"/>
      <c r="AL87" s="269"/>
      <c r="AM87" s="269"/>
      <c r="AN87" s="269"/>
    </row>
    <row r="88" spans="1:40" customFormat="1" x14ac:dyDescent="0.15">
      <c r="A88" s="269"/>
      <c r="B88" s="269"/>
      <c r="C88" s="269"/>
      <c r="D88" s="269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69"/>
      <c r="W88" s="269"/>
      <c r="X88" s="269"/>
      <c r="Y88" s="269"/>
      <c r="Z88" s="269"/>
      <c r="AA88" s="269"/>
      <c r="AB88" s="269"/>
      <c r="AC88" s="269"/>
      <c r="AD88" s="269"/>
      <c r="AE88" s="269"/>
      <c r="AF88" s="269"/>
      <c r="AG88" s="269"/>
      <c r="AH88" s="269"/>
      <c r="AI88" s="269"/>
      <c r="AJ88" s="269"/>
      <c r="AK88" s="269"/>
      <c r="AL88" s="269"/>
      <c r="AM88" s="269"/>
      <c r="AN88" s="269"/>
    </row>
    <row r="89" spans="1:40" customFormat="1" x14ac:dyDescent="0.15">
      <c r="A89" s="269"/>
      <c r="B89" s="269"/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69"/>
      <c r="W89" s="269"/>
      <c r="X89" s="269"/>
      <c r="Y89" s="269"/>
      <c r="Z89" s="269"/>
      <c r="AA89" s="269"/>
      <c r="AB89" s="269"/>
      <c r="AC89" s="269"/>
      <c r="AD89" s="269"/>
      <c r="AE89" s="269"/>
      <c r="AF89" s="269"/>
      <c r="AG89" s="269"/>
      <c r="AH89" s="269"/>
      <c r="AI89" s="269"/>
      <c r="AJ89" s="269"/>
      <c r="AK89" s="269"/>
      <c r="AL89" s="269"/>
      <c r="AM89" s="269"/>
      <c r="AN89" s="269"/>
    </row>
    <row r="90" spans="1:40" customFormat="1" x14ac:dyDescent="0.15">
      <c r="A90" s="269"/>
      <c r="B90" s="269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69"/>
      <c r="W90" s="269"/>
      <c r="X90" s="269"/>
      <c r="Y90" s="269"/>
      <c r="Z90" s="269"/>
      <c r="AA90" s="269"/>
      <c r="AB90" s="269"/>
      <c r="AC90" s="269"/>
      <c r="AD90" s="269"/>
      <c r="AE90" s="269"/>
      <c r="AF90" s="269"/>
      <c r="AG90" s="269"/>
      <c r="AH90" s="269"/>
      <c r="AI90" s="269"/>
      <c r="AJ90" s="269"/>
      <c r="AK90" s="269"/>
      <c r="AL90" s="269"/>
      <c r="AM90" s="269"/>
      <c r="AN90" s="269"/>
    </row>
    <row r="91" spans="1:40" customFormat="1" x14ac:dyDescent="0.15">
      <c r="A91" s="269"/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69"/>
      <c r="Y91" s="269"/>
      <c r="Z91" s="269"/>
      <c r="AA91" s="269"/>
      <c r="AB91" s="269"/>
      <c r="AC91" s="269"/>
      <c r="AD91" s="269"/>
      <c r="AE91" s="269"/>
      <c r="AF91" s="269"/>
      <c r="AG91" s="269"/>
      <c r="AH91" s="269"/>
      <c r="AI91" s="269"/>
      <c r="AJ91" s="269"/>
      <c r="AK91" s="269"/>
      <c r="AL91" s="269"/>
      <c r="AM91" s="269"/>
      <c r="AN91" s="269"/>
    </row>
    <row r="92" spans="1:40" customFormat="1" x14ac:dyDescent="0.15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X92" s="269"/>
      <c r="Y92" s="269"/>
      <c r="Z92" s="269"/>
      <c r="AA92" s="269"/>
      <c r="AB92" s="269"/>
      <c r="AC92" s="269"/>
      <c r="AD92" s="269"/>
      <c r="AE92" s="269"/>
      <c r="AF92" s="269"/>
      <c r="AG92" s="269"/>
      <c r="AH92" s="269"/>
      <c r="AI92" s="269"/>
      <c r="AJ92" s="269"/>
      <c r="AK92" s="269"/>
      <c r="AL92" s="269"/>
      <c r="AM92" s="269"/>
      <c r="AN92" s="269"/>
    </row>
    <row r="93" spans="1:40" customFormat="1" x14ac:dyDescent="0.15">
      <c r="A93" s="269"/>
      <c r="B93" s="269"/>
      <c r="C93" s="269"/>
      <c r="D93" s="269"/>
      <c r="E93" s="269"/>
      <c r="F93" s="269"/>
      <c r="G93" s="269"/>
      <c r="H93" s="269"/>
      <c r="I93" s="269"/>
      <c r="J93" s="269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69"/>
      <c r="W93" s="269"/>
      <c r="X93" s="269"/>
      <c r="Y93" s="269"/>
      <c r="Z93" s="269"/>
      <c r="AA93" s="269"/>
      <c r="AB93" s="269"/>
      <c r="AC93" s="269"/>
      <c r="AD93" s="269"/>
      <c r="AE93" s="269"/>
      <c r="AF93" s="269"/>
      <c r="AG93" s="269"/>
      <c r="AH93" s="269"/>
      <c r="AI93" s="269"/>
      <c r="AJ93" s="269"/>
      <c r="AK93" s="269"/>
      <c r="AL93" s="269"/>
      <c r="AM93" s="269"/>
      <c r="AN93" s="269"/>
    </row>
    <row r="94" spans="1:40" customFormat="1" x14ac:dyDescent="0.15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69"/>
      <c r="W94" s="269"/>
      <c r="X94" s="269"/>
      <c r="Y94" s="269"/>
      <c r="Z94" s="269"/>
      <c r="AA94" s="269"/>
      <c r="AB94" s="269"/>
      <c r="AC94" s="269"/>
      <c r="AD94" s="269"/>
      <c r="AE94" s="269"/>
      <c r="AF94" s="269"/>
      <c r="AG94" s="269"/>
      <c r="AH94" s="269"/>
      <c r="AI94" s="269"/>
      <c r="AJ94" s="269"/>
      <c r="AK94" s="269"/>
      <c r="AL94" s="269"/>
      <c r="AM94" s="269"/>
      <c r="AN94" s="269"/>
    </row>
    <row r="95" spans="1:40" customFormat="1" x14ac:dyDescent="0.15">
      <c r="A95" s="269"/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69"/>
      <c r="Y95" s="269"/>
      <c r="Z95" s="269"/>
      <c r="AA95" s="269"/>
      <c r="AB95" s="269"/>
      <c r="AC95" s="269"/>
      <c r="AD95" s="269"/>
      <c r="AE95" s="269"/>
      <c r="AF95" s="269"/>
      <c r="AG95" s="269"/>
      <c r="AH95" s="269"/>
      <c r="AI95" s="269"/>
      <c r="AJ95" s="269"/>
      <c r="AK95" s="269"/>
      <c r="AL95" s="269"/>
      <c r="AM95" s="269"/>
      <c r="AN95" s="269"/>
    </row>
    <row r="96" spans="1:40" customFormat="1" x14ac:dyDescent="0.15">
      <c r="A96" s="269"/>
      <c r="B96" s="269"/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69"/>
      <c r="AG96" s="269"/>
      <c r="AH96" s="269"/>
      <c r="AI96" s="269"/>
      <c r="AJ96" s="269"/>
      <c r="AK96" s="269"/>
      <c r="AL96" s="269"/>
      <c r="AM96" s="269"/>
      <c r="AN96" s="269"/>
    </row>
    <row r="97" spans="1:40" customFormat="1" x14ac:dyDescent="0.15">
      <c r="A97" s="269"/>
      <c r="B97" s="269"/>
      <c r="C97" s="269"/>
      <c r="D97" s="269"/>
      <c r="E97" s="269"/>
      <c r="F97" s="269"/>
      <c r="G97" s="269"/>
      <c r="H97" s="269"/>
      <c r="I97" s="269"/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69"/>
      <c r="W97" s="269"/>
      <c r="X97" s="269"/>
      <c r="Y97" s="269"/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</row>
    <row r="98" spans="1:40" customFormat="1" x14ac:dyDescent="0.15">
      <c r="A98" s="269"/>
      <c r="B98" s="269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  <c r="W98" s="269"/>
      <c r="X98" s="269"/>
      <c r="Y98" s="269"/>
      <c r="Z98" s="269"/>
      <c r="AA98" s="269"/>
      <c r="AB98" s="269"/>
      <c r="AC98" s="269"/>
      <c r="AD98" s="269"/>
      <c r="AE98" s="269"/>
      <c r="AF98" s="269"/>
      <c r="AG98" s="269"/>
      <c r="AH98" s="269"/>
      <c r="AI98" s="269"/>
      <c r="AJ98" s="269"/>
      <c r="AK98" s="269"/>
      <c r="AL98" s="269"/>
      <c r="AM98" s="269"/>
      <c r="AN98" s="269"/>
    </row>
    <row r="99" spans="1:40" customFormat="1" x14ac:dyDescent="0.15">
      <c r="A99" s="269"/>
      <c r="B99" s="269"/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69"/>
      <c r="W99" s="269"/>
      <c r="X99" s="269"/>
      <c r="Y99" s="269"/>
      <c r="Z99" s="269"/>
      <c r="AA99" s="269"/>
      <c r="AB99" s="269"/>
      <c r="AC99" s="269"/>
      <c r="AD99" s="269"/>
      <c r="AE99" s="269"/>
      <c r="AF99" s="269"/>
      <c r="AG99" s="269"/>
      <c r="AH99" s="269"/>
      <c r="AI99" s="269"/>
      <c r="AJ99" s="269"/>
      <c r="AK99" s="269"/>
      <c r="AL99" s="269"/>
      <c r="AM99" s="269"/>
      <c r="AN99" s="269"/>
    </row>
    <row r="100" spans="1:40" customFormat="1" x14ac:dyDescent="0.15"/>
    <row r="101" spans="1:40" customFormat="1" x14ac:dyDescent="0.15"/>
    <row r="102" spans="1:40" customFormat="1" x14ac:dyDescent="0.15"/>
    <row r="103" spans="1:40" customFormat="1" x14ac:dyDescent="0.15"/>
    <row r="104" spans="1:40" customFormat="1" x14ac:dyDescent="0.15"/>
    <row r="105" spans="1:40" customFormat="1" x14ac:dyDescent="0.15"/>
    <row r="106" spans="1:40" customFormat="1" x14ac:dyDescent="0.15"/>
    <row r="107" spans="1:40" customFormat="1" x14ac:dyDescent="0.15"/>
    <row r="108" spans="1:40" customFormat="1" x14ac:dyDescent="0.15"/>
    <row r="109" spans="1:40" customFormat="1" x14ac:dyDescent="0.15"/>
    <row r="110" spans="1:40" customFormat="1" x14ac:dyDescent="0.15"/>
    <row r="111" spans="1:40" customFormat="1" x14ac:dyDescent="0.15"/>
    <row r="112" spans="1:40" customFormat="1" x14ac:dyDescent="0.15"/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  <row r="127" customFormat="1" x14ac:dyDescent="0.15"/>
    <row r="128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  <row r="5632" customFormat="1" x14ac:dyDescent="0.15"/>
    <row r="5633" customFormat="1" x14ac:dyDescent="0.15"/>
    <row r="5634" customFormat="1" x14ac:dyDescent="0.15"/>
    <row r="5635" customFormat="1" x14ac:dyDescent="0.15"/>
    <row r="5636" customFormat="1" x14ac:dyDescent="0.15"/>
    <row r="5637" customFormat="1" x14ac:dyDescent="0.15"/>
    <row r="5638" customFormat="1" x14ac:dyDescent="0.15"/>
    <row r="5639" customFormat="1" x14ac:dyDescent="0.15"/>
    <row r="5640" customFormat="1" x14ac:dyDescent="0.15"/>
    <row r="5641" customFormat="1" x14ac:dyDescent="0.15"/>
    <row r="5642" customFormat="1" x14ac:dyDescent="0.15"/>
    <row r="5643" customFormat="1" x14ac:dyDescent="0.15"/>
    <row r="5644" customFormat="1" x14ac:dyDescent="0.15"/>
    <row r="5645" customFormat="1" x14ac:dyDescent="0.15"/>
    <row r="5646" customFormat="1" x14ac:dyDescent="0.15"/>
    <row r="5647" customFormat="1" x14ac:dyDescent="0.15"/>
    <row r="5648" customFormat="1" x14ac:dyDescent="0.15"/>
    <row r="5649" customFormat="1" x14ac:dyDescent="0.15"/>
    <row r="5650" customFormat="1" x14ac:dyDescent="0.15"/>
    <row r="5651" customFormat="1" x14ac:dyDescent="0.15"/>
    <row r="5652" customFormat="1" x14ac:dyDescent="0.15"/>
    <row r="5653" customFormat="1" x14ac:dyDescent="0.15"/>
    <row r="5654" customFormat="1" x14ac:dyDescent="0.15"/>
    <row r="5655" customFormat="1" x14ac:dyDescent="0.15"/>
    <row r="5656" customFormat="1" x14ac:dyDescent="0.15"/>
    <row r="5657" customFormat="1" x14ac:dyDescent="0.15"/>
    <row r="5658" customFormat="1" x14ac:dyDescent="0.15"/>
    <row r="5659" customFormat="1" x14ac:dyDescent="0.15"/>
    <row r="5660" customFormat="1" x14ac:dyDescent="0.15"/>
    <row r="5661" customFormat="1" x14ac:dyDescent="0.15"/>
    <row r="5662" customFormat="1" x14ac:dyDescent="0.15"/>
    <row r="5663" customFormat="1" x14ac:dyDescent="0.15"/>
    <row r="5664" customFormat="1" x14ac:dyDescent="0.15"/>
    <row r="5665" customFormat="1" x14ac:dyDescent="0.15"/>
    <row r="5666" customFormat="1" x14ac:dyDescent="0.15"/>
    <row r="5667" customFormat="1" x14ac:dyDescent="0.15"/>
    <row r="5668" customFormat="1" x14ac:dyDescent="0.15"/>
    <row r="5669" customFormat="1" x14ac:dyDescent="0.15"/>
    <row r="5670" customFormat="1" x14ac:dyDescent="0.15"/>
    <row r="5671" customFormat="1" x14ac:dyDescent="0.15"/>
    <row r="5672" customFormat="1" x14ac:dyDescent="0.15"/>
    <row r="5673" customFormat="1" x14ac:dyDescent="0.15"/>
    <row r="5674" customFormat="1" x14ac:dyDescent="0.15"/>
    <row r="5675" customFormat="1" x14ac:dyDescent="0.15"/>
    <row r="5676" customFormat="1" x14ac:dyDescent="0.15"/>
    <row r="5677" customFormat="1" x14ac:dyDescent="0.15"/>
    <row r="5678" customFormat="1" x14ac:dyDescent="0.15"/>
    <row r="5679" customFormat="1" x14ac:dyDescent="0.15"/>
    <row r="5680" customFormat="1" x14ac:dyDescent="0.15"/>
    <row r="5681" customFormat="1" x14ac:dyDescent="0.15"/>
    <row r="5682" customFormat="1" x14ac:dyDescent="0.15"/>
    <row r="5683" customFormat="1" x14ac:dyDescent="0.15"/>
    <row r="5684" customFormat="1" x14ac:dyDescent="0.15"/>
    <row r="5685" customFormat="1" x14ac:dyDescent="0.15"/>
    <row r="5686" customFormat="1" x14ac:dyDescent="0.15"/>
    <row r="5687" customFormat="1" x14ac:dyDescent="0.15"/>
    <row r="5688" customFormat="1" x14ac:dyDescent="0.15"/>
    <row r="5689" customFormat="1" x14ac:dyDescent="0.15"/>
    <row r="5690" customFormat="1" x14ac:dyDescent="0.15"/>
    <row r="5691" customFormat="1" x14ac:dyDescent="0.15"/>
    <row r="5692" customFormat="1" x14ac:dyDescent="0.15"/>
    <row r="5693" customFormat="1" x14ac:dyDescent="0.15"/>
    <row r="5694" customFormat="1" x14ac:dyDescent="0.15"/>
    <row r="5695" customFormat="1" x14ac:dyDescent="0.15"/>
    <row r="5696" customFormat="1" x14ac:dyDescent="0.15"/>
    <row r="5697" customFormat="1" x14ac:dyDescent="0.15"/>
    <row r="5698" customFormat="1" x14ac:dyDescent="0.15"/>
    <row r="5699" customFormat="1" x14ac:dyDescent="0.15"/>
    <row r="5700" customFormat="1" x14ac:dyDescent="0.15"/>
    <row r="5701" customFormat="1" x14ac:dyDescent="0.15"/>
    <row r="5702" customFormat="1" x14ac:dyDescent="0.15"/>
    <row r="5703" customFormat="1" x14ac:dyDescent="0.15"/>
    <row r="5704" customFormat="1" x14ac:dyDescent="0.15"/>
    <row r="5705" customFormat="1" x14ac:dyDescent="0.15"/>
    <row r="5706" customFormat="1" x14ac:dyDescent="0.15"/>
    <row r="5707" customFormat="1" x14ac:dyDescent="0.15"/>
    <row r="5708" customFormat="1" x14ac:dyDescent="0.15"/>
    <row r="5709" customFormat="1" x14ac:dyDescent="0.15"/>
    <row r="5710" customFormat="1" x14ac:dyDescent="0.15"/>
    <row r="5711" customFormat="1" x14ac:dyDescent="0.15"/>
    <row r="5712" customFormat="1" x14ac:dyDescent="0.15"/>
    <row r="5713" customFormat="1" x14ac:dyDescent="0.15"/>
    <row r="5714" customFormat="1" x14ac:dyDescent="0.15"/>
    <row r="5715" customFormat="1" x14ac:dyDescent="0.15"/>
    <row r="5716" customFormat="1" x14ac:dyDescent="0.15"/>
    <row r="5717" customFormat="1" x14ac:dyDescent="0.15"/>
    <row r="5718" customFormat="1" x14ac:dyDescent="0.15"/>
    <row r="5719" customFormat="1" x14ac:dyDescent="0.15"/>
    <row r="5720" customFormat="1" x14ac:dyDescent="0.15"/>
    <row r="5721" customFormat="1" x14ac:dyDescent="0.15"/>
    <row r="5722" customFormat="1" x14ac:dyDescent="0.15"/>
    <row r="5723" customFormat="1" x14ac:dyDescent="0.15"/>
    <row r="5724" customFormat="1" x14ac:dyDescent="0.15"/>
    <row r="5725" customFormat="1" x14ac:dyDescent="0.15"/>
    <row r="5726" customFormat="1" x14ac:dyDescent="0.15"/>
    <row r="5727" customFormat="1" x14ac:dyDescent="0.15"/>
    <row r="5728" customFormat="1" x14ac:dyDescent="0.15"/>
    <row r="5729" customFormat="1" x14ac:dyDescent="0.15"/>
    <row r="5730" customFormat="1" x14ac:dyDescent="0.15"/>
    <row r="5731" customFormat="1" x14ac:dyDescent="0.15"/>
    <row r="5732" customFormat="1" x14ac:dyDescent="0.15"/>
    <row r="5733" customFormat="1" x14ac:dyDescent="0.15"/>
    <row r="5734" customFormat="1" x14ac:dyDescent="0.15"/>
    <row r="5735" customFormat="1" x14ac:dyDescent="0.15"/>
    <row r="5736" customFormat="1" x14ac:dyDescent="0.15"/>
    <row r="5737" customFormat="1" x14ac:dyDescent="0.15"/>
    <row r="5738" customFormat="1" x14ac:dyDescent="0.15"/>
    <row r="5739" customFormat="1" x14ac:dyDescent="0.15"/>
    <row r="5740" customFormat="1" x14ac:dyDescent="0.15"/>
    <row r="5741" customFormat="1" x14ac:dyDescent="0.15"/>
    <row r="5742" customFormat="1" x14ac:dyDescent="0.15"/>
    <row r="5743" customFormat="1" x14ac:dyDescent="0.15"/>
    <row r="5744" customFormat="1" x14ac:dyDescent="0.15"/>
    <row r="5745" customFormat="1" x14ac:dyDescent="0.15"/>
    <row r="5746" customFormat="1" x14ac:dyDescent="0.15"/>
    <row r="5747" customFormat="1" x14ac:dyDescent="0.15"/>
    <row r="5748" customFormat="1" x14ac:dyDescent="0.15"/>
    <row r="5749" customFormat="1" x14ac:dyDescent="0.15"/>
    <row r="5750" customFormat="1" x14ac:dyDescent="0.15"/>
    <row r="5751" customFormat="1" x14ac:dyDescent="0.15"/>
    <row r="5752" customFormat="1" x14ac:dyDescent="0.15"/>
    <row r="5753" customFormat="1" x14ac:dyDescent="0.15"/>
    <row r="5754" customFormat="1" x14ac:dyDescent="0.15"/>
    <row r="5755" customFormat="1" x14ac:dyDescent="0.15"/>
    <row r="5756" customFormat="1" x14ac:dyDescent="0.15"/>
    <row r="5757" customFormat="1" x14ac:dyDescent="0.15"/>
    <row r="5758" customFormat="1" x14ac:dyDescent="0.15"/>
    <row r="5759" customFormat="1" x14ac:dyDescent="0.15"/>
    <row r="5760" customFormat="1" x14ac:dyDescent="0.15"/>
    <row r="5761" customFormat="1" x14ac:dyDescent="0.15"/>
    <row r="5762" customFormat="1" x14ac:dyDescent="0.15"/>
    <row r="5763" customFormat="1" x14ac:dyDescent="0.15"/>
    <row r="5764" customFormat="1" x14ac:dyDescent="0.15"/>
    <row r="5765" customFormat="1" x14ac:dyDescent="0.15"/>
    <row r="5766" customFormat="1" x14ac:dyDescent="0.15"/>
    <row r="5767" customFormat="1" x14ac:dyDescent="0.15"/>
    <row r="5768" customFormat="1" x14ac:dyDescent="0.15"/>
    <row r="5769" customFormat="1" x14ac:dyDescent="0.15"/>
    <row r="5770" customFormat="1" x14ac:dyDescent="0.15"/>
    <row r="5771" customFormat="1" x14ac:dyDescent="0.15"/>
    <row r="5772" customFormat="1" x14ac:dyDescent="0.15"/>
    <row r="5773" customFormat="1" x14ac:dyDescent="0.15"/>
    <row r="5774" customFormat="1" x14ac:dyDescent="0.15"/>
    <row r="5775" customFormat="1" x14ac:dyDescent="0.15"/>
    <row r="5776" customFormat="1" x14ac:dyDescent="0.15"/>
    <row r="5777" customFormat="1" x14ac:dyDescent="0.15"/>
    <row r="5778" customFormat="1" x14ac:dyDescent="0.15"/>
    <row r="5779" customFormat="1" x14ac:dyDescent="0.15"/>
    <row r="5780" customFormat="1" x14ac:dyDescent="0.15"/>
    <row r="5781" customFormat="1" x14ac:dyDescent="0.15"/>
    <row r="5782" customFormat="1" x14ac:dyDescent="0.15"/>
    <row r="5783" customFormat="1" x14ac:dyDescent="0.15"/>
    <row r="5784" customFormat="1" x14ac:dyDescent="0.15"/>
    <row r="5785" customFormat="1" x14ac:dyDescent="0.15"/>
    <row r="5786" customFormat="1" x14ac:dyDescent="0.15"/>
    <row r="5787" customFormat="1" x14ac:dyDescent="0.15"/>
    <row r="5788" customFormat="1" x14ac:dyDescent="0.15"/>
    <row r="5789" customFormat="1" x14ac:dyDescent="0.15"/>
    <row r="5790" customFormat="1" x14ac:dyDescent="0.15"/>
    <row r="5791" customFormat="1" x14ac:dyDescent="0.15"/>
    <row r="5792" customFormat="1" x14ac:dyDescent="0.15"/>
    <row r="5793" customFormat="1" x14ac:dyDescent="0.15"/>
    <row r="5794" customFormat="1" x14ac:dyDescent="0.15"/>
    <row r="5795" customFormat="1" x14ac:dyDescent="0.15"/>
    <row r="5796" customFormat="1" x14ac:dyDescent="0.15"/>
    <row r="5797" customFormat="1" x14ac:dyDescent="0.15"/>
    <row r="5798" customFormat="1" x14ac:dyDescent="0.15"/>
    <row r="5799" customFormat="1" x14ac:dyDescent="0.15"/>
    <row r="5800" customFormat="1" x14ac:dyDescent="0.15"/>
    <row r="5801" customFormat="1" x14ac:dyDescent="0.15"/>
    <row r="5802" customFormat="1" x14ac:dyDescent="0.15"/>
    <row r="5803" customFormat="1" x14ac:dyDescent="0.15"/>
    <row r="5804" customFormat="1" x14ac:dyDescent="0.15"/>
    <row r="5805" customFormat="1" x14ac:dyDescent="0.15"/>
    <row r="5806" customFormat="1" x14ac:dyDescent="0.15"/>
    <row r="5807" customFormat="1" x14ac:dyDescent="0.15"/>
    <row r="5808" customFormat="1" x14ac:dyDescent="0.15"/>
    <row r="5809" customFormat="1" x14ac:dyDescent="0.15"/>
    <row r="5810" customFormat="1" x14ac:dyDescent="0.15"/>
    <row r="5811" customFormat="1" x14ac:dyDescent="0.15"/>
    <row r="5812" customFormat="1" x14ac:dyDescent="0.15"/>
    <row r="5813" customFormat="1" x14ac:dyDescent="0.15"/>
    <row r="5814" customFormat="1" x14ac:dyDescent="0.15"/>
    <row r="5815" customFormat="1" x14ac:dyDescent="0.15"/>
    <row r="5816" customFormat="1" x14ac:dyDescent="0.15"/>
    <row r="5817" customFormat="1" x14ac:dyDescent="0.15"/>
    <row r="5818" customFormat="1" x14ac:dyDescent="0.15"/>
    <row r="5819" customFormat="1" x14ac:dyDescent="0.15"/>
    <row r="5820" customFormat="1" x14ac:dyDescent="0.15"/>
    <row r="5821" customFormat="1" x14ac:dyDescent="0.15"/>
    <row r="5822" customFormat="1" x14ac:dyDescent="0.15"/>
    <row r="5823" customFormat="1" x14ac:dyDescent="0.15"/>
    <row r="5824" customFormat="1" x14ac:dyDescent="0.15"/>
    <row r="5825" customFormat="1" x14ac:dyDescent="0.15"/>
    <row r="5826" customFormat="1" x14ac:dyDescent="0.15"/>
    <row r="5827" customFormat="1" x14ac:dyDescent="0.15"/>
    <row r="5828" customFormat="1" x14ac:dyDescent="0.15"/>
    <row r="5829" customFormat="1" x14ac:dyDescent="0.15"/>
    <row r="5830" customFormat="1" x14ac:dyDescent="0.15"/>
    <row r="5831" customFormat="1" x14ac:dyDescent="0.15"/>
    <row r="5832" customFormat="1" x14ac:dyDescent="0.15"/>
    <row r="5833" customFormat="1" x14ac:dyDescent="0.15"/>
    <row r="5834" customFormat="1" x14ac:dyDescent="0.15"/>
    <row r="5835" customFormat="1" x14ac:dyDescent="0.15"/>
    <row r="5836" customFormat="1" x14ac:dyDescent="0.15"/>
    <row r="5837" customFormat="1" x14ac:dyDescent="0.15"/>
    <row r="5838" customFormat="1" x14ac:dyDescent="0.15"/>
    <row r="5839" customFormat="1" x14ac:dyDescent="0.15"/>
    <row r="5840" customFormat="1" x14ac:dyDescent="0.15"/>
    <row r="5841" customFormat="1" x14ac:dyDescent="0.15"/>
    <row r="5842" customFormat="1" x14ac:dyDescent="0.15"/>
    <row r="5843" customFormat="1" x14ac:dyDescent="0.15"/>
    <row r="5844" customFormat="1" x14ac:dyDescent="0.15"/>
    <row r="5845" customFormat="1" x14ac:dyDescent="0.15"/>
    <row r="5846" customFormat="1" x14ac:dyDescent="0.15"/>
    <row r="5847" customFormat="1" x14ac:dyDescent="0.15"/>
    <row r="5848" customFormat="1" x14ac:dyDescent="0.15"/>
    <row r="5849" customFormat="1" x14ac:dyDescent="0.15"/>
    <row r="5850" customFormat="1" x14ac:dyDescent="0.15"/>
    <row r="5851" customFormat="1" x14ac:dyDescent="0.15"/>
    <row r="5852" customFormat="1" x14ac:dyDescent="0.15"/>
    <row r="5853" customFormat="1" x14ac:dyDescent="0.15"/>
    <row r="5854" customFormat="1" x14ac:dyDescent="0.15"/>
    <row r="5855" customFormat="1" x14ac:dyDescent="0.15"/>
    <row r="5856" customFormat="1" x14ac:dyDescent="0.15"/>
    <row r="5857" customFormat="1" x14ac:dyDescent="0.15"/>
    <row r="5858" customFormat="1" x14ac:dyDescent="0.15"/>
    <row r="5859" customFormat="1" x14ac:dyDescent="0.15"/>
    <row r="5860" customFormat="1" x14ac:dyDescent="0.15"/>
    <row r="5861" customFormat="1" x14ac:dyDescent="0.15"/>
    <row r="5862" customFormat="1" x14ac:dyDescent="0.15"/>
    <row r="5863" customFormat="1" x14ac:dyDescent="0.15"/>
    <row r="5864" customFormat="1" x14ac:dyDescent="0.15"/>
    <row r="5865" customFormat="1" x14ac:dyDescent="0.15"/>
    <row r="5866" customFormat="1" x14ac:dyDescent="0.15"/>
    <row r="5867" customFormat="1" x14ac:dyDescent="0.15"/>
    <row r="5868" customFormat="1" x14ac:dyDescent="0.15"/>
    <row r="5869" customFormat="1" x14ac:dyDescent="0.15"/>
    <row r="5870" customFormat="1" x14ac:dyDescent="0.15"/>
    <row r="5871" customFormat="1" x14ac:dyDescent="0.15"/>
    <row r="5872" customFormat="1" x14ac:dyDescent="0.15"/>
    <row r="5873" customFormat="1" x14ac:dyDescent="0.15"/>
    <row r="5874" customFormat="1" x14ac:dyDescent="0.15"/>
    <row r="5875" customFormat="1" x14ac:dyDescent="0.15"/>
    <row r="5876" customFormat="1" x14ac:dyDescent="0.15"/>
    <row r="5877" customFormat="1" x14ac:dyDescent="0.15"/>
    <row r="5878" customFormat="1" x14ac:dyDescent="0.15"/>
    <row r="5879" customFormat="1" x14ac:dyDescent="0.15"/>
    <row r="5880" customFormat="1" x14ac:dyDescent="0.15"/>
    <row r="5881" customFormat="1" x14ac:dyDescent="0.15"/>
    <row r="5882" customFormat="1" x14ac:dyDescent="0.15"/>
    <row r="5883" customFormat="1" x14ac:dyDescent="0.15"/>
    <row r="5884" customFormat="1" x14ac:dyDescent="0.15"/>
    <row r="5885" customFormat="1" x14ac:dyDescent="0.15"/>
    <row r="5886" customFormat="1" x14ac:dyDescent="0.15"/>
    <row r="5887" customFormat="1" x14ac:dyDescent="0.15"/>
    <row r="5888" customFormat="1" x14ac:dyDescent="0.15"/>
    <row r="5889" customFormat="1" x14ac:dyDescent="0.15"/>
    <row r="5890" customFormat="1" x14ac:dyDescent="0.15"/>
    <row r="5891" customFormat="1" x14ac:dyDescent="0.15"/>
    <row r="5892" customFormat="1" x14ac:dyDescent="0.15"/>
    <row r="5893" customFormat="1" x14ac:dyDescent="0.15"/>
    <row r="5894" customFormat="1" x14ac:dyDescent="0.15"/>
    <row r="5895" customFormat="1" x14ac:dyDescent="0.15"/>
    <row r="5896" customFormat="1" x14ac:dyDescent="0.15"/>
    <row r="5897" customFormat="1" x14ac:dyDescent="0.15"/>
    <row r="5898" customFormat="1" x14ac:dyDescent="0.15"/>
    <row r="5899" customFormat="1" x14ac:dyDescent="0.15"/>
    <row r="5900" customFormat="1" x14ac:dyDescent="0.15"/>
    <row r="5901" customFormat="1" x14ac:dyDescent="0.15"/>
    <row r="5902" customFormat="1" x14ac:dyDescent="0.15"/>
    <row r="5903" customFormat="1" x14ac:dyDescent="0.15"/>
    <row r="5904" customFormat="1" x14ac:dyDescent="0.15"/>
    <row r="5905" customFormat="1" x14ac:dyDescent="0.15"/>
    <row r="5906" customFormat="1" x14ac:dyDescent="0.15"/>
    <row r="5907" customFormat="1" x14ac:dyDescent="0.15"/>
    <row r="5908" customFormat="1" x14ac:dyDescent="0.15"/>
    <row r="5909" customFormat="1" x14ac:dyDescent="0.15"/>
    <row r="5910" customFormat="1" x14ac:dyDescent="0.15"/>
    <row r="5911" customFormat="1" x14ac:dyDescent="0.15"/>
    <row r="5912" customFormat="1" x14ac:dyDescent="0.15"/>
    <row r="5913" customFormat="1" x14ac:dyDescent="0.15"/>
    <row r="5914" customFormat="1" x14ac:dyDescent="0.15"/>
    <row r="5915" customFormat="1" x14ac:dyDescent="0.15"/>
    <row r="5916" customFormat="1" x14ac:dyDescent="0.15"/>
    <row r="5917" customFormat="1" x14ac:dyDescent="0.15"/>
    <row r="5918" customFormat="1" x14ac:dyDescent="0.15"/>
    <row r="5919" customFormat="1" x14ac:dyDescent="0.15"/>
    <row r="5920" customFormat="1" x14ac:dyDescent="0.15"/>
    <row r="5921" customFormat="1" x14ac:dyDescent="0.15"/>
    <row r="5922" customFormat="1" x14ac:dyDescent="0.15"/>
    <row r="5923" customFormat="1" x14ac:dyDescent="0.15"/>
    <row r="5924" customFormat="1" x14ac:dyDescent="0.15"/>
    <row r="5925" customFormat="1" x14ac:dyDescent="0.15"/>
    <row r="5926" customFormat="1" x14ac:dyDescent="0.15"/>
    <row r="5927" customFormat="1" x14ac:dyDescent="0.15"/>
    <row r="5928" customFormat="1" x14ac:dyDescent="0.15"/>
    <row r="5929" customFormat="1" x14ac:dyDescent="0.15"/>
    <row r="5930" customFormat="1" x14ac:dyDescent="0.15"/>
    <row r="5931" customFormat="1" x14ac:dyDescent="0.15"/>
    <row r="5932" customFormat="1" x14ac:dyDescent="0.15"/>
    <row r="5933" customFormat="1" x14ac:dyDescent="0.15"/>
    <row r="5934" customFormat="1" x14ac:dyDescent="0.15"/>
    <row r="5935" customFormat="1" x14ac:dyDescent="0.15"/>
    <row r="5936" customFormat="1" x14ac:dyDescent="0.15"/>
    <row r="5937" customFormat="1" x14ac:dyDescent="0.15"/>
    <row r="5938" customFormat="1" x14ac:dyDescent="0.15"/>
    <row r="5939" customFormat="1" x14ac:dyDescent="0.15"/>
    <row r="5940" customFormat="1" x14ac:dyDescent="0.15"/>
    <row r="5941" customFormat="1" x14ac:dyDescent="0.15"/>
    <row r="5942" customFormat="1" x14ac:dyDescent="0.15"/>
    <row r="5943" customFormat="1" x14ac:dyDescent="0.15"/>
    <row r="5944" customFormat="1" x14ac:dyDescent="0.15"/>
    <row r="5945" customFormat="1" x14ac:dyDescent="0.15"/>
    <row r="5946" customFormat="1" x14ac:dyDescent="0.15"/>
    <row r="5947" customFormat="1" x14ac:dyDescent="0.15"/>
    <row r="5948" customFormat="1" x14ac:dyDescent="0.15"/>
    <row r="5949" customFormat="1" x14ac:dyDescent="0.15"/>
    <row r="5950" customFormat="1" x14ac:dyDescent="0.15"/>
    <row r="5951" customFormat="1" x14ac:dyDescent="0.15"/>
    <row r="5952" customFormat="1" x14ac:dyDescent="0.15"/>
    <row r="5953" customFormat="1" x14ac:dyDescent="0.15"/>
    <row r="5954" customFormat="1" x14ac:dyDescent="0.15"/>
    <row r="5955" customFormat="1" x14ac:dyDescent="0.15"/>
    <row r="5956" customFormat="1" x14ac:dyDescent="0.15"/>
    <row r="5957" customFormat="1" x14ac:dyDescent="0.15"/>
    <row r="5958" customFormat="1" x14ac:dyDescent="0.15"/>
    <row r="5959" customFormat="1" x14ac:dyDescent="0.15"/>
    <row r="5960" customFormat="1" x14ac:dyDescent="0.15"/>
    <row r="5961" customFormat="1" x14ac:dyDescent="0.15"/>
    <row r="5962" customFormat="1" x14ac:dyDescent="0.15"/>
    <row r="5963" customFormat="1" x14ac:dyDescent="0.15"/>
    <row r="5964" customFormat="1" x14ac:dyDescent="0.15"/>
    <row r="5965" customFormat="1" x14ac:dyDescent="0.15"/>
    <row r="5966" customFormat="1" x14ac:dyDescent="0.15"/>
    <row r="5967" customFormat="1" x14ac:dyDescent="0.15"/>
    <row r="5968" customFormat="1" x14ac:dyDescent="0.15"/>
    <row r="5969" customFormat="1" x14ac:dyDescent="0.15"/>
    <row r="5970" customFormat="1" x14ac:dyDescent="0.15"/>
    <row r="5971" customFormat="1" x14ac:dyDescent="0.15"/>
    <row r="5972" customFormat="1" x14ac:dyDescent="0.15"/>
    <row r="5973" customFormat="1" x14ac:dyDescent="0.15"/>
    <row r="5974" customFormat="1" x14ac:dyDescent="0.15"/>
    <row r="5975" customFormat="1" x14ac:dyDescent="0.15"/>
    <row r="5976" customFormat="1" x14ac:dyDescent="0.15"/>
    <row r="5977" customFormat="1" x14ac:dyDescent="0.15"/>
    <row r="5978" customFormat="1" x14ac:dyDescent="0.15"/>
    <row r="5979" customFormat="1" x14ac:dyDescent="0.15"/>
    <row r="5980" customFormat="1" x14ac:dyDescent="0.15"/>
    <row r="5981" customFormat="1" x14ac:dyDescent="0.15"/>
    <row r="5982" customFormat="1" x14ac:dyDescent="0.15"/>
    <row r="5983" customFormat="1" x14ac:dyDescent="0.15"/>
    <row r="5984" customFormat="1" x14ac:dyDescent="0.15"/>
    <row r="5985" customFormat="1" x14ac:dyDescent="0.15"/>
    <row r="5986" customFormat="1" x14ac:dyDescent="0.15"/>
    <row r="5987" customFormat="1" x14ac:dyDescent="0.15"/>
    <row r="5988" customFormat="1" x14ac:dyDescent="0.15"/>
    <row r="5989" customFormat="1" x14ac:dyDescent="0.15"/>
    <row r="5990" customFormat="1" x14ac:dyDescent="0.15"/>
    <row r="5991" customFormat="1" x14ac:dyDescent="0.15"/>
    <row r="5992" customFormat="1" x14ac:dyDescent="0.15"/>
    <row r="5993" customFormat="1" x14ac:dyDescent="0.15"/>
    <row r="5994" customFormat="1" x14ac:dyDescent="0.15"/>
    <row r="5995" customFormat="1" x14ac:dyDescent="0.15"/>
    <row r="5996" customFormat="1" x14ac:dyDescent="0.15"/>
    <row r="5997" customFormat="1" x14ac:dyDescent="0.15"/>
    <row r="5998" customFormat="1" x14ac:dyDescent="0.15"/>
    <row r="5999" customFormat="1" x14ac:dyDescent="0.15"/>
    <row r="6000" customFormat="1" x14ac:dyDescent="0.15"/>
    <row r="6001" customFormat="1" x14ac:dyDescent="0.15"/>
    <row r="6002" customFormat="1" x14ac:dyDescent="0.15"/>
    <row r="6003" customFormat="1" x14ac:dyDescent="0.15"/>
    <row r="6004" customFormat="1" x14ac:dyDescent="0.15"/>
    <row r="6005" customFormat="1" x14ac:dyDescent="0.15"/>
    <row r="6006" customFormat="1" x14ac:dyDescent="0.15"/>
    <row r="6007" customFormat="1" x14ac:dyDescent="0.15"/>
    <row r="6008" customFormat="1" x14ac:dyDescent="0.15"/>
    <row r="6009" customFormat="1" x14ac:dyDescent="0.15"/>
    <row r="6010" customFormat="1" x14ac:dyDescent="0.15"/>
    <row r="6011" customFormat="1" x14ac:dyDescent="0.15"/>
    <row r="6012" customFormat="1" x14ac:dyDescent="0.15"/>
    <row r="6013" customFormat="1" x14ac:dyDescent="0.15"/>
    <row r="6014" customFormat="1" x14ac:dyDescent="0.15"/>
    <row r="6015" customFormat="1" x14ac:dyDescent="0.15"/>
    <row r="6016" customFormat="1" x14ac:dyDescent="0.15"/>
    <row r="6017" customFormat="1" x14ac:dyDescent="0.15"/>
    <row r="6018" customFormat="1" x14ac:dyDescent="0.15"/>
    <row r="6019" customFormat="1" x14ac:dyDescent="0.15"/>
    <row r="6020" customFormat="1" x14ac:dyDescent="0.15"/>
    <row r="6021" customFormat="1" x14ac:dyDescent="0.15"/>
    <row r="6022" customFormat="1" x14ac:dyDescent="0.15"/>
    <row r="6023" customFormat="1" x14ac:dyDescent="0.15"/>
    <row r="6024" customFormat="1" x14ac:dyDescent="0.15"/>
    <row r="6025" customFormat="1" x14ac:dyDescent="0.15"/>
    <row r="6026" customFormat="1" x14ac:dyDescent="0.15"/>
    <row r="6027" customFormat="1" x14ac:dyDescent="0.15"/>
    <row r="6028" customFormat="1" x14ac:dyDescent="0.15"/>
    <row r="6029" customFormat="1" x14ac:dyDescent="0.15"/>
    <row r="6030" customFormat="1" x14ac:dyDescent="0.15"/>
    <row r="6031" customFormat="1" x14ac:dyDescent="0.15"/>
    <row r="6032" customFormat="1" x14ac:dyDescent="0.15"/>
    <row r="6033" customFormat="1" x14ac:dyDescent="0.15"/>
    <row r="6034" customFormat="1" x14ac:dyDescent="0.15"/>
    <row r="6035" customFormat="1" x14ac:dyDescent="0.15"/>
    <row r="6036" customFormat="1" x14ac:dyDescent="0.15"/>
    <row r="6037" customFormat="1" x14ac:dyDescent="0.15"/>
    <row r="6038" customFormat="1" x14ac:dyDescent="0.15"/>
    <row r="6039" customFormat="1" x14ac:dyDescent="0.15"/>
    <row r="6040" customFormat="1" x14ac:dyDescent="0.15"/>
    <row r="6041" customFormat="1" x14ac:dyDescent="0.15"/>
    <row r="6042" customFormat="1" x14ac:dyDescent="0.15"/>
    <row r="6043" customFormat="1" x14ac:dyDescent="0.15"/>
    <row r="6044" customFormat="1" x14ac:dyDescent="0.15"/>
    <row r="6045" customFormat="1" x14ac:dyDescent="0.15"/>
    <row r="6046" customFormat="1" x14ac:dyDescent="0.15"/>
    <row r="6047" customFormat="1" x14ac:dyDescent="0.15"/>
    <row r="6048" customFormat="1" x14ac:dyDescent="0.15"/>
    <row r="6049" customFormat="1" x14ac:dyDescent="0.15"/>
    <row r="6050" customFormat="1" x14ac:dyDescent="0.15"/>
    <row r="6051" customFormat="1" x14ac:dyDescent="0.15"/>
    <row r="6052" customFormat="1" x14ac:dyDescent="0.15"/>
    <row r="6053" customFormat="1" x14ac:dyDescent="0.15"/>
    <row r="6054" customFormat="1" x14ac:dyDescent="0.15"/>
    <row r="6055" customFormat="1" x14ac:dyDescent="0.15"/>
    <row r="6056" customFormat="1" x14ac:dyDescent="0.15"/>
    <row r="6057" customFormat="1" x14ac:dyDescent="0.15"/>
    <row r="6058" customFormat="1" x14ac:dyDescent="0.15"/>
    <row r="6059" customFormat="1" x14ac:dyDescent="0.15"/>
    <row r="6060" customFormat="1" x14ac:dyDescent="0.15"/>
    <row r="6061" customFormat="1" x14ac:dyDescent="0.15"/>
    <row r="6062" customFormat="1" x14ac:dyDescent="0.15"/>
    <row r="6063" customFormat="1" x14ac:dyDescent="0.15"/>
    <row r="6064" customFormat="1" x14ac:dyDescent="0.15"/>
    <row r="6065" customFormat="1" x14ac:dyDescent="0.15"/>
    <row r="6066" customFormat="1" x14ac:dyDescent="0.15"/>
    <row r="6067" customFormat="1" x14ac:dyDescent="0.15"/>
    <row r="6068" customFormat="1" x14ac:dyDescent="0.15"/>
    <row r="6069" customFormat="1" x14ac:dyDescent="0.15"/>
    <row r="6070" customFormat="1" x14ac:dyDescent="0.15"/>
    <row r="6071" customFormat="1" x14ac:dyDescent="0.15"/>
    <row r="6072" customFormat="1" x14ac:dyDescent="0.15"/>
    <row r="6073" customFormat="1" x14ac:dyDescent="0.15"/>
    <row r="6074" customFormat="1" x14ac:dyDescent="0.15"/>
    <row r="6075" customFormat="1" x14ac:dyDescent="0.15"/>
    <row r="6076" customFormat="1" x14ac:dyDescent="0.15"/>
    <row r="6077" customFormat="1" x14ac:dyDescent="0.15"/>
    <row r="6078" customFormat="1" x14ac:dyDescent="0.15"/>
    <row r="6079" customFormat="1" x14ac:dyDescent="0.15"/>
    <row r="6080" customFormat="1" x14ac:dyDescent="0.15"/>
    <row r="6081" customFormat="1" x14ac:dyDescent="0.15"/>
    <row r="6082" customFormat="1" x14ac:dyDescent="0.15"/>
    <row r="6083" customFormat="1" x14ac:dyDescent="0.15"/>
    <row r="6084" customFormat="1" x14ac:dyDescent="0.15"/>
    <row r="6085" customFormat="1" x14ac:dyDescent="0.15"/>
    <row r="6086" customFormat="1" x14ac:dyDescent="0.15"/>
    <row r="6087" customFormat="1" x14ac:dyDescent="0.15"/>
    <row r="6088" customFormat="1" x14ac:dyDescent="0.15"/>
    <row r="6089" customFormat="1" x14ac:dyDescent="0.15"/>
    <row r="6090" customFormat="1" x14ac:dyDescent="0.15"/>
    <row r="6091" customFormat="1" x14ac:dyDescent="0.15"/>
    <row r="6092" customFormat="1" x14ac:dyDescent="0.15"/>
    <row r="6093" customFormat="1" x14ac:dyDescent="0.15"/>
    <row r="6094" customFormat="1" x14ac:dyDescent="0.15"/>
    <row r="6095" customFormat="1" x14ac:dyDescent="0.15"/>
    <row r="6096" customFormat="1" x14ac:dyDescent="0.15"/>
    <row r="6097" customFormat="1" x14ac:dyDescent="0.15"/>
    <row r="6098" customFormat="1" x14ac:dyDescent="0.15"/>
    <row r="6099" customFormat="1" x14ac:dyDescent="0.15"/>
    <row r="6100" customFormat="1" x14ac:dyDescent="0.15"/>
    <row r="6101" customFormat="1" x14ac:dyDescent="0.15"/>
    <row r="6102" customFormat="1" x14ac:dyDescent="0.15"/>
    <row r="6103" customFormat="1" x14ac:dyDescent="0.15"/>
    <row r="6104" customFormat="1" x14ac:dyDescent="0.15"/>
    <row r="6105" customFormat="1" x14ac:dyDescent="0.15"/>
    <row r="6106" customFormat="1" x14ac:dyDescent="0.15"/>
    <row r="6107" customFormat="1" x14ac:dyDescent="0.15"/>
    <row r="6108" customFormat="1" x14ac:dyDescent="0.15"/>
    <row r="6109" customFormat="1" x14ac:dyDescent="0.15"/>
    <row r="6110" customFormat="1" x14ac:dyDescent="0.15"/>
    <row r="6111" customFormat="1" x14ac:dyDescent="0.15"/>
    <row r="6112" customFormat="1" x14ac:dyDescent="0.15"/>
    <row r="6113" customFormat="1" x14ac:dyDescent="0.15"/>
    <row r="6114" customFormat="1" x14ac:dyDescent="0.15"/>
    <row r="6115" customFormat="1" x14ac:dyDescent="0.15"/>
    <row r="6116" customFormat="1" x14ac:dyDescent="0.15"/>
    <row r="6117" customFormat="1" x14ac:dyDescent="0.15"/>
    <row r="6118" customFormat="1" x14ac:dyDescent="0.15"/>
    <row r="6119" customFormat="1" x14ac:dyDescent="0.15"/>
    <row r="6120" customFormat="1" x14ac:dyDescent="0.15"/>
    <row r="6121" customFormat="1" x14ac:dyDescent="0.15"/>
    <row r="6122" customFormat="1" x14ac:dyDescent="0.15"/>
    <row r="6123" customFormat="1" x14ac:dyDescent="0.15"/>
    <row r="6124" customFormat="1" x14ac:dyDescent="0.15"/>
    <row r="6125" customFormat="1" x14ac:dyDescent="0.15"/>
    <row r="6126" customFormat="1" x14ac:dyDescent="0.15"/>
    <row r="6127" customFormat="1" x14ac:dyDescent="0.15"/>
    <row r="6128" customFormat="1" x14ac:dyDescent="0.15"/>
    <row r="6129" customFormat="1" x14ac:dyDescent="0.15"/>
    <row r="6130" customFormat="1" x14ac:dyDescent="0.15"/>
    <row r="6131" customFormat="1" x14ac:dyDescent="0.15"/>
    <row r="6132" customFormat="1" x14ac:dyDescent="0.15"/>
    <row r="6133" customFormat="1" x14ac:dyDescent="0.15"/>
    <row r="6134" customFormat="1" x14ac:dyDescent="0.15"/>
    <row r="6135" customFormat="1" x14ac:dyDescent="0.15"/>
    <row r="6136" customFormat="1" x14ac:dyDescent="0.15"/>
    <row r="6137" customFormat="1" x14ac:dyDescent="0.15"/>
    <row r="6138" customFormat="1" x14ac:dyDescent="0.15"/>
    <row r="6139" customFormat="1" x14ac:dyDescent="0.15"/>
    <row r="6140" customFormat="1" x14ac:dyDescent="0.15"/>
    <row r="6141" customFormat="1" x14ac:dyDescent="0.15"/>
    <row r="6142" customFormat="1" x14ac:dyDescent="0.15"/>
    <row r="6143" customFormat="1" x14ac:dyDescent="0.15"/>
    <row r="6144" customFormat="1" x14ac:dyDescent="0.15"/>
    <row r="6145" customFormat="1" x14ac:dyDescent="0.15"/>
    <row r="6146" customFormat="1" x14ac:dyDescent="0.15"/>
    <row r="6147" customFormat="1" x14ac:dyDescent="0.15"/>
    <row r="6148" customFormat="1" x14ac:dyDescent="0.15"/>
    <row r="6149" customFormat="1" x14ac:dyDescent="0.15"/>
    <row r="6150" customFormat="1" x14ac:dyDescent="0.15"/>
    <row r="6151" customFormat="1" x14ac:dyDescent="0.15"/>
    <row r="6152" customFormat="1" x14ac:dyDescent="0.15"/>
    <row r="6153" customFormat="1" x14ac:dyDescent="0.15"/>
    <row r="6154" customFormat="1" x14ac:dyDescent="0.15"/>
    <row r="6155" customFormat="1" x14ac:dyDescent="0.15"/>
    <row r="6156" customFormat="1" x14ac:dyDescent="0.15"/>
    <row r="6157" customFormat="1" x14ac:dyDescent="0.15"/>
    <row r="6158" customFormat="1" x14ac:dyDescent="0.15"/>
    <row r="6159" customFormat="1" x14ac:dyDescent="0.15"/>
    <row r="6160" customFormat="1" x14ac:dyDescent="0.15"/>
    <row r="6161" customFormat="1" x14ac:dyDescent="0.15"/>
    <row r="6162" customFormat="1" x14ac:dyDescent="0.15"/>
    <row r="6163" customFormat="1" x14ac:dyDescent="0.15"/>
    <row r="6164" customFormat="1" x14ac:dyDescent="0.15"/>
    <row r="6165" customFormat="1" x14ac:dyDescent="0.15"/>
    <row r="6166" customFormat="1" x14ac:dyDescent="0.15"/>
    <row r="6167" customFormat="1" x14ac:dyDescent="0.15"/>
    <row r="6168" customFormat="1" x14ac:dyDescent="0.15"/>
    <row r="6169" customFormat="1" x14ac:dyDescent="0.15"/>
    <row r="6170" customFormat="1" x14ac:dyDescent="0.15"/>
    <row r="6171" customFormat="1" x14ac:dyDescent="0.15"/>
    <row r="6172" customFormat="1" x14ac:dyDescent="0.15"/>
    <row r="6173" customFormat="1" x14ac:dyDescent="0.15"/>
    <row r="6174" customFormat="1" x14ac:dyDescent="0.15"/>
    <row r="6175" customFormat="1" x14ac:dyDescent="0.15"/>
    <row r="6176" customFormat="1" x14ac:dyDescent="0.15"/>
    <row r="6177" customFormat="1" x14ac:dyDescent="0.15"/>
    <row r="6178" customFormat="1" x14ac:dyDescent="0.15"/>
    <row r="6179" customFormat="1" x14ac:dyDescent="0.15"/>
    <row r="6180" customFormat="1" x14ac:dyDescent="0.15"/>
    <row r="6181" customFormat="1" x14ac:dyDescent="0.15"/>
    <row r="6182" customFormat="1" x14ac:dyDescent="0.15"/>
    <row r="6183" customFormat="1" x14ac:dyDescent="0.15"/>
    <row r="6184" customFormat="1" x14ac:dyDescent="0.15"/>
    <row r="6185" customFormat="1" x14ac:dyDescent="0.15"/>
    <row r="6186" customFormat="1" x14ac:dyDescent="0.15"/>
    <row r="6187" customFormat="1" x14ac:dyDescent="0.15"/>
    <row r="6188" customFormat="1" x14ac:dyDescent="0.15"/>
    <row r="6189" customFormat="1" x14ac:dyDescent="0.15"/>
    <row r="6190" customFormat="1" x14ac:dyDescent="0.15"/>
    <row r="6191" customFormat="1" x14ac:dyDescent="0.15"/>
    <row r="6192" customFormat="1" x14ac:dyDescent="0.15"/>
    <row r="6193" customFormat="1" x14ac:dyDescent="0.15"/>
    <row r="6194" customFormat="1" x14ac:dyDescent="0.15"/>
    <row r="6195" customFormat="1" x14ac:dyDescent="0.15"/>
    <row r="6196" customFormat="1" x14ac:dyDescent="0.15"/>
    <row r="6197" customFormat="1" x14ac:dyDescent="0.15"/>
    <row r="6198" customFormat="1" x14ac:dyDescent="0.15"/>
    <row r="6199" customFormat="1" x14ac:dyDescent="0.15"/>
    <row r="6200" customFormat="1" x14ac:dyDescent="0.15"/>
    <row r="6201" customFormat="1" x14ac:dyDescent="0.15"/>
    <row r="6202" customFormat="1" x14ac:dyDescent="0.15"/>
    <row r="6203" customFormat="1" x14ac:dyDescent="0.15"/>
    <row r="6204" customFormat="1" x14ac:dyDescent="0.15"/>
    <row r="6205" customFormat="1" x14ac:dyDescent="0.15"/>
    <row r="6206" customFormat="1" x14ac:dyDescent="0.15"/>
    <row r="6207" customFormat="1" x14ac:dyDescent="0.15"/>
    <row r="6208" customFormat="1" x14ac:dyDescent="0.15"/>
    <row r="6209" customFormat="1" x14ac:dyDescent="0.15"/>
    <row r="6210" customFormat="1" x14ac:dyDescent="0.15"/>
    <row r="6211" customFormat="1" x14ac:dyDescent="0.15"/>
    <row r="6212" customFormat="1" x14ac:dyDescent="0.15"/>
    <row r="6213" customFormat="1" x14ac:dyDescent="0.15"/>
    <row r="6214" customFormat="1" x14ac:dyDescent="0.15"/>
    <row r="6215" customFormat="1" x14ac:dyDescent="0.15"/>
    <row r="6216" customFormat="1" x14ac:dyDescent="0.15"/>
    <row r="6217" customFormat="1" x14ac:dyDescent="0.15"/>
    <row r="6218" customFormat="1" x14ac:dyDescent="0.15"/>
    <row r="6219" customFormat="1" x14ac:dyDescent="0.15"/>
    <row r="6220" customFormat="1" x14ac:dyDescent="0.15"/>
    <row r="6221" customFormat="1" x14ac:dyDescent="0.15"/>
    <row r="6222" customFormat="1" x14ac:dyDescent="0.15"/>
    <row r="6223" customFormat="1" x14ac:dyDescent="0.15"/>
    <row r="6224" customFormat="1" x14ac:dyDescent="0.15"/>
    <row r="6225" customFormat="1" x14ac:dyDescent="0.15"/>
    <row r="6226" customFormat="1" x14ac:dyDescent="0.15"/>
    <row r="6227" customFormat="1" x14ac:dyDescent="0.15"/>
    <row r="6228" customFormat="1" x14ac:dyDescent="0.15"/>
    <row r="6229" customFormat="1" x14ac:dyDescent="0.15"/>
    <row r="6230" customFormat="1" x14ac:dyDescent="0.15"/>
    <row r="6231" customFormat="1" x14ac:dyDescent="0.15"/>
    <row r="6232" customFormat="1" x14ac:dyDescent="0.15"/>
    <row r="6233" customFormat="1" x14ac:dyDescent="0.15"/>
    <row r="6234" customFormat="1" x14ac:dyDescent="0.15"/>
    <row r="6235" customFormat="1" x14ac:dyDescent="0.15"/>
    <row r="6236" customFormat="1" x14ac:dyDescent="0.15"/>
    <row r="6237" customFormat="1" x14ac:dyDescent="0.15"/>
    <row r="6238" customFormat="1" x14ac:dyDescent="0.15"/>
    <row r="6239" customFormat="1" x14ac:dyDescent="0.15"/>
    <row r="6240" customFormat="1" x14ac:dyDescent="0.15"/>
    <row r="6241" customFormat="1" x14ac:dyDescent="0.15"/>
    <row r="6242" customFormat="1" x14ac:dyDescent="0.15"/>
    <row r="6243" customFormat="1" x14ac:dyDescent="0.15"/>
    <row r="6244" customFormat="1" x14ac:dyDescent="0.15"/>
    <row r="6245" customFormat="1" x14ac:dyDescent="0.15"/>
    <row r="6246" customFormat="1" x14ac:dyDescent="0.15"/>
    <row r="6247" customFormat="1" x14ac:dyDescent="0.15"/>
    <row r="6248" customFormat="1" x14ac:dyDescent="0.15"/>
    <row r="6249" customFormat="1" x14ac:dyDescent="0.15"/>
    <row r="6250" customFormat="1" x14ac:dyDescent="0.15"/>
    <row r="6251" customFormat="1" x14ac:dyDescent="0.15"/>
    <row r="6252" customFormat="1" x14ac:dyDescent="0.15"/>
    <row r="6253" customFormat="1" x14ac:dyDescent="0.15"/>
    <row r="6254" customFormat="1" x14ac:dyDescent="0.15"/>
    <row r="6255" customFormat="1" x14ac:dyDescent="0.15"/>
    <row r="6256" customFormat="1" x14ac:dyDescent="0.15"/>
    <row r="6257" customFormat="1" x14ac:dyDescent="0.15"/>
    <row r="6258" customFormat="1" x14ac:dyDescent="0.15"/>
    <row r="6259" customFormat="1" x14ac:dyDescent="0.15"/>
    <row r="6260" customFormat="1" x14ac:dyDescent="0.15"/>
    <row r="6261" customFormat="1" x14ac:dyDescent="0.15"/>
    <row r="6262" customFormat="1" x14ac:dyDescent="0.15"/>
    <row r="6263" customFormat="1" x14ac:dyDescent="0.15"/>
    <row r="6264" customFormat="1" x14ac:dyDescent="0.15"/>
    <row r="6265" customFormat="1" x14ac:dyDescent="0.15"/>
    <row r="6266" customFormat="1" x14ac:dyDescent="0.15"/>
    <row r="6267" customFormat="1" x14ac:dyDescent="0.15"/>
    <row r="6268" customFormat="1" x14ac:dyDescent="0.15"/>
    <row r="6269" customFormat="1" x14ac:dyDescent="0.15"/>
    <row r="6270" customFormat="1" x14ac:dyDescent="0.15"/>
    <row r="6271" customFormat="1" x14ac:dyDescent="0.15"/>
    <row r="6272" customFormat="1" x14ac:dyDescent="0.15"/>
    <row r="6273" customFormat="1" x14ac:dyDescent="0.15"/>
    <row r="6274" customFormat="1" x14ac:dyDescent="0.15"/>
    <row r="6275" customFormat="1" x14ac:dyDescent="0.15"/>
    <row r="6276" customFormat="1" x14ac:dyDescent="0.15"/>
    <row r="6277" customFormat="1" x14ac:dyDescent="0.15"/>
    <row r="6278" customFormat="1" x14ac:dyDescent="0.15"/>
    <row r="6279" customFormat="1" x14ac:dyDescent="0.15"/>
    <row r="6280" customFormat="1" x14ac:dyDescent="0.15"/>
    <row r="6281" customFormat="1" x14ac:dyDescent="0.15"/>
    <row r="6282" customFormat="1" x14ac:dyDescent="0.15"/>
    <row r="6283" customFormat="1" x14ac:dyDescent="0.15"/>
    <row r="6284" customFormat="1" x14ac:dyDescent="0.15"/>
    <row r="6285" customFormat="1" x14ac:dyDescent="0.15"/>
    <row r="6286" customFormat="1" x14ac:dyDescent="0.15"/>
    <row r="6287" customFormat="1" x14ac:dyDescent="0.15"/>
    <row r="6288" customFormat="1" x14ac:dyDescent="0.15"/>
    <row r="6289" customFormat="1" x14ac:dyDescent="0.15"/>
    <row r="6290" customFormat="1" x14ac:dyDescent="0.15"/>
    <row r="6291" customFormat="1" x14ac:dyDescent="0.15"/>
    <row r="6292" customFormat="1" x14ac:dyDescent="0.15"/>
    <row r="6293" customFormat="1" x14ac:dyDescent="0.15"/>
    <row r="6294" customFormat="1" x14ac:dyDescent="0.15"/>
    <row r="6295" customFormat="1" x14ac:dyDescent="0.15"/>
    <row r="6296" customFormat="1" x14ac:dyDescent="0.15"/>
    <row r="6297" customFormat="1" x14ac:dyDescent="0.15"/>
    <row r="6298" customFormat="1" x14ac:dyDescent="0.15"/>
    <row r="6299" customFormat="1" x14ac:dyDescent="0.15"/>
    <row r="6300" customFormat="1" x14ac:dyDescent="0.15"/>
    <row r="6301" customFormat="1" x14ac:dyDescent="0.15"/>
    <row r="6302" customFormat="1" x14ac:dyDescent="0.15"/>
    <row r="6303" customFormat="1" x14ac:dyDescent="0.15"/>
    <row r="6304" customFormat="1" x14ac:dyDescent="0.15"/>
    <row r="6305" customFormat="1" x14ac:dyDescent="0.15"/>
    <row r="6306" customFormat="1" x14ac:dyDescent="0.15"/>
    <row r="6307" customFormat="1" x14ac:dyDescent="0.15"/>
    <row r="6308" customFormat="1" x14ac:dyDescent="0.15"/>
    <row r="6309" customFormat="1" x14ac:dyDescent="0.15"/>
    <row r="6310" customFormat="1" x14ac:dyDescent="0.15"/>
    <row r="6311" customFormat="1" x14ac:dyDescent="0.15"/>
    <row r="6312" customFormat="1" x14ac:dyDescent="0.15"/>
    <row r="6313" customFormat="1" x14ac:dyDescent="0.15"/>
    <row r="6314" customFormat="1" x14ac:dyDescent="0.15"/>
    <row r="6315" customFormat="1" x14ac:dyDescent="0.15"/>
    <row r="6316" customFormat="1" x14ac:dyDescent="0.15"/>
    <row r="6317" customFormat="1" x14ac:dyDescent="0.15"/>
    <row r="6318" customFormat="1" x14ac:dyDescent="0.15"/>
    <row r="6319" customFormat="1" x14ac:dyDescent="0.15"/>
    <row r="6320" customFormat="1" x14ac:dyDescent="0.15"/>
    <row r="6321" customFormat="1" x14ac:dyDescent="0.15"/>
    <row r="6322" customFormat="1" x14ac:dyDescent="0.15"/>
    <row r="6323" customFormat="1" x14ac:dyDescent="0.15"/>
    <row r="6324" customFormat="1" x14ac:dyDescent="0.15"/>
    <row r="6325" customFormat="1" x14ac:dyDescent="0.15"/>
    <row r="6326" customFormat="1" x14ac:dyDescent="0.15"/>
    <row r="6327" customFormat="1" x14ac:dyDescent="0.15"/>
    <row r="6328" customFormat="1" x14ac:dyDescent="0.15"/>
    <row r="6329" customFormat="1" x14ac:dyDescent="0.15"/>
    <row r="6330" customFormat="1" x14ac:dyDescent="0.15"/>
    <row r="6331" customFormat="1" x14ac:dyDescent="0.15"/>
    <row r="6332" customFormat="1" x14ac:dyDescent="0.15"/>
    <row r="6333" customFormat="1" x14ac:dyDescent="0.15"/>
    <row r="6334" customFormat="1" x14ac:dyDescent="0.15"/>
    <row r="6335" customFormat="1" x14ac:dyDescent="0.15"/>
    <row r="6336" customFormat="1" x14ac:dyDescent="0.15"/>
    <row r="6337" customFormat="1" x14ac:dyDescent="0.15"/>
    <row r="6338" customFormat="1" x14ac:dyDescent="0.15"/>
    <row r="6339" customFormat="1" x14ac:dyDescent="0.15"/>
    <row r="6340" customFormat="1" x14ac:dyDescent="0.15"/>
    <row r="6341" customFormat="1" x14ac:dyDescent="0.15"/>
    <row r="6342" customFormat="1" x14ac:dyDescent="0.15"/>
    <row r="6343" customFormat="1" x14ac:dyDescent="0.15"/>
    <row r="6344" customFormat="1" x14ac:dyDescent="0.15"/>
    <row r="6345" customFormat="1" x14ac:dyDescent="0.15"/>
    <row r="6346" customFormat="1" x14ac:dyDescent="0.15"/>
    <row r="6347" customFormat="1" x14ac:dyDescent="0.15"/>
    <row r="6348" customFormat="1" x14ac:dyDescent="0.15"/>
    <row r="6349" customFormat="1" x14ac:dyDescent="0.15"/>
    <row r="6350" customFormat="1" x14ac:dyDescent="0.15"/>
    <row r="6351" customFormat="1" x14ac:dyDescent="0.15"/>
    <row r="6352" customFormat="1" x14ac:dyDescent="0.15"/>
    <row r="6353" customFormat="1" x14ac:dyDescent="0.15"/>
    <row r="6354" customFormat="1" x14ac:dyDescent="0.15"/>
    <row r="6355" customFormat="1" x14ac:dyDescent="0.15"/>
    <row r="6356" customFormat="1" x14ac:dyDescent="0.15"/>
    <row r="6357" customFormat="1" x14ac:dyDescent="0.15"/>
    <row r="6358" customFormat="1" x14ac:dyDescent="0.15"/>
    <row r="6359" customFormat="1" x14ac:dyDescent="0.15"/>
    <row r="6360" customFormat="1" x14ac:dyDescent="0.15"/>
    <row r="6361" customFormat="1" x14ac:dyDescent="0.15"/>
    <row r="6362" customFormat="1" x14ac:dyDescent="0.15"/>
    <row r="6363" customFormat="1" x14ac:dyDescent="0.15"/>
    <row r="6364" customFormat="1" x14ac:dyDescent="0.15"/>
    <row r="6365" customFormat="1" x14ac:dyDescent="0.15"/>
    <row r="6366" customFormat="1" x14ac:dyDescent="0.15"/>
    <row r="6367" customFormat="1" x14ac:dyDescent="0.15"/>
    <row r="6368" customFormat="1" x14ac:dyDescent="0.15"/>
    <row r="6369" customFormat="1" x14ac:dyDescent="0.15"/>
    <row r="6370" customFormat="1" x14ac:dyDescent="0.15"/>
    <row r="6371" customFormat="1" x14ac:dyDescent="0.15"/>
    <row r="6372" customFormat="1" x14ac:dyDescent="0.15"/>
    <row r="6373" customFormat="1" x14ac:dyDescent="0.15"/>
    <row r="6374" customFormat="1" x14ac:dyDescent="0.15"/>
    <row r="6375" customFormat="1" x14ac:dyDescent="0.15"/>
    <row r="6376" customFormat="1" x14ac:dyDescent="0.15"/>
    <row r="6377" customFormat="1" x14ac:dyDescent="0.15"/>
    <row r="6378" customFormat="1" x14ac:dyDescent="0.15"/>
    <row r="6379" customFormat="1" x14ac:dyDescent="0.15"/>
    <row r="6380" customFormat="1" x14ac:dyDescent="0.15"/>
    <row r="6381" customFormat="1" x14ac:dyDescent="0.15"/>
    <row r="6382" customFormat="1" x14ac:dyDescent="0.15"/>
    <row r="6383" customFormat="1" x14ac:dyDescent="0.15"/>
    <row r="6384" customFormat="1" x14ac:dyDescent="0.15"/>
    <row r="6385" customFormat="1" x14ac:dyDescent="0.15"/>
    <row r="6386" customFormat="1" x14ac:dyDescent="0.15"/>
    <row r="6387" customFormat="1" x14ac:dyDescent="0.15"/>
    <row r="6388" customFormat="1" x14ac:dyDescent="0.15"/>
    <row r="6389" customFormat="1" x14ac:dyDescent="0.15"/>
    <row r="6390" customFormat="1" x14ac:dyDescent="0.15"/>
    <row r="6391" customFormat="1" x14ac:dyDescent="0.15"/>
    <row r="6392" customFormat="1" x14ac:dyDescent="0.15"/>
    <row r="6393" customFormat="1" x14ac:dyDescent="0.15"/>
    <row r="6394" customFormat="1" x14ac:dyDescent="0.15"/>
    <row r="6395" customFormat="1" x14ac:dyDescent="0.15"/>
    <row r="6396" customFormat="1" x14ac:dyDescent="0.15"/>
    <row r="6397" customFormat="1" x14ac:dyDescent="0.15"/>
    <row r="6398" customFormat="1" x14ac:dyDescent="0.15"/>
    <row r="6399" customFormat="1" x14ac:dyDescent="0.15"/>
    <row r="6400" customFormat="1" x14ac:dyDescent="0.15"/>
    <row r="6401" customFormat="1" x14ac:dyDescent="0.15"/>
    <row r="6402" customFormat="1" x14ac:dyDescent="0.15"/>
    <row r="6403" customFormat="1" x14ac:dyDescent="0.15"/>
    <row r="6404" customFormat="1" x14ac:dyDescent="0.15"/>
    <row r="6405" customFormat="1" x14ac:dyDescent="0.15"/>
    <row r="6406" customFormat="1" x14ac:dyDescent="0.15"/>
    <row r="6407" customFormat="1" x14ac:dyDescent="0.15"/>
    <row r="6408" customFormat="1" x14ac:dyDescent="0.15"/>
    <row r="6409" customFormat="1" x14ac:dyDescent="0.15"/>
    <row r="6410" customFormat="1" x14ac:dyDescent="0.15"/>
    <row r="6411" customFormat="1" x14ac:dyDescent="0.15"/>
    <row r="6412" customFormat="1" x14ac:dyDescent="0.15"/>
    <row r="6413" customFormat="1" x14ac:dyDescent="0.15"/>
    <row r="6414" customFormat="1" x14ac:dyDescent="0.15"/>
    <row r="6415" customFormat="1" x14ac:dyDescent="0.15"/>
    <row r="6416" customFormat="1" x14ac:dyDescent="0.15"/>
    <row r="6417" customFormat="1" x14ac:dyDescent="0.15"/>
    <row r="6418" customFormat="1" x14ac:dyDescent="0.15"/>
    <row r="6419" customFormat="1" x14ac:dyDescent="0.15"/>
    <row r="6420" customFormat="1" x14ac:dyDescent="0.15"/>
    <row r="6421" customFormat="1" x14ac:dyDescent="0.15"/>
    <row r="6422" customFormat="1" x14ac:dyDescent="0.15"/>
    <row r="6423" customFormat="1" x14ac:dyDescent="0.15"/>
    <row r="6424" customFormat="1" x14ac:dyDescent="0.15"/>
    <row r="6425" customFormat="1" x14ac:dyDescent="0.15"/>
    <row r="6426" customFormat="1" x14ac:dyDescent="0.15"/>
    <row r="6427" customFormat="1" x14ac:dyDescent="0.15"/>
    <row r="6428" customFormat="1" x14ac:dyDescent="0.15"/>
    <row r="6429" customFormat="1" x14ac:dyDescent="0.15"/>
    <row r="6430" customFormat="1" x14ac:dyDescent="0.15"/>
    <row r="6431" customFormat="1" x14ac:dyDescent="0.15"/>
    <row r="6432" customFormat="1" x14ac:dyDescent="0.15"/>
    <row r="6433" customFormat="1" x14ac:dyDescent="0.15"/>
    <row r="6434" customFormat="1" x14ac:dyDescent="0.15"/>
    <row r="6435" customFormat="1" x14ac:dyDescent="0.15"/>
    <row r="6436" customFormat="1" x14ac:dyDescent="0.15"/>
    <row r="6437" customFormat="1" x14ac:dyDescent="0.15"/>
    <row r="6438" customFormat="1" x14ac:dyDescent="0.15"/>
    <row r="6439" customFormat="1" x14ac:dyDescent="0.15"/>
    <row r="6440" customFormat="1" x14ac:dyDescent="0.15"/>
    <row r="6441" customFormat="1" x14ac:dyDescent="0.15"/>
    <row r="6442" customFormat="1" x14ac:dyDescent="0.15"/>
    <row r="6443" customFormat="1" x14ac:dyDescent="0.15"/>
    <row r="6444" customFormat="1" x14ac:dyDescent="0.15"/>
    <row r="6445" customFormat="1" x14ac:dyDescent="0.15"/>
    <row r="6446" customFormat="1" x14ac:dyDescent="0.15"/>
    <row r="6447" customFormat="1" x14ac:dyDescent="0.15"/>
    <row r="6448" customFormat="1" x14ac:dyDescent="0.15"/>
    <row r="6449" customFormat="1" x14ac:dyDescent="0.15"/>
    <row r="6450" customFormat="1" x14ac:dyDescent="0.15"/>
    <row r="6451" customFormat="1" x14ac:dyDescent="0.15"/>
    <row r="6452" customFormat="1" x14ac:dyDescent="0.15"/>
    <row r="6453" customFormat="1" x14ac:dyDescent="0.15"/>
    <row r="6454" customFormat="1" x14ac:dyDescent="0.15"/>
    <row r="6455" customFormat="1" x14ac:dyDescent="0.15"/>
    <row r="6456" customFormat="1" x14ac:dyDescent="0.15"/>
    <row r="6457" customFormat="1" x14ac:dyDescent="0.15"/>
    <row r="6458" customFormat="1" x14ac:dyDescent="0.15"/>
    <row r="6459" customFormat="1" x14ac:dyDescent="0.15"/>
    <row r="6460" customFormat="1" x14ac:dyDescent="0.15"/>
    <row r="6461" customFormat="1" x14ac:dyDescent="0.15"/>
    <row r="6462" customFormat="1" x14ac:dyDescent="0.15"/>
    <row r="6463" customFormat="1" x14ac:dyDescent="0.15"/>
    <row r="6464" customFormat="1" x14ac:dyDescent="0.15"/>
    <row r="6465" customFormat="1" x14ac:dyDescent="0.15"/>
    <row r="6466" customFormat="1" x14ac:dyDescent="0.15"/>
    <row r="6467" customFormat="1" x14ac:dyDescent="0.15"/>
    <row r="6468" customFormat="1" x14ac:dyDescent="0.15"/>
    <row r="6469" customFormat="1" x14ac:dyDescent="0.15"/>
    <row r="6470" customFormat="1" x14ac:dyDescent="0.15"/>
    <row r="6471" customFormat="1" x14ac:dyDescent="0.15"/>
    <row r="6472" customFormat="1" x14ac:dyDescent="0.15"/>
    <row r="6473" customFormat="1" x14ac:dyDescent="0.15"/>
    <row r="6474" customFormat="1" x14ac:dyDescent="0.15"/>
    <row r="6475" customFormat="1" x14ac:dyDescent="0.15"/>
    <row r="6476" customFormat="1" x14ac:dyDescent="0.15"/>
    <row r="6477" customFormat="1" x14ac:dyDescent="0.15"/>
    <row r="6478" customFormat="1" x14ac:dyDescent="0.15"/>
    <row r="6479" customFormat="1" x14ac:dyDescent="0.15"/>
    <row r="6480" customFormat="1" x14ac:dyDescent="0.15"/>
    <row r="6481" customFormat="1" x14ac:dyDescent="0.15"/>
    <row r="6482" customFormat="1" x14ac:dyDescent="0.15"/>
    <row r="6483" customFormat="1" x14ac:dyDescent="0.15"/>
    <row r="6484" customFormat="1" x14ac:dyDescent="0.15"/>
    <row r="6485" customFormat="1" x14ac:dyDescent="0.15"/>
    <row r="6486" customFormat="1" x14ac:dyDescent="0.15"/>
    <row r="6487" customFormat="1" x14ac:dyDescent="0.15"/>
    <row r="6488" customFormat="1" x14ac:dyDescent="0.15"/>
    <row r="6489" customFormat="1" x14ac:dyDescent="0.15"/>
    <row r="6490" customFormat="1" x14ac:dyDescent="0.15"/>
    <row r="6491" customFormat="1" x14ac:dyDescent="0.15"/>
    <row r="6492" customFormat="1" x14ac:dyDescent="0.15"/>
    <row r="6493" customFormat="1" x14ac:dyDescent="0.15"/>
    <row r="6494" customFormat="1" x14ac:dyDescent="0.15"/>
    <row r="6495" customFormat="1" x14ac:dyDescent="0.15"/>
    <row r="6496" customFormat="1" x14ac:dyDescent="0.15"/>
    <row r="6497" customFormat="1" x14ac:dyDescent="0.15"/>
    <row r="6498" customFormat="1" x14ac:dyDescent="0.15"/>
    <row r="6499" customFormat="1" x14ac:dyDescent="0.15"/>
    <row r="6500" customFormat="1" x14ac:dyDescent="0.15"/>
    <row r="6501" customFormat="1" x14ac:dyDescent="0.15"/>
    <row r="6502" customFormat="1" x14ac:dyDescent="0.15"/>
    <row r="6503" customFormat="1" x14ac:dyDescent="0.15"/>
    <row r="6504" customFormat="1" x14ac:dyDescent="0.15"/>
    <row r="6505" customFormat="1" x14ac:dyDescent="0.15"/>
    <row r="6506" customFormat="1" x14ac:dyDescent="0.15"/>
    <row r="6507" customFormat="1" x14ac:dyDescent="0.15"/>
    <row r="6508" customFormat="1" x14ac:dyDescent="0.15"/>
    <row r="6509" customFormat="1" x14ac:dyDescent="0.15"/>
    <row r="6510" customFormat="1" x14ac:dyDescent="0.15"/>
    <row r="6511" customFormat="1" x14ac:dyDescent="0.15"/>
    <row r="6512" customFormat="1" x14ac:dyDescent="0.15"/>
    <row r="6513" customFormat="1" x14ac:dyDescent="0.15"/>
    <row r="6514" customFormat="1" x14ac:dyDescent="0.15"/>
    <row r="6515" customFormat="1" x14ac:dyDescent="0.15"/>
    <row r="6516" customFormat="1" x14ac:dyDescent="0.15"/>
    <row r="6517" customFormat="1" x14ac:dyDescent="0.15"/>
    <row r="6518" customFormat="1" x14ac:dyDescent="0.15"/>
    <row r="6519" customFormat="1" x14ac:dyDescent="0.15"/>
    <row r="6520" customFormat="1" x14ac:dyDescent="0.15"/>
    <row r="6521" customFormat="1" x14ac:dyDescent="0.15"/>
    <row r="6522" customFormat="1" x14ac:dyDescent="0.15"/>
    <row r="6523" customFormat="1" x14ac:dyDescent="0.15"/>
    <row r="6524" customFormat="1" x14ac:dyDescent="0.15"/>
    <row r="6525" customFormat="1" x14ac:dyDescent="0.15"/>
    <row r="6526" customFormat="1" x14ac:dyDescent="0.15"/>
    <row r="6527" customFormat="1" x14ac:dyDescent="0.15"/>
    <row r="6528" customFormat="1" x14ac:dyDescent="0.15"/>
    <row r="6529" customFormat="1" x14ac:dyDescent="0.15"/>
    <row r="6530" customFormat="1" x14ac:dyDescent="0.15"/>
    <row r="6531" customFormat="1" x14ac:dyDescent="0.15"/>
    <row r="6532" customFormat="1" x14ac:dyDescent="0.15"/>
    <row r="6533" customFormat="1" x14ac:dyDescent="0.15"/>
    <row r="6534" customFormat="1" x14ac:dyDescent="0.15"/>
    <row r="6535" customFormat="1" x14ac:dyDescent="0.15"/>
    <row r="6536" customFormat="1" x14ac:dyDescent="0.15"/>
    <row r="6537" customFormat="1" x14ac:dyDescent="0.15"/>
    <row r="6538" customFormat="1" x14ac:dyDescent="0.15"/>
    <row r="6539" customFormat="1" x14ac:dyDescent="0.15"/>
    <row r="6540" customFormat="1" x14ac:dyDescent="0.15"/>
    <row r="6541" customFormat="1" x14ac:dyDescent="0.15"/>
    <row r="6542" customFormat="1" x14ac:dyDescent="0.15"/>
    <row r="6543" customFormat="1" x14ac:dyDescent="0.15"/>
    <row r="6544" customFormat="1" x14ac:dyDescent="0.15"/>
    <row r="6545" customFormat="1" x14ac:dyDescent="0.15"/>
    <row r="6546" customFormat="1" x14ac:dyDescent="0.15"/>
    <row r="6547" customFormat="1" x14ac:dyDescent="0.15"/>
    <row r="6548" customFormat="1" x14ac:dyDescent="0.15"/>
    <row r="6549" customFormat="1" x14ac:dyDescent="0.15"/>
    <row r="6550" customFormat="1" x14ac:dyDescent="0.15"/>
    <row r="6551" customFormat="1" x14ac:dyDescent="0.15"/>
    <row r="6552" customFormat="1" x14ac:dyDescent="0.15"/>
    <row r="6553" customFormat="1" x14ac:dyDescent="0.15"/>
    <row r="6554" customFormat="1" x14ac:dyDescent="0.15"/>
    <row r="6555" customFormat="1" x14ac:dyDescent="0.15"/>
    <row r="6556" customFormat="1" x14ac:dyDescent="0.15"/>
    <row r="6557" customFormat="1" x14ac:dyDescent="0.15"/>
    <row r="6558" customFormat="1" x14ac:dyDescent="0.15"/>
    <row r="6559" customFormat="1" x14ac:dyDescent="0.15"/>
    <row r="6560" customFormat="1" x14ac:dyDescent="0.15"/>
    <row r="6561" customFormat="1" x14ac:dyDescent="0.15"/>
    <row r="6562" customFormat="1" x14ac:dyDescent="0.15"/>
    <row r="6563" customFormat="1" x14ac:dyDescent="0.15"/>
    <row r="6564" customFormat="1" x14ac:dyDescent="0.15"/>
    <row r="6565" customFormat="1" x14ac:dyDescent="0.15"/>
    <row r="6566" customFormat="1" x14ac:dyDescent="0.15"/>
    <row r="6567" customFormat="1" x14ac:dyDescent="0.15"/>
    <row r="6568" customFormat="1" x14ac:dyDescent="0.15"/>
    <row r="6569" customFormat="1" x14ac:dyDescent="0.15"/>
    <row r="6570" customFormat="1" x14ac:dyDescent="0.15"/>
    <row r="6571" customFormat="1" x14ac:dyDescent="0.15"/>
    <row r="6572" customFormat="1" x14ac:dyDescent="0.15"/>
    <row r="6573" customFormat="1" x14ac:dyDescent="0.15"/>
    <row r="6574" customFormat="1" x14ac:dyDescent="0.15"/>
    <row r="6575" customFormat="1" x14ac:dyDescent="0.15"/>
    <row r="6576" customFormat="1" x14ac:dyDescent="0.15"/>
    <row r="6577" customFormat="1" x14ac:dyDescent="0.15"/>
    <row r="6578" customFormat="1" x14ac:dyDescent="0.15"/>
    <row r="6579" customFormat="1" x14ac:dyDescent="0.15"/>
    <row r="6580" customFormat="1" x14ac:dyDescent="0.15"/>
    <row r="6581" customFormat="1" x14ac:dyDescent="0.15"/>
    <row r="6582" customFormat="1" x14ac:dyDescent="0.15"/>
    <row r="6583" customFormat="1" x14ac:dyDescent="0.15"/>
    <row r="6584" customFormat="1" x14ac:dyDescent="0.15"/>
    <row r="6585" customFormat="1" x14ac:dyDescent="0.15"/>
    <row r="6586" customFormat="1" x14ac:dyDescent="0.15"/>
    <row r="6587" customFormat="1" x14ac:dyDescent="0.15"/>
    <row r="6588" customFormat="1" x14ac:dyDescent="0.15"/>
    <row r="6589" customFormat="1" x14ac:dyDescent="0.15"/>
    <row r="6590" customFormat="1" x14ac:dyDescent="0.15"/>
    <row r="6591" customFormat="1" x14ac:dyDescent="0.15"/>
    <row r="6592" customFormat="1" x14ac:dyDescent="0.15"/>
    <row r="6593" customFormat="1" x14ac:dyDescent="0.15"/>
    <row r="6594" customFormat="1" x14ac:dyDescent="0.15"/>
    <row r="6595" customFormat="1" x14ac:dyDescent="0.15"/>
    <row r="6596" customFormat="1" x14ac:dyDescent="0.15"/>
    <row r="6597" customFormat="1" x14ac:dyDescent="0.15"/>
    <row r="6598" customFormat="1" x14ac:dyDescent="0.15"/>
    <row r="6599" customFormat="1" x14ac:dyDescent="0.15"/>
    <row r="6600" customFormat="1" x14ac:dyDescent="0.15"/>
    <row r="6601" customFormat="1" x14ac:dyDescent="0.15"/>
    <row r="6602" customFormat="1" x14ac:dyDescent="0.15"/>
    <row r="6603" customFormat="1" x14ac:dyDescent="0.15"/>
    <row r="6604" customFormat="1" x14ac:dyDescent="0.15"/>
    <row r="6605" customFormat="1" x14ac:dyDescent="0.15"/>
    <row r="6606" customFormat="1" x14ac:dyDescent="0.15"/>
    <row r="6607" customFormat="1" x14ac:dyDescent="0.15"/>
    <row r="6608" customFormat="1" x14ac:dyDescent="0.15"/>
    <row r="6609" customFormat="1" x14ac:dyDescent="0.15"/>
    <row r="6610" customFormat="1" x14ac:dyDescent="0.15"/>
    <row r="6611" customFormat="1" x14ac:dyDescent="0.15"/>
    <row r="6612" customFormat="1" x14ac:dyDescent="0.15"/>
    <row r="6613" customFormat="1" x14ac:dyDescent="0.15"/>
    <row r="6614" customFormat="1" x14ac:dyDescent="0.15"/>
    <row r="6615" customFormat="1" x14ac:dyDescent="0.15"/>
    <row r="6616" customFormat="1" x14ac:dyDescent="0.15"/>
    <row r="6617" customFormat="1" x14ac:dyDescent="0.15"/>
    <row r="6618" customFormat="1" x14ac:dyDescent="0.15"/>
    <row r="6619" customFormat="1" x14ac:dyDescent="0.15"/>
    <row r="6620" customFormat="1" x14ac:dyDescent="0.15"/>
    <row r="6621" customFormat="1" x14ac:dyDescent="0.15"/>
    <row r="6622" customFormat="1" x14ac:dyDescent="0.15"/>
    <row r="6623" customFormat="1" x14ac:dyDescent="0.15"/>
    <row r="6624" customFormat="1" x14ac:dyDescent="0.15"/>
    <row r="6625" customFormat="1" x14ac:dyDescent="0.15"/>
    <row r="6626" customFormat="1" x14ac:dyDescent="0.15"/>
    <row r="6627" customFormat="1" x14ac:dyDescent="0.15"/>
    <row r="6628" customFormat="1" x14ac:dyDescent="0.15"/>
    <row r="6629" customFormat="1" x14ac:dyDescent="0.15"/>
    <row r="6630" customFormat="1" x14ac:dyDescent="0.15"/>
    <row r="6631" customFormat="1" x14ac:dyDescent="0.15"/>
    <row r="6632" customFormat="1" x14ac:dyDescent="0.15"/>
    <row r="6633" customFormat="1" x14ac:dyDescent="0.15"/>
    <row r="6634" customFormat="1" x14ac:dyDescent="0.15"/>
    <row r="6635" customFormat="1" x14ac:dyDescent="0.15"/>
    <row r="6636" customFormat="1" x14ac:dyDescent="0.15"/>
    <row r="6637" customFormat="1" x14ac:dyDescent="0.15"/>
    <row r="6638" customFormat="1" x14ac:dyDescent="0.15"/>
    <row r="6639" customFormat="1" x14ac:dyDescent="0.15"/>
    <row r="6640" customFormat="1" x14ac:dyDescent="0.15"/>
    <row r="6641" customFormat="1" x14ac:dyDescent="0.15"/>
    <row r="6642" customFormat="1" x14ac:dyDescent="0.15"/>
    <row r="6643" customFormat="1" x14ac:dyDescent="0.15"/>
    <row r="6644" customFormat="1" x14ac:dyDescent="0.15"/>
    <row r="6645" customFormat="1" x14ac:dyDescent="0.15"/>
    <row r="6646" customFormat="1" x14ac:dyDescent="0.15"/>
    <row r="6647" customFormat="1" x14ac:dyDescent="0.15"/>
    <row r="6648" customFormat="1" x14ac:dyDescent="0.15"/>
    <row r="6649" customFormat="1" x14ac:dyDescent="0.15"/>
    <row r="6650" customFormat="1" x14ac:dyDescent="0.15"/>
    <row r="6651" customFormat="1" x14ac:dyDescent="0.15"/>
    <row r="6652" customFormat="1" x14ac:dyDescent="0.15"/>
    <row r="6653" customFormat="1" x14ac:dyDescent="0.15"/>
    <row r="6654" customFormat="1" x14ac:dyDescent="0.15"/>
    <row r="6655" customFormat="1" x14ac:dyDescent="0.15"/>
    <row r="6656" customFormat="1" x14ac:dyDescent="0.15"/>
    <row r="6657" customFormat="1" x14ac:dyDescent="0.15"/>
    <row r="6658" customFormat="1" x14ac:dyDescent="0.15"/>
    <row r="6659" customFormat="1" x14ac:dyDescent="0.15"/>
    <row r="6660" customFormat="1" x14ac:dyDescent="0.15"/>
    <row r="6661" customFormat="1" x14ac:dyDescent="0.15"/>
    <row r="6662" customFormat="1" x14ac:dyDescent="0.15"/>
    <row r="6663" customFormat="1" x14ac:dyDescent="0.15"/>
    <row r="6664" customFormat="1" x14ac:dyDescent="0.15"/>
    <row r="6665" customFormat="1" x14ac:dyDescent="0.15"/>
    <row r="6666" customFormat="1" x14ac:dyDescent="0.15"/>
    <row r="6667" customFormat="1" x14ac:dyDescent="0.15"/>
    <row r="6668" customFormat="1" x14ac:dyDescent="0.15"/>
    <row r="6669" customFormat="1" x14ac:dyDescent="0.15"/>
    <row r="6670" customFormat="1" x14ac:dyDescent="0.15"/>
    <row r="6671" customFormat="1" x14ac:dyDescent="0.15"/>
    <row r="6672" customFormat="1" x14ac:dyDescent="0.15"/>
    <row r="6673" customFormat="1" x14ac:dyDescent="0.15"/>
    <row r="6674" customFormat="1" x14ac:dyDescent="0.15"/>
    <row r="6675" customFormat="1" x14ac:dyDescent="0.15"/>
    <row r="6676" customFormat="1" x14ac:dyDescent="0.15"/>
    <row r="6677" customFormat="1" x14ac:dyDescent="0.15"/>
    <row r="6678" customFormat="1" x14ac:dyDescent="0.15"/>
    <row r="6679" customFormat="1" x14ac:dyDescent="0.15"/>
    <row r="6680" customFormat="1" x14ac:dyDescent="0.15"/>
    <row r="6681" customFormat="1" x14ac:dyDescent="0.15"/>
    <row r="6682" customFormat="1" x14ac:dyDescent="0.15"/>
    <row r="6683" customFormat="1" x14ac:dyDescent="0.15"/>
    <row r="6684" customFormat="1" x14ac:dyDescent="0.15"/>
    <row r="6685" customFormat="1" x14ac:dyDescent="0.15"/>
    <row r="6686" customFormat="1" x14ac:dyDescent="0.15"/>
    <row r="6687" customFormat="1" x14ac:dyDescent="0.15"/>
    <row r="6688" customFormat="1" x14ac:dyDescent="0.15"/>
    <row r="6689" customFormat="1" x14ac:dyDescent="0.15"/>
    <row r="6690" customFormat="1" x14ac:dyDescent="0.15"/>
    <row r="6691" customFormat="1" x14ac:dyDescent="0.15"/>
    <row r="6692" customFormat="1" x14ac:dyDescent="0.15"/>
    <row r="6693" customFormat="1" x14ac:dyDescent="0.15"/>
    <row r="6694" customFormat="1" x14ac:dyDescent="0.15"/>
    <row r="6695" customFormat="1" x14ac:dyDescent="0.15"/>
    <row r="6696" customFormat="1" x14ac:dyDescent="0.15"/>
    <row r="6697" customFormat="1" x14ac:dyDescent="0.15"/>
    <row r="6698" customFormat="1" x14ac:dyDescent="0.15"/>
    <row r="6699" customFormat="1" x14ac:dyDescent="0.15"/>
    <row r="6700" customFormat="1" x14ac:dyDescent="0.15"/>
    <row r="6701" customFormat="1" x14ac:dyDescent="0.15"/>
    <row r="6702" customFormat="1" x14ac:dyDescent="0.15"/>
    <row r="6703" customFormat="1" x14ac:dyDescent="0.15"/>
    <row r="6704" customFormat="1" x14ac:dyDescent="0.15"/>
    <row r="6705" customFormat="1" x14ac:dyDescent="0.15"/>
    <row r="6706" customFormat="1" x14ac:dyDescent="0.15"/>
    <row r="6707" customFormat="1" x14ac:dyDescent="0.15"/>
    <row r="6708" customFormat="1" x14ac:dyDescent="0.15"/>
    <row r="6709" customFormat="1" x14ac:dyDescent="0.15"/>
    <row r="6710" customFormat="1" x14ac:dyDescent="0.15"/>
    <row r="6711" customFormat="1" x14ac:dyDescent="0.15"/>
    <row r="6712" customFormat="1" x14ac:dyDescent="0.15"/>
    <row r="6713" customFormat="1" x14ac:dyDescent="0.15"/>
    <row r="6714" customFormat="1" x14ac:dyDescent="0.15"/>
    <row r="6715" customFormat="1" x14ac:dyDescent="0.15"/>
    <row r="6716" customFormat="1" x14ac:dyDescent="0.15"/>
    <row r="6717" customFormat="1" x14ac:dyDescent="0.15"/>
    <row r="6718" customFormat="1" x14ac:dyDescent="0.15"/>
    <row r="6719" customFormat="1" x14ac:dyDescent="0.15"/>
    <row r="6720" customFormat="1" x14ac:dyDescent="0.15"/>
    <row r="6721" customFormat="1" x14ac:dyDescent="0.15"/>
    <row r="6722" customFormat="1" x14ac:dyDescent="0.15"/>
    <row r="6723" customFormat="1" x14ac:dyDescent="0.15"/>
    <row r="6724" customFormat="1" x14ac:dyDescent="0.15"/>
    <row r="6725" customFormat="1" x14ac:dyDescent="0.15"/>
    <row r="6726" customFormat="1" x14ac:dyDescent="0.15"/>
    <row r="6727" customFormat="1" x14ac:dyDescent="0.15"/>
    <row r="6728" customFormat="1" x14ac:dyDescent="0.15"/>
    <row r="6729" customFormat="1" x14ac:dyDescent="0.15"/>
    <row r="6730" customFormat="1" x14ac:dyDescent="0.15"/>
    <row r="6731" customFormat="1" x14ac:dyDescent="0.15"/>
    <row r="6732" customFormat="1" x14ac:dyDescent="0.15"/>
    <row r="6733" customFormat="1" x14ac:dyDescent="0.15"/>
    <row r="6734" customFormat="1" x14ac:dyDescent="0.15"/>
    <row r="6735" customFormat="1" x14ac:dyDescent="0.15"/>
    <row r="6736" customFormat="1" x14ac:dyDescent="0.15"/>
    <row r="6737" customFormat="1" x14ac:dyDescent="0.15"/>
    <row r="6738" customFormat="1" x14ac:dyDescent="0.15"/>
    <row r="6739" customFormat="1" x14ac:dyDescent="0.15"/>
    <row r="6740" customFormat="1" x14ac:dyDescent="0.15"/>
    <row r="6741" customFormat="1" x14ac:dyDescent="0.15"/>
    <row r="6742" customFormat="1" x14ac:dyDescent="0.15"/>
    <row r="6743" customFormat="1" x14ac:dyDescent="0.15"/>
    <row r="6744" customFormat="1" x14ac:dyDescent="0.15"/>
    <row r="6745" customFormat="1" x14ac:dyDescent="0.15"/>
    <row r="6746" customFormat="1" x14ac:dyDescent="0.15"/>
    <row r="6747" customFormat="1" x14ac:dyDescent="0.15"/>
    <row r="6748" customFormat="1" x14ac:dyDescent="0.15"/>
    <row r="6749" customFormat="1" x14ac:dyDescent="0.15"/>
    <row r="6750" customFormat="1" x14ac:dyDescent="0.15"/>
    <row r="6751" customFormat="1" x14ac:dyDescent="0.15"/>
    <row r="6752" customFormat="1" x14ac:dyDescent="0.15"/>
    <row r="6753" customFormat="1" x14ac:dyDescent="0.15"/>
    <row r="6754" customFormat="1" x14ac:dyDescent="0.15"/>
    <row r="6755" customFormat="1" x14ac:dyDescent="0.15"/>
    <row r="6756" customFormat="1" x14ac:dyDescent="0.15"/>
    <row r="6757" customFormat="1" x14ac:dyDescent="0.15"/>
    <row r="6758" customFormat="1" x14ac:dyDescent="0.15"/>
    <row r="6759" customFormat="1" x14ac:dyDescent="0.15"/>
    <row r="6760" customFormat="1" x14ac:dyDescent="0.15"/>
    <row r="6761" customFormat="1" x14ac:dyDescent="0.15"/>
    <row r="6762" customFormat="1" x14ac:dyDescent="0.15"/>
    <row r="6763" customFormat="1" x14ac:dyDescent="0.15"/>
    <row r="6764" customFormat="1" x14ac:dyDescent="0.15"/>
    <row r="6765" customFormat="1" x14ac:dyDescent="0.15"/>
    <row r="6766" customFormat="1" x14ac:dyDescent="0.15"/>
    <row r="6767" customFormat="1" x14ac:dyDescent="0.15"/>
    <row r="6768" customFormat="1" x14ac:dyDescent="0.15"/>
    <row r="6769" customFormat="1" x14ac:dyDescent="0.15"/>
    <row r="6770" customFormat="1" x14ac:dyDescent="0.15"/>
    <row r="6771" customFormat="1" x14ac:dyDescent="0.15"/>
    <row r="6772" customFormat="1" x14ac:dyDescent="0.15"/>
    <row r="6773" customFormat="1" x14ac:dyDescent="0.15"/>
    <row r="6774" customFormat="1" x14ac:dyDescent="0.15"/>
    <row r="6775" customFormat="1" x14ac:dyDescent="0.15"/>
    <row r="6776" customFormat="1" x14ac:dyDescent="0.15"/>
    <row r="6777" customFormat="1" x14ac:dyDescent="0.15"/>
    <row r="6778" customFormat="1" x14ac:dyDescent="0.15"/>
    <row r="6779" customFormat="1" x14ac:dyDescent="0.15"/>
    <row r="6780" customFormat="1" x14ac:dyDescent="0.15"/>
    <row r="6781" customFormat="1" x14ac:dyDescent="0.15"/>
    <row r="6782" customFormat="1" x14ac:dyDescent="0.15"/>
    <row r="6783" customFormat="1" x14ac:dyDescent="0.15"/>
    <row r="6784" customFormat="1" x14ac:dyDescent="0.15"/>
    <row r="6785" customFormat="1" x14ac:dyDescent="0.15"/>
    <row r="6786" customFormat="1" x14ac:dyDescent="0.15"/>
    <row r="6787" customFormat="1" x14ac:dyDescent="0.15"/>
    <row r="6788" customFormat="1" x14ac:dyDescent="0.15"/>
    <row r="6789" customFormat="1" x14ac:dyDescent="0.15"/>
    <row r="6790" customFormat="1" x14ac:dyDescent="0.15"/>
    <row r="6791" customFormat="1" x14ac:dyDescent="0.15"/>
    <row r="6792" customFormat="1" x14ac:dyDescent="0.15"/>
    <row r="6793" customFormat="1" x14ac:dyDescent="0.15"/>
    <row r="6794" customFormat="1" x14ac:dyDescent="0.15"/>
    <row r="6795" customFormat="1" x14ac:dyDescent="0.15"/>
    <row r="6796" customFormat="1" x14ac:dyDescent="0.15"/>
    <row r="6797" customFormat="1" x14ac:dyDescent="0.15"/>
    <row r="6798" customFormat="1" x14ac:dyDescent="0.15"/>
    <row r="6799" customFormat="1" x14ac:dyDescent="0.15"/>
    <row r="6800" customFormat="1" x14ac:dyDescent="0.15"/>
    <row r="6801" customFormat="1" x14ac:dyDescent="0.15"/>
    <row r="6802" customFormat="1" x14ac:dyDescent="0.15"/>
    <row r="6803" customFormat="1" x14ac:dyDescent="0.15"/>
    <row r="6804" customFormat="1" x14ac:dyDescent="0.15"/>
    <row r="6805" customFormat="1" x14ac:dyDescent="0.15"/>
    <row r="6806" customFormat="1" x14ac:dyDescent="0.15"/>
    <row r="6807" customFormat="1" x14ac:dyDescent="0.15"/>
    <row r="6808" customFormat="1" x14ac:dyDescent="0.15"/>
    <row r="6809" customFormat="1" x14ac:dyDescent="0.15"/>
    <row r="6810" customFormat="1" x14ac:dyDescent="0.15"/>
    <row r="6811" customFormat="1" x14ac:dyDescent="0.15"/>
    <row r="6812" customFormat="1" x14ac:dyDescent="0.15"/>
    <row r="6813" customFormat="1" x14ac:dyDescent="0.15"/>
    <row r="6814" customFormat="1" x14ac:dyDescent="0.15"/>
    <row r="6815" customFormat="1" x14ac:dyDescent="0.15"/>
    <row r="6816" customFormat="1" x14ac:dyDescent="0.15"/>
    <row r="6817" customFormat="1" x14ac:dyDescent="0.15"/>
    <row r="6818" customFormat="1" x14ac:dyDescent="0.15"/>
    <row r="6819" customFormat="1" x14ac:dyDescent="0.15"/>
    <row r="6820" customFormat="1" x14ac:dyDescent="0.15"/>
    <row r="6821" customFormat="1" x14ac:dyDescent="0.15"/>
    <row r="6822" customFormat="1" x14ac:dyDescent="0.15"/>
    <row r="6823" customFormat="1" x14ac:dyDescent="0.15"/>
    <row r="6824" customFormat="1" x14ac:dyDescent="0.15"/>
    <row r="6825" customFormat="1" x14ac:dyDescent="0.15"/>
    <row r="6826" customFormat="1" x14ac:dyDescent="0.15"/>
    <row r="6827" customFormat="1" x14ac:dyDescent="0.15"/>
    <row r="6828" customFormat="1" x14ac:dyDescent="0.15"/>
    <row r="6829" customFormat="1" x14ac:dyDescent="0.15"/>
    <row r="6830" customFormat="1" x14ac:dyDescent="0.15"/>
    <row r="6831" customFormat="1" x14ac:dyDescent="0.15"/>
    <row r="6832" customFormat="1" x14ac:dyDescent="0.15"/>
    <row r="6833" customFormat="1" x14ac:dyDescent="0.15"/>
    <row r="6834" customFormat="1" x14ac:dyDescent="0.15"/>
    <row r="6835" customFormat="1" x14ac:dyDescent="0.15"/>
    <row r="6836" customFormat="1" x14ac:dyDescent="0.15"/>
    <row r="6837" customFormat="1" x14ac:dyDescent="0.15"/>
    <row r="6838" customFormat="1" x14ac:dyDescent="0.15"/>
    <row r="6839" customFormat="1" x14ac:dyDescent="0.15"/>
    <row r="6840" customFormat="1" x14ac:dyDescent="0.15"/>
    <row r="6841" customFormat="1" x14ac:dyDescent="0.15"/>
    <row r="6842" customFormat="1" x14ac:dyDescent="0.15"/>
    <row r="6843" customFormat="1" x14ac:dyDescent="0.15"/>
    <row r="6844" customFormat="1" x14ac:dyDescent="0.15"/>
    <row r="6845" customFormat="1" x14ac:dyDescent="0.15"/>
    <row r="6846" customFormat="1" x14ac:dyDescent="0.15"/>
    <row r="6847" customFormat="1" x14ac:dyDescent="0.15"/>
    <row r="6848" customFormat="1" x14ac:dyDescent="0.15"/>
    <row r="6849" customFormat="1" x14ac:dyDescent="0.15"/>
    <row r="6850" customFormat="1" x14ac:dyDescent="0.15"/>
    <row r="6851" customFormat="1" x14ac:dyDescent="0.15"/>
    <row r="6852" customFormat="1" x14ac:dyDescent="0.15"/>
    <row r="6853" customFormat="1" x14ac:dyDescent="0.15"/>
    <row r="6854" customFormat="1" x14ac:dyDescent="0.15"/>
    <row r="6855" customFormat="1" x14ac:dyDescent="0.15"/>
    <row r="6856" customFormat="1" x14ac:dyDescent="0.15"/>
    <row r="6857" customFormat="1" x14ac:dyDescent="0.15"/>
    <row r="6858" customFormat="1" x14ac:dyDescent="0.15"/>
    <row r="6859" customFormat="1" x14ac:dyDescent="0.15"/>
    <row r="6860" customFormat="1" x14ac:dyDescent="0.15"/>
    <row r="6861" customFormat="1" x14ac:dyDescent="0.15"/>
    <row r="6862" customFormat="1" x14ac:dyDescent="0.15"/>
    <row r="6863" customFormat="1" x14ac:dyDescent="0.15"/>
    <row r="6864" customFormat="1" x14ac:dyDescent="0.15"/>
    <row r="6865" customFormat="1" x14ac:dyDescent="0.15"/>
    <row r="6866" customFormat="1" x14ac:dyDescent="0.15"/>
    <row r="6867" customFormat="1" x14ac:dyDescent="0.15"/>
    <row r="6868" customFormat="1" x14ac:dyDescent="0.15"/>
    <row r="6869" customFormat="1" x14ac:dyDescent="0.15"/>
    <row r="6870" customFormat="1" x14ac:dyDescent="0.15"/>
    <row r="6871" customFormat="1" x14ac:dyDescent="0.15"/>
    <row r="6872" customFormat="1" x14ac:dyDescent="0.15"/>
    <row r="6873" customFormat="1" x14ac:dyDescent="0.15"/>
    <row r="6874" customFormat="1" x14ac:dyDescent="0.15"/>
    <row r="6875" customFormat="1" x14ac:dyDescent="0.15"/>
    <row r="6876" customFormat="1" x14ac:dyDescent="0.15"/>
    <row r="6877" customFormat="1" x14ac:dyDescent="0.15"/>
    <row r="6878" customFormat="1" x14ac:dyDescent="0.15"/>
    <row r="6879" customFormat="1" x14ac:dyDescent="0.15"/>
    <row r="6880" customFormat="1" x14ac:dyDescent="0.15"/>
    <row r="6881" customFormat="1" x14ac:dyDescent="0.15"/>
    <row r="6882" customFormat="1" x14ac:dyDescent="0.15"/>
    <row r="6883" customFormat="1" x14ac:dyDescent="0.15"/>
    <row r="6884" customFormat="1" x14ac:dyDescent="0.15"/>
    <row r="6885" customFormat="1" x14ac:dyDescent="0.15"/>
    <row r="6886" customFormat="1" x14ac:dyDescent="0.15"/>
    <row r="6887" customFormat="1" x14ac:dyDescent="0.15"/>
    <row r="6888" customFormat="1" x14ac:dyDescent="0.15"/>
    <row r="6889" customFormat="1" x14ac:dyDescent="0.15"/>
    <row r="6890" customFormat="1" x14ac:dyDescent="0.15"/>
    <row r="6891" customFormat="1" x14ac:dyDescent="0.15"/>
    <row r="6892" customFormat="1" x14ac:dyDescent="0.15"/>
    <row r="6893" customFormat="1" x14ac:dyDescent="0.15"/>
    <row r="6894" customFormat="1" x14ac:dyDescent="0.15"/>
    <row r="6895" customFormat="1" x14ac:dyDescent="0.15"/>
    <row r="6896" customFormat="1" x14ac:dyDescent="0.15"/>
    <row r="6897" customFormat="1" x14ac:dyDescent="0.15"/>
    <row r="6898" customFormat="1" x14ac:dyDescent="0.15"/>
    <row r="6899" customFormat="1" x14ac:dyDescent="0.15"/>
    <row r="6900" customFormat="1" x14ac:dyDescent="0.15"/>
    <row r="6901" customFormat="1" x14ac:dyDescent="0.15"/>
    <row r="6902" customFormat="1" x14ac:dyDescent="0.15"/>
    <row r="6903" customFormat="1" x14ac:dyDescent="0.15"/>
    <row r="6904" customFormat="1" x14ac:dyDescent="0.15"/>
    <row r="6905" customFormat="1" x14ac:dyDescent="0.15"/>
    <row r="6906" customFormat="1" x14ac:dyDescent="0.15"/>
    <row r="6907" customFormat="1" x14ac:dyDescent="0.15"/>
    <row r="6908" customFormat="1" x14ac:dyDescent="0.15"/>
    <row r="6909" customFormat="1" x14ac:dyDescent="0.15"/>
    <row r="6910" customFormat="1" x14ac:dyDescent="0.15"/>
    <row r="6911" customFormat="1" x14ac:dyDescent="0.15"/>
    <row r="6912" customFormat="1" x14ac:dyDescent="0.15"/>
    <row r="6913" customFormat="1" x14ac:dyDescent="0.15"/>
    <row r="6914" customFormat="1" x14ac:dyDescent="0.15"/>
    <row r="6915" customFormat="1" x14ac:dyDescent="0.15"/>
    <row r="6916" customFormat="1" x14ac:dyDescent="0.15"/>
    <row r="6917" customFormat="1" x14ac:dyDescent="0.15"/>
    <row r="6918" customFormat="1" x14ac:dyDescent="0.15"/>
    <row r="6919" customFormat="1" x14ac:dyDescent="0.15"/>
    <row r="6920" customFormat="1" x14ac:dyDescent="0.15"/>
    <row r="6921" customFormat="1" x14ac:dyDescent="0.15"/>
    <row r="6922" customFormat="1" x14ac:dyDescent="0.15"/>
    <row r="6923" customFormat="1" x14ac:dyDescent="0.15"/>
    <row r="6924" customFormat="1" x14ac:dyDescent="0.15"/>
    <row r="6925" customFormat="1" x14ac:dyDescent="0.15"/>
    <row r="6926" customFormat="1" x14ac:dyDescent="0.15"/>
    <row r="6927" customFormat="1" x14ac:dyDescent="0.15"/>
    <row r="6928" customFormat="1" x14ac:dyDescent="0.15"/>
    <row r="6929" customFormat="1" x14ac:dyDescent="0.15"/>
    <row r="6930" customFormat="1" x14ac:dyDescent="0.15"/>
    <row r="6931" customFormat="1" x14ac:dyDescent="0.15"/>
    <row r="6932" customFormat="1" x14ac:dyDescent="0.15"/>
    <row r="6933" customFormat="1" x14ac:dyDescent="0.15"/>
    <row r="6934" customFormat="1" x14ac:dyDescent="0.15"/>
    <row r="6935" customFormat="1" x14ac:dyDescent="0.15"/>
    <row r="6936" customFormat="1" x14ac:dyDescent="0.15"/>
    <row r="6937" customFormat="1" x14ac:dyDescent="0.15"/>
    <row r="6938" customFormat="1" x14ac:dyDescent="0.15"/>
    <row r="6939" customFormat="1" x14ac:dyDescent="0.15"/>
    <row r="6940" customFormat="1" x14ac:dyDescent="0.15"/>
    <row r="6941" customFormat="1" x14ac:dyDescent="0.15"/>
    <row r="6942" customFormat="1" x14ac:dyDescent="0.15"/>
    <row r="6943" customFormat="1" x14ac:dyDescent="0.15"/>
    <row r="6944" customFormat="1" x14ac:dyDescent="0.15"/>
    <row r="6945" customFormat="1" x14ac:dyDescent="0.15"/>
    <row r="6946" customFormat="1" x14ac:dyDescent="0.15"/>
    <row r="6947" customFormat="1" x14ac:dyDescent="0.15"/>
    <row r="6948" customFormat="1" x14ac:dyDescent="0.15"/>
    <row r="6949" customFormat="1" x14ac:dyDescent="0.15"/>
    <row r="6950" customFormat="1" x14ac:dyDescent="0.15"/>
    <row r="6951" customFormat="1" x14ac:dyDescent="0.15"/>
    <row r="6952" customFormat="1" x14ac:dyDescent="0.15"/>
    <row r="6953" customFormat="1" x14ac:dyDescent="0.15"/>
    <row r="6954" customFormat="1" x14ac:dyDescent="0.15"/>
    <row r="6955" customFormat="1" x14ac:dyDescent="0.15"/>
    <row r="6956" customFormat="1" x14ac:dyDescent="0.15"/>
    <row r="6957" customFormat="1" x14ac:dyDescent="0.15"/>
    <row r="6958" customFormat="1" x14ac:dyDescent="0.15"/>
    <row r="6959" customFormat="1" x14ac:dyDescent="0.15"/>
    <row r="6960" customFormat="1" x14ac:dyDescent="0.15"/>
    <row r="6961" customFormat="1" x14ac:dyDescent="0.15"/>
    <row r="6962" customFormat="1" x14ac:dyDescent="0.15"/>
    <row r="6963" customFormat="1" x14ac:dyDescent="0.15"/>
    <row r="6964" customFormat="1" x14ac:dyDescent="0.15"/>
    <row r="6965" customFormat="1" x14ac:dyDescent="0.15"/>
    <row r="6966" customFormat="1" x14ac:dyDescent="0.15"/>
    <row r="6967" customFormat="1" x14ac:dyDescent="0.15"/>
    <row r="6968" customFormat="1" x14ac:dyDescent="0.15"/>
    <row r="6969" customFormat="1" x14ac:dyDescent="0.15"/>
    <row r="6970" customFormat="1" x14ac:dyDescent="0.15"/>
    <row r="6971" customFormat="1" x14ac:dyDescent="0.15"/>
    <row r="6972" customFormat="1" x14ac:dyDescent="0.15"/>
    <row r="6973" customFormat="1" x14ac:dyDescent="0.15"/>
    <row r="6974" customFormat="1" x14ac:dyDescent="0.15"/>
    <row r="6975" customFormat="1" x14ac:dyDescent="0.15"/>
    <row r="6976" customFormat="1" x14ac:dyDescent="0.15"/>
    <row r="6977" customFormat="1" x14ac:dyDescent="0.15"/>
    <row r="6978" customFormat="1" x14ac:dyDescent="0.15"/>
    <row r="6979" customFormat="1" x14ac:dyDescent="0.15"/>
    <row r="6980" customFormat="1" x14ac:dyDescent="0.15"/>
    <row r="6981" customFormat="1" x14ac:dyDescent="0.15"/>
    <row r="6982" customFormat="1" x14ac:dyDescent="0.15"/>
    <row r="6983" customFormat="1" x14ac:dyDescent="0.15"/>
    <row r="6984" customFormat="1" x14ac:dyDescent="0.15"/>
    <row r="6985" customFormat="1" x14ac:dyDescent="0.15"/>
    <row r="6986" customFormat="1" x14ac:dyDescent="0.15"/>
    <row r="6987" customFormat="1" x14ac:dyDescent="0.15"/>
    <row r="6988" customFormat="1" x14ac:dyDescent="0.15"/>
    <row r="6989" customFormat="1" x14ac:dyDescent="0.15"/>
    <row r="6990" customFormat="1" x14ac:dyDescent="0.15"/>
    <row r="6991" customFormat="1" x14ac:dyDescent="0.15"/>
    <row r="6992" customFormat="1" x14ac:dyDescent="0.15"/>
    <row r="6993" customFormat="1" x14ac:dyDescent="0.15"/>
    <row r="6994" customFormat="1" x14ac:dyDescent="0.15"/>
    <row r="6995" customFormat="1" x14ac:dyDescent="0.15"/>
    <row r="6996" customFormat="1" x14ac:dyDescent="0.15"/>
    <row r="6997" customFormat="1" x14ac:dyDescent="0.15"/>
    <row r="6998" customFormat="1" x14ac:dyDescent="0.15"/>
    <row r="6999" customFormat="1" x14ac:dyDescent="0.15"/>
    <row r="7000" customFormat="1" x14ac:dyDescent="0.15"/>
    <row r="7001" customFormat="1" x14ac:dyDescent="0.15"/>
    <row r="7002" customFormat="1" x14ac:dyDescent="0.15"/>
    <row r="7003" customFormat="1" x14ac:dyDescent="0.15"/>
    <row r="7004" customFormat="1" x14ac:dyDescent="0.15"/>
    <row r="7005" customFormat="1" x14ac:dyDescent="0.15"/>
    <row r="7006" customFormat="1" x14ac:dyDescent="0.15"/>
    <row r="7007" customFormat="1" x14ac:dyDescent="0.15"/>
    <row r="7008" customFormat="1" x14ac:dyDescent="0.15"/>
    <row r="7009" customFormat="1" x14ac:dyDescent="0.15"/>
    <row r="7010" customFormat="1" x14ac:dyDescent="0.15"/>
    <row r="7011" customFormat="1" x14ac:dyDescent="0.15"/>
    <row r="7012" customFormat="1" x14ac:dyDescent="0.15"/>
    <row r="7013" customFormat="1" x14ac:dyDescent="0.15"/>
    <row r="7014" customFormat="1" x14ac:dyDescent="0.15"/>
    <row r="7015" customFormat="1" x14ac:dyDescent="0.15"/>
    <row r="7016" customFormat="1" x14ac:dyDescent="0.15"/>
    <row r="7017" customFormat="1" x14ac:dyDescent="0.15"/>
    <row r="7018" customFormat="1" x14ac:dyDescent="0.15"/>
    <row r="7019" customFormat="1" x14ac:dyDescent="0.15"/>
    <row r="7020" customFormat="1" x14ac:dyDescent="0.15"/>
    <row r="7021" customFormat="1" x14ac:dyDescent="0.15"/>
    <row r="7022" customFormat="1" x14ac:dyDescent="0.15"/>
    <row r="7023" customFormat="1" x14ac:dyDescent="0.15"/>
    <row r="7024" customFormat="1" x14ac:dyDescent="0.15"/>
    <row r="7025" customFormat="1" x14ac:dyDescent="0.15"/>
    <row r="7026" customFormat="1" x14ac:dyDescent="0.15"/>
    <row r="7027" customFormat="1" x14ac:dyDescent="0.15"/>
    <row r="7028" customFormat="1" x14ac:dyDescent="0.15"/>
    <row r="7029" customFormat="1" x14ac:dyDescent="0.15"/>
    <row r="7030" customFormat="1" x14ac:dyDescent="0.15"/>
    <row r="7031" customFormat="1" x14ac:dyDescent="0.15"/>
    <row r="7032" customFormat="1" x14ac:dyDescent="0.15"/>
    <row r="7033" customFormat="1" x14ac:dyDescent="0.15"/>
    <row r="7034" customFormat="1" x14ac:dyDescent="0.15"/>
    <row r="7035" customFormat="1" x14ac:dyDescent="0.15"/>
    <row r="7036" customFormat="1" x14ac:dyDescent="0.15"/>
    <row r="7037" customFormat="1" x14ac:dyDescent="0.15"/>
    <row r="7038" customFormat="1" x14ac:dyDescent="0.15"/>
    <row r="7039" customFormat="1" x14ac:dyDescent="0.15"/>
    <row r="7040" customFormat="1" x14ac:dyDescent="0.15"/>
    <row r="7041" customFormat="1" x14ac:dyDescent="0.15"/>
    <row r="7042" customFormat="1" x14ac:dyDescent="0.15"/>
    <row r="7043" customFormat="1" x14ac:dyDescent="0.15"/>
    <row r="7044" customFormat="1" x14ac:dyDescent="0.15"/>
    <row r="7045" customFormat="1" x14ac:dyDescent="0.15"/>
    <row r="7046" customFormat="1" x14ac:dyDescent="0.15"/>
    <row r="7047" customFormat="1" x14ac:dyDescent="0.15"/>
    <row r="7048" customFormat="1" x14ac:dyDescent="0.15"/>
    <row r="7049" customFormat="1" x14ac:dyDescent="0.15"/>
    <row r="7050" customFormat="1" x14ac:dyDescent="0.15"/>
    <row r="7051" customFormat="1" x14ac:dyDescent="0.15"/>
    <row r="7052" customFormat="1" x14ac:dyDescent="0.15"/>
    <row r="7053" customFormat="1" x14ac:dyDescent="0.15"/>
    <row r="7054" customFormat="1" x14ac:dyDescent="0.15"/>
    <row r="7055" customFormat="1" x14ac:dyDescent="0.15"/>
    <row r="7056" customFormat="1" x14ac:dyDescent="0.15"/>
    <row r="7057" customFormat="1" x14ac:dyDescent="0.15"/>
    <row r="7058" customFormat="1" x14ac:dyDescent="0.15"/>
    <row r="7059" customFormat="1" x14ac:dyDescent="0.15"/>
    <row r="7060" customFormat="1" x14ac:dyDescent="0.15"/>
    <row r="7061" customFormat="1" x14ac:dyDescent="0.15"/>
    <row r="7062" customFormat="1" x14ac:dyDescent="0.15"/>
    <row r="7063" customFormat="1" x14ac:dyDescent="0.15"/>
    <row r="7064" customFormat="1" x14ac:dyDescent="0.15"/>
    <row r="7065" customFormat="1" x14ac:dyDescent="0.15"/>
    <row r="7066" customFormat="1" x14ac:dyDescent="0.15"/>
    <row r="7067" customFormat="1" x14ac:dyDescent="0.15"/>
    <row r="7068" customFormat="1" x14ac:dyDescent="0.15"/>
    <row r="7069" customFormat="1" x14ac:dyDescent="0.15"/>
    <row r="7070" customFormat="1" x14ac:dyDescent="0.15"/>
    <row r="7071" customFormat="1" x14ac:dyDescent="0.15"/>
    <row r="7072" customFormat="1" x14ac:dyDescent="0.15"/>
    <row r="7073" customFormat="1" x14ac:dyDescent="0.15"/>
    <row r="7074" customFormat="1" x14ac:dyDescent="0.15"/>
    <row r="7075" customFormat="1" x14ac:dyDescent="0.15"/>
    <row r="7076" customFormat="1" x14ac:dyDescent="0.15"/>
    <row r="7077" customFormat="1" x14ac:dyDescent="0.15"/>
    <row r="7078" customFormat="1" x14ac:dyDescent="0.15"/>
    <row r="7079" customFormat="1" x14ac:dyDescent="0.15"/>
    <row r="7080" customFormat="1" x14ac:dyDescent="0.15"/>
    <row r="7081" customFormat="1" x14ac:dyDescent="0.15"/>
    <row r="7082" customFormat="1" x14ac:dyDescent="0.15"/>
    <row r="7083" customFormat="1" x14ac:dyDescent="0.15"/>
    <row r="7084" customFormat="1" x14ac:dyDescent="0.15"/>
    <row r="7085" customFormat="1" x14ac:dyDescent="0.15"/>
    <row r="7086" customFormat="1" x14ac:dyDescent="0.15"/>
    <row r="7087" customFormat="1" x14ac:dyDescent="0.15"/>
    <row r="7088" customFormat="1" x14ac:dyDescent="0.15"/>
    <row r="7089" customFormat="1" x14ac:dyDescent="0.15"/>
    <row r="7090" customFormat="1" x14ac:dyDescent="0.15"/>
    <row r="7091" customFormat="1" x14ac:dyDescent="0.15"/>
    <row r="7092" customFormat="1" x14ac:dyDescent="0.15"/>
    <row r="7093" customFormat="1" x14ac:dyDescent="0.15"/>
    <row r="7094" customFormat="1" x14ac:dyDescent="0.15"/>
    <row r="7095" customFormat="1" x14ac:dyDescent="0.15"/>
    <row r="7096" customFormat="1" x14ac:dyDescent="0.15"/>
    <row r="7097" customFormat="1" x14ac:dyDescent="0.15"/>
    <row r="7098" customFormat="1" x14ac:dyDescent="0.15"/>
    <row r="7099" customFormat="1" x14ac:dyDescent="0.15"/>
    <row r="7100" customFormat="1" x14ac:dyDescent="0.15"/>
    <row r="7101" customFormat="1" x14ac:dyDescent="0.15"/>
    <row r="7102" customFormat="1" x14ac:dyDescent="0.15"/>
    <row r="7103" customFormat="1" x14ac:dyDescent="0.15"/>
    <row r="7104" customFormat="1" x14ac:dyDescent="0.15"/>
    <row r="7105" customFormat="1" x14ac:dyDescent="0.15"/>
    <row r="7106" customFormat="1" x14ac:dyDescent="0.15"/>
    <row r="7107" customFormat="1" x14ac:dyDescent="0.15"/>
    <row r="7108" customFormat="1" x14ac:dyDescent="0.15"/>
    <row r="7109" customFormat="1" x14ac:dyDescent="0.15"/>
    <row r="7110" customFormat="1" x14ac:dyDescent="0.15"/>
    <row r="7111" customFormat="1" x14ac:dyDescent="0.15"/>
    <row r="7112" customFormat="1" x14ac:dyDescent="0.15"/>
    <row r="7113" customFormat="1" x14ac:dyDescent="0.15"/>
    <row r="7114" customFormat="1" x14ac:dyDescent="0.15"/>
    <row r="7115" customFormat="1" x14ac:dyDescent="0.15"/>
    <row r="7116" customFormat="1" x14ac:dyDescent="0.15"/>
    <row r="7117" customFormat="1" x14ac:dyDescent="0.15"/>
    <row r="7118" customFormat="1" x14ac:dyDescent="0.15"/>
    <row r="7119" customFormat="1" x14ac:dyDescent="0.15"/>
    <row r="7120" customFormat="1" x14ac:dyDescent="0.15"/>
    <row r="7121" customFormat="1" x14ac:dyDescent="0.15"/>
    <row r="7122" customFormat="1" x14ac:dyDescent="0.15"/>
    <row r="7123" customFormat="1" x14ac:dyDescent="0.15"/>
    <row r="7124" customFormat="1" x14ac:dyDescent="0.15"/>
    <row r="7125" customFormat="1" x14ac:dyDescent="0.15"/>
    <row r="7126" customFormat="1" x14ac:dyDescent="0.15"/>
    <row r="7127" customFormat="1" x14ac:dyDescent="0.15"/>
    <row r="7128" customFormat="1" x14ac:dyDescent="0.15"/>
    <row r="7129" customFormat="1" x14ac:dyDescent="0.15"/>
    <row r="7130" customFormat="1" x14ac:dyDescent="0.15"/>
    <row r="7131" customFormat="1" x14ac:dyDescent="0.15"/>
    <row r="7132" customFormat="1" x14ac:dyDescent="0.15"/>
    <row r="7133" customFormat="1" x14ac:dyDescent="0.15"/>
    <row r="7134" customFormat="1" x14ac:dyDescent="0.15"/>
    <row r="7135" customFormat="1" x14ac:dyDescent="0.15"/>
    <row r="7136" customFormat="1" x14ac:dyDescent="0.15"/>
    <row r="7137" customFormat="1" x14ac:dyDescent="0.15"/>
    <row r="7138" customFormat="1" x14ac:dyDescent="0.15"/>
    <row r="7139" customFormat="1" x14ac:dyDescent="0.15"/>
    <row r="7140" customFormat="1" x14ac:dyDescent="0.15"/>
    <row r="7141" customFormat="1" x14ac:dyDescent="0.15"/>
    <row r="7142" customFormat="1" x14ac:dyDescent="0.15"/>
    <row r="7143" customFormat="1" x14ac:dyDescent="0.15"/>
    <row r="7144" customFormat="1" x14ac:dyDescent="0.15"/>
    <row r="7145" customFormat="1" x14ac:dyDescent="0.15"/>
    <row r="7146" customFormat="1" x14ac:dyDescent="0.15"/>
    <row r="7147" customFormat="1" x14ac:dyDescent="0.15"/>
    <row r="7148" customFormat="1" x14ac:dyDescent="0.15"/>
    <row r="7149" customFormat="1" x14ac:dyDescent="0.15"/>
    <row r="7150" customFormat="1" x14ac:dyDescent="0.15"/>
    <row r="7151" customFormat="1" x14ac:dyDescent="0.15"/>
    <row r="7152" customFormat="1" x14ac:dyDescent="0.15"/>
    <row r="7153" customFormat="1" x14ac:dyDescent="0.15"/>
    <row r="7154" customFormat="1" x14ac:dyDescent="0.15"/>
    <row r="7155" customFormat="1" x14ac:dyDescent="0.15"/>
    <row r="7156" customFormat="1" x14ac:dyDescent="0.15"/>
    <row r="7157" customFormat="1" x14ac:dyDescent="0.15"/>
    <row r="7158" customFormat="1" x14ac:dyDescent="0.15"/>
    <row r="7159" customFormat="1" x14ac:dyDescent="0.15"/>
    <row r="7160" customFormat="1" x14ac:dyDescent="0.15"/>
    <row r="7161" customFormat="1" x14ac:dyDescent="0.15"/>
    <row r="7162" customFormat="1" x14ac:dyDescent="0.15"/>
    <row r="7163" customFormat="1" x14ac:dyDescent="0.15"/>
    <row r="7164" customFormat="1" x14ac:dyDescent="0.15"/>
    <row r="7165" customFormat="1" x14ac:dyDescent="0.15"/>
    <row r="7166" customFormat="1" x14ac:dyDescent="0.15"/>
    <row r="7167" customFormat="1" x14ac:dyDescent="0.15"/>
    <row r="7168" customFormat="1" x14ac:dyDescent="0.15"/>
    <row r="7169" customFormat="1" x14ac:dyDescent="0.15"/>
    <row r="7170" customFormat="1" x14ac:dyDescent="0.15"/>
    <row r="7171" customFormat="1" x14ac:dyDescent="0.15"/>
    <row r="7172" customFormat="1" x14ac:dyDescent="0.15"/>
    <row r="7173" customFormat="1" x14ac:dyDescent="0.15"/>
    <row r="7174" customFormat="1" x14ac:dyDescent="0.15"/>
    <row r="7175" customFormat="1" x14ac:dyDescent="0.15"/>
    <row r="7176" customFormat="1" x14ac:dyDescent="0.15"/>
    <row r="7177" customFormat="1" x14ac:dyDescent="0.15"/>
    <row r="7178" customFormat="1" x14ac:dyDescent="0.15"/>
    <row r="7179" customFormat="1" x14ac:dyDescent="0.15"/>
    <row r="7180" customFormat="1" x14ac:dyDescent="0.15"/>
    <row r="7181" customFormat="1" x14ac:dyDescent="0.15"/>
    <row r="7182" customFormat="1" x14ac:dyDescent="0.15"/>
    <row r="7183" customFormat="1" x14ac:dyDescent="0.15"/>
    <row r="7184" customFormat="1" x14ac:dyDescent="0.15"/>
    <row r="7185" customFormat="1" x14ac:dyDescent="0.15"/>
    <row r="7186" customFormat="1" x14ac:dyDescent="0.15"/>
    <row r="7187" customFormat="1" x14ac:dyDescent="0.15"/>
    <row r="7188" customFormat="1" x14ac:dyDescent="0.15"/>
    <row r="7189" customFormat="1" x14ac:dyDescent="0.15"/>
    <row r="7190" customFormat="1" x14ac:dyDescent="0.15"/>
    <row r="7191" customFormat="1" x14ac:dyDescent="0.15"/>
    <row r="7192" customFormat="1" x14ac:dyDescent="0.15"/>
    <row r="7193" customFormat="1" x14ac:dyDescent="0.15"/>
    <row r="7194" customFormat="1" x14ac:dyDescent="0.15"/>
    <row r="7195" customFormat="1" x14ac:dyDescent="0.15"/>
    <row r="7196" customFormat="1" x14ac:dyDescent="0.15"/>
    <row r="7197" customFormat="1" x14ac:dyDescent="0.15"/>
    <row r="7198" customFormat="1" x14ac:dyDescent="0.15"/>
    <row r="7199" customFormat="1" x14ac:dyDescent="0.15"/>
    <row r="7200" customFormat="1" x14ac:dyDescent="0.15"/>
    <row r="7201" customFormat="1" x14ac:dyDescent="0.15"/>
    <row r="7202" customFormat="1" x14ac:dyDescent="0.15"/>
    <row r="7203" customFormat="1" x14ac:dyDescent="0.15"/>
    <row r="7204" customFormat="1" x14ac:dyDescent="0.15"/>
    <row r="7205" customFormat="1" x14ac:dyDescent="0.15"/>
    <row r="7206" customFormat="1" x14ac:dyDescent="0.15"/>
    <row r="7207" customFormat="1" x14ac:dyDescent="0.15"/>
    <row r="7208" customFormat="1" x14ac:dyDescent="0.15"/>
    <row r="7209" customFormat="1" x14ac:dyDescent="0.15"/>
    <row r="7210" customFormat="1" x14ac:dyDescent="0.15"/>
    <row r="7211" customFormat="1" x14ac:dyDescent="0.15"/>
    <row r="7212" customFormat="1" x14ac:dyDescent="0.15"/>
    <row r="7213" customFormat="1" x14ac:dyDescent="0.15"/>
    <row r="7214" customFormat="1" x14ac:dyDescent="0.15"/>
    <row r="7215" customFormat="1" x14ac:dyDescent="0.15"/>
    <row r="7216" customFormat="1" x14ac:dyDescent="0.15"/>
    <row r="7217" customFormat="1" x14ac:dyDescent="0.15"/>
    <row r="7218" customFormat="1" x14ac:dyDescent="0.15"/>
    <row r="7219" customFormat="1" x14ac:dyDescent="0.15"/>
    <row r="7220" customFormat="1" x14ac:dyDescent="0.15"/>
    <row r="7221" customFormat="1" x14ac:dyDescent="0.15"/>
    <row r="7222" customFormat="1" x14ac:dyDescent="0.15"/>
    <row r="7223" customFormat="1" x14ac:dyDescent="0.15"/>
    <row r="7224" customFormat="1" x14ac:dyDescent="0.15"/>
    <row r="7225" customFormat="1" x14ac:dyDescent="0.15"/>
    <row r="7226" customFormat="1" x14ac:dyDescent="0.15"/>
    <row r="7227" customFormat="1" x14ac:dyDescent="0.15"/>
    <row r="7228" customFormat="1" x14ac:dyDescent="0.15"/>
    <row r="7229" customFormat="1" x14ac:dyDescent="0.15"/>
    <row r="7230" customFormat="1" x14ac:dyDescent="0.15"/>
    <row r="7231" customFormat="1" x14ac:dyDescent="0.15"/>
    <row r="7232" customFormat="1" x14ac:dyDescent="0.15"/>
    <row r="7233" customFormat="1" x14ac:dyDescent="0.15"/>
    <row r="7234" customFormat="1" x14ac:dyDescent="0.15"/>
    <row r="7235" customFormat="1" x14ac:dyDescent="0.15"/>
    <row r="7236" customFormat="1" x14ac:dyDescent="0.15"/>
    <row r="7237" customFormat="1" x14ac:dyDescent="0.15"/>
    <row r="7238" customFormat="1" x14ac:dyDescent="0.15"/>
    <row r="7239" customFormat="1" x14ac:dyDescent="0.15"/>
    <row r="7240" customFormat="1" x14ac:dyDescent="0.15"/>
    <row r="7241" customFormat="1" x14ac:dyDescent="0.15"/>
    <row r="7242" customFormat="1" x14ac:dyDescent="0.15"/>
    <row r="7243" customFormat="1" x14ac:dyDescent="0.15"/>
    <row r="7244" customFormat="1" x14ac:dyDescent="0.15"/>
    <row r="7245" customFormat="1" x14ac:dyDescent="0.15"/>
    <row r="7246" customFormat="1" x14ac:dyDescent="0.15"/>
    <row r="7247" customFormat="1" x14ac:dyDescent="0.15"/>
    <row r="7248" customFormat="1" x14ac:dyDescent="0.15"/>
    <row r="7249" customFormat="1" x14ac:dyDescent="0.15"/>
    <row r="7250" customFormat="1" x14ac:dyDescent="0.15"/>
    <row r="7251" customFormat="1" x14ac:dyDescent="0.15"/>
    <row r="7252" customFormat="1" x14ac:dyDescent="0.15"/>
    <row r="7253" customFormat="1" x14ac:dyDescent="0.15"/>
    <row r="7254" customFormat="1" x14ac:dyDescent="0.15"/>
    <row r="7255" customFormat="1" x14ac:dyDescent="0.15"/>
    <row r="7256" customFormat="1" x14ac:dyDescent="0.15"/>
    <row r="7257" customFormat="1" x14ac:dyDescent="0.15"/>
    <row r="7258" customFormat="1" x14ac:dyDescent="0.15"/>
    <row r="7259" customFormat="1" x14ac:dyDescent="0.15"/>
    <row r="7260" customFormat="1" x14ac:dyDescent="0.15"/>
    <row r="7261" customFormat="1" x14ac:dyDescent="0.15"/>
    <row r="7262" customFormat="1" x14ac:dyDescent="0.15"/>
    <row r="7263" customFormat="1" x14ac:dyDescent="0.15"/>
    <row r="7264" customFormat="1" x14ac:dyDescent="0.15"/>
    <row r="7265" customFormat="1" x14ac:dyDescent="0.15"/>
    <row r="7266" customFormat="1" x14ac:dyDescent="0.15"/>
    <row r="7267" customFormat="1" x14ac:dyDescent="0.15"/>
    <row r="7268" customFormat="1" x14ac:dyDescent="0.15"/>
    <row r="7269" customFormat="1" x14ac:dyDescent="0.15"/>
    <row r="7270" customFormat="1" x14ac:dyDescent="0.15"/>
    <row r="7271" customFormat="1" x14ac:dyDescent="0.15"/>
    <row r="7272" customFormat="1" x14ac:dyDescent="0.15"/>
    <row r="7273" customFormat="1" x14ac:dyDescent="0.15"/>
    <row r="7274" customFormat="1" x14ac:dyDescent="0.15"/>
    <row r="7275" customFormat="1" x14ac:dyDescent="0.15"/>
    <row r="7276" customFormat="1" x14ac:dyDescent="0.15"/>
    <row r="7277" customFormat="1" x14ac:dyDescent="0.15"/>
    <row r="7278" customFormat="1" x14ac:dyDescent="0.15"/>
    <row r="7279" customFormat="1" x14ac:dyDescent="0.15"/>
    <row r="7280" customFormat="1" x14ac:dyDescent="0.15"/>
    <row r="7281" customFormat="1" x14ac:dyDescent="0.15"/>
    <row r="7282" customFormat="1" x14ac:dyDescent="0.15"/>
    <row r="7283" customFormat="1" x14ac:dyDescent="0.15"/>
    <row r="7284" customFormat="1" x14ac:dyDescent="0.15"/>
    <row r="7285" customFormat="1" x14ac:dyDescent="0.15"/>
    <row r="7286" customFormat="1" x14ac:dyDescent="0.15"/>
    <row r="7287" customFormat="1" x14ac:dyDescent="0.15"/>
    <row r="7288" customFormat="1" x14ac:dyDescent="0.15"/>
    <row r="7289" customFormat="1" x14ac:dyDescent="0.15"/>
    <row r="7290" customFormat="1" x14ac:dyDescent="0.15"/>
    <row r="7291" customFormat="1" x14ac:dyDescent="0.15"/>
    <row r="7292" customFormat="1" x14ac:dyDescent="0.15"/>
    <row r="7293" customFormat="1" x14ac:dyDescent="0.15"/>
    <row r="7294" customFormat="1" x14ac:dyDescent="0.15"/>
    <row r="7295" customFormat="1" x14ac:dyDescent="0.15"/>
    <row r="7296" customFormat="1" x14ac:dyDescent="0.15"/>
    <row r="7297" customFormat="1" x14ac:dyDescent="0.15"/>
    <row r="7298" customFormat="1" x14ac:dyDescent="0.15"/>
    <row r="7299" customFormat="1" x14ac:dyDescent="0.15"/>
    <row r="7300" customFormat="1" x14ac:dyDescent="0.15"/>
    <row r="7301" customFormat="1" x14ac:dyDescent="0.15"/>
    <row r="7302" customFormat="1" x14ac:dyDescent="0.15"/>
    <row r="7303" customFormat="1" x14ac:dyDescent="0.15"/>
    <row r="7304" customFormat="1" x14ac:dyDescent="0.15"/>
    <row r="7305" customFormat="1" x14ac:dyDescent="0.15"/>
    <row r="7306" customFormat="1" x14ac:dyDescent="0.15"/>
    <row r="7307" customFormat="1" x14ac:dyDescent="0.15"/>
    <row r="7308" customFormat="1" x14ac:dyDescent="0.15"/>
    <row r="7309" customFormat="1" x14ac:dyDescent="0.15"/>
    <row r="7310" customFormat="1" x14ac:dyDescent="0.15"/>
    <row r="7311" customFormat="1" x14ac:dyDescent="0.15"/>
    <row r="7312" customFormat="1" x14ac:dyDescent="0.15"/>
    <row r="7313" customFormat="1" x14ac:dyDescent="0.15"/>
    <row r="7314" customFormat="1" x14ac:dyDescent="0.15"/>
    <row r="7315" customFormat="1" x14ac:dyDescent="0.15"/>
    <row r="7316" customFormat="1" x14ac:dyDescent="0.15"/>
    <row r="7317" customFormat="1" x14ac:dyDescent="0.15"/>
    <row r="7318" customFormat="1" x14ac:dyDescent="0.15"/>
    <row r="7319" customFormat="1" x14ac:dyDescent="0.15"/>
    <row r="7320" customFormat="1" x14ac:dyDescent="0.15"/>
    <row r="7321" customFormat="1" x14ac:dyDescent="0.15"/>
    <row r="7322" customFormat="1" x14ac:dyDescent="0.15"/>
    <row r="7323" customFormat="1" x14ac:dyDescent="0.15"/>
    <row r="7324" customFormat="1" x14ac:dyDescent="0.15"/>
    <row r="7325" customFormat="1" x14ac:dyDescent="0.15"/>
    <row r="7326" customFormat="1" x14ac:dyDescent="0.15"/>
    <row r="7327" customFormat="1" x14ac:dyDescent="0.15"/>
    <row r="7328" customFormat="1" x14ac:dyDescent="0.15"/>
    <row r="7329" customFormat="1" x14ac:dyDescent="0.15"/>
    <row r="7330" customFormat="1" x14ac:dyDescent="0.15"/>
    <row r="7331" customFormat="1" x14ac:dyDescent="0.15"/>
    <row r="7332" customFormat="1" x14ac:dyDescent="0.15"/>
    <row r="7333" customFormat="1" x14ac:dyDescent="0.15"/>
    <row r="7334" customFormat="1" x14ac:dyDescent="0.15"/>
    <row r="7335" customFormat="1" x14ac:dyDescent="0.15"/>
    <row r="7336" customFormat="1" x14ac:dyDescent="0.15"/>
    <row r="7337" customFormat="1" x14ac:dyDescent="0.15"/>
    <row r="7338" customFormat="1" x14ac:dyDescent="0.15"/>
    <row r="7339" customFormat="1" x14ac:dyDescent="0.15"/>
    <row r="7340" customFormat="1" x14ac:dyDescent="0.15"/>
    <row r="7341" customFormat="1" x14ac:dyDescent="0.15"/>
    <row r="7342" customFormat="1" x14ac:dyDescent="0.15"/>
    <row r="7343" customFormat="1" x14ac:dyDescent="0.15"/>
    <row r="7344" customFormat="1" x14ac:dyDescent="0.15"/>
    <row r="7345" customFormat="1" x14ac:dyDescent="0.15"/>
    <row r="7346" customFormat="1" x14ac:dyDescent="0.15"/>
    <row r="7347" customFormat="1" x14ac:dyDescent="0.15"/>
    <row r="7348" customFormat="1" x14ac:dyDescent="0.15"/>
    <row r="7349" customFormat="1" x14ac:dyDescent="0.15"/>
    <row r="7350" customFormat="1" x14ac:dyDescent="0.15"/>
    <row r="7351" customFormat="1" x14ac:dyDescent="0.15"/>
    <row r="7352" customFormat="1" x14ac:dyDescent="0.15"/>
    <row r="7353" customFormat="1" x14ac:dyDescent="0.15"/>
    <row r="7354" customFormat="1" x14ac:dyDescent="0.15"/>
    <row r="7355" customFormat="1" x14ac:dyDescent="0.15"/>
    <row r="7356" customFormat="1" x14ac:dyDescent="0.15"/>
    <row r="7357" customFormat="1" x14ac:dyDescent="0.15"/>
    <row r="7358" customFormat="1" x14ac:dyDescent="0.15"/>
    <row r="7359" customFormat="1" x14ac:dyDescent="0.15"/>
    <row r="7360" customFormat="1" x14ac:dyDescent="0.15"/>
    <row r="7361" customFormat="1" x14ac:dyDescent="0.15"/>
    <row r="7362" customFormat="1" x14ac:dyDescent="0.15"/>
    <row r="7363" customFormat="1" x14ac:dyDescent="0.15"/>
    <row r="7364" customFormat="1" x14ac:dyDescent="0.15"/>
    <row r="7365" customFormat="1" x14ac:dyDescent="0.15"/>
    <row r="7366" customFormat="1" x14ac:dyDescent="0.15"/>
    <row r="7367" customFormat="1" x14ac:dyDescent="0.15"/>
    <row r="7368" customFormat="1" x14ac:dyDescent="0.15"/>
    <row r="7369" customFormat="1" x14ac:dyDescent="0.15"/>
    <row r="7370" customFormat="1" x14ac:dyDescent="0.15"/>
    <row r="7371" customFormat="1" x14ac:dyDescent="0.15"/>
    <row r="7372" customFormat="1" x14ac:dyDescent="0.15"/>
    <row r="7373" customFormat="1" x14ac:dyDescent="0.15"/>
    <row r="7374" customFormat="1" x14ac:dyDescent="0.15"/>
    <row r="7375" customFormat="1" x14ac:dyDescent="0.15"/>
    <row r="7376" customFormat="1" x14ac:dyDescent="0.15"/>
    <row r="7377" customFormat="1" x14ac:dyDescent="0.15"/>
    <row r="7378" customFormat="1" x14ac:dyDescent="0.15"/>
    <row r="7379" customFormat="1" x14ac:dyDescent="0.15"/>
    <row r="7380" customFormat="1" x14ac:dyDescent="0.15"/>
    <row r="7381" customFormat="1" x14ac:dyDescent="0.15"/>
    <row r="7382" customFormat="1" x14ac:dyDescent="0.15"/>
    <row r="7383" customFormat="1" x14ac:dyDescent="0.15"/>
    <row r="7384" customFormat="1" x14ac:dyDescent="0.15"/>
    <row r="7385" customFormat="1" x14ac:dyDescent="0.15"/>
    <row r="7386" customFormat="1" x14ac:dyDescent="0.15"/>
    <row r="7387" customFormat="1" x14ac:dyDescent="0.15"/>
    <row r="7388" customFormat="1" x14ac:dyDescent="0.15"/>
    <row r="7389" customFormat="1" x14ac:dyDescent="0.15"/>
    <row r="7390" customFormat="1" x14ac:dyDescent="0.15"/>
    <row r="7391" customFormat="1" x14ac:dyDescent="0.15"/>
    <row r="7392" customFormat="1" x14ac:dyDescent="0.15"/>
    <row r="7393" customFormat="1" x14ac:dyDescent="0.15"/>
    <row r="7394" customFormat="1" x14ac:dyDescent="0.15"/>
    <row r="7395" customFormat="1" x14ac:dyDescent="0.15"/>
    <row r="7396" customFormat="1" x14ac:dyDescent="0.15"/>
    <row r="7397" customFormat="1" x14ac:dyDescent="0.15"/>
    <row r="7398" customFormat="1" x14ac:dyDescent="0.15"/>
    <row r="7399" customFormat="1" x14ac:dyDescent="0.15"/>
    <row r="7400" customFormat="1" x14ac:dyDescent="0.15"/>
    <row r="7401" customFormat="1" x14ac:dyDescent="0.15"/>
    <row r="7402" customFormat="1" x14ac:dyDescent="0.15"/>
    <row r="7403" customFormat="1" x14ac:dyDescent="0.15"/>
    <row r="7404" customFormat="1" x14ac:dyDescent="0.15"/>
    <row r="7405" customFormat="1" x14ac:dyDescent="0.15"/>
    <row r="7406" customFormat="1" x14ac:dyDescent="0.15"/>
    <row r="7407" customFormat="1" x14ac:dyDescent="0.15"/>
    <row r="7408" customFormat="1" x14ac:dyDescent="0.15"/>
    <row r="7409" customFormat="1" x14ac:dyDescent="0.15"/>
    <row r="7410" customFormat="1" x14ac:dyDescent="0.15"/>
    <row r="7411" customFormat="1" x14ac:dyDescent="0.15"/>
    <row r="7412" customFormat="1" x14ac:dyDescent="0.15"/>
    <row r="7413" customFormat="1" x14ac:dyDescent="0.15"/>
    <row r="7414" customFormat="1" x14ac:dyDescent="0.15"/>
    <row r="7415" customFormat="1" x14ac:dyDescent="0.15"/>
    <row r="7416" customFormat="1" x14ac:dyDescent="0.15"/>
    <row r="7417" customFormat="1" x14ac:dyDescent="0.15"/>
    <row r="7418" customFormat="1" x14ac:dyDescent="0.15"/>
    <row r="7419" customFormat="1" x14ac:dyDescent="0.15"/>
    <row r="7420" customFormat="1" x14ac:dyDescent="0.15"/>
    <row r="7421" customFormat="1" x14ac:dyDescent="0.15"/>
    <row r="7422" customFormat="1" x14ac:dyDescent="0.15"/>
    <row r="7423" customFormat="1" x14ac:dyDescent="0.15"/>
    <row r="7424" customFormat="1" x14ac:dyDescent="0.15"/>
    <row r="7425" customFormat="1" x14ac:dyDescent="0.15"/>
    <row r="7426" customFormat="1" x14ac:dyDescent="0.15"/>
    <row r="7427" customFormat="1" x14ac:dyDescent="0.15"/>
    <row r="7428" customFormat="1" x14ac:dyDescent="0.15"/>
    <row r="7429" customFormat="1" x14ac:dyDescent="0.15"/>
    <row r="7430" customFormat="1" x14ac:dyDescent="0.15"/>
    <row r="7431" customFormat="1" x14ac:dyDescent="0.15"/>
    <row r="7432" customFormat="1" x14ac:dyDescent="0.15"/>
    <row r="7433" customFormat="1" x14ac:dyDescent="0.15"/>
    <row r="7434" customFormat="1" x14ac:dyDescent="0.15"/>
    <row r="7435" customFormat="1" x14ac:dyDescent="0.15"/>
    <row r="7436" customFormat="1" x14ac:dyDescent="0.15"/>
    <row r="7437" customFormat="1" x14ac:dyDescent="0.15"/>
    <row r="7438" customFormat="1" x14ac:dyDescent="0.15"/>
    <row r="7439" customFormat="1" x14ac:dyDescent="0.15"/>
    <row r="7440" customFormat="1" x14ac:dyDescent="0.15"/>
    <row r="7441" customFormat="1" x14ac:dyDescent="0.15"/>
    <row r="7442" customFormat="1" x14ac:dyDescent="0.15"/>
    <row r="7443" customFormat="1" x14ac:dyDescent="0.15"/>
    <row r="7444" customFormat="1" x14ac:dyDescent="0.15"/>
    <row r="7445" customFormat="1" x14ac:dyDescent="0.15"/>
    <row r="7446" customFormat="1" x14ac:dyDescent="0.15"/>
    <row r="7447" customFormat="1" x14ac:dyDescent="0.15"/>
    <row r="7448" customFormat="1" x14ac:dyDescent="0.15"/>
    <row r="7449" customFormat="1" x14ac:dyDescent="0.15"/>
    <row r="7450" customFormat="1" x14ac:dyDescent="0.15"/>
    <row r="7451" customFormat="1" x14ac:dyDescent="0.15"/>
    <row r="7452" customFormat="1" x14ac:dyDescent="0.15"/>
    <row r="7453" customFormat="1" x14ac:dyDescent="0.15"/>
    <row r="7454" customFormat="1" x14ac:dyDescent="0.15"/>
    <row r="7455" customFormat="1" x14ac:dyDescent="0.15"/>
    <row r="7456" customFormat="1" x14ac:dyDescent="0.15"/>
    <row r="7457" customFormat="1" x14ac:dyDescent="0.15"/>
    <row r="7458" customFormat="1" x14ac:dyDescent="0.15"/>
    <row r="7459" customFormat="1" x14ac:dyDescent="0.15"/>
    <row r="7460" customFormat="1" x14ac:dyDescent="0.15"/>
    <row r="7461" customFormat="1" x14ac:dyDescent="0.15"/>
    <row r="7462" customFormat="1" x14ac:dyDescent="0.15"/>
    <row r="7463" customFormat="1" x14ac:dyDescent="0.15"/>
    <row r="7464" customFormat="1" x14ac:dyDescent="0.15"/>
    <row r="7465" customFormat="1" x14ac:dyDescent="0.15"/>
    <row r="7466" customFormat="1" x14ac:dyDescent="0.15"/>
    <row r="7467" customFormat="1" x14ac:dyDescent="0.15"/>
    <row r="7468" customFormat="1" x14ac:dyDescent="0.15"/>
    <row r="7469" customFormat="1" x14ac:dyDescent="0.15"/>
    <row r="7470" customFormat="1" x14ac:dyDescent="0.15"/>
    <row r="7471" customFormat="1" x14ac:dyDescent="0.15"/>
    <row r="7472" customFormat="1" x14ac:dyDescent="0.15"/>
    <row r="7473" customFormat="1" x14ac:dyDescent="0.15"/>
    <row r="7474" customFormat="1" x14ac:dyDescent="0.15"/>
    <row r="7475" customFormat="1" x14ac:dyDescent="0.15"/>
    <row r="7476" customFormat="1" x14ac:dyDescent="0.15"/>
    <row r="7477" customFormat="1" x14ac:dyDescent="0.15"/>
    <row r="7478" customFormat="1" x14ac:dyDescent="0.15"/>
    <row r="7479" customFormat="1" x14ac:dyDescent="0.15"/>
    <row r="7480" customFormat="1" x14ac:dyDescent="0.15"/>
    <row r="7481" customFormat="1" x14ac:dyDescent="0.15"/>
    <row r="7482" customFormat="1" x14ac:dyDescent="0.15"/>
    <row r="7483" customFormat="1" x14ac:dyDescent="0.15"/>
    <row r="7484" customFormat="1" x14ac:dyDescent="0.15"/>
    <row r="7485" customFormat="1" x14ac:dyDescent="0.15"/>
    <row r="7486" customFormat="1" x14ac:dyDescent="0.15"/>
    <row r="7487" customFormat="1" x14ac:dyDescent="0.15"/>
    <row r="7488" customFormat="1" x14ac:dyDescent="0.15"/>
    <row r="7489" customFormat="1" x14ac:dyDescent="0.15"/>
    <row r="7490" customFormat="1" x14ac:dyDescent="0.15"/>
    <row r="7491" customFormat="1" x14ac:dyDescent="0.15"/>
    <row r="7492" customFormat="1" x14ac:dyDescent="0.15"/>
    <row r="7493" customFormat="1" x14ac:dyDescent="0.15"/>
    <row r="7494" customFormat="1" x14ac:dyDescent="0.15"/>
    <row r="7495" customFormat="1" x14ac:dyDescent="0.15"/>
    <row r="7496" customFormat="1" x14ac:dyDescent="0.15"/>
    <row r="7497" customFormat="1" x14ac:dyDescent="0.15"/>
    <row r="7498" customFormat="1" x14ac:dyDescent="0.15"/>
    <row r="7499" customFormat="1" x14ac:dyDescent="0.15"/>
    <row r="7500" customFormat="1" x14ac:dyDescent="0.15"/>
    <row r="7501" customFormat="1" x14ac:dyDescent="0.15"/>
    <row r="7502" customFormat="1" x14ac:dyDescent="0.15"/>
    <row r="7503" customFormat="1" x14ac:dyDescent="0.15"/>
    <row r="7504" customFormat="1" x14ac:dyDescent="0.15"/>
    <row r="7505" customFormat="1" x14ac:dyDescent="0.15"/>
    <row r="7506" customFormat="1" x14ac:dyDescent="0.15"/>
    <row r="7507" customFormat="1" x14ac:dyDescent="0.15"/>
    <row r="7508" customFormat="1" x14ac:dyDescent="0.15"/>
    <row r="7509" customFormat="1" x14ac:dyDescent="0.15"/>
    <row r="7510" customFormat="1" x14ac:dyDescent="0.15"/>
    <row r="7511" customFormat="1" x14ac:dyDescent="0.15"/>
    <row r="7512" customFormat="1" x14ac:dyDescent="0.15"/>
    <row r="7513" customFormat="1" x14ac:dyDescent="0.15"/>
    <row r="7514" customFormat="1" x14ac:dyDescent="0.15"/>
    <row r="7515" customFormat="1" x14ac:dyDescent="0.15"/>
    <row r="7516" customFormat="1" x14ac:dyDescent="0.15"/>
    <row r="7517" customFormat="1" x14ac:dyDescent="0.15"/>
    <row r="7518" customFormat="1" x14ac:dyDescent="0.15"/>
    <row r="7519" customFormat="1" x14ac:dyDescent="0.15"/>
    <row r="7520" customFormat="1" x14ac:dyDescent="0.15"/>
    <row r="7521" customFormat="1" x14ac:dyDescent="0.15"/>
    <row r="7522" customFormat="1" x14ac:dyDescent="0.15"/>
    <row r="7523" customFormat="1" x14ac:dyDescent="0.15"/>
    <row r="7524" customFormat="1" x14ac:dyDescent="0.15"/>
    <row r="7525" customFormat="1" x14ac:dyDescent="0.15"/>
    <row r="7526" customFormat="1" x14ac:dyDescent="0.15"/>
    <row r="7527" customFormat="1" x14ac:dyDescent="0.15"/>
    <row r="7528" customFormat="1" x14ac:dyDescent="0.15"/>
    <row r="7529" customFormat="1" x14ac:dyDescent="0.15"/>
    <row r="7530" customFormat="1" x14ac:dyDescent="0.15"/>
    <row r="7531" customFormat="1" x14ac:dyDescent="0.15"/>
    <row r="7532" customFormat="1" x14ac:dyDescent="0.15"/>
    <row r="7533" customFormat="1" x14ac:dyDescent="0.15"/>
    <row r="7534" customFormat="1" x14ac:dyDescent="0.15"/>
    <row r="7535" customFormat="1" x14ac:dyDescent="0.15"/>
    <row r="7536" customFormat="1" x14ac:dyDescent="0.15"/>
    <row r="7537" customFormat="1" x14ac:dyDescent="0.15"/>
    <row r="7538" customFormat="1" x14ac:dyDescent="0.15"/>
    <row r="7539" customFormat="1" x14ac:dyDescent="0.15"/>
    <row r="7540" customFormat="1" x14ac:dyDescent="0.15"/>
    <row r="7541" customFormat="1" x14ac:dyDescent="0.15"/>
    <row r="7542" customFormat="1" x14ac:dyDescent="0.15"/>
    <row r="7543" customFormat="1" x14ac:dyDescent="0.15"/>
    <row r="7544" customFormat="1" x14ac:dyDescent="0.15"/>
    <row r="7545" customFormat="1" x14ac:dyDescent="0.15"/>
    <row r="7546" customFormat="1" x14ac:dyDescent="0.15"/>
    <row r="7547" customFormat="1" x14ac:dyDescent="0.15"/>
    <row r="7548" customFormat="1" x14ac:dyDescent="0.15"/>
    <row r="7549" customFormat="1" x14ac:dyDescent="0.15"/>
    <row r="7550" customFormat="1" x14ac:dyDescent="0.15"/>
    <row r="7551" customFormat="1" x14ac:dyDescent="0.15"/>
    <row r="7552" customFormat="1" x14ac:dyDescent="0.15"/>
    <row r="7553" customFormat="1" x14ac:dyDescent="0.15"/>
    <row r="7554" customFormat="1" x14ac:dyDescent="0.15"/>
    <row r="7555" customFormat="1" x14ac:dyDescent="0.15"/>
    <row r="7556" customFormat="1" x14ac:dyDescent="0.15"/>
    <row r="7557" customFormat="1" x14ac:dyDescent="0.15"/>
    <row r="7558" customFormat="1" x14ac:dyDescent="0.15"/>
    <row r="7559" customFormat="1" x14ac:dyDescent="0.15"/>
    <row r="7560" customFormat="1" x14ac:dyDescent="0.15"/>
    <row r="7561" customFormat="1" x14ac:dyDescent="0.15"/>
    <row r="7562" customFormat="1" x14ac:dyDescent="0.15"/>
    <row r="7563" customFormat="1" x14ac:dyDescent="0.15"/>
    <row r="7564" customFormat="1" x14ac:dyDescent="0.15"/>
    <row r="7565" customFormat="1" x14ac:dyDescent="0.15"/>
    <row r="7566" customFormat="1" x14ac:dyDescent="0.15"/>
    <row r="7567" customFormat="1" x14ac:dyDescent="0.15"/>
    <row r="7568" customFormat="1" x14ac:dyDescent="0.15"/>
    <row r="7569" customFormat="1" x14ac:dyDescent="0.15"/>
    <row r="7570" customFormat="1" x14ac:dyDescent="0.15"/>
    <row r="7571" customFormat="1" x14ac:dyDescent="0.15"/>
    <row r="7572" customFormat="1" x14ac:dyDescent="0.15"/>
    <row r="7573" customFormat="1" x14ac:dyDescent="0.15"/>
    <row r="7574" customFormat="1" x14ac:dyDescent="0.15"/>
    <row r="7575" customFormat="1" x14ac:dyDescent="0.15"/>
    <row r="7576" customFormat="1" x14ac:dyDescent="0.15"/>
    <row r="7577" customFormat="1" x14ac:dyDescent="0.15"/>
    <row r="7578" customFormat="1" x14ac:dyDescent="0.15"/>
    <row r="7579" customFormat="1" x14ac:dyDescent="0.15"/>
    <row r="7580" customFormat="1" x14ac:dyDescent="0.15"/>
    <row r="7581" customFormat="1" x14ac:dyDescent="0.15"/>
    <row r="7582" customFormat="1" x14ac:dyDescent="0.15"/>
    <row r="7583" customFormat="1" x14ac:dyDescent="0.15"/>
    <row r="7584" customFormat="1" x14ac:dyDescent="0.15"/>
    <row r="7585" customFormat="1" x14ac:dyDescent="0.15"/>
    <row r="7586" customFormat="1" x14ac:dyDescent="0.15"/>
    <row r="7587" customFormat="1" x14ac:dyDescent="0.15"/>
    <row r="7588" customFormat="1" x14ac:dyDescent="0.15"/>
    <row r="7589" customFormat="1" x14ac:dyDescent="0.15"/>
    <row r="7590" customFormat="1" x14ac:dyDescent="0.15"/>
    <row r="7591" customFormat="1" x14ac:dyDescent="0.15"/>
    <row r="7592" customFormat="1" x14ac:dyDescent="0.15"/>
    <row r="7593" customFormat="1" x14ac:dyDescent="0.15"/>
    <row r="7594" customFormat="1" x14ac:dyDescent="0.15"/>
    <row r="7595" customFormat="1" x14ac:dyDescent="0.15"/>
    <row r="7596" customFormat="1" x14ac:dyDescent="0.15"/>
    <row r="7597" customFormat="1" x14ac:dyDescent="0.15"/>
    <row r="7598" customFormat="1" x14ac:dyDescent="0.15"/>
    <row r="7599" customFormat="1" x14ac:dyDescent="0.15"/>
    <row r="7600" customFormat="1" x14ac:dyDescent="0.15"/>
    <row r="7601" customFormat="1" x14ac:dyDescent="0.15"/>
    <row r="7602" customFormat="1" x14ac:dyDescent="0.15"/>
    <row r="7603" customFormat="1" x14ac:dyDescent="0.15"/>
    <row r="7604" customFormat="1" x14ac:dyDescent="0.15"/>
    <row r="7605" customFormat="1" x14ac:dyDescent="0.15"/>
    <row r="7606" customFormat="1" x14ac:dyDescent="0.15"/>
    <row r="7607" customFormat="1" x14ac:dyDescent="0.15"/>
    <row r="7608" customFormat="1" x14ac:dyDescent="0.15"/>
    <row r="7609" customFormat="1" x14ac:dyDescent="0.15"/>
    <row r="7610" customFormat="1" x14ac:dyDescent="0.15"/>
    <row r="7611" customFormat="1" x14ac:dyDescent="0.15"/>
    <row r="7612" customFormat="1" x14ac:dyDescent="0.15"/>
    <row r="7613" customFormat="1" x14ac:dyDescent="0.15"/>
    <row r="7614" customFormat="1" x14ac:dyDescent="0.15"/>
    <row r="7615" customFormat="1" x14ac:dyDescent="0.15"/>
    <row r="7616" customFormat="1" x14ac:dyDescent="0.15"/>
    <row r="7617" customFormat="1" x14ac:dyDescent="0.15"/>
    <row r="7618" customFormat="1" x14ac:dyDescent="0.15"/>
    <row r="7619" customFormat="1" x14ac:dyDescent="0.15"/>
    <row r="7620" customFormat="1" x14ac:dyDescent="0.15"/>
    <row r="7621" customFormat="1" x14ac:dyDescent="0.15"/>
    <row r="7622" customFormat="1" x14ac:dyDescent="0.15"/>
    <row r="7623" customFormat="1" x14ac:dyDescent="0.15"/>
    <row r="7624" customFormat="1" x14ac:dyDescent="0.15"/>
    <row r="7625" customFormat="1" x14ac:dyDescent="0.15"/>
    <row r="7626" customFormat="1" x14ac:dyDescent="0.15"/>
    <row r="7627" customFormat="1" x14ac:dyDescent="0.15"/>
    <row r="7628" customFormat="1" x14ac:dyDescent="0.15"/>
    <row r="7629" customFormat="1" x14ac:dyDescent="0.15"/>
    <row r="7630" customFormat="1" x14ac:dyDescent="0.15"/>
    <row r="7631" customFormat="1" x14ac:dyDescent="0.15"/>
    <row r="7632" customFormat="1" x14ac:dyDescent="0.15"/>
    <row r="7633" customFormat="1" x14ac:dyDescent="0.15"/>
    <row r="7634" customFormat="1" x14ac:dyDescent="0.15"/>
    <row r="7635" customFormat="1" x14ac:dyDescent="0.15"/>
    <row r="7636" customFormat="1" x14ac:dyDescent="0.15"/>
    <row r="7637" customFormat="1" x14ac:dyDescent="0.15"/>
    <row r="7638" customFormat="1" x14ac:dyDescent="0.15"/>
    <row r="7639" customFormat="1" x14ac:dyDescent="0.15"/>
    <row r="7640" customFormat="1" x14ac:dyDescent="0.15"/>
    <row r="7641" customFormat="1" x14ac:dyDescent="0.15"/>
    <row r="7642" customFormat="1" x14ac:dyDescent="0.15"/>
    <row r="7643" customFormat="1" x14ac:dyDescent="0.15"/>
    <row r="7644" customFormat="1" x14ac:dyDescent="0.15"/>
    <row r="7645" customFormat="1" x14ac:dyDescent="0.15"/>
    <row r="7646" customFormat="1" x14ac:dyDescent="0.15"/>
    <row r="7647" customFormat="1" x14ac:dyDescent="0.15"/>
    <row r="7648" customFormat="1" x14ac:dyDescent="0.15"/>
    <row r="7649" customFormat="1" x14ac:dyDescent="0.15"/>
    <row r="7650" customFormat="1" x14ac:dyDescent="0.15"/>
    <row r="7651" customFormat="1" x14ac:dyDescent="0.15"/>
    <row r="7652" customFormat="1" x14ac:dyDescent="0.15"/>
    <row r="7653" customFormat="1" x14ac:dyDescent="0.15"/>
    <row r="7654" customFormat="1" x14ac:dyDescent="0.15"/>
    <row r="7655" customFormat="1" x14ac:dyDescent="0.15"/>
    <row r="7656" customFormat="1" x14ac:dyDescent="0.15"/>
    <row r="7657" customFormat="1" x14ac:dyDescent="0.15"/>
    <row r="7658" customFormat="1" x14ac:dyDescent="0.15"/>
    <row r="7659" customFormat="1" x14ac:dyDescent="0.15"/>
    <row r="7660" customFormat="1" x14ac:dyDescent="0.15"/>
    <row r="7661" customFormat="1" x14ac:dyDescent="0.15"/>
    <row r="7662" customFormat="1" x14ac:dyDescent="0.15"/>
    <row r="7663" customFormat="1" x14ac:dyDescent="0.15"/>
    <row r="7664" customFormat="1" x14ac:dyDescent="0.15"/>
    <row r="7665" customFormat="1" x14ac:dyDescent="0.15"/>
    <row r="7666" customFormat="1" x14ac:dyDescent="0.15"/>
    <row r="7667" customFormat="1" x14ac:dyDescent="0.15"/>
    <row r="7668" customFormat="1" x14ac:dyDescent="0.15"/>
    <row r="7669" customFormat="1" x14ac:dyDescent="0.15"/>
    <row r="7670" customFormat="1" x14ac:dyDescent="0.15"/>
    <row r="7671" customFormat="1" x14ac:dyDescent="0.15"/>
    <row r="7672" customFormat="1" x14ac:dyDescent="0.15"/>
    <row r="7673" customFormat="1" x14ac:dyDescent="0.15"/>
    <row r="7674" customFormat="1" x14ac:dyDescent="0.15"/>
    <row r="7675" customFormat="1" x14ac:dyDescent="0.15"/>
    <row r="7676" customFormat="1" x14ac:dyDescent="0.15"/>
    <row r="7677" customFormat="1" x14ac:dyDescent="0.15"/>
    <row r="7678" customFormat="1" x14ac:dyDescent="0.15"/>
    <row r="7679" customFormat="1" x14ac:dyDescent="0.15"/>
    <row r="7680" customFormat="1" x14ac:dyDescent="0.15"/>
    <row r="7681" customFormat="1" x14ac:dyDescent="0.15"/>
    <row r="7682" customFormat="1" x14ac:dyDescent="0.15"/>
    <row r="7683" customFormat="1" x14ac:dyDescent="0.15"/>
    <row r="7684" customFormat="1" x14ac:dyDescent="0.15"/>
    <row r="7685" customFormat="1" x14ac:dyDescent="0.15"/>
    <row r="7686" customFormat="1" x14ac:dyDescent="0.15"/>
    <row r="7687" customFormat="1" x14ac:dyDescent="0.15"/>
    <row r="7688" customFormat="1" x14ac:dyDescent="0.15"/>
    <row r="7689" customFormat="1" x14ac:dyDescent="0.15"/>
    <row r="7690" customFormat="1" x14ac:dyDescent="0.15"/>
    <row r="7691" customFormat="1" x14ac:dyDescent="0.15"/>
    <row r="7692" customFormat="1" x14ac:dyDescent="0.15"/>
    <row r="7693" customFormat="1" x14ac:dyDescent="0.15"/>
    <row r="7694" customFormat="1" x14ac:dyDescent="0.15"/>
    <row r="7695" customFormat="1" x14ac:dyDescent="0.15"/>
    <row r="7696" customFormat="1" x14ac:dyDescent="0.15"/>
    <row r="7697" customFormat="1" x14ac:dyDescent="0.15"/>
    <row r="7698" customFormat="1" x14ac:dyDescent="0.15"/>
    <row r="7699" customFormat="1" x14ac:dyDescent="0.15"/>
    <row r="7700" customFormat="1" x14ac:dyDescent="0.15"/>
    <row r="7701" customFormat="1" x14ac:dyDescent="0.15"/>
    <row r="7702" customFormat="1" x14ac:dyDescent="0.15"/>
    <row r="7703" customFormat="1" x14ac:dyDescent="0.15"/>
    <row r="7704" customFormat="1" x14ac:dyDescent="0.15"/>
    <row r="7705" customFormat="1" x14ac:dyDescent="0.15"/>
    <row r="7706" customFormat="1" x14ac:dyDescent="0.15"/>
    <row r="7707" customFormat="1" x14ac:dyDescent="0.15"/>
    <row r="7708" customFormat="1" x14ac:dyDescent="0.15"/>
    <row r="7709" customFormat="1" x14ac:dyDescent="0.15"/>
    <row r="7710" customFormat="1" x14ac:dyDescent="0.15"/>
    <row r="7711" customFormat="1" x14ac:dyDescent="0.15"/>
    <row r="7712" customFormat="1" x14ac:dyDescent="0.15"/>
    <row r="7713" customFormat="1" x14ac:dyDescent="0.15"/>
    <row r="7714" customFormat="1" x14ac:dyDescent="0.15"/>
    <row r="7715" customFormat="1" x14ac:dyDescent="0.15"/>
    <row r="7716" customFormat="1" x14ac:dyDescent="0.15"/>
    <row r="7717" customFormat="1" x14ac:dyDescent="0.15"/>
    <row r="7718" customFormat="1" x14ac:dyDescent="0.15"/>
    <row r="7719" customFormat="1" x14ac:dyDescent="0.15"/>
    <row r="7720" customFormat="1" x14ac:dyDescent="0.15"/>
    <row r="7721" customFormat="1" x14ac:dyDescent="0.15"/>
    <row r="7722" customFormat="1" x14ac:dyDescent="0.15"/>
    <row r="7723" customFormat="1" x14ac:dyDescent="0.15"/>
    <row r="7724" customFormat="1" x14ac:dyDescent="0.15"/>
    <row r="7725" customFormat="1" x14ac:dyDescent="0.15"/>
    <row r="7726" customFormat="1" x14ac:dyDescent="0.15"/>
    <row r="7727" customFormat="1" x14ac:dyDescent="0.15"/>
    <row r="7728" customFormat="1" x14ac:dyDescent="0.15"/>
    <row r="7729" customFormat="1" x14ac:dyDescent="0.15"/>
    <row r="7730" customFormat="1" x14ac:dyDescent="0.15"/>
    <row r="7731" customFormat="1" x14ac:dyDescent="0.15"/>
    <row r="7732" customFormat="1" x14ac:dyDescent="0.15"/>
    <row r="7733" customFormat="1" x14ac:dyDescent="0.15"/>
    <row r="7734" customFormat="1" x14ac:dyDescent="0.15"/>
    <row r="7735" customFormat="1" x14ac:dyDescent="0.15"/>
    <row r="7736" customFormat="1" x14ac:dyDescent="0.15"/>
    <row r="7737" customFormat="1" x14ac:dyDescent="0.15"/>
    <row r="7738" customFormat="1" x14ac:dyDescent="0.15"/>
    <row r="7739" customFormat="1" x14ac:dyDescent="0.15"/>
    <row r="7740" customFormat="1" x14ac:dyDescent="0.15"/>
    <row r="7741" customFormat="1" x14ac:dyDescent="0.15"/>
    <row r="7742" customFormat="1" x14ac:dyDescent="0.15"/>
    <row r="7743" customFormat="1" x14ac:dyDescent="0.15"/>
    <row r="7744" customFormat="1" x14ac:dyDescent="0.15"/>
    <row r="7745" customFormat="1" x14ac:dyDescent="0.15"/>
    <row r="7746" customFormat="1" x14ac:dyDescent="0.15"/>
    <row r="7747" customFormat="1" x14ac:dyDescent="0.15"/>
    <row r="7748" customFormat="1" x14ac:dyDescent="0.15"/>
    <row r="7749" customFormat="1" x14ac:dyDescent="0.15"/>
    <row r="7750" customFormat="1" x14ac:dyDescent="0.15"/>
    <row r="7751" customFormat="1" x14ac:dyDescent="0.15"/>
    <row r="7752" customFormat="1" x14ac:dyDescent="0.15"/>
    <row r="7753" customFormat="1" x14ac:dyDescent="0.15"/>
    <row r="7754" customFormat="1" x14ac:dyDescent="0.15"/>
    <row r="7755" customFormat="1" x14ac:dyDescent="0.15"/>
    <row r="7756" customFormat="1" x14ac:dyDescent="0.15"/>
    <row r="7757" customFormat="1" x14ac:dyDescent="0.15"/>
    <row r="7758" customFormat="1" x14ac:dyDescent="0.15"/>
    <row r="7759" customFormat="1" x14ac:dyDescent="0.15"/>
    <row r="7760" customFormat="1" x14ac:dyDescent="0.15"/>
    <row r="7761" customFormat="1" x14ac:dyDescent="0.15"/>
    <row r="7762" customFormat="1" x14ac:dyDescent="0.15"/>
    <row r="7763" customFormat="1" x14ac:dyDescent="0.15"/>
    <row r="7764" customFormat="1" x14ac:dyDescent="0.15"/>
    <row r="7765" customFormat="1" x14ac:dyDescent="0.15"/>
    <row r="7766" customFormat="1" x14ac:dyDescent="0.15"/>
    <row r="7767" customFormat="1" x14ac:dyDescent="0.15"/>
    <row r="7768" customFormat="1" x14ac:dyDescent="0.15"/>
    <row r="7769" customFormat="1" x14ac:dyDescent="0.15"/>
    <row r="7770" customFormat="1" x14ac:dyDescent="0.15"/>
    <row r="7771" customFormat="1" x14ac:dyDescent="0.15"/>
    <row r="7772" customFormat="1" x14ac:dyDescent="0.15"/>
    <row r="7773" customFormat="1" x14ac:dyDescent="0.15"/>
    <row r="7774" customFormat="1" x14ac:dyDescent="0.15"/>
    <row r="7775" customFormat="1" x14ac:dyDescent="0.15"/>
    <row r="7776" customFormat="1" x14ac:dyDescent="0.15"/>
    <row r="7777" customFormat="1" x14ac:dyDescent="0.15"/>
    <row r="7778" customFormat="1" x14ac:dyDescent="0.15"/>
    <row r="7779" customFormat="1" x14ac:dyDescent="0.15"/>
    <row r="7780" customFormat="1" x14ac:dyDescent="0.15"/>
    <row r="7781" customFormat="1" x14ac:dyDescent="0.15"/>
    <row r="7782" customFormat="1" x14ac:dyDescent="0.15"/>
    <row r="7783" customFormat="1" x14ac:dyDescent="0.15"/>
    <row r="7784" customFormat="1" x14ac:dyDescent="0.15"/>
    <row r="7785" customFormat="1" x14ac:dyDescent="0.15"/>
    <row r="7786" customFormat="1" x14ac:dyDescent="0.15"/>
    <row r="7787" customFormat="1" x14ac:dyDescent="0.15"/>
    <row r="7788" customFormat="1" x14ac:dyDescent="0.15"/>
    <row r="7789" customFormat="1" x14ac:dyDescent="0.15"/>
    <row r="7790" customFormat="1" x14ac:dyDescent="0.15"/>
    <row r="7791" customFormat="1" x14ac:dyDescent="0.15"/>
    <row r="7792" customFormat="1" x14ac:dyDescent="0.15"/>
    <row r="7793" customFormat="1" x14ac:dyDescent="0.15"/>
    <row r="7794" customFormat="1" x14ac:dyDescent="0.15"/>
    <row r="7795" customFormat="1" x14ac:dyDescent="0.15"/>
    <row r="7796" customFormat="1" x14ac:dyDescent="0.15"/>
    <row r="7797" customFormat="1" x14ac:dyDescent="0.15"/>
    <row r="7798" customFormat="1" x14ac:dyDescent="0.15"/>
    <row r="7799" customFormat="1" x14ac:dyDescent="0.15"/>
    <row r="7800" customFormat="1" x14ac:dyDescent="0.15"/>
    <row r="7801" customFormat="1" x14ac:dyDescent="0.15"/>
    <row r="7802" customFormat="1" x14ac:dyDescent="0.15"/>
    <row r="7803" customFormat="1" x14ac:dyDescent="0.15"/>
    <row r="7804" customFormat="1" x14ac:dyDescent="0.15"/>
    <row r="7805" customFormat="1" x14ac:dyDescent="0.15"/>
    <row r="7806" customFormat="1" x14ac:dyDescent="0.15"/>
    <row r="7807" customFormat="1" x14ac:dyDescent="0.15"/>
    <row r="7808" customFormat="1" x14ac:dyDescent="0.15"/>
    <row r="7809" customFormat="1" x14ac:dyDescent="0.15"/>
    <row r="7810" customFormat="1" x14ac:dyDescent="0.15"/>
    <row r="7811" customFormat="1" x14ac:dyDescent="0.15"/>
    <row r="7812" customFormat="1" x14ac:dyDescent="0.15"/>
    <row r="7813" customFormat="1" x14ac:dyDescent="0.15"/>
    <row r="7814" customFormat="1" x14ac:dyDescent="0.15"/>
    <row r="7815" customFormat="1" x14ac:dyDescent="0.15"/>
    <row r="7816" customFormat="1" x14ac:dyDescent="0.15"/>
    <row r="7817" customFormat="1" x14ac:dyDescent="0.15"/>
    <row r="7818" customFormat="1" x14ac:dyDescent="0.15"/>
    <row r="7819" customFormat="1" x14ac:dyDescent="0.15"/>
    <row r="7820" customFormat="1" x14ac:dyDescent="0.15"/>
    <row r="7821" customFormat="1" x14ac:dyDescent="0.15"/>
    <row r="7822" customFormat="1" x14ac:dyDescent="0.15"/>
    <row r="7823" customFormat="1" x14ac:dyDescent="0.15"/>
    <row r="7824" customFormat="1" x14ac:dyDescent="0.15"/>
    <row r="7825" customFormat="1" x14ac:dyDescent="0.15"/>
    <row r="7826" customFormat="1" x14ac:dyDescent="0.15"/>
    <row r="7827" customFormat="1" x14ac:dyDescent="0.15"/>
    <row r="7828" customFormat="1" x14ac:dyDescent="0.15"/>
    <row r="7829" customFormat="1" x14ac:dyDescent="0.15"/>
    <row r="7830" customFormat="1" x14ac:dyDescent="0.15"/>
    <row r="7831" customFormat="1" x14ac:dyDescent="0.15"/>
    <row r="7832" customFormat="1" x14ac:dyDescent="0.15"/>
    <row r="7833" customFormat="1" x14ac:dyDescent="0.15"/>
    <row r="7834" customFormat="1" x14ac:dyDescent="0.15"/>
    <row r="7835" customFormat="1" x14ac:dyDescent="0.15"/>
    <row r="7836" customFormat="1" x14ac:dyDescent="0.15"/>
    <row r="7837" customFormat="1" x14ac:dyDescent="0.15"/>
    <row r="7838" customFormat="1" x14ac:dyDescent="0.15"/>
    <row r="7839" customFormat="1" x14ac:dyDescent="0.15"/>
    <row r="7840" customFormat="1" x14ac:dyDescent="0.15"/>
    <row r="7841" customFormat="1" x14ac:dyDescent="0.15"/>
    <row r="7842" customFormat="1" x14ac:dyDescent="0.15"/>
    <row r="7843" customFormat="1" x14ac:dyDescent="0.15"/>
    <row r="7844" customFormat="1" x14ac:dyDescent="0.15"/>
    <row r="7845" customFormat="1" x14ac:dyDescent="0.15"/>
    <row r="7846" customFormat="1" x14ac:dyDescent="0.15"/>
    <row r="7847" customFormat="1" x14ac:dyDescent="0.15"/>
    <row r="7848" customFormat="1" x14ac:dyDescent="0.15"/>
    <row r="7849" customFormat="1" x14ac:dyDescent="0.15"/>
    <row r="7850" customFormat="1" x14ac:dyDescent="0.15"/>
    <row r="7851" customFormat="1" x14ac:dyDescent="0.15"/>
    <row r="7852" customFormat="1" x14ac:dyDescent="0.15"/>
    <row r="7853" customFormat="1" x14ac:dyDescent="0.15"/>
    <row r="7854" customFormat="1" x14ac:dyDescent="0.15"/>
    <row r="7855" customFormat="1" x14ac:dyDescent="0.15"/>
    <row r="7856" customFormat="1" x14ac:dyDescent="0.15"/>
    <row r="7857" customFormat="1" x14ac:dyDescent="0.15"/>
    <row r="7858" customFormat="1" x14ac:dyDescent="0.15"/>
    <row r="7859" customFormat="1" x14ac:dyDescent="0.15"/>
    <row r="7860" customFormat="1" x14ac:dyDescent="0.15"/>
    <row r="7861" customFormat="1" x14ac:dyDescent="0.15"/>
    <row r="7862" customFormat="1" x14ac:dyDescent="0.15"/>
    <row r="7863" customFormat="1" x14ac:dyDescent="0.15"/>
    <row r="7864" customFormat="1" x14ac:dyDescent="0.15"/>
    <row r="7865" customFormat="1" x14ac:dyDescent="0.15"/>
    <row r="7866" customFormat="1" x14ac:dyDescent="0.15"/>
    <row r="7867" customFormat="1" x14ac:dyDescent="0.15"/>
    <row r="7868" customFormat="1" x14ac:dyDescent="0.15"/>
    <row r="7869" customFormat="1" x14ac:dyDescent="0.15"/>
    <row r="7870" customFormat="1" x14ac:dyDescent="0.15"/>
    <row r="7871" customFormat="1" x14ac:dyDescent="0.15"/>
    <row r="7872" customFormat="1" x14ac:dyDescent="0.15"/>
    <row r="7873" customFormat="1" x14ac:dyDescent="0.15"/>
    <row r="7874" customFormat="1" x14ac:dyDescent="0.15"/>
    <row r="7875" customFormat="1" x14ac:dyDescent="0.15"/>
    <row r="7876" customFormat="1" x14ac:dyDescent="0.15"/>
    <row r="7877" customFormat="1" x14ac:dyDescent="0.15"/>
    <row r="7878" customFormat="1" x14ac:dyDescent="0.15"/>
    <row r="7879" customFormat="1" x14ac:dyDescent="0.15"/>
    <row r="7880" customFormat="1" x14ac:dyDescent="0.15"/>
    <row r="7881" customFormat="1" x14ac:dyDescent="0.15"/>
    <row r="7882" customFormat="1" x14ac:dyDescent="0.15"/>
    <row r="7883" customFormat="1" x14ac:dyDescent="0.15"/>
    <row r="7884" customFormat="1" x14ac:dyDescent="0.15"/>
    <row r="7885" customFormat="1" x14ac:dyDescent="0.15"/>
    <row r="7886" customFormat="1" x14ac:dyDescent="0.15"/>
    <row r="7887" customFormat="1" x14ac:dyDescent="0.15"/>
    <row r="7888" customFormat="1" x14ac:dyDescent="0.15"/>
    <row r="7889" customFormat="1" x14ac:dyDescent="0.15"/>
    <row r="7890" customFormat="1" x14ac:dyDescent="0.15"/>
    <row r="7891" customFormat="1" x14ac:dyDescent="0.15"/>
    <row r="7892" customFormat="1" x14ac:dyDescent="0.15"/>
    <row r="7893" customFormat="1" x14ac:dyDescent="0.15"/>
    <row r="7894" customFormat="1" x14ac:dyDescent="0.15"/>
    <row r="7895" customFormat="1" x14ac:dyDescent="0.15"/>
    <row r="7896" customFormat="1" x14ac:dyDescent="0.15"/>
    <row r="7897" customFormat="1" x14ac:dyDescent="0.15"/>
    <row r="7898" customFormat="1" x14ac:dyDescent="0.15"/>
    <row r="7899" customFormat="1" x14ac:dyDescent="0.15"/>
    <row r="7900" customFormat="1" x14ac:dyDescent="0.15"/>
    <row r="7901" customFormat="1" x14ac:dyDescent="0.15"/>
    <row r="7902" customFormat="1" x14ac:dyDescent="0.15"/>
    <row r="7903" customFormat="1" x14ac:dyDescent="0.15"/>
    <row r="7904" customFormat="1" x14ac:dyDescent="0.15"/>
    <row r="7905" customFormat="1" x14ac:dyDescent="0.15"/>
    <row r="7906" customFormat="1" x14ac:dyDescent="0.15"/>
    <row r="7907" customFormat="1" x14ac:dyDescent="0.15"/>
    <row r="7908" customFormat="1" x14ac:dyDescent="0.15"/>
    <row r="7909" customFormat="1" x14ac:dyDescent="0.15"/>
    <row r="7910" customFormat="1" x14ac:dyDescent="0.15"/>
    <row r="7911" customFormat="1" x14ac:dyDescent="0.15"/>
    <row r="7912" customFormat="1" x14ac:dyDescent="0.15"/>
    <row r="7913" customFormat="1" x14ac:dyDescent="0.15"/>
    <row r="7914" customFormat="1" x14ac:dyDescent="0.15"/>
    <row r="7915" customFormat="1" x14ac:dyDescent="0.15"/>
    <row r="7916" customFormat="1" x14ac:dyDescent="0.15"/>
    <row r="7917" customFormat="1" x14ac:dyDescent="0.15"/>
    <row r="7918" customFormat="1" x14ac:dyDescent="0.15"/>
    <row r="7919" customFormat="1" x14ac:dyDescent="0.15"/>
    <row r="7920" customFormat="1" x14ac:dyDescent="0.15"/>
    <row r="7921" customFormat="1" x14ac:dyDescent="0.15"/>
    <row r="7922" customFormat="1" x14ac:dyDescent="0.15"/>
    <row r="7923" customFormat="1" x14ac:dyDescent="0.15"/>
    <row r="7924" customFormat="1" x14ac:dyDescent="0.15"/>
    <row r="7925" customFormat="1" x14ac:dyDescent="0.15"/>
    <row r="7926" customFormat="1" x14ac:dyDescent="0.15"/>
    <row r="7927" customFormat="1" x14ac:dyDescent="0.15"/>
    <row r="7928" customFormat="1" x14ac:dyDescent="0.15"/>
    <row r="7929" customFormat="1" x14ac:dyDescent="0.15"/>
    <row r="7930" customFormat="1" x14ac:dyDescent="0.15"/>
    <row r="7931" customFormat="1" x14ac:dyDescent="0.15"/>
    <row r="7932" customFormat="1" x14ac:dyDescent="0.15"/>
    <row r="7933" customFormat="1" x14ac:dyDescent="0.15"/>
    <row r="7934" customFormat="1" x14ac:dyDescent="0.15"/>
    <row r="7935" customFormat="1" x14ac:dyDescent="0.15"/>
    <row r="7936" customFormat="1" x14ac:dyDescent="0.15"/>
    <row r="7937" customFormat="1" x14ac:dyDescent="0.15"/>
    <row r="7938" customFormat="1" x14ac:dyDescent="0.15"/>
    <row r="7939" customFormat="1" x14ac:dyDescent="0.15"/>
    <row r="7940" customFormat="1" x14ac:dyDescent="0.15"/>
    <row r="7941" customFormat="1" x14ac:dyDescent="0.15"/>
    <row r="7942" customFormat="1" x14ac:dyDescent="0.15"/>
    <row r="7943" customFormat="1" x14ac:dyDescent="0.15"/>
    <row r="7944" customFormat="1" x14ac:dyDescent="0.15"/>
    <row r="7945" customFormat="1" x14ac:dyDescent="0.15"/>
    <row r="7946" customFormat="1" x14ac:dyDescent="0.15"/>
    <row r="7947" customFormat="1" x14ac:dyDescent="0.15"/>
    <row r="7948" customFormat="1" x14ac:dyDescent="0.15"/>
    <row r="7949" customFormat="1" x14ac:dyDescent="0.15"/>
    <row r="7950" customFormat="1" x14ac:dyDescent="0.15"/>
    <row r="7951" customFormat="1" x14ac:dyDescent="0.15"/>
    <row r="7952" customFormat="1" x14ac:dyDescent="0.15"/>
    <row r="7953" customFormat="1" x14ac:dyDescent="0.15"/>
    <row r="7954" customFormat="1" x14ac:dyDescent="0.15"/>
    <row r="7955" customFormat="1" x14ac:dyDescent="0.15"/>
    <row r="7956" customFormat="1" x14ac:dyDescent="0.15"/>
    <row r="7957" customFormat="1" x14ac:dyDescent="0.15"/>
    <row r="7958" customFormat="1" x14ac:dyDescent="0.15"/>
    <row r="7959" customFormat="1" x14ac:dyDescent="0.15"/>
    <row r="7960" customFormat="1" x14ac:dyDescent="0.15"/>
    <row r="7961" customFormat="1" x14ac:dyDescent="0.15"/>
    <row r="7962" customFormat="1" x14ac:dyDescent="0.15"/>
    <row r="7963" customFormat="1" x14ac:dyDescent="0.15"/>
    <row r="7964" customFormat="1" x14ac:dyDescent="0.15"/>
    <row r="7965" customFormat="1" x14ac:dyDescent="0.15"/>
    <row r="7966" customFormat="1" x14ac:dyDescent="0.15"/>
    <row r="7967" customFormat="1" x14ac:dyDescent="0.15"/>
    <row r="7968" customFormat="1" x14ac:dyDescent="0.15"/>
    <row r="7969" customFormat="1" x14ac:dyDescent="0.15"/>
    <row r="7970" customFormat="1" x14ac:dyDescent="0.15"/>
    <row r="7971" customFormat="1" x14ac:dyDescent="0.15"/>
    <row r="7972" customFormat="1" x14ac:dyDescent="0.15"/>
    <row r="7973" customFormat="1" x14ac:dyDescent="0.15"/>
    <row r="7974" customFormat="1" x14ac:dyDescent="0.15"/>
    <row r="7975" customFormat="1" x14ac:dyDescent="0.15"/>
    <row r="7976" customFormat="1" x14ac:dyDescent="0.15"/>
    <row r="7977" customFormat="1" x14ac:dyDescent="0.15"/>
    <row r="7978" customFormat="1" x14ac:dyDescent="0.15"/>
    <row r="7979" customFormat="1" x14ac:dyDescent="0.15"/>
    <row r="7980" customFormat="1" x14ac:dyDescent="0.15"/>
    <row r="7981" customFormat="1" x14ac:dyDescent="0.15"/>
    <row r="7982" customFormat="1" x14ac:dyDescent="0.15"/>
    <row r="7983" customFormat="1" x14ac:dyDescent="0.15"/>
    <row r="7984" customFormat="1" x14ac:dyDescent="0.15"/>
    <row r="7985" customFormat="1" x14ac:dyDescent="0.15"/>
    <row r="7986" customFormat="1" x14ac:dyDescent="0.15"/>
    <row r="7987" customFormat="1" x14ac:dyDescent="0.15"/>
    <row r="7988" customFormat="1" x14ac:dyDescent="0.15"/>
    <row r="7989" customFormat="1" x14ac:dyDescent="0.15"/>
    <row r="7990" customFormat="1" x14ac:dyDescent="0.15"/>
    <row r="7991" customFormat="1" x14ac:dyDescent="0.15"/>
    <row r="7992" customFormat="1" x14ac:dyDescent="0.15"/>
    <row r="7993" customFormat="1" x14ac:dyDescent="0.15"/>
    <row r="7994" customFormat="1" x14ac:dyDescent="0.15"/>
    <row r="7995" customFormat="1" x14ac:dyDescent="0.15"/>
    <row r="7996" customFormat="1" x14ac:dyDescent="0.15"/>
    <row r="7997" customFormat="1" x14ac:dyDescent="0.15"/>
    <row r="7998" customFormat="1" x14ac:dyDescent="0.15"/>
    <row r="7999" customFormat="1" x14ac:dyDescent="0.15"/>
    <row r="8000" customFormat="1" x14ac:dyDescent="0.15"/>
    <row r="8001" customFormat="1" x14ac:dyDescent="0.15"/>
    <row r="8002" customFormat="1" x14ac:dyDescent="0.15"/>
    <row r="8003" customFormat="1" x14ac:dyDescent="0.15"/>
    <row r="8004" customFormat="1" x14ac:dyDescent="0.15"/>
    <row r="8005" customFormat="1" x14ac:dyDescent="0.15"/>
    <row r="8006" customFormat="1" x14ac:dyDescent="0.15"/>
    <row r="8007" customFormat="1" x14ac:dyDescent="0.15"/>
    <row r="8008" customFormat="1" x14ac:dyDescent="0.15"/>
    <row r="8009" customFormat="1" x14ac:dyDescent="0.15"/>
    <row r="8010" customFormat="1" x14ac:dyDescent="0.15"/>
    <row r="8011" customFormat="1" x14ac:dyDescent="0.15"/>
    <row r="8012" customFormat="1" x14ac:dyDescent="0.15"/>
    <row r="8013" customFormat="1" x14ac:dyDescent="0.15"/>
    <row r="8014" customFormat="1" x14ac:dyDescent="0.15"/>
    <row r="8015" customFormat="1" x14ac:dyDescent="0.15"/>
    <row r="8016" customFormat="1" x14ac:dyDescent="0.15"/>
    <row r="8017" customFormat="1" x14ac:dyDescent="0.15"/>
    <row r="8018" customFormat="1" x14ac:dyDescent="0.15"/>
    <row r="8019" customFormat="1" x14ac:dyDescent="0.15"/>
    <row r="8020" customFormat="1" x14ac:dyDescent="0.15"/>
    <row r="8021" customFormat="1" x14ac:dyDescent="0.15"/>
    <row r="8022" customFormat="1" x14ac:dyDescent="0.15"/>
    <row r="8023" customFormat="1" x14ac:dyDescent="0.15"/>
    <row r="8024" customFormat="1" x14ac:dyDescent="0.15"/>
    <row r="8025" customFormat="1" x14ac:dyDescent="0.15"/>
    <row r="8026" customFormat="1" x14ac:dyDescent="0.15"/>
    <row r="8027" customFormat="1" x14ac:dyDescent="0.15"/>
    <row r="8028" customFormat="1" x14ac:dyDescent="0.15"/>
    <row r="8029" customFormat="1" x14ac:dyDescent="0.15"/>
    <row r="8030" customFormat="1" x14ac:dyDescent="0.15"/>
    <row r="8031" customFormat="1" x14ac:dyDescent="0.15"/>
    <row r="8032" customFormat="1" x14ac:dyDescent="0.15"/>
    <row r="8033" customFormat="1" x14ac:dyDescent="0.15"/>
    <row r="8034" customFormat="1" x14ac:dyDescent="0.15"/>
    <row r="8035" customFormat="1" x14ac:dyDescent="0.15"/>
    <row r="8036" customFormat="1" x14ac:dyDescent="0.15"/>
    <row r="8037" customFormat="1" x14ac:dyDescent="0.15"/>
    <row r="8038" customFormat="1" x14ac:dyDescent="0.15"/>
    <row r="8039" customFormat="1" x14ac:dyDescent="0.15"/>
    <row r="8040" customFormat="1" x14ac:dyDescent="0.15"/>
    <row r="8041" customFormat="1" x14ac:dyDescent="0.15"/>
    <row r="8042" customFormat="1" x14ac:dyDescent="0.15"/>
    <row r="8043" customFormat="1" x14ac:dyDescent="0.15"/>
    <row r="8044" customFormat="1" x14ac:dyDescent="0.15"/>
    <row r="8045" customFormat="1" x14ac:dyDescent="0.15"/>
    <row r="8046" customFormat="1" x14ac:dyDescent="0.15"/>
    <row r="8047" customFormat="1" x14ac:dyDescent="0.15"/>
    <row r="8048" customFormat="1" x14ac:dyDescent="0.15"/>
    <row r="8049" customFormat="1" x14ac:dyDescent="0.15"/>
    <row r="8050" customFormat="1" x14ac:dyDescent="0.15"/>
    <row r="8051" customFormat="1" x14ac:dyDescent="0.15"/>
    <row r="8052" customFormat="1" x14ac:dyDescent="0.15"/>
    <row r="8053" customFormat="1" x14ac:dyDescent="0.15"/>
    <row r="8054" customFormat="1" x14ac:dyDescent="0.15"/>
    <row r="8055" customFormat="1" x14ac:dyDescent="0.15"/>
    <row r="8056" customFormat="1" x14ac:dyDescent="0.15"/>
    <row r="8057" customFormat="1" x14ac:dyDescent="0.15"/>
    <row r="8058" customFormat="1" x14ac:dyDescent="0.15"/>
    <row r="8059" customFormat="1" x14ac:dyDescent="0.15"/>
    <row r="8060" customFormat="1" x14ac:dyDescent="0.15"/>
    <row r="8061" customFormat="1" x14ac:dyDescent="0.15"/>
    <row r="8062" customFormat="1" x14ac:dyDescent="0.15"/>
    <row r="8063" customFormat="1" x14ac:dyDescent="0.15"/>
    <row r="8064" customFormat="1" x14ac:dyDescent="0.15"/>
    <row r="8065" customFormat="1" x14ac:dyDescent="0.15"/>
    <row r="8066" customFormat="1" x14ac:dyDescent="0.15"/>
    <row r="8067" customFormat="1" x14ac:dyDescent="0.15"/>
    <row r="8068" customFormat="1" x14ac:dyDescent="0.15"/>
    <row r="8069" customFormat="1" x14ac:dyDescent="0.15"/>
    <row r="8070" customFormat="1" x14ac:dyDescent="0.15"/>
    <row r="8071" customFormat="1" x14ac:dyDescent="0.15"/>
    <row r="8072" customFormat="1" x14ac:dyDescent="0.15"/>
    <row r="8073" customFormat="1" x14ac:dyDescent="0.15"/>
    <row r="8074" customFormat="1" x14ac:dyDescent="0.15"/>
    <row r="8075" customFormat="1" x14ac:dyDescent="0.15"/>
    <row r="8076" customFormat="1" x14ac:dyDescent="0.15"/>
    <row r="8077" customFormat="1" x14ac:dyDescent="0.15"/>
    <row r="8078" customFormat="1" x14ac:dyDescent="0.15"/>
    <row r="8079" customFormat="1" x14ac:dyDescent="0.15"/>
    <row r="8080" customFormat="1" x14ac:dyDescent="0.15"/>
    <row r="8081" customFormat="1" x14ac:dyDescent="0.15"/>
    <row r="8082" customFormat="1" x14ac:dyDescent="0.15"/>
    <row r="8083" customFormat="1" x14ac:dyDescent="0.15"/>
    <row r="8084" customFormat="1" x14ac:dyDescent="0.15"/>
    <row r="8085" customFormat="1" x14ac:dyDescent="0.15"/>
    <row r="8086" customFormat="1" x14ac:dyDescent="0.15"/>
    <row r="8087" customFormat="1" x14ac:dyDescent="0.15"/>
    <row r="8088" customFormat="1" x14ac:dyDescent="0.15"/>
    <row r="8089" customFormat="1" x14ac:dyDescent="0.15"/>
    <row r="8090" customFormat="1" x14ac:dyDescent="0.15"/>
    <row r="8091" customFormat="1" x14ac:dyDescent="0.15"/>
    <row r="8092" customFormat="1" x14ac:dyDescent="0.15"/>
    <row r="8093" customFormat="1" x14ac:dyDescent="0.15"/>
    <row r="8094" customFormat="1" x14ac:dyDescent="0.15"/>
    <row r="8095" customFormat="1" x14ac:dyDescent="0.15"/>
    <row r="8096" customFormat="1" x14ac:dyDescent="0.15"/>
    <row r="8097" customFormat="1" x14ac:dyDescent="0.15"/>
    <row r="8098" customFormat="1" x14ac:dyDescent="0.15"/>
    <row r="8099" customFormat="1" x14ac:dyDescent="0.15"/>
    <row r="8100" customFormat="1" x14ac:dyDescent="0.15"/>
    <row r="8101" customFormat="1" x14ac:dyDescent="0.15"/>
    <row r="8102" customFormat="1" x14ac:dyDescent="0.15"/>
    <row r="8103" customFormat="1" x14ac:dyDescent="0.15"/>
    <row r="8104" customFormat="1" x14ac:dyDescent="0.15"/>
    <row r="8105" customFormat="1" x14ac:dyDescent="0.15"/>
    <row r="8106" customFormat="1" x14ac:dyDescent="0.15"/>
    <row r="8107" customFormat="1" x14ac:dyDescent="0.15"/>
    <row r="8108" customFormat="1" x14ac:dyDescent="0.15"/>
    <row r="8109" customFormat="1" x14ac:dyDescent="0.15"/>
    <row r="8110" customFormat="1" x14ac:dyDescent="0.15"/>
    <row r="8111" customFormat="1" x14ac:dyDescent="0.15"/>
    <row r="8112" customFormat="1" x14ac:dyDescent="0.15"/>
    <row r="8113" customFormat="1" x14ac:dyDescent="0.15"/>
    <row r="8114" customFormat="1" x14ac:dyDescent="0.15"/>
    <row r="8115" customFormat="1" x14ac:dyDescent="0.15"/>
    <row r="8116" customFormat="1" x14ac:dyDescent="0.15"/>
    <row r="8117" customFormat="1" x14ac:dyDescent="0.15"/>
    <row r="8118" customFormat="1" x14ac:dyDescent="0.15"/>
    <row r="8119" customFormat="1" x14ac:dyDescent="0.15"/>
    <row r="8120" customFormat="1" x14ac:dyDescent="0.15"/>
    <row r="8121" customFormat="1" x14ac:dyDescent="0.15"/>
    <row r="8122" customFormat="1" x14ac:dyDescent="0.15"/>
    <row r="8123" customFormat="1" x14ac:dyDescent="0.15"/>
    <row r="8124" customFormat="1" x14ac:dyDescent="0.15"/>
    <row r="8125" customFormat="1" x14ac:dyDescent="0.15"/>
    <row r="8126" customFormat="1" x14ac:dyDescent="0.15"/>
    <row r="8127" customFormat="1" x14ac:dyDescent="0.15"/>
    <row r="8128" customFormat="1" x14ac:dyDescent="0.15"/>
    <row r="8129" customFormat="1" x14ac:dyDescent="0.15"/>
    <row r="8130" customFormat="1" x14ac:dyDescent="0.15"/>
    <row r="8131" customFormat="1" x14ac:dyDescent="0.15"/>
    <row r="8132" customFormat="1" x14ac:dyDescent="0.15"/>
    <row r="8133" customFormat="1" x14ac:dyDescent="0.15"/>
    <row r="8134" customFormat="1" x14ac:dyDescent="0.15"/>
    <row r="8135" customFormat="1" x14ac:dyDescent="0.15"/>
    <row r="8136" customFormat="1" x14ac:dyDescent="0.15"/>
    <row r="8137" customFormat="1" x14ac:dyDescent="0.15"/>
    <row r="8138" customFormat="1" x14ac:dyDescent="0.15"/>
    <row r="8139" customFormat="1" x14ac:dyDescent="0.15"/>
    <row r="8140" customFormat="1" x14ac:dyDescent="0.15"/>
    <row r="8141" customFormat="1" x14ac:dyDescent="0.15"/>
    <row r="8142" customFormat="1" x14ac:dyDescent="0.15"/>
    <row r="8143" customFormat="1" x14ac:dyDescent="0.15"/>
    <row r="8144" customFormat="1" x14ac:dyDescent="0.15"/>
    <row r="8145" customFormat="1" x14ac:dyDescent="0.15"/>
    <row r="8146" customFormat="1" x14ac:dyDescent="0.15"/>
    <row r="8147" customFormat="1" x14ac:dyDescent="0.15"/>
    <row r="8148" customFormat="1" x14ac:dyDescent="0.15"/>
    <row r="8149" customFormat="1" x14ac:dyDescent="0.15"/>
    <row r="8150" customFormat="1" x14ac:dyDescent="0.15"/>
    <row r="8151" customFormat="1" x14ac:dyDescent="0.15"/>
    <row r="8152" customFormat="1" x14ac:dyDescent="0.15"/>
    <row r="8153" customFormat="1" x14ac:dyDescent="0.15"/>
    <row r="8154" customFormat="1" x14ac:dyDescent="0.15"/>
    <row r="8155" customFormat="1" x14ac:dyDescent="0.15"/>
    <row r="8156" customFormat="1" x14ac:dyDescent="0.15"/>
    <row r="8157" customFormat="1" x14ac:dyDescent="0.15"/>
    <row r="8158" customFormat="1" x14ac:dyDescent="0.15"/>
    <row r="8159" customFormat="1" x14ac:dyDescent="0.15"/>
    <row r="8160" customFormat="1" x14ac:dyDescent="0.15"/>
    <row r="8161" customFormat="1" x14ac:dyDescent="0.15"/>
    <row r="8162" customFormat="1" x14ac:dyDescent="0.15"/>
    <row r="8163" customFormat="1" x14ac:dyDescent="0.15"/>
    <row r="8164" customFormat="1" x14ac:dyDescent="0.15"/>
    <row r="8165" customFormat="1" x14ac:dyDescent="0.15"/>
    <row r="8166" customFormat="1" x14ac:dyDescent="0.15"/>
    <row r="8167" customFormat="1" x14ac:dyDescent="0.15"/>
    <row r="8168" customFormat="1" x14ac:dyDescent="0.15"/>
    <row r="8169" customFormat="1" x14ac:dyDescent="0.15"/>
    <row r="8170" customFormat="1" x14ac:dyDescent="0.15"/>
    <row r="8171" customFormat="1" x14ac:dyDescent="0.15"/>
    <row r="8172" customFormat="1" x14ac:dyDescent="0.15"/>
    <row r="8173" customFormat="1" x14ac:dyDescent="0.15"/>
    <row r="8174" customFormat="1" x14ac:dyDescent="0.15"/>
    <row r="8175" customFormat="1" x14ac:dyDescent="0.15"/>
    <row r="8176" customFormat="1" x14ac:dyDescent="0.15"/>
    <row r="8177" customFormat="1" x14ac:dyDescent="0.15"/>
    <row r="8178" customFormat="1" x14ac:dyDescent="0.15"/>
    <row r="8179" customFormat="1" x14ac:dyDescent="0.15"/>
    <row r="8180" customFormat="1" x14ac:dyDescent="0.15"/>
    <row r="8181" customFormat="1" x14ac:dyDescent="0.15"/>
    <row r="8182" customFormat="1" x14ac:dyDescent="0.15"/>
    <row r="8183" customFormat="1" x14ac:dyDescent="0.15"/>
    <row r="8184" customFormat="1" x14ac:dyDescent="0.15"/>
    <row r="8185" customFormat="1" x14ac:dyDescent="0.15"/>
    <row r="8186" customFormat="1" x14ac:dyDescent="0.15"/>
    <row r="8187" customFormat="1" x14ac:dyDescent="0.15"/>
    <row r="8188" customFormat="1" x14ac:dyDescent="0.15"/>
    <row r="8189" customFormat="1" x14ac:dyDescent="0.15"/>
    <row r="8190" customFormat="1" x14ac:dyDescent="0.15"/>
    <row r="8191" customFormat="1" x14ac:dyDescent="0.15"/>
    <row r="8192" customFormat="1" x14ac:dyDescent="0.15"/>
    <row r="8193" customFormat="1" x14ac:dyDescent="0.15"/>
    <row r="8194" customFormat="1" x14ac:dyDescent="0.15"/>
    <row r="8195" customFormat="1" x14ac:dyDescent="0.15"/>
    <row r="8196" customFormat="1" x14ac:dyDescent="0.15"/>
    <row r="8197" customFormat="1" x14ac:dyDescent="0.15"/>
    <row r="8198" customFormat="1" x14ac:dyDescent="0.15"/>
    <row r="8199" customFormat="1" x14ac:dyDescent="0.15"/>
    <row r="8200" customFormat="1" x14ac:dyDescent="0.15"/>
    <row r="8201" customFormat="1" x14ac:dyDescent="0.15"/>
    <row r="8202" customFormat="1" x14ac:dyDescent="0.15"/>
    <row r="8203" customFormat="1" x14ac:dyDescent="0.15"/>
    <row r="8204" customFormat="1" x14ac:dyDescent="0.15"/>
    <row r="8205" customFormat="1" x14ac:dyDescent="0.15"/>
    <row r="8206" customFormat="1" x14ac:dyDescent="0.15"/>
    <row r="8207" customFormat="1" x14ac:dyDescent="0.15"/>
    <row r="8208" customFormat="1" x14ac:dyDescent="0.15"/>
    <row r="8209" customFormat="1" x14ac:dyDescent="0.15"/>
    <row r="8210" customFormat="1" x14ac:dyDescent="0.15"/>
    <row r="8211" customFormat="1" x14ac:dyDescent="0.15"/>
    <row r="8212" customFormat="1" x14ac:dyDescent="0.15"/>
    <row r="8213" customFormat="1" x14ac:dyDescent="0.15"/>
    <row r="8214" customFormat="1" x14ac:dyDescent="0.15"/>
    <row r="8215" customFormat="1" x14ac:dyDescent="0.15"/>
    <row r="8216" customFormat="1" x14ac:dyDescent="0.15"/>
    <row r="8217" customFormat="1" x14ac:dyDescent="0.15"/>
    <row r="8218" customFormat="1" x14ac:dyDescent="0.15"/>
    <row r="8219" customFormat="1" x14ac:dyDescent="0.15"/>
    <row r="8220" customFormat="1" x14ac:dyDescent="0.15"/>
    <row r="8221" customFormat="1" x14ac:dyDescent="0.15"/>
    <row r="8222" customFormat="1" x14ac:dyDescent="0.15"/>
    <row r="8223" customFormat="1" x14ac:dyDescent="0.15"/>
    <row r="8224" customFormat="1" x14ac:dyDescent="0.15"/>
    <row r="8225" customFormat="1" x14ac:dyDescent="0.15"/>
    <row r="8226" customFormat="1" x14ac:dyDescent="0.15"/>
    <row r="8227" customFormat="1" x14ac:dyDescent="0.15"/>
    <row r="8228" customFormat="1" x14ac:dyDescent="0.15"/>
    <row r="8229" customFormat="1" x14ac:dyDescent="0.15"/>
    <row r="8230" customFormat="1" x14ac:dyDescent="0.15"/>
    <row r="8231" customFormat="1" x14ac:dyDescent="0.15"/>
    <row r="8232" customFormat="1" x14ac:dyDescent="0.15"/>
    <row r="8233" customFormat="1" x14ac:dyDescent="0.15"/>
    <row r="8234" customFormat="1" x14ac:dyDescent="0.15"/>
    <row r="8235" customFormat="1" x14ac:dyDescent="0.15"/>
    <row r="8236" customFormat="1" x14ac:dyDescent="0.15"/>
    <row r="8237" customFormat="1" x14ac:dyDescent="0.15"/>
    <row r="8238" customFormat="1" x14ac:dyDescent="0.15"/>
    <row r="8239" customFormat="1" x14ac:dyDescent="0.15"/>
    <row r="8240" customFormat="1" x14ac:dyDescent="0.15"/>
    <row r="8241" customFormat="1" x14ac:dyDescent="0.15"/>
    <row r="8242" customFormat="1" x14ac:dyDescent="0.15"/>
    <row r="8243" customFormat="1" x14ac:dyDescent="0.15"/>
    <row r="8244" customFormat="1" x14ac:dyDescent="0.15"/>
    <row r="8245" customFormat="1" x14ac:dyDescent="0.15"/>
    <row r="8246" customFormat="1" x14ac:dyDescent="0.15"/>
    <row r="8247" customFormat="1" x14ac:dyDescent="0.15"/>
    <row r="8248" customFormat="1" x14ac:dyDescent="0.15"/>
    <row r="8249" customFormat="1" x14ac:dyDescent="0.15"/>
    <row r="8250" customFormat="1" x14ac:dyDescent="0.15"/>
    <row r="8251" customFormat="1" x14ac:dyDescent="0.15"/>
    <row r="8252" customFormat="1" x14ac:dyDescent="0.15"/>
    <row r="8253" customFormat="1" x14ac:dyDescent="0.15"/>
    <row r="8254" customFormat="1" x14ac:dyDescent="0.15"/>
    <row r="8255" customFormat="1" x14ac:dyDescent="0.15"/>
    <row r="8256" customFormat="1" x14ac:dyDescent="0.15"/>
    <row r="8257" customFormat="1" x14ac:dyDescent="0.15"/>
    <row r="8258" customFormat="1" x14ac:dyDescent="0.15"/>
    <row r="8259" customFormat="1" x14ac:dyDescent="0.15"/>
    <row r="8260" customFormat="1" x14ac:dyDescent="0.15"/>
    <row r="8261" customFormat="1" x14ac:dyDescent="0.15"/>
    <row r="8262" customFormat="1" x14ac:dyDescent="0.15"/>
    <row r="8263" customFormat="1" x14ac:dyDescent="0.15"/>
    <row r="8264" customFormat="1" x14ac:dyDescent="0.15"/>
    <row r="8265" customFormat="1" x14ac:dyDescent="0.15"/>
    <row r="8266" customFormat="1" x14ac:dyDescent="0.15"/>
    <row r="8267" customFormat="1" x14ac:dyDescent="0.15"/>
    <row r="8268" customFormat="1" x14ac:dyDescent="0.15"/>
    <row r="8269" customFormat="1" x14ac:dyDescent="0.15"/>
    <row r="8270" customFormat="1" x14ac:dyDescent="0.15"/>
    <row r="8271" customFormat="1" x14ac:dyDescent="0.15"/>
    <row r="8272" customFormat="1" x14ac:dyDescent="0.15"/>
    <row r="8273" customFormat="1" x14ac:dyDescent="0.15"/>
    <row r="8274" customFormat="1" x14ac:dyDescent="0.15"/>
    <row r="8275" customFormat="1" x14ac:dyDescent="0.15"/>
    <row r="8276" customFormat="1" x14ac:dyDescent="0.15"/>
    <row r="8277" customFormat="1" x14ac:dyDescent="0.15"/>
    <row r="8278" customFormat="1" x14ac:dyDescent="0.15"/>
    <row r="8279" customFormat="1" x14ac:dyDescent="0.15"/>
    <row r="8280" customFormat="1" x14ac:dyDescent="0.15"/>
    <row r="8281" customFormat="1" x14ac:dyDescent="0.15"/>
    <row r="8282" customFormat="1" x14ac:dyDescent="0.15"/>
    <row r="8283" customFormat="1" x14ac:dyDescent="0.15"/>
    <row r="8284" customFormat="1" x14ac:dyDescent="0.15"/>
    <row r="8285" customFormat="1" x14ac:dyDescent="0.15"/>
    <row r="8286" customFormat="1" x14ac:dyDescent="0.15"/>
    <row r="8287" customFormat="1" x14ac:dyDescent="0.15"/>
    <row r="8288" customFormat="1" x14ac:dyDescent="0.15"/>
    <row r="8289" customFormat="1" x14ac:dyDescent="0.15"/>
    <row r="8290" customFormat="1" x14ac:dyDescent="0.15"/>
    <row r="8291" customFormat="1" x14ac:dyDescent="0.15"/>
    <row r="8292" customFormat="1" x14ac:dyDescent="0.15"/>
    <row r="8293" customFormat="1" x14ac:dyDescent="0.15"/>
    <row r="8294" customFormat="1" x14ac:dyDescent="0.15"/>
    <row r="8295" customFormat="1" x14ac:dyDescent="0.15"/>
    <row r="8296" customFormat="1" x14ac:dyDescent="0.15"/>
    <row r="8297" customFormat="1" x14ac:dyDescent="0.15"/>
    <row r="8298" customFormat="1" x14ac:dyDescent="0.15"/>
    <row r="8299" customFormat="1" x14ac:dyDescent="0.15"/>
    <row r="8300" customFormat="1" x14ac:dyDescent="0.15"/>
    <row r="8301" customFormat="1" x14ac:dyDescent="0.15"/>
    <row r="8302" customFormat="1" x14ac:dyDescent="0.15"/>
    <row r="8303" customFormat="1" x14ac:dyDescent="0.15"/>
    <row r="8304" customFormat="1" x14ac:dyDescent="0.15"/>
    <row r="8305" customFormat="1" x14ac:dyDescent="0.15"/>
    <row r="8306" customFormat="1" x14ac:dyDescent="0.15"/>
    <row r="8307" customFormat="1" x14ac:dyDescent="0.15"/>
    <row r="8308" customFormat="1" x14ac:dyDescent="0.15"/>
    <row r="8309" customFormat="1" x14ac:dyDescent="0.15"/>
    <row r="8310" customFormat="1" x14ac:dyDescent="0.15"/>
    <row r="8311" customFormat="1" x14ac:dyDescent="0.15"/>
    <row r="8312" customFormat="1" x14ac:dyDescent="0.15"/>
    <row r="8313" customFormat="1" x14ac:dyDescent="0.15"/>
    <row r="8314" customFormat="1" x14ac:dyDescent="0.15"/>
    <row r="8315" customFormat="1" x14ac:dyDescent="0.15"/>
    <row r="8316" customFormat="1" x14ac:dyDescent="0.15"/>
    <row r="8317" customFormat="1" x14ac:dyDescent="0.15"/>
    <row r="8318" customFormat="1" x14ac:dyDescent="0.15"/>
    <row r="8319" customFormat="1" x14ac:dyDescent="0.15"/>
    <row r="8320" customFormat="1" x14ac:dyDescent="0.15"/>
    <row r="8321" customFormat="1" x14ac:dyDescent="0.15"/>
    <row r="8322" customFormat="1" x14ac:dyDescent="0.15"/>
    <row r="8323" customFormat="1" x14ac:dyDescent="0.15"/>
    <row r="8324" customFormat="1" x14ac:dyDescent="0.15"/>
    <row r="8325" customFormat="1" x14ac:dyDescent="0.15"/>
    <row r="8326" customFormat="1" x14ac:dyDescent="0.15"/>
    <row r="8327" customFormat="1" x14ac:dyDescent="0.15"/>
    <row r="8328" customFormat="1" x14ac:dyDescent="0.15"/>
    <row r="8329" customFormat="1" x14ac:dyDescent="0.15"/>
    <row r="8330" customFormat="1" x14ac:dyDescent="0.15"/>
    <row r="8331" customFormat="1" x14ac:dyDescent="0.15"/>
    <row r="8332" customFormat="1" x14ac:dyDescent="0.15"/>
    <row r="8333" customFormat="1" x14ac:dyDescent="0.15"/>
    <row r="8334" customFormat="1" x14ac:dyDescent="0.15"/>
    <row r="8335" customFormat="1" x14ac:dyDescent="0.15"/>
    <row r="8336" customFormat="1" x14ac:dyDescent="0.15"/>
    <row r="8337" customFormat="1" x14ac:dyDescent="0.15"/>
    <row r="8338" customFormat="1" x14ac:dyDescent="0.15"/>
    <row r="8339" customFormat="1" x14ac:dyDescent="0.15"/>
    <row r="8340" customFormat="1" x14ac:dyDescent="0.15"/>
    <row r="8341" customFormat="1" x14ac:dyDescent="0.15"/>
    <row r="8342" customFormat="1" x14ac:dyDescent="0.15"/>
    <row r="8343" customFormat="1" x14ac:dyDescent="0.15"/>
    <row r="8344" customFormat="1" x14ac:dyDescent="0.15"/>
    <row r="8345" customFormat="1" x14ac:dyDescent="0.15"/>
    <row r="8346" customFormat="1" x14ac:dyDescent="0.15"/>
    <row r="8347" customFormat="1" x14ac:dyDescent="0.15"/>
    <row r="8348" customFormat="1" x14ac:dyDescent="0.15"/>
    <row r="8349" customFormat="1" x14ac:dyDescent="0.15"/>
    <row r="8350" customFormat="1" x14ac:dyDescent="0.15"/>
    <row r="8351" customFormat="1" x14ac:dyDescent="0.15"/>
    <row r="8352" customFormat="1" x14ac:dyDescent="0.15"/>
    <row r="8353" customFormat="1" x14ac:dyDescent="0.15"/>
    <row r="8354" customFormat="1" x14ac:dyDescent="0.15"/>
    <row r="8355" customFormat="1" x14ac:dyDescent="0.15"/>
    <row r="8356" customFormat="1" x14ac:dyDescent="0.15"/>
    <row r="8357" customFormat="1" x14ac:dyDescent="0.15"/>
    <row r="8358" customFormat="1" x14ac:dyDescent="0.15"/>
    <row r="8359" customFormat="1" x14ac:dyDescent="0.15"/>
    <row r="8360" customFormat="1" x14ac:dyDescent="0.15"/>
    <row r="8361" customFormat="1" x14ac:dyDescent="0.15"/>
    <row r="8362" customFormat="1" x14ac:dyDescent="0.15"/>
    <row r="8363" customFormat="1" x14ac:dyDescent="0.15"/>
    <row r="8364" customFormat="1" x14ac:dyDescent="0.15"/>
    <row r="8365" customFormat="1" x14ac:dyDescent="0.15"/>
    <row r="8366" customFormat="1" x14ac:dyDescent="0.15"/>
    <row r="8367" customFormat="1" x14ac:dyDescent="0.15"/>
    <row r="8368" customFormat="1" x14ac:dyDescent="0.15"/>
    <row r="8369" customFormat="1" x14ac:dyDescent="0.15"/>
    <row r="8370" customFormat="1" x14ac:dyDescent="0.15"/>
    <row r="8371" customFormat="1" x14ac:dyDescent="0.15"/>
    <row r="8372" customFormat="1" x14ac:dyDescent="0.15"/>
    <row r="8373" customFormat="1" x14ac:dyDescent="0.15"/>
    <row r="8374" customFormat="1" x14ac:dyDescent="0.15"/>
    <row r="8375" customFormat="1" x14ac:dyDescent="0.15"/>
    <row r="8376" customFormat="1" x14ac:dyDescent="0.15"/>
    <row r="8377" customFormat="1" x14ac:dyDescent="0.15"/>
    <row r="8378" customFormat="1" x14ac:dyDescent="0.15"/>
    <row r="8379" customFormat="1" x14ac:dyDescent="0.15"/>
    <row r="8380" customFormat="1" x14ac:dyDescent="0.15"/>
    <row r="8381" customFormat="1" x14ac:dyDescent="0.15"/>
    <row r="8382" customFormat="1" x14ac:dyDescent="0.15"/>
    <row r="8383" customFormat="1" x14ac:dyDescent="0.15"/>
    <row r="8384" customFormat="1" x14ac:dyDescent="0.15"/>
    <row r="8385" customFormat="1" x14ac:dyDescent="0.15"/>
    <row r="8386" customFormat="1" x14ac:dyDescent="0.15"/>
    <row r="8387" customFormat="1" x14ac:dyDescent="0.15"/>
    <row r="8388" customFormat="1" x14ac:dyDescent="0.15"/>
    <row r="8389" customFormat="1" x14ac:dyDescent="0.15"/>
    <row r="8390" customFormat="1" x14ac:dyDescent="0.15"/>
    <row r="8391" customFormat="1" x14ac:dyDescent="0.15"/>
    <row r="8392" customFormat="1" x14ac:dyDescent="0.15"/>
    <row r="8393" customFormat="1" x14ac:dyDescent="0.15"/>
    <row r="8394" customFormat="1" x14ac:dyDescent="0.15"/>
    <row r="8395" customFormat="1" x14ac:dyDescent="0.15"/>
    <row r="8396" customFormat="1" x14ac:dyDescent="0.15"/>
    <row r="8397" customFormat="1" x14ac:dyDescent="0.15"/>
    <row r="8398" customFormat="1" x14ac:dyDescent="0.15"/>
    <row r="8399" customFormat="1" x14ac:dyDescent="0.15"/>
    <row r="8400" customFormat="1" x14ac:dyDescent="0.15"/>
    <row r="8401" customFormat="1" x14ac:dyDescent="0.15"/>
    <row r="8402" customFormat="1" x14ac:dyDescent="0.15"/>
    <row r="8403" customFormat="1" x14ac:dyDescent="0.15"/>
    <row r="8404" customFormat="1" x14ac:dyDescent="0.15"/>
    <row r="8405" customFormat="1" x14ac:dyDescent="0.15"/>
    <row r="8406" customFormat="1" x14ac:dyDescent="0.15"/>
    <row r="8407" customFormat="1" x14ac:dyDescent="0.15"/>
    <row r="8408" customFormat="1" x14ac:dyDescent="0.15"/>
    <row r="8409" customFormat="1" x14ac:dyDescent="0.15"/>
    <row r="8410" customFormat="1" x14ac:dyDescent="0.15"/>
    <row r="8411" customFormat="1" x14ac:dyDescent="0.15"/>
    <row r="8412" customFormat="1" x14ac:dyDescent="0.15"/>
    <row r="8413" customFormat="1" x14ac:dyDescent="0.15"/>
    <row r="8414" customFormat="1" x14ac:dyDescent="0.15"/>
    <row r="8415" customFormat="1" x14ac:dyDescent="0.15"/>
    <row r="8416" customFormat="1" x14ac:dyDescent="0.15"/>
    <row r="8417" customFormat="1" x14ac:dyDescent="0.15"/>
    <row r="8418" customFormat="1" x14ac:dyDescent="0.15"/>
    <row r="8419" customFormat="1" x14ac:dyDescent="0.15"/>
    <row r="8420" customFormat="1" x14ac:dyDescent="0.15"/>
    <row r="8421" customFormat="1" x14ac:dyDescent="0.15"/>
    <row r="8422" customFormat="1" x14ac:dyDescent="0.15"/>
    <row r="8423" customFormat="1" x14ac:dyDescent="0.15"/>
    <row r="8424" customFormat="1" x14ac:dyDescent="0.15"/>
    <row r="8425" customFormat="1" x14ac:dyDescent="0.15"/>
    <row r="8426" customFormat="1" x14ac:dyDescent="0.15"/>
    <row r="8427" customFormat="1" x14ac:dyDescent="0.15"/>
    <row r="8428" customFormat="1" x14ac:dyDescent="0.15"/>
    <row r="8429" customFormat="1" x14ac:dyDescent="0.15"/>
    <row r="8430" customFormat="1" x14ac:dyDescent="0.15"/>
    <row r="8431" customFormat="1" x14ac:dyDescent="0.15"/>
    <row r="8432" customFormat="1" x14ac:dyDescent="0.15"/>
    <row r="8433" customFormat="1" x14ac:dyDescent="0.15"/>
    <row r="8434" customFormat="1" x14ac:dyDescent="0.15"/>
    <row r="8435" customFormat="1" x14ac:dyDescent="0.15"/>
    <row r="8436" customFormat="1" x14ac:dyDescent="0.15"/>
    <row r="8437" customFormat="1" x14ac:dyDescent="0.15"/>
    <row r="8438" customFormat="1" x14ac:dyDescent="0.15"/>
    <row r="8439" customFormat="1" x14ac:dyDescent="0.15"/>
    <row r="8440" customFormat="1" x14ac:dyDescent="0.15"/>
    <row r="8441" customFormat="1" x14ac:dyDescent="0.15"/>
    <row r="8442" customFormat="1" x14ac:dyDescent="0.15"/>
    <row r="8443" customFormat="1" x14ac:dyDescent="0.15"/>
    <row r="8444" customFormat="1" x14ac:dyDescent="0.15"/>
    <row r="8445" customFormat="1" x14ac:dyDescent="0.15"/>
    <row r="8446" customFormat="1" x14ac:dyDescent="0.15"/>
    <row r="8447" customFormat="1" x14ac:dyDescent="0.15"/>
    <row r="8448" customFormat="1" x14ac:dyDescent="0.15"/>
    <row r="8449" customFormat="1" x14ac:dyDescent="0.15"/>
    <row r="8450" customFormat="1" x14ac:dyDescent="0.15"/>
    <row r="8451" customFormat="1" x14ac:dyDescent="0.15"/>
    <row r="8452" customFormat="1" x14ac:dyDescent="0.15"/>
    <row r="8453" customFormat="1" x14ac:dyDescent="0.15"/>
    <row r="8454" customFormat="1" x14ac:dyDescent="0.15"/>
    <row r="8455" customFormat="1" x14ac:dyDescent="0.15"/>
    <row r="8456" customFormat="1" x14ac:dyDescent="0.15"/>
    <row r="8457" customFormat="1" x14ac:dyDescent="0.15"/>
    <row r="8458" customFormat="1" x14ac:dyDescent="0.15"/>
    <row r="8459" customFormat="1" x14ac:dyDescent="0.15"/>
    <row r="8460" customFormat="1" x14ac:dyDescent="0.15"/>
    <row r="8461" customFormat="1" x14ac:dyDescent="0.15"/>
    <row r="8462" customFormat="1" x14ac:dyDescent="0.15"/>
    <row r="8463" customFormat="1" x14ac:dyDescent="0.15"/>
    <row r="8464" customFormat="1" x14ac:dyDescent="0.15"/>
    <row r="8465" customFormat="1" x14ac:dyDescent="0.15"/>
    <row r="8466" customFormat="1" x14ac:dyDescent="0.15"/>
    <row r="8467" customFormat="1" x14ac:dyDescent="0.15"/>
    <row r="8468" customFormat="1" x14ac:dyDescent="0.15"/>
    <row r="8469" customFormat="1" x14ac:dyDescent="0.15"/>
    <row r="8470" customFormat="1" x14ac:dyDescent="0.15"/>
    <row r="8471" customFormat="1" x14ac:dyDescent="0.15"/>
    <row r="8472" customFormat="1" x14ac:dyDescent="0.15"/>
    <row r="8473" customFormat="1" x14ac:dyDescent="0.15"/>
    <row r="8474" customFormat="1" x14ac:dyDescent="0.15"/>
    <row r="8475" customFormat="1" x14ac:dyDescent="0.15"/>
    <row r="8476" customFormat="1" x14ac:dyDescent="0.15"/>
    <row r="8477" customFormat="1" x14ac:dyDescent="0.15"/>
    <row r="8478" customFormat="1" x14ac:dyDescent="0.15"/>
    <row r="8479" customFormat="1" x14ac:dyDescent="0.15"/>
    <row r="8480" customFormat="1" x14ac:dyDescent="0.15"/>
    <row r="8481" customFormat="1" x14ac:dyDescent="0.15"/>
    <row r="8482" customFormat="1" x14ac:dyDescent="0.15"/>
    <row r="8483" customFormat="1" x14ac:dyDescent="0.15"/>
    <row r="8484" customFormat="1" x14ac:dyDescent="0.15"/>
    <row r="8485" customFormat="1" x14ac:dyDescent="0.15"/>
    <row r="8486" customFormat="1" x14ac:dyDescent="0.15"/>
    <row r="8487" customFormat="1" x14ac:dyDescent="0.15"/>
    <row r="8488" customFormat="1" x14ac:dyDescent="0.15"/>
    <row r="8489" customFormat="1" x14ac:dyDescent="0.15"/>
    <row r="8490" customFormat="1" x14ac:dyDescent="0.15"/>
    <row r="8491" customFormat="1" x14ac:dyDescent="0.15"/>
    <row r="8492" customFormat="1" x14ac:dyDescent="0.15"/>
    <row r="8493" customFormat="1" x14ac:dyDescent="0.15"/>
    <row r="8494" customFormat="1" x14ac:dyDescent="0.15"/>
    <row r="8495" customFormat="1" x14ac:dyDescent="0.15"/>
    <row r="8496" customFormat="1" x14ac:dyDescent="0.15"/>
    <row r="8497" customFormat="1" x14ac:dyDescent="0.15"/>
    <row r="8498" customFormat="1" x14ac:dyDescent="0.15"/>
    <row r="8499" customFormat="1" x14ac:dyDescent="0.15"/>
    <row r="8500" customFormat="1" x14ac:dyDescent="0.15"/>
    <row r="8501" customFormat="1" x14ac:dyDescent="0.15"/>
    <row r="8502" customFormat="1" x14ac:dyDescent="0.15"/>
    <row r="8503" customFormat="1" x14ac:dyDescent="0.15"/>
    <row r="8504" customFormat="1" x14ac:dyDescent="0.15"/>
    <row r="8505" customFormat="1" x14ac:dyDescent="0.15"/>
    <row r="8506" customFormat="1" x14ac:dyDescent="0.15"/>
    <row r="8507" customFormat="1" x14ac:dyDescent="0.15"/>
    <row r="8508" customFormat="1" x14ac:dyDescent="0.15"/>
    <row r="8509" customFormat="1" x14ac:dyDescent="0.15"/>
    <row r="8510" customFormat="1" x14ac:dyDescent="0.15"/>
    <row r="8511" customFormat="1" x14ac:dyDescent="0.15"/>
    <row r="8512" customFormat="1" x14ac:dyDescent="0.15"/>
    <row r="8513" customFormat="1" x14ac:dyDescent="0.15"/>
    <row r="8514" customFormat="1" x14ac:dyDescent="0.15"/>
    <row r="8515" customFormat="1" x14ac:dyDescent="0.15"/>
    <row r="8516" customFormat="1" x14ac:dyDescent="0.15"/>
    <row r="8517" customFormat="1" x14ac:dyDescent="0.15"/>
    <row r="8518" customFormat="1" x14ac:dyDescent="0.15"/>
    <row r="8519" customFormat="1" x14ac:dyDescent="0.15"/>
    <row r="8520" customFormat="1" x14ac:dyDescent="0.15"/>
    <row r="8521" customFormat="1" x14ac:dyDescent="0.15"/>
    <row r="8522" customFormat="1" x14ac:dyDescent="0.15"/>
    <row r="8523" customFormat="1" x14ac:dyDescent="0.15"/>
    <row r="8524" customFormat="1" x14ac:dyDescent="0.15"/>
    <row r="8525" customFormat="1" x14ac:dyDescent="0.15"/>
    <row r="8526" customFormat="1" x14ac:dyDescent="0.15"/>
    <row r="8527" customFormat="1" x14ac:dyDescent="0.15"/>
    <row r="8528" customFormat="1" x14ac:dyDescent="0.15"/>
    <row r="8529" customFormat="1" x14ac:dyDescent="0.15"/>
    <row r="8530" customFormat="1" x14ac:dyDescent="0.15"/>
    <row r="8531" customFormat="1" x14ac:dyDescent="0.15"/>
    <row r="8532" customFormat="1" x14ac:dyDescent="0.15"/>
    <row r="8533" customFormat="1" x14ac:dyDescent="0.15"/>
    <row r="8534" customFormat="1" x14ac:dyDescent="0.15"/>
    <row r="8535" customFormat="1" x14ac:dyDescent="0.15"/>
    <row r="8536" customFormat="1" x14ac:dyDescent="0.15"/>
    <row r="8537" customFormat="1" x14ac:dyDescent="0.15"/>
    <row r="8538" customFormat="1" x14ac:dyDescent="0.15"/>
    <row r="8539" customFormat="1" x14ac:dyDescent="0.15"/>
    <row r="8540" customFormat="1" x14ac:dyDescent="0.15"/>
    <row r="8541" customFormat="1" x14ac:dyDescent="0.15"/>
    <row r="8542" customFormat="1" x14ac:dyDescent="0.15"/>
    <row r="8543" customFormat="1" x14ac:dyDescent="0.15"/>
    <row r="8544" customFormat="1" x14ac:dyDescent="0.15"/>
    <row r="8545" customFormat="1" x14ac:dyDescent="0.15"/>
    <row r="8546" customFormat="1" x14ac:dyDescent="0.15"/>
    <row r="8547" customFormat="1" x14ac:dyDescent="0.15"/>
    <row r="8548" customFormat="1" x14ac:dyDescent="0.15"/>
    <row r="8549" customFormat="1" x14ac:dyDescent="0.15"/>
    <row r="8550" customFormat="1" x14ac:dyDescent="0.15"/>
    <row r="8551" customFormat="1" x14ac:dyDescent="0.15"/>
    <row r="8552" customFormat="1" x14ac:dyDescent="0.15"/>
    <row r="8553" customFormat="1" x14ac:dyDescent="0.15"/>
    <row r="8554" customFormat="1" x14ac:dyDescent="0.15"/>
    <row r="8555" customFormat="1" x14ac:dyDescent="0.15"/>
    <row r="8556" customFormat="1" x14ac:dyDescent="0.15"/>
    <row r="8557" customFormat="1" x14ac:dyDescent="0.15"/>
    <row r="8558" customFormat="1" x14ac:dyDescent="0.15"/>
    <row r="8559" customFormat="1" x14ac:dyDescent="0.15"/>
    <row r="8560" customFormat="1" x14ac:dyDescent="0.15"/>
    <row r="8561" customFormat="1" x14ac:dyDescent="0.15"/>
    <row r="8562" customFormat="1" x14ac:dyDescent="0.15"/>
    <row r="8563" customFormat="1" x14ac:dyDescent="0.15"/>
    <row r="8564" customFormat="1" x14ac:dyDescent="0.15"/>
    <row r="8565" customFormat="1" x14ac:dyDescent="0.15"/>
    <row r="8566" customFormat="1" x14ac:dyDescent="0.15"/>
    <row r="8567" customFormat="1" x14ac:dyDescent="0.15"/>
    <row r="8568" customFormat="1" x14ac:dyDescent="0.15"/>
    <row r="8569" customFormat="1" x14ac:dyDescent="0.15"/>
    <row r="8570" customFormat="1" x14ac:dyDescent="0.15"/>
    <row r="8571" customFormat="1" x14ac:dyDescent="0.15"/>
    <row r="8572" customFormat="1" x14ac:dyDescent="0.15"/>
    <row r="8573" customFormat="1" x14ac:dyDescent="0.15"/>
    <row r="8574" customFormat="1" x14ac:dyDescent="0.15"/>
    <row r="8575" customFormat="1" x14ac:dyDescent="0.15"/>
    <row r="8576" customFormat="1" x14ac:dyDescent="0.15"/>
    <row r="8577" customFormat="1" x14ac:dyDescent="0.15"/>
    <row r="8578" customFormat="1" x14ac:dyDescent="0.15"/>
    <row r="8579" customFormat="1" x14ac:dyDescent="0.15"/>
    <row r="8580" customFormat="1" x14ac:dyDescent="0.15"/>
    <row r="8581" customFormat="1" x14ac:dyDescent="0.15"/>
    <row r="8582" customFormat="1" x14ac:dyDescent="0.15"/>
    <row r="8583" customFormat="1" x14ac:dyDescent="0.15"/>
    <row r="8584" customFormat="1" x14ac:dyDescent="0.15"/>
    <row r="8585" customFormat="1" x14ac:dyDescent="0.15"/>
    <row r="8586" customFormat="1" x14ac:dyDescent="0.15"/>
    <row r="8587" customFormat="1" x14ac:dyDescent="0.15"/>
    <row r="8588" customFormat="1" x14ac:dyDescent="0.15"/>
    <row r="8589" customFormat="1" x14ac:dyDescent="0.15"/>
    <row r="8590" customFormat="1" x14ac:dyDescent="0.15"/>
    <row r="8591" customFormat="1" x14ac:dyDescent="0.15"/>
    <row r="8592" customFormat="1" x14ac:dyDescent="0.15"/>
    <row r="8593" customFormat="1" x14ac:dyDescent="0.15"/>
    <row r="8594" customFormat="1" x14ac:dyDescent="0.15"/>
    <row r="8595" customFormat="1" x14ac:dyDescent="0.15"/>
    <row r="8596" customFormat="1" x14ac:dyDescent="0.15"/>
    <row r="8597" customFormat="1" x14ac:dyDescent="0.15"/>
    <row r="8598" customFormat="1" x14ac:dyDescent="0.15"/>
    <row r="8599" customFormat="1" x14ac:dyDescent="0.15"/>
    <row r="8600" customFormat="1" x14ac:dyDescent="0.15"/>
    <row r="8601" customFormat="1" x14ac:dyDescent="0.15"/>
    <row r="8602" customFormat="1" x14ac:dyDescent="0.15"/>
    <row r="8603" customFormat="1" x14ac:dyDescent="0.15"/>
    <row r="8604" customFormat="1" x14ac:dyDescent="0.15"/>
    <row r="8605" customFormat="1" x14ac:dyDescent="0.15"/>
    <row r="8606" customFormat="1" x14ac:dyDescent="0.15"/>
    <row r="8607" customFormat="1" x14ac:dyDescent="0.15"/>
    <row r="8608" customFormat="1" x14ac:dyDescent="0.15"/>
    <row r="8609" customFormat="1" x14ac:dyDescent="0.15"/>
    <row r="8610" customFormat="1" x14ac:dyDescent="0.15"/>
    <row r="8611" customFormat="1" x14ac:dyDescent="0.15"/>
    <row r="8612" customFormat="1" x14ac:dyDescent="0.15"/>
    <row r="8613" customFormat="1" x14ac:dyDescent="0.15"/>
    <row r="8614" customFormat="1" x14ac:dyDescent="0.15"/>
    <row r="8615" customFormat="1" x14ac:dyDescent="0.15"/>
    <row r="8616" customFormat="1" x14ac:dyDescent="0.15"/>
    <row r="8617" customFormat="1" x14ac:dyDescent="0.15"/>
    <row r="8618" customFormat="1" x14ac:dyDescent="0.15"/>
    <row r="8619" customFormat="1" x14ac:dyDescent="0.15"/>
    <row r="8620" customFormat="1" x14ac:dyDescent="0.15"/>
    <row r="8621" customFormat="1" x14ac:dyDescent="0.15"/>
    <row r="8622" customFormat="1" x14ac:dyDescent="0.15"/>
    <row r="8623" customFormat="1" x14ac:dyDescent="0.15"/>
    <row r="8624" customFormat="1" x14ac:dyDescent="0.15"/>
    <row r="8625" customFormat="1" x14ac:dyDescent="0.15"/>
    <row r="8626" customFormat="1" x14ac:dyDescent="0.15"/>
    <row r="8627" customFormat="1" x14ac:dyDescent="0.15"/>
    <row r="8628" customFormat="1" x14ac:dyDescent="0.15"/>
    <row r="8629" customFormat="1" x14ac:dyDescent="0.15"/>
    <row r="8630" customFormat="1" x14ac:dyDescent="0.15"/>
    <row r="8631" customFormat="1" x14ac:dyDescent="0.15"/>
    <row r="8632" customFormat="1" x14ac:dyDescent="0.15"/>
    <row r="8633" customFormat="1" x14ac:dyDescent="0.15"/>
    <row r="8634" customFormat="1" x14ac:dyDescent="0.15"/>
    <row r="8635" customFormat="1" x14ac:dyDescent="0.15"/>
    <row r="8636" customFormat="1" x14ac:dyDescent="0.15"/>
    <row r="8637" customFormat="1" x14ac:dyDescent="0.15"/>
    <row r="8638" customFormat="1" x14ac:dyDescent="0.15"/>
    <row r="8639" customFormat="1" x14ac:dyDescent="0.15"/>
    <row r="8640" customFormat="1" x14ac:dyDescent="0.15"/>
    <row r="8641" customFormat="1" x14ac:dyDescent="0.15"/>
    <row r="8642" customFormat="1" x14ac:dyDescent="0.15"/>
    <row r="8643" customFormat="1" x14ac:dyDescent="0.15"/>
    <row r="8644" customFormat="1" x14ac:dyDescent="0.15"/>
    <row r="8645" customFormat="1" x14ac:dyDescent="0.15"/>
    <row r="8646" customFormat="1" x14ac:dyDescent="0.15"/>
    <row r="8647" customFormat="1" x14ac:dyDescent="0.15"/>
    <row r="8648" customFormat="1" x14ac:dyDescent="0.15"/>
    <row r="8649" customFormat="1" x14ac:dyDescent="0.15"/>
    <row r="8650" customFormat="1" x14ac:dyDescent="0.15"/>
    <row r="8651" customFormat="1" x14ac:dyDescent="0.15"/>
    <row r="8652" customFormat="1" x14ac:dyDescent="0.15"/>
    <row r="8653" customFormat="1" x14ac:dyDescent="0.15"/>
    <row r="8654" customFormat="1" x14ac:dyDescent="0.15"/>
    <row r="8655" customFormat="1" x14ac:dyDescent="0.15"/>
    <row r="8656" customFormat="1" x14ac:dyDescent="0.15"/>
    <row r="8657" customFormat="1" x14ac:dyDescent="0.15"/>
    <row r="8658" customFormat="1" x14ac:dyDescent="0.15"/>
    <row r="8659" customFormat="1" x14ac:dyDescent="0.15"/>
    <row r="8660" customFormat="1" x14ac:dyDescent="0.15"/>
    <row r="8661" customFormat="1" x14ac:dyDescent="0.15"/>
    <row r="8662" customFormat="1" x14ac:dyDescent="0.15"/>
    <row r="8663" customFormat="1" x14ac:dyDescent="0.15"/>
    <row r="8664" customFormat="1" x14ac:dyDescent="0.15"/>
    <row r="8665" customFormat="1" x14ac:dyDescent="0.15"/>
    <row r="8666" customFormat="1" x14ac:dyDescent="0.15"/>
    <row r="8667" customFormat="1" x14ac:dyDescent="0.15"/>
    <row r="8668" customFormat="1" x14ac:dyDescent="0.15"/>
    <row r="8669" customFormat="1" x14ac:dyDescent="0.15"/>
    <row r="8670" customFormat="1" x14ac:dyDescent="0.15"/>
    <row r="8671" customFormat="1" x14ac:dyDescent="0.15"/>
    <row r="8672" customFormat="1" x14ac:dyDescent="0.15"/>
    <row r="8673" customFormat="1" x14ac:dyDescent="0.15"/>
    <row r="8674" customFormat="1" x14ac:dyDescent="0.15"/>
    <row r="8675" customFormat="1" x14ac:dyDescent="0.15"/>
    <row r="8676" customFormat="1" x14ac:dyDescent="0.15"/>
    <row r="8677" customFormat="1" x14ac:dyDescent="0.15"/>
    <row r="8678" customFormat="1" x14ac:dyDescent="0.15"/>
    <row r="8679" customFormat="1" x14ac:dyDescent="0.15"/>
    <row r="8680" customFormat="1" x14ac:dyDescent="0.15"/>
    <row r="8681" customFormat="1" x14ac:dyDescent="0.15"/>
    <row r="8682" customFormat="1" x14ac:dyDescent="0.15"/>
    <row r="8683" customFormat="1" x14ac:dyDescent="0.15"/>
    <row r="8684" customFormat="1" x14ac:dyDescent="0.15"/>
    <row r="8685" customFormat="1" x14ac:dyDescent="0.15"/>
    <row r="8686" customFormat="1" x14ac:dyDescent="0.15"/>
    <row r="8687" customFormat="1" x14ac:dyDescent="0.15"/>
    <row r="8688" customFormat="1" x14ac:dyDescent="0.15"/>
    <row r="8689" customFormat="1" x14ac:dyDescent="0.15"/>
    <row r="8690" customFormat="1" x14ac:dyDescent="0.15"/>
    <row r="8691" customFormat="1" x14ac:dyDescent="0.15"/>
    <row r="8692" customFormat="1" x14ac:dyDescent="0.15"/>
    <row r="8693" customFormat="1" x14ac:dyDescent="0.15"/>
    <row r="8694" customFormat="1" x14ac:dyDescent="0.15"/>
    <row r="8695" customFormat="1" x14ac:dyDescent="0.15"/>
    <row r="8696" customFormat="1" x14ac:dyDescent="0.15"/>
    <row r="8697" customFormat="1" x14ac:dyDescent="0.15"/>
    <row r="8698" customFormat="1" x14ac:dyDescent="0.15"/>
    <row r="8699" customFormat="1" x14ac:dyDescent="0.15"/>
    <row r="8700" customFormat="1" x14ac:dyDescent="0.15"/>
    <row r="8701" customFormat="1" x14ac:dyDescent="0.15"/>
    <row r="8702" customFormat="1" x14ac:dyDescent="0.15"/>
    <row r="8703" customFormat="1" x14ac:dyDescent="0.15"/>
    <row r="8704" customFormat="1" x14ac:dyDescent="0.15"/>
    <row r="8705" customFormat="1" x14ac:dyDescent="0.15"/>
    <row r="8706" customFormat="1" x14ac:dyDescent="0.15"/>
    <row r="8707" customFormat="1" x14ac:dyDescent="0.15"/>
    <row r="8708" customFormat="1" x14ac:dyDescent="0.15"/>
    <row r="8709" customFormat="1" x14ac:dyDescent="0.15"/>
    <row r="8710" customFormat="1" x14ac:dyDescent="0.15"/>
    <row r="8711" customFormat="1" x14ac:dyDescent="0.15"/>
    <row r="8712" customFormat="1" x14ac:dyDescent="0.15"/>
    <row r="8713" customFormat="1" x14ac:dyDescent="0.15"/>
    <row r="8714" customFormat="1" x14ac:dyDescent="0.15"/>
    <row r="8715" customFormat="1" x14ac:dyDescent="0.15"/>
    <row r="8716" customFormat="1" x14ac:dyDescent="0.15"/>
    <row r="8717" customFormat="1" x14ac:dyDescent="0.15"/>
    <row r="8718" customFormat="1" x14ac:dyDescent="0.15"/>
    <row r="8719" customFormat="1" x14ac:dyDescent="0.15"/>
    <row r="8720" customFormat="1" x14ac:dyDescent="0.15"/>
    <row r="8721" customFormat="1" x14ac:dyDescent="0.15"/>
    <row r="8722" customFormat="1" x14ac:dyDescent="0.15"/>
    <row r="8723" customFormat="1" x14ac:dyDescent="0.15"/>
    <row r="8724" customFormat="1" x14ac:dyDescent="0.15"/>
    <row r="8725" customFormat="1" x14ac:dyDescent="0.15"/>
    <row r="8726" customFormat="1" x14ac:dyDescent="0.15"/>
    <row r="8727" customFormat="1" x14ac:dyDescent="0.15"/>
    <row r="8728" customFormat="1" x14ac:dyDescent="0.15"/>
    <row r="8729" customFormat="1" x14ac:dyDescent="0.15"/>
    <row r="8730" customFormat="1" x14ac:dyDescent="0.15"/>
    <row r="8731" customFormat="1" x14ac:dyDescent="0.15"/>
    <row r="8732" customFormat="1" x14ac:dyDescent="0.15"/>
    <row r="8733" customFormat="1" x14ac:dyDescent="0.15"/>
    <row r="8734" customFormat="1" x14ac:dyDescent="0.15"/>
    <row r="8735" customFormat="1" x14ac:dyDescent="0.15"/>
    <row r="8736" customFormat="1" x14ac:dyDescent="0.15"/>
    <row r="8737" customFormat="1" x14ac:dyDescent="0.15"/>
    <row r="8738" customFormat="1" x14ac:dyDescent="0.15"/>
    <row r="8739" customFormat="1" x14ac:dyDescent="0.15"/>
    <row r="8740" customFormat="1" x14ac:dyDescent="0.15"/>
    <row r="8741" customFormat="1" x14ac:dyDescent="0.15"/>
    <row r="8742" customFormat="1" x14ac:dyDescent="0.15"/>
    <row r="8743" customFormat="1" x14ac:dyDescent="0.15"/>
    <row r="8744" customFormat="1" x14ac:dyDescent="0.15"/>
    <row r="8745" customFormat="1" x14ac:dyDescent="0.15"/>
  </sheetData>
  <sheetProtection algorithmName="SHA-512" hashValue="lajTRME8ywBUclXGhJFfuFKcqsrpT+A0u6mkricxKzi6734bQidmGt/YZ/QJuvHeTaagnayOkCQYvxTXPdh7Qg==" saltValue="ScQ2H4zANbQK9ll032dUAA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0D3F2-DB76-644E-B59D-C77E72E19A97}">
  <sheetPr codeName="Sheet24"/>
  <dimension ref="A1:AHZ8747"/>
  <sheetViews>
    <sheetView zoomScaleNormal="100" workbookViewId="0">
      <selection activeCell="W4" sqref="W4:AN101"/>
    </sheetView>
  </sheetViews>
  <sheetFormatPr baseColWidth="10" defaultRowHeight="13" x14ac:dyDescent="0.15"/>
  <cols>
    <col min="1" max="1" width="17.33203125" style="213" customWidth="1"/>
    <col min="2" max="2" width="18.6640625" style="213" bestFit="1" customWidth="1"/>
    <col min="3" max="7" width="11.83203125" style="213" customWidth="1"/>
    <col min="8" max="8" width="12.5" style="213" hidden="1" customWidth="1"/>
    <col min="9" max="9" width="11.83203125" style="213" hidden="1" customWidth="1"/>
    <col min="10" max="14" width="11.83203125" style="213" customWidth="1"/>
    <col min="15" max="18" width="11.83203125" style="213" hidden="1" customWidth="1"/>
    <col min="19" max="22" width="11.83203125" style="213" customWidth="1"/>
    <col min="911" max="16384" width="10.83203125" style="213"/>
  </cols>
  <sheetData>
    <row r="1" spans="1:40" customFormat="1" x14ac:dyDescent="0.15">
      <c r="A1" s="275" t="s">
        <v>2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</row>
    <row r="2" spans="1:40" customFormat="1" x14ac:dyDescent="0.15">
      <c r="A2" s="275" t="s">
        <v>287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  <c r="AC2" s="275"/>
      <c r="AD2" s="275"/>
      <c r="AE2" s="275"/>
      <c r="AF2" s="275"/>
      <c r="AG2" s="275"/>
      <c r="AH2" s="275"/>
      <c r="AI2" s="275"/>
      <c r="AJ2" s="275"/>
      <c r="AK2" s="275"/>
      <c r="AL2" s="275"/>
      <c r="AM2" s="275"/>
      <c r="AN2" s="275"/>
    </row>
    <row r="3" spans="1:40" customFormat="1" ht="14" thickBot="1" x14ac:dyDescent="0.2">
      <c r="A3" s="275"/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5"/>
      <c r="AL3" s="275"/>
      <c r="AM3" s="275"/>
      <c r="AN3" s="275"/>
    </row>
    <row r="4" spans="1:40" ht="14" x14ac:dyDescent="0.15">
      <c r="A4" s="193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5"/>
      <c r="W4" s="276"/>
      <c r="X4" s="276"/>
      <c r="Y4" s="276"/>
      <c r="Z4" s="276"/>
      <c r="AA4" s="276"/>
      <c r="AB4" s="276"/>
      <c r="AC4" s="276"/>
      <c r="AD4" s="276"/>
      <c r="AE4" s="276"/>
      <c r="AF4" s="276"/>
      <c r="AG4" s="276"/>
      <c r="AH4" s="276"/>
      <c r="AI4" s="276"/>
      <c r="AJ4" s="276"/>
      <c r="AK4" s="276"/>
      <c r="AL4" s="276"/>
      <c r="AM4" s="276"/>
      <c r="AN4" s="276"/>
    </row>
    <row r="5" spans="1:40" ht="14" x14ac:dyDescent="0.15">
      <c r="A5" s="196" t="s">
        <v>303</v>
      </c>
      <c r="B5" s="232"/>
      <c r="C5" s="233">
        <v>7500</v>
      </c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197"/>
      <c r="W5" s="276"/>
      <c r="X5" s="276"/>
      <c r="Y5" s="276"/>
      <c r="Z5" s="276"/>
      <c r="AA5" s="276"/>
      <c r="AB5" s="276"/>
      <c r="AC5" s="276"/>
      <c r="AD5" s="276"/>
      <c r="AE5" s="276"/>
      <c r="AF5" s="276"/>
      <c r="AG5" s="276"/>
      <c r="AH5" s="276"/>
      <c r="AI5" s="276"/>
      <c r="AJ5" s="276"/>
      <c r="AK5" s="276"/>
      <c r="AL5" s="276"/>
      <c r="AM5" s="276"/>
      <c r="AN5" s="276"/>
    </row>
    <row r="6" spans="1:40" ht="15" thickBot="1" x14ac:dyDescent="0.2">
      <c r="A6" s="198"/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200"/>
      <c r="W6" s="276"/>
      <c r="X6" s="276"/>
      <c r="Y6" s="276"/>
      <c r="Z6" s="276"/>
      <c r="AA6" s="276"/>
      <c r="AB6" s="276"/>
      <c r="AC6" s="276"/>
      <c r="AD6" s="276"/>
      <c r="AE6" s="276"/>
      <c r="AF6" s="276"/>
      <c r="AG6" s="276"/>
      <c r="AH6" s="276"/>
      <c r="AI6" s="276"/>
      <c r="AJ6" s="276"/>
      <c r="AK6" s="276"/>
      <c r="AL6" s="276"/>
      <c r="AM6" s="276"/>
      <c r="AN6" s="276"/>
    </row>
    <row r="7" spans="1:40" ht="14" x14ac:dyDescent="0.15">
      <c r="A7" s="193" t="s">
        <v>284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5"/>
      <c r="W7" s="276"/>
      <c r="X7" s="276"/>
      <c r="Y7" s="276"/>
      <c r="Z7" s="276"/>
      <c r="AA7" s="276"/>
      <c r="AB7" s="276"/>
      <c r="AC7" s="276"/>
      <c r="AD7" s="276"/>
      <c r="AE7" s="276"/>
      <c r="AF7" s="276"/>
      <c r="AG7" s="276"/>
      <c r="AH7" s="276"/>
      <c r="AI7" s="276"/>
      <c r="AJ7" s="276"/>
      <c r="AK7" s="276"/>
      <c r="AL7" s="276"/>
      <c r="AM7" s="276"/>
      <c r="AN7" s="276"/>
    </row>
    <row r="8" spans="1:40" ht="75" x14ac:dyDescent="0.15">
      <c r="A8" s="237" t="s">
        <v>84</v>
      </c>
      <c r="B8" s="238" t="s">
        <v>44</v>
      </c>
      <c r="C8" s="239" t="s">
        <v>45</v>
      </c>
      <c r="D8" s="239" t="s">
        <v>57</v>
      </c>
      <c r="E8" s="239" t="s">
        <v>58</v>
      </c>
      <c r="F8" s="239" t="s">
        <v>59</v>
      </c>
      <c r="G8" s="240" t="s">
        <v>328</v>
      </c>
      <c r="H8" s="259" t="s">
        <v>0</v>
      </c>
      <c r="I8" s="259" t="s">
        <v>46</v>
      </c>
      <c r="J8" s="241" t="s">
        <v>1</v>
      </c>
      <c r="K8" s="242" t="s">
        <v>47</v>
      </c>
      <c r="L8" s="242" t="s">
        <v>48</v>
      </c>
      <c r="M8" s="242" t="s">
        <v>49</v>
      </c>
      <c r="N8" s="242" t="s">
        <v>50</v>
      </c>
      <c r="O8" s="243" t="s">
        <v>300</v>
      </c>
      <c r="P8" s="243" t="s">
        <v>301</v>
      </c>
      <c r="Q8" s="243" t="s">
        <v>51</v>
      </c>
      <c r="R8" s="243" t="s">
        <v>52</v>
      </c>
      <c r="S8" s="244" t="s">
        <v>53</v>
      </c>
      <c r="T8" s="244" t="s">
        <v>54</v>
      </c>
      <c r="U8" s="242" t="s">
        <v>55</v>
      </c>
      <c r="V8" s="245" t="s">
        <v>56</v>
      </c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6"/>
      <c r="AL8" s="276"/>
      <c r="AM8" s="276"/>
      <c r="AN8" s="276"/>
    </row>
    <row r="9" spans="1:40" ht="14" x14ac:dyDescent="0.15">
      <c r="A9" s="201" t="str">
        <f>'Tariffs 2021'!F3</f>
        <v>AGL</v>
      </c>
      <c r="B9" s="227" t="str">
        <f>'Tariffs 2021'!G3</f>
        <v>Flexible Saver</v>
      </c>
      <c r="C9" s="228">
        <f>91*'Tariffs 2021'!H3/100</f>
        <v>98.35445454545453</v>
      </c>
      <c r="D9" s="228">
        <f>IF('Tariffs 2021'!K3="",$C$5*'Tariffs 2021'!W3/100,IF($C$5&gt;='Tariffs 2021'!L3*1.5,('Tariffs 2021'!L3*1.5*'Tariffs 2021'!W3/100),($C$5*'Tariffs 2021'!W3/100)))</f>
        <v>251.59090909090904</v>
      </c>
      <c r="E9" s="228">
        <f>IF(AND('Tariffs 2021'!L3*1.5&gt;0,'Tariffs 2021'!M3*1.5&gt;0),IF($C$5&lt;'Tariffs 2021'!L3*1.5,0,IF(($C$5-'Tariffs 2021'!L3*1.5)&lt;=('Tariffs 2021'!M3*1.5+'Tariffs 2021'!L3*1.5),(($C$5-'Tariffs 2021'!L3*1.5)*'Tariffs 2021'!X3/100),(('Tariffs 2021'!M3*1.5)*'Tariffs 2021'!X3/100))),0)</f>
        <v>0</v>
      </c>
      <c r="F9" s="228">
        <f>IF(AND('Tariffs 2021'!P3&gt;0,'Tariffs 2021'!O3&gt;0),IF(($C$5&lt;(SUM('Tariffs 2021'!L3:P3))*1.5),(0),($C$5-(SUM('Tariffs 2021'!L3:P3)*1.5))*'Tariffs 2021'!AB3/100),IF(AND('Tariffs 2021'!O3&gt;0,'Tariffs 2021'!P3=""),IF(($C$5&lt; (SUM('Tariffs 2021'!L3:O3))*1.5),(0),($C$5-(SUM('Tariffs 2021'!L3:O3))*1.5)*'Tariffs 2021'!AA3/100),IF(AND('Tariffs 2021'!N3&gt;0,'Tariffs 2021'!O3=""),IF(($C$5&lt;(SUM('Tariffs 2021'!L3:N3))*1.5),(0),($C$5-(SUM('Tariffs 2021'!L3:N3))*1.5)*'Tariffs 2021'!Z3/100),IF(AND('Tariffs 2021'!M3&gt;0,'Tariffs 2021'!N3=""),IF(($C$5&lt;'Tariffs 2021'!M3*1.5+'Tariffs 2021'!L3*1.5),(0),(($C$5-('Tariffs 2021'!M3*1.5+'Tariffs 2021'!L3*1.5))*'Tariffs 2021'!Y3/100)),IF(AND('Tariffs 2021'!L3&gt;0,'Tariffs 2021'!M3=""&gt;0),IF(($C$5&lt;'Tariffs 2021'!L3*1.5),(0),($C$5-('Tariffs 2021'!L3*1.5))*'Tariffs 2021'!X3/100),0)))))</f>
        <v>0</v>
      </c>
      <c r="G9" s="228">
        <f t="shared" ref="G9:G14" si="0">SUM(C9:F9)</f>
        <v>349.9453636363636</v>
      </c>
      <c r="H9" s="228">
        <f t="shared" ref="H9:H14" si="1">(G9-C9)*4</f>
        <v>1006.3636363636363</v>
      </c>
      <c r="I9" s="229">
        <f t="shared" ref="I9:I14" si="2">G9*4</f>
        <v>1399.7814545454544</v>
      </c>
      <c r="J9" s="229">
        <f t="shared" ref="J9:J14" si="3">I9*1.1</f>
        <v>1539.7595999999999</v>
      </c>
      <c r="K9" s="231">
        <f>'Tariffs 2021'!AT3</f>
        <v>0</v>
      </c>
      <c r="L9" s="231">
        <f>'Tariffs 2021'!AU3</f>
        <v>0</v>
      </c>
      <c r="M9" s="231">
        <f>'Tariffs 2021'!AV3</f>
        <v>0</v>
      </c>
      <c r="N9" s="231">
        <f>'Tariffs 2021'!AW3</f>
        <v>0</v>
      </c>
      <c r="O9" s="230" t="str">
        <f t="shared" ref="O9:O13" si="4">IF(SUM(K9:N9)=0,"No discount",IF(K9&gt;0,"Guaranteed off bill",IF(L9&gt;0,"Guaranteed off usage",IF(M9&gt;0,"Pay-on-time off bill","Pay-on-time off usage"))))</f>
        <v>No discount</v>
      </c>
      <c r="P9" s="230" t="str">
        <f t="shared" ref="P9:P14" si="5">IF(OR(A9="Origin Energy",A9="Red Energy",A9="Powershop"),"Inclusive","Exclusive")</f>
        <v>Exclusive</v>
      </c>
      <c r="Q9" s="235">
        <f t="shared" ref="Q9:Q13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1399.7814545454544</v>
      </c>
      <c r="R9" s="235">
        <f t="shared" ref="R9:R13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1399.7814545454544</v>
      </c>
      <c r="S9" s="256">
        <f t="shared" ref="S9:T13" si="8">Q9*1.1</f>
        <v>1539.7595999999999</v>
      </c>
      <c r="T9" s="256">
        <f t="shared" si="8"/>
        <v>1539.7595999999999</v>
      </c>
      <c r="U9" s="231">
        <f>'Tariffs 2021'!BF3</f>
        <v>0</v>
      </c>
      <c r="V9" s="202" t="str">
        <f>'Tariffs 2021'!BG3</f>
        <v>n</v>
      </c>
      <c r="W9" s="276"/>
      <c r="X9" s="276"/>
      <c r="Y9" s="276"/>
      <c r="Z9" s="276"/>
      <c r="AA9" s="276"/>
      <c r="AB9" s="276"/>
      <c r="AC9" s="276"/>
      <c r="AD9" s="276"/>
      <c r="AE9" s="276"/>
      <c r="AF9" s="276"/>
      <c r="AG9" s="276"/>
      <c r="AH9" s="276"/>
      <c r="AI9" s="276"/>
      <c r="AJ9" s="276"/>
      <c r="AK9" s="276"/>
      <c r="AL9" s="276"/>
      <c r="AM9" s="276"/>
      <c r="AN9" s="276"/>
    </row>
    <row r="10" spans="1:40" ht="14" x14ac:dyDescent="0.15">
      <c r="A10" s="201" t="str">
        <f>'Tariffs 2021'!F4</f>
        <v>Alinta Energy</v>
      </c>
      <c r="B10" s="227" t="str">
        <f>'Tariffs 2021'!G4</f>
        <v>Home Deal</v>
      </c>
      <c r="C10" s="228">
        <f>91*'Tariffs 2021'!H4/100</f>
        <v>89.998999999999995</v>
      </c>
      <c r="D10" s="228">
        <f>IF('Tariffs 2021'!K4="",$C$5*'Tariffs 2021'!W4/100,IF($C$5&gt;='Tariffs 2021'!L4*1.5,('Tariffs 2021'!L4*1.5*'Tariffs 2021'!W4/100),($C$5*'Tariffs 2021'!W4/100)))</f>
        <v>69.30068399999999</v>
      </c>
      <c r="E10" s="228">
        <f>IF(AND('Tariffs 2021'!L4*1.5&gt;0,'Tariffs 2021'!M4*1.5&gt;0),IF($C$5&lt;'Tariffs 2021'!L4*1.5,0,IF(($C$5-'Tariffs 2021'!L4*1.5)&lt;=('Tariffs 2021'!M4*1.5+'Tariffs 2021'!L4*1.5),(($C$5-'Tariffs 2021'!L4*1.5)*'Tariffs 2021'!X4/100),(('Tariffs 2021'!M4*1.5)*'Tariffs 2021'!X4/100))),0)</f>
        <v>0</v>
      </c>
      <c r="F10" s="228">
        <f>IF(AND('Tariffs 2021'!P4&gt;0,'Tariffs 2021'!O4&gt;0),IF(($C$5&lt;(SUM('Tariffs 2021'!L4:P4))*1.5),(0),($C$5-(SUM('Tariffs 2021'!L4:P4)*1.5))*'Tariffs 2021'!AB4/100),IF(AND('Tariffs 2021'!O4&gt;0,'Tariffs 2021'!P4=""),IF(($C$5&lt; (SUM('Tariffs 2021'!L4:O4))*1.5),(0),($C$5-(SUM('Tariffs 2021'!L4:O4))*1.5)*'Tariffs 2021'!AA4/100),IF(AND('Tariffs 2021'!N4&gt;0,'Tariffs 2021'!O4=""),IF(($C$5&lt;(SUM('Tariffs 2021'!L4:N4))*1.5),(0),($C$5-(SUM('Tariffs 2021'!L4:N4))*1.5)*'Tariffs 2021'!Z4/100),IF(AND('Tariffs 2021'!M4&gt;0,'Tariffs 2021'!N4=""),IF(($C$5&lt;'Tariffs 2021'!M4*1.5+'Tariffs 2021'!L4*1.5),(0),(($C$5-('Tariffs 2021'!M4*1.5+'Tariffs 2021'!L4*1.5))*'Tariffs 2021'!Y4/100)),IF(AND('Tariffs 2021'!L4&gt;0,'Tariffs 2021'!M4=""&gt;0),IF(($C$5&lt;'Tariffs 2021'!L4*1.5),(0),($C$5-('Tariffs 2021'!L4*1.5))*'Tariffs 2021'!X4/100),0)))))</f>
        <v>145.23592281818182</v>
      </c>
      <c r="G10" s="228">
        <f t="shared" si="0"/>
        <v>304.5356068181818</v>
      </c>
      <c r="H10" s="228">
        <f t="shared" si="1"/>
        <v>858.14642727272724</v>
      </c>
      <c r="I10" s="229">
        <f t="shared" si="2"/>
        <v>1218.1424272727272</v>
      </c>
      <c r="J10" s="229">
        <f t="shared" si="3"/>
        <v>1339.95667</v>
      </c>
      <c r="K10" s="231">
        <f>'Tariffs 2021'!AT4</f>
        <v>0</v>
      </c>
      <c r="L10" s="231">
        <f>'Tariffs 2021'!AU4</f>
        <v>0</v>
      </c>
      <c r="M10" s="231">
        <f>'Tariffs 2021'!AV4</f>
        <v>0</v>
      </c>
      <c r="N10" s="231">
        <f>'Tariffs 2021'!AW4</f>
        <v>0</v>
      </c>
      <c r="O10" s="230" t="str">
        <f t="shared" si="4"/>
        <v>No discount</v>
      </c>
      <c r="P10" s="230" t="str">
        <f t="shared" si="5"/>
        <v>Exclusive</v>
      </c>
      <c r="Q10" s="235">
        <f t="shared" si="6"/>
        <v>1218.1424272727272</v>
      </c>
      <c r="R10" s="235">
        <f t="shared" si="7"/>
        <v>1218.1424272727272</v>
      </c>
      <c r="S10" s="256">
        <f t="shared" si="8"/>
        <v>1339.95667</v>
      </c>
      <c r="T10" s="256">
        <f t="shared" si="8"/>
        <v>1339.95667</v>
      </c>
      <c r="U10" s="231">
        <f>'Tariffs 2021'!BF4</f>
        <v>0</v>
      </c>
      <c r="V10" s="202" t="str">
        <f>'Tariffs 2021'!BG4</f>
        <v>n</v>
      </c>
      <c r="W10" s="276"/>
      <c r="X10" s="276"/>
      <c r="Y10" s="276"/>
      <c r="Z10" s="276"/>
      <c r="AA10" s="276"/>
      <c r="AB10" s="276"/>
      <c r="AC10" s="276"/>
      <c r="AD10" s="276"/>
      <c r="AE10" s="276"/>
      <c r="AF10" s="276"/>
      <c r="AG10" s="276"/>
      <c r="AH10" s="276"/>
      <c r="AI10" s="276"/>
      <c r="AJ10" s="276"/>
      <c r="AK10" s="276"/>
      <c r="AL10" s="276"/>
      <c r="AM10" s="276"/>
      <c r="AN10" s="276"/>
    </row>
    <row r="11" spans="1:40" ht="14" x14ac:dyDescent="0.15">
      <c r="A11" s="201" t="str">
        <f>'Tariffs 2021'!F5</f>
        <v>Origin Energy</v>
      </c>
      <c r="B11" s="227" t="str">
        <f>'Tariffs 2021'!G5</f>
        <v>Go Variable</v>
      </c>
      <c r="C11" s="228">
        <f>91*'Tariffs 2021'!H5/100</f>
        <v>95.516909090909081</v>
      </c>
      <c r="D11" s="228">
        <f>IF('Tariffs 2021'!K5="",$C$5*'Tariffs 2021'!W5/100,IF($C$5&gt;='Tariffs 2021'!L5*1.5,('Tariffs 2021'!L5*1.5*'Tariffs 2021'!W5/100),($C$5*'Tariffs 2021'!W5/100)))</f>
        <v>72.605454545454535</v>
      </c>
      <c r="E11" s="228">
        <f>IF(AND('Tariffs 2021'!L5*1.5&gt;0,'Tariffs 2021'!M5*1.5&gt;0),IF($C$5&lt;'Tariffs 2021'!L5*1.5,0,IF(($C$5-'Tariffs 2021'!L5*1.5)&lt;=('Tariffs 2021'!M5*1.5+'Tariffs 2021'!L5*1.5),(($C$5-'Tariffs 2021'!L5*1.5)*'Tariffs 2021'!X5/100),(('Tariffs 2021'!M5*1.5)*'Tariffs 2021'!X5/100))),0)</f>
        <v>0</v>
      </c>
      <c r="F11" s="228">
        <f>IF(AND('Tariffs 2021'!P5&gt;0,'Tariffs 2021'!O5&gt;0),IF(($C$5&lt;(SUM('Tariffs 2021'!L5:P5))*1.5),(0),($C$5-(SUM('Tariffs 2021'!L5:P5)*1.5))*'Tariffs 2021'!AB5/100),IF(AND('Tariffs 2021'!O5&gt;0,'Tariffs 2021'!P5=""),IF(($C$5&lt; (SUM('Tariffs 2021'!L5:O5))*1.5),(0),($C$5-(SUM('Tariffs 2021'!L5:O5))*1.5)*'Tariffs 2021'!AA5/100),IF(AND('Tariffs 2021'!N5&gt;0,'Tariffs 2021'!O5=""),IF(($C$5&lt;(SUM('Tariffs 2021'!L5:N5))*1.5),(0),($C$5-(SUM('Tariffs 2021'!L5:N5))*1.5)*'Tariffs 2021'!Z5/100),IF(AND('Tariffs 2021'!M5&gt;0,'Tariffs 2021'!N5=""),IF(($C$5&lt;'Tariffs 2021'!M5*1.5+'Tariffs 2021'!L5*1.5),(0),(($C$5-('Tariffs 2021'!M5*1.5+'Tariffs 2021'!L5*1.5))*'Tariffs 2021'!Y5/100)),IF(AND('Tariffs 2021'!L5&gt;0,'Tariffs 2021'!M5=""&gt;0),IF(($C$5&lt;'Tariffs 2021'!L5*1.5),(0),($C$5-('Tariffs 2021'!L5*1.5))*'Tariffs 2021'!X5/100),0)))))</f>
        <v>151.41818181818181</v>
      </c>
      <c r="G11" s="228">
        <f t="shared" si="0"/>
        <v>319.54054545454539</v>
      </c>
      <c r="H11" s="228">
        <f t="shared" si="1"/>
        <v>896.09454545454525</v>
      </c>
      <c r="I11" s="229">
        <f t="shared" si="2"/>
        <v>1278.1621818181816</v>
      </c>
      <c r="J11" s="229">
        <f t="shared" si="3"/>
        <v>1405.9783999999997</v>
      </c>
      <c r="K11" s="231">
        <f>'Tariffs 2021'!AT5</f>
        <v>0</v>
      </c>
      <c r="L11" s="231">
        <f>'Tariffs 2021'!AU5</f>
        <v>0</v>
      </c>
      <c r="M11" s="231">
        <f>'Tariffs 2021'!AV5</f>
        <v>0</v>
      </c>
      <c r="N11" s="231">
        <f>'Tariffs 2021'!AW5</f>
        <v>0</v>
      </c>
      <c r="O11" s="230" t="str">
        <f t="shared" si="4"/>
        <v>No discount</v>
      </c>
      <c r="P11" s="230" t="str">
        <f t="shared" si="5"/>
        <v>Inclusive</v>
      </c>
      <c r="Q11" s="235">
        <f t="shared" si="6"/>
        <v>1278.1621818181816</v>
      </c>
      <c r="R11" s="235">
        <f t="shared" si="7"/>
        <v>1278.1621818181816</v>
      </c>
      <c r="S11" s="256">
        <f t="shared" si="8"/>
        <v>1405.9783999999997</v>
      </c>
      <c r="T11" s="256">
        <f t="shared" si="8"/>
        <v>1405.9783999999997</v>
      </c>
      <c r="U11" s="231">
        <f>'Tariffs 2021'!BF5</f>
        <v>0</v>
      </c>
      <c r="V11" s="202" t="str">
        <f>'Tariffs 2021'!BG5</f>
        <v>n</v>
      </c>
      <c r="W11" s="276"/>
      <c r="X11" s="276"/>
      <c r="Y11" s="276"/>
      <c r="Z11" s="276"/>
      <c r="AA11" s="276"/>
      <c r="AB11" s="276"/>
      <c r="AC11" s="276"/>
      <c r="AD11" s="276"/>
      <c r="AE11" s="276"/>
      <c r="AF11" s="276"/>
      <c r="AG11" s="276"/>
      <c r="AH11" s="276"/>
      <c r="AI11" s="276"/>
      <c r="AJ11" s="276"/>
      <c r="AK11" s="276"/>
      <c r="AL11" s="276"/>
      <c r="AM11" s="276"/>
      <c r="AN11" s="276"/>
    </row>
    <row r="12" spans="1:40" ht="14" x14ac:dyDescent="0.15">
      <c r="A12" s="201" t="str">
        <f>'Tariffs 2021'!F6</f>
        <v>GloBird Energy</v>
      </c>
      <c r="B12" s="227" t="str">
        <f>'Tariffs 2021'!G6</f>
        <v>GloSave</v>
      </c>
      <c r="C12" s="228">
        <f>91*'Tariffs 2021'!H6/100</f>
        <v>102.82999999999998</v>
      </c>
      <c r="D12" s="228">
        <f>IF('Tariffs 2021'!K6="",$C$5*'Tariffs 2021'!W6/100,IF($C$5&gt;='Tariffs 2021'!L6*1.5,('Tariffs 2021'!L6*1.5*'Tariffs 2021'!W6/100),($C$5*'Tariffs 2021'!W6/100)))</f>
        <v>214.09090909090909</v>
      </c>
      <c r="E12" s="228">
        <f>IF(AND('Tariffs 2021'!L6*1.5&gt;0,'Tariffs 2021'!M6*1.5&gt;0),IF($C$5&lt;'Tariffs 2021'!L6*1.5,0,IF(($C$5-'Tariffs 2021'!L6*1.5)&lt;=('Tariffs 2021'!M6*1.5+'Tariffs 2021'!L6*1.5),(($C$5-'Tariffs 2021'!L6*1.5)*'Tariffs 2021'!X6/100),(('Tariffs 2021'!M6*1.5)*'Tariffs 2021'!X6/100))),0)</f>
        <v>0</v>
      </c>
      <c r="F12" s="228">
        <f>IF(AND('Tariffs 2021'!P6&gt;0,'Tariffs 2021'!O6&gt;0),IF(($C$5&lt;(SUM('Tariffs 2021'!L6:P6))*1.5),(0),($C$5-(SUM('Tariffs 2021'!L6:P6)*1.5))*'Tariffs 2021'!AB6/100),IF(AND('Tariffs 2021'!O6&gt;0,'Tariffs 2021'!P6=""),IF(($C$5&lt; (SUM('Tariffs 2021'!L6:O6))*1.5),(0),($C$5-(SUM('Tariffs 2021'!L6:O6))*1.5)*'Tariffs 2021'!AA6/100),IF(AND('Tariffs 2021'!N6&gt;0,'Tariffs 2021'!O6=""),IF(($C$5&lt;(SUM('Tariffs 2021'!L6:N6))*1.5),(0),($C$5-(SUM('Tariffs 2021'!L6:N6))*1.5)*'Tariffs 2021'!Z6/100),IF(AND('Tariffs 2021'!M6&gt;0,'Tariffs 2021'!N6=""),IF(($C$5&lt;'Tariffs 2021'!M6*1.5+'Tariffs 2021'!L6*1.5),(0),(($C$5-('Tariffs 2021'!M6*1.5+'Tariffs 2021'!L6*1.5))*'Tariffs 2021'!Y6/100)),IF(AND('Tariffs 2021'!L6&gt;0,'Tariffs 2021'!M6=""&gt;0),IF(($C$5&lt;'Tariffs 2021'!L6*1.5),(0),($C$5-('Tariffs 2021'!L6*1.5))*'Tariffs 2021'!X6/100),0)))))</f>
        <v>0</v>
      </c>
      <c r="G12" s="228">
        <f t="shared" si="0"/>
        <v>316.92090909090905</v>
      </c>
      <c r="H12" s="228">
        <f t="shared" si="1"/>
        <v>856.36363636363626</v>
      </c>
      <c r="I12" s="229">
        <f t="shared" si="2"/>
        <v>1267.6836363636362</v>
      </c>
      <c r="J12" s="229">
        <f t="shared" si="3"/>
        <v>1394.452</v>
      </c>
      <c r="K12" s="231">
        <f>'Tariffs 2021'!AT6</f>
        <v>0</v>
      </c>
      <c r="L12" s="231">
        <f>'Tariffs 2021'!AU6</f>
        <v>0</v>
      </c>
      <c r="M12" s="231">
        <f>'Tariffs 2021'!AV6</f>
        <v>0</v>
      </c>
      <c r="N12" s="231">
        <f>'Tariffs 2021'!AW6</f>
        <v>0</v>
      </c>
      <c r="O12" s="230" t="str">
        <f t="shared" si="4"/>
        <v>No discount</v>
      </c>
      <c r="P12" s="230" t="str">
        <f t="shared" si="5"/>
        <v>Exclusive</v>
      </c>
      <c r="Q12" s="235">
        <f t="shared" si="6"/>
        <v>1267.6836363636362</v>
      </c>
      <c r="R12" s="235">
        <f t="shared" si="7"/>
        <v>1267.6836363636362</v>
      </c>
      <c r="S12" s="256">
        <f t="shared" si="8"/>
        <v>1394.452</v>
      </c>
      <c r="T12" s="256">
        <f t="shared" si="8"/>
        <v>1394.452</v>
      </c>
      <c r="U12" s="231">
        <f>'Tariffs 2021'!BF6</f>
        <v>0</v>
      </c>
      <c r="V12" s="202" t="str">
        <f>'Tariffs 2021'!BG6</f>
        <v>n</v>
      </c>
      <c r="W12" s="276"/>
      <c r="X12" s="276"/>
      <c r="Y12" s="276"/>
      <c r="Z12" s="276"/>
      <c r="AA12" s="276"/>
      <c r="AB12" s="276"/>
      <c r="AC12" s="276"/>
      <c r="AD12" s="276"/>
      <c r="AE12" s="276"/>
      <c r="AF12" s="276"/>
      <c r="AG12" s="276"/>
      <c r="AH12" s="276"/>
      <c r="AI12" s="276"/>
      <c r="AJ12" s="276"/>
      <c r="AK12" s="276"/>
      <c r="AL12" s="276"/>
      <c r="AM12" s="276"/>
      <c r="AN12" s="276"/>
    </row>
    <row r="13" spans="1:40" ht="14" x14ac:dyDescent="0.15">
      <c r="A13" s="201" t="str">
        <f>'Tariffs 2021'!F7</f>
        <v>Red Energy</v>
      </c>
      <c r="B13" s="227" t="str">
        <f>'Tariffs 2021'!G7</f>
        <v>Living Energy Saver</v>
      </c>
      <c r="C13" s="228">
        <f>91*'Tariffs 2021'!H7/100</f>
        <v>95.549999999999983</v>
      </c>
      <c r="D13" s="228">
        <f>IF('Tariffs 2021'!K7="",$C$5*'Tariffs 2021'!W7/100,IF($C$5&gt;='Tariffs 2021'!L7*1.5,('Tariffs 2021'!L7*1.5*'Tariffs 2021'!W7/100),($C$5*'Tariffs 2021'!W7/100)))</f>
        <v>68.894999999999996</v>
      </c>
      <c r="E13" s="228">
        <f>IF(AND('Tariffs 2021'!L7*1.5&gt;0,'Tariffs 2021'!M7*1.5&gt;0),IF($C$5&lt;'Tariffs 2021'!L7*1.5,0,IF(($C$5-'Tariffs 2021'!L7*1.5)&lt;=('Tariffs 2021'!M7*1.5+'Tariffs 2021'!L7*1.5),(($C$5-'Tariffs 2021'!L7*1.5)*'Tariffs 2021'!X7/100),(('Tariffs 2021'!M7*1.5)*'Tariffs 2021'!X7/100))),0)</f>
        <v>61.36363636363636</v>
      </c>
      <c r="F13" s="228">
        <f>IF(AND('Tariffs 2021'!P7&gt;0,'Tariffs 2021'!O7&gt;0),IF(($C$5&lt;(SUM('Tariffs 2021'!L7:P7))*1.5),(0),($C$5-(SUM('Tariffs 2021'!L7:P7)*1.5))*'Tariffs 2021'!AB7/100),IF(AND('Tariffs 2021'!O7&gt;0,'Tariffs 2021'!P7=""),IF(($C$5&lt; (SUM('Tariffs 2021'!L7:O7))*1.5),(0),($C$5-(SUM('Tariffs 2021'!L7:O7))*1.5)*'Tariffs 2021'!AA7/100),IF(AND('Tariffs 2021'!N7&gt;0,'Tariffs 2021'!O7=""),IF(($C$5&lt;(SUM('Tariffs 2021'!L7:N7))*1.5),(0),($C$5-(SUM('Tariffs 2021'!L7:N7))*1.5)*'Tariffs 2021'!Z7/100),IF(AND('Tariffs 2021'!M7&gt;0,'Tariffs 2021'!N7=""),IF(($C$5&lt;'Tariffs 2021'!M7*1.5+'Tariffs 2021'!L7*1.5),(0),(($C$5-('Tariffs 2021'!M7*1.5+'Tariffs 2021'!L7*1.5))*'Tariffs 2021'!Y7/100)),IF(AND('Tariffs 2021'!L7&gt;0,'Tariffs 2021'!M7=""&gt;0),IF(($C$5&lt;'Tariffs 2021'!L7*1.5),(0),($C$5-('Tariffs 2021'!L7*1.5))*'Tariffs 2021'!X7/100),0)))))</f>
        <v>72.495000000000005</v>
      </c>
      <c r="G13" s="228">
        <f t="shared" si="0"/>
        <v>298.30363636363637</v>
      </c>
      <c r="H13" s="228">
        <f t="shared" si="1"/>
        <v>811.01454545454556</v>
      </c>
      <c r="I13" s="229">
        <f t="shared" si="2"/>
        <v>1193.2145454545455</v>
      </c>
      <c r="J13" s="229">
        <f t="shared" si="3"/>
        <v>1312.5360000000001</v>
      </c>
      <c r="K13" s="231">
        <f>'Tariffs 2021'!AT7</f>
        <v>0</v>
      </c>
      <c r="L13" s="231">
        <f>'Tariffs 2021'!AU7</f>
        <v>0</v>
      </c>
      <c r="M13" s="231">
        <f>'Tariffs 2021'!AV7</f>
        <v>0</v>
      </c>
      <c r="N13" s="231">
        <f>'Tariffs 2021'!AW7</f>
        <v>0</v>
      </c>
      <c r="O13" s="230" t="str">
        <f t="shared" si="4"/>
        <v>No discount</v>
      </c>
      <c r="P13" s="230" t="str">
        <f t="shared" si="5"/>
        <v>Inclusive</v>
      </c>
      <c r="Q13" s="235">
        <f t="shared" si="6"/>
        <v>1193.2145454545455</v>
      </c>
      <c r="R13" s="235">
        <f t="shared" si="7"/>
        <v>1193.2145454545455</v>
      </c>
      <c r="S13" s="256">
        <f t="shared" si="8"/>
        <v>1312.5360000000001</v>
      </c>
      <c r="T13" s="256">
        <f t="shared" si="8"/>
        <v>1312.5360000000001</v>
      </c>
      <c r="U13" s="231">
        <f>'Tariffs 2021'!BF7</f>
        <v>0</v>
      </c>
      <c r="V13" s="202" t="str">
        <f>'Tariffs 2021'!BG7</f>
        <v>n</v>
      </c>
      <c r="W13" s="276"/>
      <c r="X13" s="276"/>
      <c r="Y13" s="276"/>
      <c r="Z13" s="276"/>
      <c r="AA13" s="276"/>
      <c r="AB13" s="276"/>
      <c r="AC13" s="276"/>
      <c r="AD13" s="276"/>
      <c r="AE13" s="276"/>
      <c r="AF13" s="276"/>
      <c r="AG13" s="276"/>
      <c r="AH13" s="276"/>
      <c r="AI13" s="276"/>
      <c r="AJ13" s="276"/>
      <c r="AK13" s="276"/>
      <c r="AL13" s="276"/>
      <c r="AM13" s="276"/>
      <c r="AN13" s="276"/>
    </row>
    <row r="14" spans="1:40" ht="14" x14ac:dyDescent="0.15">
      <c r="A14" s="201" t="str">
        <f>'Tariffs 2021'!F8</f>
        <v>Covau</v>
      </c>
      <c r="B14" s="227" t="str">
        <f>'Tariffs 2021'!G8</f>
        <v>Freedom</v>
      </c>
      <c r="C14" s="228">
        <f>91*'Tariffs 2021'!H8/100</f>
        <v>95.549999999999983</v>
      </c>
      <c r="D14" s="228">
        <f>IF('Tariffs 2021'!K8="",$C$5*'Tariffs 2021'!W8/100,IF($C$5&gt;='Tariffs 2021'!L8*1.5,('Tariffs 2021'!L8*1.5*'Tariffs 2021'!W8/100),($C$5*'Tariffs 2021'!W8/100)))</f>
        <v>110.15999999999998</v>
      </c>
      <c r="E14" s="228">
        <f>IF(AND('Tariffs 2021'!L8*1.5&gt;0,'Tariffs 2021'!M8*1.5&gt;0),IF($C$5&lt;'Tariffs 2021'!L8*1.5,0,IF(($C$5-'Tariffs 2021'!L8*1.5)&lt;=('Tariffs 2021'!M8*1.5+'Tariffs 2021'!L8*1.5),(($C$5-'Tariffs 2021'!L8*1.5)*'Tariffs 2021'!X8/100),(('Tariffs 2021'!M8*1.5)*'Tariffs 2021'!X8/100))),0)</f>
        <v>87.051818181818163</v>
      </c>
      <c r="F14" s="228">
        <f>IF(AND('Tariffs 2021'!P8&gt;0,'Tariffs 2021'!O8&gt;0),IF(($C$5&lt;(SUM('Tariffs 2021'!L8:P8))*1.5),(0),($C$5-(SUM('Tariffs 2021'!L8:P8)*1.5))*'Tariffs 2021'!AB8/100),IF(AND('Tariffs 2021'!O8&gt;0,'Tariffs 2021'!P8=""),IF(($C$5&lt; (SUM('Tariffs 2021'!L8:O8))*1.5),(0),($C$5-(SUM('Tariffs 2021'!L8:O8))*1.5)*'Tariffs 2021'!AA8/100),IF(AND('Tariffs 2021'!N8&gt;0,'Tariffs 2021'!O8=""),IF(($C$5&lt;(SUM('Tariffs 2021'!L8:N8))*1.5),(0),($C$5-(SUM('Tariffs 2021'!L8:N8))*1.5)*'Tariffs 2021'!Z8/100),IF(AND('Tariffs 2021'!M8&gt;0,'Tariffs 2021'!N8=""),IF(($C$5&lt;'Tariffs 2021'!M8*1.5+'Tariffs 2021'!L8*1.5),(0),(($C$5-('Tariffs 2021'!M8*1.5+'Tariffs 2021'!L8*1.5))*'Tariffs 2021'!Y8/100)),IF(AND('Tariffs 2021'!L8&gt;0,'Tariffs 2021'!M8=""&gt;0),IF(($C$5&lt;'Tariffs 2021'!L8*1.5),(0),($C$5-('Tariffs 2021'!L8*1.5))*'Tariffs 2021'!X8/100),0)))))</f>
        <v>19.482272727272729</v>
      </c>
      <c r="G14" s="228">
        <f t="shared" si="0"/>
        <v>312.24409090909091</v>
      </c>
      <c r="H14" s="228">
        <f t="shared" si="1"/>
        <v>866.77636363636373</v>
      </c>
      <c r="I14" s="229">
        <f t="shared" si="2"/>
        <v>1248.9763636363637</v>
      </c>
      <c r="J14" s="229">
        <f t="shared" si="3"/>
        <v>1373.874</v>
      </c>
      <c r="K14" s="231">
        <f>'Tariffs 2021'!AT8</f>
        <v>0</v>
      </c>
      <c r="L14" s="231">
        <f>'Tariffs 2021'!AU8</f>
        <v>15</v>
      </c>
      <c r="M14" s="231">
        <f>'Tariffs 2021'!AV8</f>
        <v>0</v>
      </c>
      <c r="N14" s="231">
        <f>'Tariffs 2021'!AW8</f>
        <v>0</v>
      </c>
      <c r="O14" s="230" t="str">
        <f t="shared" ref="O14" si="9">IF(SUM(K14:N14)=0,"No discount",IF(K14&gt;0,"Guaranteed off bill",IF(L14&gt;0,"Guaranteed off usage",IF(M14&gt;0,"Pay-on-time off bill","Pay-on-time off usage"))))</f>
        <v>Guaranteed off usage</v>
      </c>
      <c r="P14" s="230" t="str">
        <f t="shared" si="5"/>
        <v>Exclusive</v>
      </c>
      <c r="Q14" s="235">
        <f t="shared" ref="Q14" si="10">IF(AND(O14="Guaranteed off bill",P14="Inclusive"),((I14*1.1)-((I14*1.1)*K14/100))/1.1,IF(AND(O14="Guaranteed off usage",P14="Inclusive"),((I14*1.1)-((H14*1.1)*L14/100))/1.1,IF(AND(O14="Guaranteed off bill",P14="Exclusive"),I14-(I14*K14/100),IF(AND(O14="Guaranteed off usage",P14="Exclusive"),I14-(H14*L14/100),IF(P14="Inclusive",((I14*1.1))/1.1,I14)))))</f>
        <v>1118.9599090909092</v>
      </c>
      <c r="R14" s="235">
        <f t="shared" ref="R14" si="11">IF(AND(O14="Pay-on-time off bill",P14="Inclusive"),((Q14*1.1)-((Q14*1.1)*M14/100))/1.1,IF(AND(O14="Pay-on-time off usage",P14="Inclusive"),((Q14*1.1)-((H14*1.1)*N14/100))/1.1,IF(AND(O14="Pay-on-time off bill",P14="Exclusive"),Q14-(Q14*M14/100),IF(AND(O14="Pay-on-time off usage",P14="Exclusive"),Q14-(H14*N14/100),IF(P14="Inclusive",((Q14*1.1))/1.1,Q14)))))</f>
        <v>1118.9599090909092</v>
      </c>
      <c r="S14" s="256">
        <f t="shared" ref="S14" si="12">Q14*1.1</f>
        <v>1230.8559000000002</v>
      </c>
      <c r="T14" s="256">
        <f t="shared" ref="T14" si="13">R14*1.1</f>
        <v>1230.8559000000002</v>
      </c>
      <c r="U14" s="231">
        <f>'Tariffs 2021'!BF8</f>
        <v>0</v>
      </c>
      <c r="V14" s="202" t="str">
        <f>'Tariffs 2021'!BG8</f>
        <v>n</v>
      </c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76"/>
      <c r="AH14" s="276"/>
      <c r="AI14" s="276"/>
      <c r="AJ14" s="276"/>
      <c r="AK14" s="276"/>
      <c r="AL14" s="276"/>
      <c r="AM14" s="276"/>
      <c r="AN14" s="276"/>
    </row>
    <row r="15" spans="1:40" customFormat="1" x14ac:dyDescent="0.15">
      <c r="A15" s="276"/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  <c r="AD15" s="276"/>
      <c r="AE15" s="276"/>
      <c r="AF15" s="276"/>
      <c r="AG15" s="276"/>
      <c r="AH15" s="276"/>
      <c r="AI15" s="276"/>
      <c r="AJ15" s="276"/>
      <c r="AK15" s="276"/>
      <c r="AL15" s="276"/>
      <c r="AM15" s="276"/>
      <c r="AN15" s="276"/>
    </row>
    <row r="16" spans="1:40" customFormat="1" ht="14" thickBot="1" x14ac:dyDescent="0.2">
      <c r="A16" s="276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76"/>
      <c r="AH16" s="276"/>
      <c r="AI16" s="276"/>
      <c r="AJ16" s="276"/>
      <c r="AK16" s="276"/>
      <c r="AL16" s="276"/>
      <c r="AM16" s="276"/>
      <c r="AN16" s="276"/>
    </row>
    <row r="17" spans="1:40" ht="14" x14ac:dyDescent="0.15">
      <c r="A17" s="193" t="s">
        <v>285</v>
      </c>
      <c r="B17" s="194"/>
      <c r="C17" s="194"/>
      <c r="D17" s="194"/>
      <c r="E17" s="194"/>
      <c r="F17" s="194"/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194"/>
      <c r="T17" s="194"/>
      <c r="U17" s="194"/>
      <c r="V17" s="195"/>
      <c r="W17" s="276"/>
      <c r="X17" s="276"/>
      <c r="Y17" s="276"/>
      <c r="Z17" s="276"/>
      <c r="AA17" s="276"/>
      <c r="AB17" s="276"/>
      <c r="AC17" s="276"/>
      <c r="AD17" s="276"/>
      <c r="AE17" s="276"/>
      <c r="AF17" s="276"/>
      <c r="AG17" s="276"/>
      <c r="AH17" s="276"/>
      <c r="AI17" s="276"/>
      <c r="AJ17" s="276"/>
      <c r="AK17" s="276"/>
      <c r="AL17" s="276"/>
      <c r="AM17" s="276"/>
      <c r="AN17" s="276"/>
    </row>
    <row r="18" spans="1:40" ht="75" x14ac:dyDescent="0.15">
      <c r="A18" s="237" t="s">
        <v>84</v>
      </c>
      <c r="B18" s="238" t="s">
        <v>44</v>
      </c>
      <c r="C18" s="239" t="s">
        <v>45</v>
      </c>
      <c r="D18" s="239" t="s">
        <v>57</v>
      </c>
      <c r="E18" s="239" t="s">
        <v>58</v>
      </c>
      <c r="F18" s="239" t="s">
        <v>59</v>
      </c>
      <c r="G18" s="240" t="s">
        <v>328</v>
      </c>
      <c r="H18" s="259" t="s">
        <v>0</v>
      </c>
      <c r="I18" s="259" t="s">
        <v>46</v>
      </c>
      <c r="J18" s="241" t="s">
        <v>1</v>
      </c>
      <c r="K18" s="242" t="s">
        <v>47</v>
      </c>
      <c r="L18" s="242" t="s">
        <v>48</v>
      </c>
      <c r="M18" s="242" t="s">
        <v>49</v>
      </c>
      <c r="N18" s="242" t="s">
        <v>50</v>
      </c>
      <c r="O18" s="243" t="s">
        <v>300</v>
      </c>
      <c r="P18" s="243" t="s">
        <v>301</v>
      </c>
      <c r="Q18" s="243" t="s">
        <v>51</v>
      </c>
      <c r="R18" s="243" t="s">
        <v>52</v>
      </c>
      <c r="S18" s="244" t="s">
        <v>53</v>
      </c>
      <c r="T18" s="244" t="s">
        <v>54</v>
      </c>
      <c r="U18" s="242" t="s">
        <v>55</v>
      </c>
      <c r="V18" s="245" t="s">
        <v>56</v>
      </c>
      <c r="W18" s="276"/>
      <c r="X18" s="276"/>
      <c r="Y18" s="276"/>
      <c r="Z18" s="276"/>
      <c r="AA18" s="276"/>
      <c r="AB18" s="276"/>
      <c r="AC18" s="276"/>
      <c r="AD18" s="276"/>
      <c r="AE18" s="276"/>
      <c r="AF18" s="276"/>
      <c r="AG18" s="276"/>
      <c r="AH18" s="276"/>
      <c r="AI18" s="276"/>
      <c r="AJ18" s="276"/>
      <c r="AK18" s="276"/>
      <c r="AL18" s="276"/>
      <c r="AM18" s="276"/>
      <c r="AN18" s="276"/>
    </row>
    <row r="19" spans="1:40" ht="14" x14ac:dyDescent="0.15">
      <c r="A19" s="201" t="str">
        <f>'Tariffs 2021'!F9</f>
        <v>AGL</v>
      </c>
      <c r="B19" s="227" t="str">
        <f>'Tariffs 2021'!G9</f>
        <v>Flexible Saver</v>
      </c>
      <c r="C19" s="228">
        <f>91*'Tariffs 2021'!H9/100</f>
        <v>62.037181818181807</v>
      </c>
      <c r="D19" s="228">
        <f>IF('Tariffs 2021'!K9="",$C$5*'Tariffs 2021'!W9/100,IF($C$5&gt;='Tariffs 2021'!L9*1.5,('Tariffs 2021'!L9*1.5*'Tariffs 2021'!W9/100),($C$5*'Tariffs 2021'!W9/100)))</f>
        <v>302.0454545454545</v>
      </c>
      <c r="E19" s="228">
        <f>IF(AND('Tariffs 2021'!L9*1.5&gt;0,'Tariffs 2021'!M9*1.5&gt;0),IF($C$5&lt;'Tariffs 2021'!L9*1.5,0,IF(($C$5-'Tariffs 2021'!L9*1.5)&lt;=('Tariffs 2021'!M9*1.5+'Tariffs 2021'!L9*1.5),(($C$5-'Tariffs 2021'!L9*1.5)*'Tariffs 2021'!X9/100),(('Tariffs 2021'!M9*1.5)*'Tariffs 2021'!X9/100))),0)</f>
        <v>0</v>
      </c>
      <c r="F19" s="228">
        <f>IF(AND('Tariffs 2021'!P9&gt;0,'Tariffs 2021'!O9&gt;0),IF(($C$5&lt;(SUM('Tariffs 2021'!L9:P9))*1.5),(0),($C$5-(SUM('Tariffs 2021'!L9:P9)*1.5))*'Tariffs 2021'!AB9/100),IF(AND('Tariffs 2021'!O9&gt;0,'Tariffs 2021'!P9=""),IF(($C$5&lt; (SUM('Tariffs 2021'!L9:O9))*1.5),(0),($C$5-(SUM('Tariffs 2021'!L9:O9))*1.5)*'Tariffs 2021'!AA9/100),IF(AND('Tariffs 2021'!N9&gt;0,'Tariffs 2021'!O9=""),IF(($C$5&lt;(SUM('Tariffs 2021'!L9:N9))*1.5),(0),($C$5-(SUM('Tariffs 2021'!L9:N9))*1.5)*'Tariffs 2021'!Z9/100),IF(AND('Tariffs 2021'!M9&gt;0,'Tariffs 2021'!N9=""),IF(($C$5&lt;'Tariffs 2021'!M9*1.5+'Tariffs 2021'!L9*1.5),(0),(($C$5-('Tariffs 2021'!M9*1.5+'Tariffs 2021'!L9*1.5))*'Tariffs 2021'!Y9/100)),IF(AND('Tariffs 2021'!L9&gt;0,'Tariffs 2021'!M9=""&gt;0),IF(($C$5&lt;'Tariffs 2021'!L9*1.5),(0),($C$5-('Tariffs 2021'!L9*1.5))*'Tariffs 2021'!X9/100),0)))))</f>
        <v>0</v>
      </c>
      <c r="G19" s="228">
        <f t="shared" ref="G19:G24" si="14">SUM(C19:F19)</f>
        <v>364.08263636363631</v>
      </c>
      <c r="H19" s="228">
        <f t="shared" ref="H19:H24" si="15">(G19-C19)*4</f>
        <v>1208.181818181818</v>
      </c>
      <c r="I19" s="229">
        <f t="shared" ref="I19:I24" si="16">G19*4</f>
        <v>1456.3305454545452</v>
      </c>
      <c r="J19" s="229">
        <f t="shared" ref="J19:J24" si="17">I19*1.1</f>
        <v>1601.9635999999998</v>
      </c>
      <c r="K19" s="231">
        <f>'Tariffs 2021'!AT9</f>
        <v>0</v>
      </c>
      <c r="L19" s="231">
        <f>'Tariffs 2021'!AU9</f>
        <v>0</v>
      </c>
      <c r="M19" s="231">
        <f>'Tariffs 2021'!AV9</f>
        <v>0</v>
      </c>
      <c r="N19" s="231">
        <f>'Tariffs 2021'!AW9</f>
        <v>0</v>
      </c>
      <c r="O19" s="230" t="str">
        <f t="shared" ref="O19:O23" si="18">IF(SUM(K19:N19)=0,"No discount",IF(K19&gt;0,"Guaranteed off bill",IF(L19&gt;0,"Guaranteed off usage",IF(M19&gt;0,"Pay-on-time off bill","Pay-on-time off usage"))))</f>
        <v>No discount</v>
      </c>
      <c r="P19" s="230" t="str">
        <f t="shared" ref="P19:P24" si="19">IF(OR(A19="Origin Energy",A19="Red Energy",A19="Powershop"),"Inclusive","Exclusive")</f>
        <v>Exclusive</v>
      </c>
      <c r="Q19" s="235">
        <f t="shared" ref="Q19:Q23" si="20">IF(AND(O19="Guaranteed off bill",P19="Inclusive"),((I19*1.1)-((I19*1.1)*K19/100))/1.1,IF(AND(O19="Guaranteed off usage",P19="Inclusive"),((I19*1.1)-((H19*1.1)*L19/100))/1.1,IF(AND(O19="Guaranteed off bill",P19="Exclusive"),I19-(I19*K19/100),IF(AND(O19="Guaranteed off usage",P19="Exclusive"),I19-(H19*L19/100),IF(P19="Inclusive",((I19*1.1))/1.1,I19)))))</f>
        <v>1456.3305454545452</v>
      </c>
      <c r="R19" s="235">
        <f t="shared" ref="R19:R23" si="21">IF(AND(O19="Pay-on-time off bill",P19="Inclusive"),((Q19*1.1)-((Q19*1.1)*M19/100))/1.1,IF(AND(O19="Pay-on-time off usage",P19="Inclusive"),((Q19*1.1)-((H19*1.1)*N19/100))/1.1,IF(AND(O19="Pay-on-time off bill",P19="Exclusive"),Q19-(Q19*M19/100),IF(AND(O19="Pay-on-time off usage",P19="Exclusive"),Q19-(H19*N19/100),IF(P19="Inclusive",((Q19*1.1))/1.1,Q19)))))</f>
        <v>1456.3305454545452</v>
      </c>
      <c r="S19" s="256">
        <f t="shared" ref="S19:T23" si="22">Q19*1.1</f>
        <v>1601.9635999999998</v>
      </c>
      <c r="T19" s="256">
        <f t="shared" si="22"/>
        <v>1601.9635999999998</v>
      </c>
      <c r="U19" s="231">
        <f>'Tariffs 2021'!BF9</f>
        <v>0</v>
      </c>
      <c r="V19" s="202" t="str">
        <f>'Tariffs 2021'!BG9</f>
        <v>n</v>
      </c>
      <c r="W19" s="276"/>
      <c r="X19" s="276"/>
      <c r="Y19" s="276"/>
      <c r="Z19" s="276"/>
      <c r="AA19" s="276"/>
      <c r="AB19" s="276"/>
      <c r="AC19" s="276"/>
      <c r="AD19" s="276"/>
      <c r="AE19" s="276"/>
      <c r="AF19" s="276"/>
      <c r="AG19" s="276"/>
      <c r="AH19" s="276"/>
      <c r="AI19" s="276"/>
      <c r="AJ19" s="276"/>
      <c r="AK19" s="276"/>
      <c r="AL19" s="276"/>
      <c r="AM19" s="276"/>
      <c r="AN19" s="276"/>
    </row>
    <row r="20" spans="1:40" ht="14" x14ac:dyDescent="0.15">
      <c r="A20" s="201" t="str">
        <f>'Tariffs 2021'!F10</f>
        <v>Alinta Energy</v>
      </c>
      <c r="B20" s="227" t="str">
        <f>'Tariffs 2021'!G10</f>
        <v>Home Deal</v>
      </c>
      <c r="C20" s="228">
        <f>91*'Tariffs 2021'!H10/100</f>
        <v>54.599999999999994</v>
      </c>
      <c r="D20" s="228">
        <f>IF('Tariffs 2021'!K10="",$C$5*'Tariffs 2021'!W10/100,IF($C$5&gt;='Tariffs 2021'!L10*1.5,('Tariffs 2021'!L10*1.5*'Tariffs 2021'!W10/100),($C$5*'Tariffs 2021'!W10/100)))</f>
        <v>280.22727272727275</v>
      </c>
      <c r="E20" s="228">
        <f>IF(AND('Tariffs 2021'!L10*1.5&gt;0,'Tariffs 2021'!M10*1.5&gt;0),IF($C$5&lt;'Tariffs 2021'!L10*1.5,0,IF(($C$5-'Tariffs 2021'!L10*1.5)&lt;=('Tariffs 2021'!M10*1.5+'Tariffs 2021'!L10*1.5),(($C$5-'Tariffs 2021'!L10*1.5)*'Tariffs 2021'!X10/100),(('Tariffs 2021'!M10*1.5)*'Tariffs 2021'!X10/100))),0)</f>
        <v>0</v>
      </c>
      <c r="F20" s="228">
        <f>IF(AND('Tariffs 2021'!P10&gt;0,'Tariffs 2021'!O10&gt;0),IF(($C$5&lt;(SUM('Tariffs 2021'!L10:P10))*1.5),(0),($C$5-(SUM('Tariffs 2021'!L10:P10)*1.5))*'Tariffs 2021'!AB10/100),IF(AND('Tariffs 2021'!O10&gt;0,'Tariffs 2021'!P10=""),IF(($C$5&lt; (SUM('Tariffs 2021'!L10:O10))*1.5),(0),($C$5-(SUM('Tariffs 2021'!L10:O10))*1.5)*'Tariffs 2021'!AA10/100),IF(AND('Tariffs 2021'!N10&gt;0,'Tariffs 2021'!O10=""),IF(($C$5&lt;(SUM('Tariffs 2021'!L10:N10))*1.5),(0),($C$5-(SUM('Tariffs 2021'!L10:N10))*1.5)*'Tariffs 2021'!Z10/100),IF(AND('Tariffs 2021'!M10&gt;0,'Tariffs 2021'!N10=""),IF(($C$5&lt;'Tariffs 2021'!M10*1.5+'Tariffs 2021'!L10*1.5),(0),(($C$5-('Tariffs 2021'!M10*1.5+'Tariffs 2021'!L10*1.5))*'Tariffs 2021'!Y10/100)),IF(AND('Tariffs 2021'!L10&gt;0,'Tariffs 2021'!M10=""&gt;0),IF(($C$5&lt;'Tariffs 2021'!L10*1.5),(0),($C$5-('Tariffs 2021'!L10*1.5))*'Tariffs 2021'!X10/100),0)))))</f>
        <v>0</v>
      </c>
      <c r="G20" s="228">
        <f t="shared" si="14"/>
        <v>334.82727272727277</v>
      </c>
      <c r="H20" s="228">
        <f t="shared" si="15"/>
        <v>1120.909090909091</v>
      </c>
      <c r="I20" s="229">
        <f t="shared" si="16"/>
        <v>1339.3090909090911</v>
      </c>
      <c r="J20" s="229">
        <f t="shared" si="17"/>
        <v>1473.2400000000002</v>
      </c>
      <c r="K20" s="231">
        <f>'Tariffs 2021'!AT10</f>
        <v>0</v>
      </c>
      <c r="L20" s="231">
        <f>'Tariffs 2021'!AU10</f>
        <v>0</v>
      </c>
      <c r="M20" s="231">
        <f>'Tariffs 2021'!AV10</f>
        <v>0</v>
      </c>
      <c r="N20" s="231">
        <f>'Tariffs 2021'!AW10</f>
        <v>0</v>
      </c>
      <c r="O20" s="230" t="str">
        <f t="shared" si="18"/>
        <v>No discount</v>
      </c>
      <c r="P20" s="230" t="str">
        <f t="shared" si="19"/>
        <v>Exclusive</v>
      </c>
      <c r="Q20" s="235">
        <f t="shared" si="20"/>
        <v>1339.3090909090911</v>
      </c>
      <c r="R20" s="235">
        <f t="shared" si="21"/>
        <v>1339.3090909090911</v>
      </c>
      <c r="S20" s="256">
        <f t="shared" si="22"/>
        <v>1473.2400000000002</v>
      </c>
      <c r="T20" s="256">
        <f t="shared" si="22"/>
        <v>1473.2400000000002</v>
      </c>
      <c r="U20" s="231">
        <f>'Tariffs 2021'!BF10</f>
        <v>0</v>
      </c>
      <c r="V20" s="202" t="str">
        <f>'Tariffs 2021'!BG10</f>
        <v>n</v>
      </c>
      <c r="W20" s="276"/>
      <c r="X20" s="276"/>
      <c r="Y20" s="276"/>
      <c r="Z20" s="276"/>
      <c r="AA20" s="276"/>
      <c r="AB20" s="276"/>
      <c r="AC20" s="276"/>
      <c r="AD20" s="276"/>
      <c r="AE20" s="276"/>
      <c r="AF20" s="276"/>
      <c r="AG20" s="276"/>
      <c r="AH20" s="276"/>
      <c r="AI20" s="276"/>
      <c r="AJ20" s="276"/>
      <c r="AK20" s="276"/>
      <c r="AL20" s="276"/>
      <c r="AM20" s="276"/>
      <c r="AN20" s="276"/>
    </row>
    <row r="21" spans="1:40" ht="14" x14ac:dyDescent="0.15">
      <c r="A21" s="201" t="str">
        <f>'Tariffs 2021'!F11</f>
        <v>Origin Energy</v>
      </c>
      <c r="B21" s="227" t="str">
        <f>'Tariffs 2021'!G11</f>
        <v>Go Variable</v>
      </c>
      <c r="C21" s="228">
        <f>91*'Tariffs 2021'!H11/100</f>
        <v>62.202636363636358</v>
      </c>
      <c r="D21" s="228">
        <f>IF('Tariffs 2021'!K11="",$C$5*'Tariffs 2021'!W11/100,IF($C$5&gt;='Tariffs 2021'!L11*1.5,('Tariffs 2021'!L11*1.5*'Tariffs 2021'!W11/100),($C$5*'Tariffs 2021'!W11/100)))</f>
        <v>43.125250090909091</v>
      </c>
      <c r="E21" s="228">
        <f>IF(AND('Tariffs 2021'!L11*1.5&gt;0,'Tariffs 2021'!M11*1.5&gt;0),IF($C$5&lt;'Tariffs 2021'!L11*1.5,0,IF(($C$5-'Tariffs 2021'!L11*1.5)&lt;=('Tariffs 2021'!M11*1.5+'Tariffs 2021'!L11*1.5),(($C$5-'Tariffs 2021'!L11*1.5)*'Tariffs 2021'!X11/100),(('Tariffs 2021'!M11*1.5)*'Tariffs 2021'!X11/100))),0)</f>
        <v>71.162181818181821</v>
      </c>
      <c r="F21" s="228">
        <f>IF(AND('Tariffs 2021'!P11&gt;0,'Tariffs 2021'!O11&gt;0),IF(($C$5&lt;(SUM('Tariffs 2021'!L11:P11))*1.5),(0),($C$5-(SUM('Tariffs 2021'!L11:P11)*1.5))*'Tariffs 2021'!AB11/100),IF(AND('Tariffs 2021'!O11&gt;0,'Tariffs 2021'!P11=""),IF(($C$5&lt; (SUM('Tariffs 2021'!L11:O11))*1.5),(0),($C$5-(SUM('Tariffs 2021'!L11:O11))*1.5)*'Tariffs 2021'!AA11/100),IF(AND('Tariffs 2021'!N11&gt;0,'Tariffs 2021'!O11=""),IF(($C$5&lt;(SUM('Tariffs 2021'!L11:N11))*1.5),(0),($C$5-(SUM('Tariffs 2021'!L11:N11))*1.5)*'Tariffs 2021'!Z11/100),IF(AND('Tariffs 2021'!M11&gt;0,'Tariffs 2021'!N11=""),IF(($C$5&lt;'Tariffs 2021'!M11*1.5+'Tariffs 2021'!L11*1.5),(0),(($C$5-('Tariffs 2021'!M11*1.5+'Tariffs 2021'!L11*1.5))*'Tariffs 2021'!Y11/100)),IF(AND('Tariffs 2021'!L11&gt;0,'Tariffs 2021'!M11=""&gt;0),IF(($C$5&lt;'Tariffs 2021'!L11*1.5),(0),($C$5-('Tariffs 2021'!L11*1.5))*'Tariffs 2021'!X11/100),0)))))</f>
        <v>148.73899772727273</v>
      </c>
      <c r="G21" s="228">
        <f t="shared" si="14"/>
        <v>325.22906599999999</v>
      </c>
      <c r="H21" s="228">
        <f t="shared" si="15"/>
        <v>1052.1057185454545</v>
      </c>
      <c r="I21" s="229">
        <f t="shared" si="16"/>
        <v>1300.916264</v>
      </c>
      <c r="J21" s="229">
        <f t="shared" si="17"/>
        <v>1431.0078904000002</v>
      </c>
      <c r="K21" s="231">
        <f>'Tariffs 2021'!AT11</f>
        <v>0</v>
      </c>
      <c r="L21" s="231">
        <f>'Tariffs 2021'!AU11</f>
        <v>0</v>
      </c>
      <c r="M21" s="231">
        <f>'Tariffs 2021'!AV11</f>
        <v>0</v>
      </c>
      <c r="N21" s="231">
        <f>'Tariffs 2021'!AW11</f>
        <v>0</v>
      </c>
      <c r="O21" s="230" t="str">
        <f t="shared" si="18"/>
        <v>No discount</v>
      </c>
      <c r="P21" s="230" t="str">
        <f t="shared" si="19"/>
        <v>Inclusive</v>
      </c>
      <c r="Q21" s="235">
        <f t="shared" si="20"/>
        <v>1300.916264</v>
      </c>
      <c r="R21" s="235">
        <f t="shared" si="21"/>
        <v>1300.916264</v>
      </c>
      <c r="S21" s="256">
        <f t="shared" si="22"/>
        <v>1431.0078904000002</v>
      </c>
      <c r="T21" s="256">
        <f t="shared" si="22"/>
        <v>1431.0078904000002</v>
      </c>
      <c r="U21" s="231">
        <f>'Tariffs 2021'!BF11</f>
        <v>0</v>
      </c>
      <c r="V21" s="202" t="str">
        <f>'Tariffs 2021'!BG11</f>
        <v>n</v>
      </c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76"/>
      <c r="AH21" s="276"/>
      <c r="AI21" s="276"/>
      <c r="AJ21" s="276"/>
      <c r="AK21" s="276"/>
      <c r="AL21" s="276"/>
      <c r="AM21" s="276"/>
      <c r="AN21" s="276"/>
    </row>
    <row r="22" spans="1:40" ht="14" x14ac:dyDescent="0.15">
      <c r="A22" s="201" t="str">
        <f>'Tariffs 2021'!F12</f>
        <v>GloBird Energy</v>
      </c>
      <c r="B22" s="227" t="str">
        <f>'Tariffs 2021'!G12</f>
        <v>GloSave</v>
      </c>
      <c r="C22" s="228">
        <f>91*'Tariffs 2021'!H12/100</f>
        <v>59.15</v>
      </c>
      <c r="D22" s="228">
        <f>IF('Tariffs 2021'!K12="",$C$5*'Tariffs 2021'!W12/100,IF($C$5&gt;='Tariffs 2021'!L12*1.5,('Tariffs 2021'!L12*1.5*'Tariffs 2021'!W12/100),($C$5*'Tariffs 2021'!W12/100)))</f>
        <v>30.749999999999996</v>
      </c>
      <c r="E22" s="228">
        <f>IF(AND('Tariffs 2021'!L12*1.5&gt;0,'Tariffs 2021'!M12*1.5&gt;0),IF($C$5&lt;'Tariffs 2021'!L12*1.5,0,IF(($C$5-'Tariffs 2021'!L12*1.5)&lt;=('Tariffs 2021'!M12*1.5+'Tariffs 2021'!L12*1.5),(($C$5-'Tariffs 2021'!L12*1.5)*'Tariffs 2021'!X12/100),(('Tariffs 2021'!M12*1.5)*'Tariffs 2021'!X12/100))),0)</f>
        <v>0</v>
      </c>
      <c r="F22" s="228">
        <f>IF(AND('Tariffs 2021'!P12&gt;0,'Tariffs 2021'!O12&gt;0),IF(($C$5&lt;(SUM('Tariffs 2021'!L12:P12))*1.5),(0),($C$5-(SUM('Tariffs 2021'!L12:P12)*1.5))*'Tariffs 2021'!AB12/100),IF(AND('Tariffs 2021'!O12&gt;0,'Tariffs 2021'!P12=""),IF(($C$5&lt; (SUM('Tariffs 2021'!L12:O12))*1.5),(0),($C$5-(SUM('Tariffs 2021'!L12:O12))*1.5)*'Tariffs 2021'!AA12/100),IF(AND('Tariffs 2021'!N12&gt;0,'Tariffs 2021'!O12=""),IF(($C$5&lt;(SUM('Tariffs 2021'!L12:N12))*1.5),(0),($C$5-(SUM('Tariffs 2021'!L12:N12))*1.5)*'Tariffs 2021'!Z12/100),IF(AND('Tariffs 2021'!M12&gt;0,'Tariffs 2021'!N12=""),IF(($C$5&lt;'Tariffs 2021'!M12*1.5+'Tariffs 2021'!L12*1.5),(0),(($C$5-('Tariffs 2021'!M12*1.5+'Tariffs 2021'!L12*1.5))*'Tariffs 2021'!Y12/100)),IF(AND('Tariffs 2021'!L12&gt;0,'Tariffs 2021'!M12=""&gt;0),IF(($C$5&lt;'Tariffs 2021'!L12*1.5),(0),($C$5-('Tariffs 2021'!L12*1.5))*'Tariffs 2021'!X12/100),0)))))</f>
        <v>249.75</v>
      </c>
      <c r="G22" s="228">
        <f t="shared" si="14"/>
        <v>339.65</v>
      </c>
      <c r="H22" s="228">
        <f t="shared" si="15"/>
        <v>1122</v>
      </c>
      <c r="I22" s="229">
        <f t="shared" si="16"/>
        <v>1358.6</v>
      </c>
      <c r="J22" s="229">
        <f t="shared" si="17"/>
        <v>1494.46</v>
      </c>
      <c r="K22" s="231">
        <f>'Tariffs 2021'!AT12</f>
        <v>0</v>
      </c>
      <c r="L22" s="231">
        <f>'Tariffs 2021'!AU12</f>
        <v>0</v>
      </c>
      <c r="M22" s="231">
        <f>'Tariffs 2021'!AV12</f>
        <v>0</v>
      </c>
      <c r="N22" s="231">
        <f>'Tariffs 2021'!AW12</f>
        <v>0</v>
      </c>
      <c r="O22" s="230" t="str">
        <f t="shared" si="18"/>
        <v>No discount</v>
      </c>
      <c r="P22" s="230" t="str">
        <f t="shared" si="19"/>
        <v>Exclusive</v>
      </c>
      <c r="Q22" s="235">
        <f t="shared" si="20"/>
        <v>1358.6</v>
      </c>
      <c r="R22" s="235">
        <f t="shared" si="21"/>
        <v>1358.6</v>
      </c>
      <c r="S22" s="256">
        <f t="shared" si="22"/>
        <v>1494.46</v>
      </c>
      <c r="T22" s="256">
        <f t="shared" si="22"/>
        <v>1494.46</v>
      </c>
      <c r="U22" s="231">
        <f>'Tariffs 2021'!BF12</f>
        <v>0</v>
      </c>
      <c r="V22" s="202" t="str">
        <f>'Tariffs 2021'!BG12</f>
        <v>n</v>
      </c>
      <c r="W22" s="276"/>
      <c r="X22" s="276"/>
      <c r="Y22" s="276"/>
      <c r="Z22" s="276"/>
      <c r="AA22" s="276"/>
      <c r="AB22" s="276"/>
      <c r="AC22" s="276"/>
      <c r="AD22" s="276"/>
      <c r="AE22" s="276"/>
      <c r="AF22" s="276"/>
      <c r="AG22" s="276"/>
      <c r="AH22" s="276"/>
      <c r="AI22" s="276"/>
      <c r="AJ22" s="276"/>
      <c r="AK22" s="276"/>
      <c r="AL22" s="276"/>
      <c r="AM22" s="276"/>
      <c r="AN22" s="276"/>
    </row>
    <row r="23" spans="1:40" ht="14" x14ac:dyDescent="0.15">
      <c r="A23" s="201" t="str">
        <f>'Tariffs 2021'!F13</f>
        <v>Red Energy</v>
      </c>
      <c r="B23" s="227" t="str">
        <f>'Tariffs 2021'!G13</f>
        <v>Living Energy Saver</v>
      </c>
      <c r="C23" s="228">
        <f>91*'Tariffs 2021'!H13/100</f>
        <v>68.25</v>
      </c>
      <c r="D23" s="228">
        <f>IF('Tariffs 2021'!K13="",$C$5*'Tariffs 2021'!W13/100,IF($C$5&gt;='Tariffs 2021'!L13*1.5,('Tariffs 2021'!L13*1.5*'Tariffs 2021'!W13/100),($C$5*'Tariffs 2021'!W13/100)))</f>
        <v>38.162157545454548</v>
      </c>
      <c r="E23" s="228">
        <f>IF(AND('Tariffs 2021'!L13*1.5&gt;0,'Tariffs 2021'!M13*1.5&gt;0),IF($C$5&lt;'Tariffs 2021'!L13*1.5,0,IF(($C$5-'Tariffs 2021'!L13*1.5)&lt;=('Tariffs 2021'!M13*1.5+'Tariffs 2021'!L13*1.5),(($C$5-'Tariffs 2021'!L13*1.5)*'Tariffs 2021'!X13/100),(('Tariffs 2021'!M13*1.5)*'Tariffs 2021'!X13/100))),0)</f>
        <v>62.836363636363629</v>
      </c>
      <c r="F23" s="228">
        <f>IF(AND('Tariffs 2021'!P13&gt;0,'Tariffs 2021'!O13&gt;0),IF(($C$5&lt;(SUM('Tariffs 2021'!L13:P13))*1.5),(0),($C$5-(SUM('Tariffs 2021'!L13:P13)*1.5))*'Tariffs 2021'!AB13/100),IF(AND('Tariffs 2021'!O13&gt;0,'Tariffs 2021'!P13=""),IF(($C$5&lt; (SUM('Tariffs 2021'!L13:O13))*1.5),(0),($C$5-(SUM('Tariffs 2021'!L13:O13))*1.5)*'Tariffs 2021'!AA13/100),IF(AND('Tariffs 2021'!N13&gt;0,'Tariffs 2021'!O13=""),IF(($C$5&lt;(SUM('Tariffs 2021'!L13:N13))*1.5),(0),($C$5-(SUM('Tariffs 2021'!L13:N13))*1.5)*'Tariffs 2021'!Z13/100),IF(AND('Tariffs 2021'!M13&gt;0,'Tariffs 2021'!N13=""),IF(($C$5&lt;'Tariffs 2021'!M13*1.5+'Tariffs 2021'!L13*1.5),(0),(($C$5-('Tariffs 2021'!M13*1.5+'Tariffs 2021'!L13*1.5))*'Tariffs 2021'!Y13/100)),IF(AND('Tariffs 2021'!L13&gt;0,'Tariffs 2021'!M13=""&gt;0),IF(($C$5&lt;'Tariffs 2021'!L13*1.5),(0),($C$5-('Tariffs 2021'!L13*1.5))*'Tariffs 2021'!X13/100),0)))))</f>
        <v>114.41461363636363</v>
      </c>
      <c r="G23" s="228">
        <f t="shared" si="14"/>
        <v>283.66313481818179</v>
      </c>
      <c r="H23" s="228">
        <f t="shared" si="15"/>
        <v>861.65253927272715</v>
      </c>
      <c r="I23" s="229">
        <f t="shared" si="16"/>
        <v>1134.6525392727272</v>
      </c>
      <c r="J23" s="229">
        <f t="shared" si="17"/>
        <v>1248.1177932000001</v>
      </c>
      <c r="K23" s="231">
        <f>'Tariffs 2021'!AT13</f>
        <v>0</v>
      </c>
      <c r="L23" s="231">
        <f>'Tariffs 2021'!AU13</f>
        <v>0</v>
      </c>
      <c r="M23" s="231">
        <f>'Tariffs 2021'!AV13</f>
        <v>0</v>
      </c>
      <c r="N23" s="231">
        <f>'Tariffs 2021'!AW13</f>
        <v>0</v>
      </c>
      <c r="O23" s="230" t="str">
        <f t="shared" si="18"/>
        <v>No discount</v>
      </c>
      <c r="P23" s="230" t="str">
        <f t="shared" si="19"/>
        <v>Inclusive</v>
      </c>
      <c r="Q23" s="235">
        <f t="shared" si="20"/>
        <v>1134.6525392727272</v>
      </c>
      <c r="R23" s="235">
        <f t="shared" si="21"/>
        <v>1134.6525392727272</v>
      </c>
      <c r="S23" s="256">
        <f t="shared" si="22"/>
        <v>1248.1177932000001</v>
      </c>
      <c r="T23" s="256">
        <f t="shared" si="22"/>
        <v>1248.1177932000001</v>
      </c>
      <c r="U23" s="231">
        <f>'Tariffs 2021'!BF13</f>
        <v>0</v>
      </c>
      <c r="V23" s="202" t="str">
        <f>'Tariffs 2021'!BG13</f>
        <v>n</v>
      </c>
      <c r="W23" s="276"/>
      <c r="X23" s="276"/>
      <c r="Y23" s="276"/>
      <c r="Z23" s="276"/>
      <c r="AA23" s="276"/>
      <c r="AB23" s="276"/>
      <c r="AC23" s="276"/>
      <c r="AD23" s="276"/>
      <c r="AE23" s="276"/>
      <c r="AF23" s="276"/>
      <c r="AG23" s="276"/>
      <c r="AH23" s="276"/>
      <c r="AI23" s="276"/>
      <c r="AJ23" s="276"/>
      <c r="AK23" s="276"/>
      <c r="AL23" s="276"/>
      <c r="AM23" s="276"/>
      <c r="AN23" s="276"/>
    </row>
    <row r="24" spans="1:40" ht="14" x14ac:dyDescent="0.15">
      <c r="A24" s="201" t="str">
        <f>'Tariffs 2021'!F14</f>
        <v>Covau</v>
      </c>
      <c r="B24" s="227" t="str">
        <f>'Tariffs 2021'!G14</f>
        <v>Freedom</v>
      </c>
      <c r="C24" s="228">
        <f>91*'Tariffs 2021'!H14/100</f>
        <v>68.25</v>
      </c>
      <c r="D24" s="228">
        <f>IF('Tariffs 2021'!K14="",$C$5*'Tariffs 2021'!W14/100,IF($C$5&gt;='Tariffs 2021'!L14*1.5,('Tariffs 2021'!L14*1.5*'Tariffs 2021'!W14/100),($C$5*'Tariffs 2021'!W14/100)))</f>
        <v>38.363363999999997</v>
      </c>
      <c r="E24" s="228">
        <f>IF(AND('Tariffs 2021'!L14*1.5&gt;0,'Tariffs 2021'!M14*1.5&gt;0),IF($C$5&lt;'Tariffs 2021'!L14*1.5,0,IF(($C$5-'Tariffs 2021'!L14*1.5)&lt;=('Tariffs 2021'!M14*1.5+'Tariffs 2021'!L14*1.5),(($C$5-'Tariffs 2021'!L14*1.5)*'Tariffs 2021'!X14/100),(('Tariffs 2021'!M14*1.5)*'Tariffs 2021'!X14/100))),0)</f>
        <v>63.936000000000007</v>
      </c>
      <c r="F24" s="228">
        <f>IF(AND('Tariffs 2021'!P14&gt;0,'Tariffs 2021'!O14&gt;0),IF(($C$5&lt;(SUM('Tariffs 2021'!L14:P14))*1.5),(0),($C$5-(SUM('Tariffs 2021'!L14:P14)*1.5))*'Tariffs 2021'!AB14/100),IF(AND('Tariffs 2021'!O14&gt;0,'Tariffs 2021'!P14=""),IF(($C$5&lt; (SUM('Tariffs 2021'!L14:O14))*1.5),(0),($C$5-(SUM('Tariffs 2021'!L14:O14))*1.5)*'Tariffs 2021'!AA14/100),IF(AND('Tariffs 2021'!N14&gt;0,'Tariffs 2021'!O14=""),IF(($C$5&lt;(SUM('Tariffs 2021'!L14:N14))*1.5),(0),($C$5-(SUM('Tariffs 2021'!L14:N14))*1.5)*'Tariffs 2021'!Z14/100),IF(AND('Tariffs 2021'!M14&gt;0,'Tariffs 2021'!N14=""),IF(($C$5&lt;'Tariffs 2021'!M14*1.5+'Tariffs 2021'!L14*1.5),(0),(($C$5-('Tariffs 2021'!M14*1.5+'Tariffs 2021'!L14*1.5))*'Tariffs 2021'!Y14/100)),IF(AND('Tariffs 2021'!L14&gt;0,'Tariffs 2021'!M14=""&gt;0),IF(($C$5&lt;'Tariffs 2021'!L14*1.5),(0),($C$5-('Tariffs 2021'!L14*1.5))*'Tariffs 2021'!X14/100),0)))))</f>
        <v>118.53353972727271</v>
      </c>
      <c r="G24" s="228">
        <f t="shared" si="14"/>
        <v>289.08290372727271</v>
      </c>
      <c r="H24" s="228">
        <f t="shared" si="15"/>
        <v>883.33161490909083</v>
      </c>
      <c r="I24" s="229">
        <f t="shared" si="16"/>
        <v>1156.3316149090908</v>
      </c>
      <c r="J24" s="229">
        <f t="shared" si="17"/>
        <v>1271.9647764000001</v>
      </c>
      <c r="K24" s="231">
        <f>'Tariffs 2021'!AT14</f>
        <v>0</v>
      </c>
      <c r="L24" s="231">
        <f>'Tariffs 2021'!AU14</f>
        <v>15</v>
      </c>
      <c r="M24" s="231">
        <f>'Tariffs 2021'!AV14</f>
        <v>0</v>
      </c>
      <c r="N24" s="231">
        <f>'Tariffs 2021'!AW14</f>
        <v>0</v>
      </c>
      <c r="O24" s="230" t="str">
        <f t="shared" ref="O24" si="23">IF(SUM(K24:N24)=0,"No discount",IF(K24&gt;0,"Guaranteed off bill",IF(L24&gt;0,"Guaranteed off usage",IF(M24&gt;0,"Pay-on-time off bill","Pay-on-time off usage"))))</f>
        <v>Guaranteed off usage</v>
      </c>
      <c r="P24" s="230" t="str">
        <f t="shared" si="19"/>
        <v>Exclusive</v>
      </c>
      <c r="Q24" s="235">
        <f t="shared" ref="Q24" si="24">IF(AND(O24="Guaranteed off bill",P24="Inclusive"),((I24*1.1)-((I24*1.1)*K24/100))/1.1,IF(AND(O24="Guaranteed off usage",P24="Inclusive"),((I24*1.1)-((H24*1.1)*L24/100))/1.1,IF(AND(O24="Guaranteed off bill",P24="Exclusive"),I24-(I24*K24/100),IF(AND(O24="Guaranteed off usage",P24="Exclusive"),I24-(H24*L24/100),IF(P24="Inclusive",((I24*1.1))/1.1,I24)))))</f>
        <v>1023.8318726727272</v>
      </c>
      <c r="R24" s="235">
        <f t="shared" ref="R24" si="25">IF(AND(O24="Pay-on-time off bill",P24="Inclusive"),((Q24*1.1)-((Q24*1.1)*M24/100))/1.1,IF(AND(O24="Pay-on-time off usage",P24="Inclusive"),((Q24*1.1)-((H24*1.1)*N24/100))/1.1,IF(AND(O24="Pay-on-time off bill",P24="Exclusive"),Q24-(Q24*M24/100),IF(AND(O24="Pay-on-time off usage",P24="Exclusive"),Q24-(H24*N24/100),IF(P24="Inclusive",((Q24*1.1))/1.1,Q24)))))</f>
        <v>1023.8318726727272</v>
      </c>
      <c r="S24" s="256">
        <f t="shared" ref="S24" si="26">Q24*1.1</f>
        <v>1126.2150599399999</v>
      </c>
      <c r="T24" s="256">
        <f t="shared" ref="T24" si="27">R24*1.1</f>
        <v>1126.2150599399999</v>
      </c>
      <c r="U24" s="231">
        <f>'Tariffs 2021'!BF14</f>
        <v>0</v>
      </c>
      <c r="V24" s="202" t="str">
        <f>'Tariffs 2021'!BG14</f>
        <v>n</v>
      </c>
      <c r="W24" s="276"/>
      <c r="X24" s="276"/>
      <c r="Y24" s="276"/>
      <c r="Z24" s="276"/>
      <c r="AA24" s="276"/>
      <c r="AB24" s="276"/>
      <c r="AC24" s="276"/>
      <c r="AD24" s="276"/>
      <c r="AE24" s="276"/>
      <c r="AF24" s="276"/>
      <c r="AG24" s="276"/>
      <c r="AH24" s="276"/>
      <c r="AI24" s="276"/>
      <c r="AJ24" s="276"/>
      <c r="AK24" s="276"/>
      <c r="AL24" s="276"/>
      <c r="AM24" s="276"/>
      <c r="AN24" s="276"/>
    </row>
    <row r="25" spans="1:40" customFormat="1" x14ac:dyDescent="0.15">
      <c r="A25" s="276"/>
      <c r="B25" s="276"/>
      <c r="C25" s="276"/>
      <c r="D25" s="276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6"/>
      <c r="R25" s="276"/>
      <c r="S25" s="276"/>
      <c r="T25" s="276"/>
      <c r="U25" s="276"/>
      <c r="V25" s="276"/>
      <c r="W25" s="276"/>
      <c r="X25" s="276"/>
      <c r="Y25" s="276"/>
      <c r="Z25" s="276"/>
      <c r="AA25" s="276"/>
      <c r="AB25" s="276"/>
      <c r="AC25" s="276"/>
      <c r="AD25" s="276"/>
      <c r="AE25" s="276"/>
      <c r="AF25" s="276"/>
      <c r="AG25" s="276"/>
      <c r="AH25" s="276"/>
      <c r="AI25" s="276"/>
      <c r="AJ25" s="276"/>
      <c r="AK25" s="276"/>
      <c r="AL25" s="276"/>
      <c r="AM25" s="276"/>
      <c r="AN25" s="276"/>
    </row>
    <row r="26" spans="1:40" customFormat="1" ht="14" thickBot="1" x14ac:dyDescent="0.2">
      <c r="A26" s="276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76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76"/>
      <c r="AH26" s="276"/>
      <c r="AI26" s="276"/>
      <c r="AJ26" s="276"/>
      <c r="AK26" s="276"/>
      <c r="AL26" s="276"/>
      <c r="AM26" s="276"/>
      <c r="AN26" s="276"/>
    </row>
    <row r="27" spans="1:40" ht="14" x14ac:dyDescent="0.15">
      <c r="A27" s="193" t="s">
        <v>286</v>
      </c>
      <c r="B27" s="194"/>
      <c r="C27" s="194"/>
      <c r="D27" s="194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5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</row>
    <row r="28" spans="1:40" ht="75" x14ac:dyDescent="0.15">
      <c r="A28" s="237" t="s">
        <v>84</v>
      </c>
      <c r="B28" s="238" t="s">
        <v>44</v>
      </c>
      <c r="C28" s="239" t="s">
        <v>45</v>
      </c>
      <c r="D28" s="239" t="s">
        <v>57</v>
      </c>
      <c r="E28" s="239" t="s">
        <v>58</v>
      </c>
      <c r="F28" s="239" t="s">
        <v>59</v>
      </c>
      <c r="G28" s="240" t="s">
        <v>328</v>
      </c>
      <c r="H28" s="259" t="s">
        <v>0</v>
      </c>
      <c r="I28" s="259" t="s">
        <v>46</v>
      </c>
      <c r="J28" s="241" t="s">
        <v>1</v>
      </c>
      <c r="K28" s="242" t="s">
        <v>47</v>
      </c>
      <c r="L28" s="242" t="s">
        <v>48</v>
      </c>
      <c r="M28" s="242" t="s">
        <v>49</v>
      </c>
      <c r="N28" s="242" t="s">
        <v>50</v>
      </c>
      <c r="O28" s="243" t="s">
        <v>300</v>
      </c>
      <c r="P28" s="243" t="s">
        <v>301</v>
      </c>
      <c r="Q28" s="243" t="s">
        <v>51</v>
      </c>
      <c r="R28" s="243" t="s">
        <v>52</v>
      </c>
      <c r="S28" s="244" t="s">
        <v>53</v>
      </c>
      <c r="T28" s="244" t="s">
        <v>54</v>
      </c>
      <c r="U28" s="242" t="s">
        <v>55</v>
      </c>
      <c r="V28" s="245" t="s">
        <v>56</v>
      </c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</row>
    <row r="29" spans="1:40" ht="15" thickBot="1" x14ac:dyDescent="0.2">
      <c r="A29" s="203" t="str">
        <f>'Tariffs 2021'!F15</f>
        <v>Origin Energy</v>
      </c>
      <c r="B29" s="204" t="str">
        <f>'Tariffs 2021'!G15</f>
        <v>Go Variable</v>
      </c>
      <c r="C29" s="205">
        <f>91*'Tariffs 2021'!H15/100</f>
        <v>64.775454545454537</v>
      </c>
      <c r="D29" s="205">
        <f>IF('Tariffs 2021'!K15="",$C$5*'Tariffs 2021'!W15/100,IF($C$5&gt;='Tariffs 2021'!L15*1.5,('Tariffs 2021'!L15*1.5*'Tariffs 2021'!W15/100),($C$5*'Tariffs 2021'!W15/100)))</f>
        <v>45.606796363636356</v>
      </c>
      <c r="E29" s="205">
        <f>IF(AND('Tariffs 2021'!L15*1.5&gt;0,'Tariffs 2021'!M15*1.5&gt;0),IF($C$5&lt;'Tariffs 2021'!L15*1.5,0,IF(($C$5-'Tariffs 2021'!L15*1.5)&lt;=('Tariffs 2021'!M15*1.5+'Tariffs 2021'!L15*1.5),(($C$5-'Tariffs 2021'!L15*1.5)*'Tariffs 2021'!X15/100),(('Tariffs 2021'!M15*1.5)*'Tariffs 2021'!X15/100))),0)</f>
        <v>71.947636363636363</v>
      </c>
      <c r="F29" s="205">
        <f>IF(AND('Tariffs 2021'!P15&gt;0,'Tariffs 2021'!O15&gt;0),IF(($C$5&lt;(SUM('Tariffs 2021'!L15:P15))*1.5),(0),($C$5-(SUM('Tariffs 2021'!L15:P15)*1.5))*'Tariffs 2021'!AB15/100),IF(AND('Tariffs 2021'!O15&gt;0,'Tariffs 2021'!P15=""),IF(($C$5&lt; (SUM('Tariffs 2021'!L15:O15))*1.5),(0),($C$5-(SUM('Tariffs 2021'!L15:O15))*1.5)*'Tariffs 2021'!AA15/100),IF(AND('Tariffs 2021'!N15&gt;0,'Tariffs 2021'!O15=""),IF(($C$5&lt;(SUM('Tariffs 2021'!L15:N15))*1.5),(0),($C$5-(SUM('Tariffs 2021'!L15:N15))*1.5)*'Tariffs 2021'!Z15/100),IF(AND('Tariffs 2021'!M15&gt;0,'Tariffs 2021'!N15=""),IF(($C$5&lt;'Tariffs 2021'!M15*1.5+'Tariffs 2021'!L15*1.5),(0),(($C$5-('Tariffs 2021'!M15*1.5+'Tariffs 2021'!L15*1.5))*'Tariffs 2021'!Y15/100)),IF(AND('Tariffs 2021'!L15&gt;0,'Tariffs 2021'!M15=""&gt;0),IF(($C$5&lt;'Tariffs 2021'!L15*1.5),(0),($C$5-('Tariffs 2021'!L15*1.5))*'Tariffs 2021'!X15/100),0)))))</f>
        <v>138.21285327272727</v>
      </c>
      <c r="G29" s="205">
        <f>SUM(C29:F29)</f>
        <v>320.54274054545454</v>
      </c>
      <c r="H29" s="205">
        <f>(G29-C29)*4</f>
        <v>1023.0691440000001</v>
      </c>
      <c r="I29" s="206">
        <f>G29*4</f>
        <v>1282.1709621818181</v>
      </c>
      <c r="J29" s="206">
        <f>I29*1.1</f>
        <v>1410.3880584000001</v>
      </c>
      <c r="K29" s="207">
        <f>'Tariffs 2021'!AT15</f>
        <v>0</v>
      </c>
      <c r="L29" s="207">
        <f>'Tariffs 2021'!AU15</f>
        <v>0</v>
      </c>
      <c r="M29" s="207">
        <f>'Tariffs 2021'!AV15</f>
        <v>0</v>
      </c>
      <c r="N29" s="207">
        <f>'Tariffs 2021'!AW15</f>
        <v>0</v>
      </c>
      <c r="O29" s="234" t="str">
        <f t="shared" ref="O29" si="28">IF(SUM(K29:N29)=0,"No discount",IF(K29&gt;0,"Guaranteed off bill",IF(L29&gt;0,"Guaranteed off usage",IF(M29&gt;0,"Pay-on-time off bill","Pay-on-time off usage"))))</f>
        <v>No discount</v>
      </c>
      <c r="P29" s="234" t="str">
        <f>IF(OR(A29="Origin Energy",A29="Red Energy",A29="Powershop"),"Inclusive","Exclusive")</f>
        <v>Inclusive</v>
      </c>
      <c r="Q29" s="236">
        <f t="shared" ref="Q29" si="29">IF(AND(O29="Guaranteed off bill",P29="Inclusive"),((I29*1.1)-((I29*1.1)*K29/100))/1.1,IF(AND(O29="Guaranteed off usage",P29="Inclusive"),((I29*1.1)-((H29*1.1)*L29/100))/1.1,IF(AND(O29="Guaranteed off bill",P29="Exclusive"),I29-(I29*K29/100),IF(AND(O29="Guaranteed off usage",P29="Exclusive"),I29-(H29*L29/100),IF(P29="Inclusive",((I29*1.1))/1.1,I29)))))</f>
        <v>1282.1709621818181</v>
      </c>
      <c r="R29" s="236">
        <f t="shared" ref="R29" si="30">IF(AND(O29="Pay-on-time off bill",P29="Inclusive"),((Q29*1.1)-((Q29*1.1)*M29/100))/1.1,IF(AND(O29="Pay-on-time off usage",P29="Inclusive"),((Q29*1.1)-((H29*1.1)*N29/100))/1.1,IF(AND(O29="Pay-on-time off bill",P29="Exclusive"),Q29-(Q29*M29/100),IF(AND(O29="Pay-on-time off usage",P29="Exclusive"),Q29-(H29*N29/100),IF(P29="Inclusive",((Q29*1.1))/1.1,Q29)))))</f>
        <v>1282.1709621818181</v>
      </c>
      <c r="S29" s="257">
        <f t="shared" ref="S29:T29" si="31">Q29*1.1</f>
        <v>1410.3880584000001</v>
      </c>
      <c r="T29" s="257">
        <f t="shared" si="31"/>
        <v>1410.3880584000001</v>
      </c>
      <c r="U29" s="207">
        <f>'Tariffs 2021'!BF15</f>
        <v>0</v>
      </c>
      <c r="V29" s="208" t="str">
        <f>'Tariffs 2021'!BG15</f>
        <v>n</v>
      </c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</row>
    <row r="30" spans="1:40" customFormat="1" x14ac:dyDescent="0.15">
      <c r="A30" s="276"/>
      <c r="B30" s="276"/>
      <c r="C30" s="276"/>
      <c r="D30" s="276"/>
      <c r="E30" s="276"/>
      <c r="F30" s="276"/>
      <c r="G30" s="276"/>
      <c r="H30" s="276"/>
      <c r="I30" s="276"/>
      <c r="J30" s="276"/>
      <c r="K30" s="276"/>
      <c r="L30" s="276"/>
      <c r="M30" s="276"/>
      <c r="N30" s="276"/>
      <c r="O30" s="276"/>
      <c r="P30" s="276"/>
      <c r="Q30" s="276"/>
      <c r="R30" s="276"/>
      <c r="S30" s="276"/>
      <c r="T30" s="276"/>
      <c r="U30" s="276"/>
      <c r="V30" s="276"/>
      <c r="W30" s="276"/>
      <c r="X30" s="276"/>
      <c r="Y30" s="276"/>
      <c r="Z30" s="276"/>
      <c r="AA30" s="276"/>
      <c r="AB30" s="276"/>
      <c r="AC30" s="276"/>
      <c r="AD30" s="276"/>
      <c r="AE30" s="276"/>
      <c r="AF30" s="276"/>
      <c r="AG30" s="276"/>
      <c r="AH30" s="276"/>
      <c r="AI30" s="276"/>
      <c r="AJ30" s="276"/>
      <c r="AK30" s="276"/>
      <c r="AL30" s="276"/>
      <c r="AM30" s="276"/>
      <c r="AN30" s="276"/>
    </row>
    <row r="31" spans="1:40" customFormat="1" ht="14" thickBot="1" x14ac:dyDescent="0.2">
      <c r="A31" s="276"/>
      <c r="B31" s="276"/>
      <c r="C31" s="276"/>
      <c r="D31" s="276"/>
      <c r="E31" s="276"/>
      <c r="F31" s="276"/>
      <c r="G31" s="276"/>
      <c r="H31" s="276"/>
      <c r="I31" s="276"/>
      <c r="J31" s="276"/>
      <c r="K31" s="276"/>
      <c r="L31" s="276"/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6"/>
      <c r="Y31" s="276"/>
      <c r="Z31" s="276"/>
      <c r="AA31" s="276"/>
      <c r="AB31" s="276"/>
      <c r="AC31" s="276"/>
      <c r="AD31" s="276"/>
      <c r="AE31" s="276"/>
      <c r="AF31" s="276"/>
      <c r="AG31" s="276"/>
      <c r="AH31" s="276"/>
      <c r="AI31" s="276"/>
      <c r="AJ31" s="276"/>
      <c r="AK31" s="276"/>
      <c r="AL31" s="276"/>
      <c r="AM31" s="276"/>
      <c r="AN31" s="276"/>
    </row>
    <row r="32" spans="1:40" ht="14" x14ac:dyDescent="0.15">
      <c r="A32" s="193" t="s">
        <v>288</v>
      </c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5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6"/>
      <c r="AH32" s="276"/>
      <c r="AI32" s="276"/>
      <c r="AJ32" s="276"/>
      <c r="AK32" s="276"/>
      <c r="AL32" s="276"/>
      <c r="AM32" s="276"/>
      <c r="AN32" s="276"/>
    </row>
    <row r="33" spans="1:40" ht="75" x14ac:dyDescent="0.15">
      <c r="A33" s="237" t="s">
        <v>84</v>
      </c>
      <c r="B33" s="238" t="s">
        <v>44</v>
      </c>
      <c r="C33" s="239" t="s">
        <v>45</v>
      </c>
      <c r="D33" s="239" t="s">
        <v>57</v>
      </c>
      <c r="E33" s="239" t="s">
        <v>58</v>
      </c>
      <c r="F33" s="239" t="s">
        <v>59</v>
      </c>
      <c r="G33" s="240" t="s">
        <v>328</v>
      </c>
      <c r="H33" s="259" t="s">
        <v>0</v>
      </c>
      <c r="I33" s="259" t="s">
        <v>46</v>
      </c>
      <c r="J33" s="241" t="s">
        <v>1</v>
      </c>
      <c r="K33" s="242" t="s">
        <v>47</v>
      </c>
      <c r="L33" s="242" t="s">
        <v>48</v>
      </c>
      <c r="M33" s="242" t="s">
        <v>49</v>
      </c>
      <c r="N33" s="242" t="s">
        <v>50</v>
      </c>
      <c r="O33" s="243" t="s">
        <v>300</v>
      </c>
      <c r="P33" s="243" t="s">
        <v>301</v>
      </c>
      <c r="Q33" s="243" t="s">
        <v>51</v>
      </c>
      <c r="R33" s="243" t="s">
        <v>52</v>
      </c>
      <c r="S33" s="244" t="s">
        <v>53</v>
      </c>
      <c r="T33" s="244" t="s">
        <v>54</v>
      </c>
      <c r="U33" s="242" t="s">
        <v>55</v>
      </c>
      <c r="V33" s="245" t="s">
        <v>56</v>
      </c>
      <c r="W33" s="276"/>
      <c r="X33" s="276"/>
      <c r="Y33" s="276"/>
      <c r="Z33" s="276"/>
      <c r="AA33" s="276"/>
      <c r="AB33" s="276"/>
      <c r="AC33" s="276"/>
      <c r="AD33" s="276"/>
      <c r="AE33" s="276"/>
      <c r="AF33" s="276"/>
      <c r="AG33" s="276"/>
      <c r="AH33" s="276"/>
      <c r="AI33" s="276"/>
      <c r="AJ33" s="276"/>
      <c r="AK33" s="276"/>
      <c r="AL33" s="276"/>
      <c r="AM33" s="276"/>
      <c r="AN33" s="276"/>
    </row>
    <row r="34" spans="1:40" ht="15" thickBot="1" x14ac:dyDescent="0.2">
      <c r="A34" s="203" t="str">
        <f>'Tariffs 2021'!F16</f>
        <v>Origin Energy</v>
      </c>
      <c r="B34" s="204" t="str">
        <f>'Tariffs 2021'!G16</f>
        <v>Go Variable</v>
      </c>
      <c r="C34" s="209">
        <f>91*'Tariffs 2021'!H16/100</f>
        <v>25.562727272727269</v>
      </c>
      <c r="D34" s="209">
        <f>IF('Tariffs 2021'!K16="",$C$5*'Tariffs 2021'!W16/100,IF($C$5&gt;='Tariffs 2021'!L16*1.5,('Tariffs 2021'!L16*1.5*'Tariffs 2021'!W16/100),($C$5*'Tariffs 2021'!W16/100)))</f>
        <v>267.95454545454544</v>
      </c>
      <c r="E34" s="209">
        <f>IF(AND('Tariffs 2021'!L16*1.5&gt;0,'Tariffs 2021'!M16*1.5&gt;0),IF($C$5&lt;'Tariffs 2021'!L16*1.5,0,IF(($C$5-'Tariffs 2021'!L16*1.5)&lt;=('Tariffs 2021'!M16*1.5+'Tariffs 2021'!L16*1.5),(($C$5-'Tariffs 2021'!L16*1.5)*'Tariffs 2021'!X16/100),(('Tariffs 2021'!M16*1.5)*'Tariffs 2021'!X16/100))),0)</f>
        <v>0</v>
      </c>
      <c r="F34" s="209">
        <f>IF(AND('Tariffs 2021'!P16&gt;0,'Tariffs 2021'!O16&gt;0),IF(($C$5&lt;(SUM('Tariffs 2021'!L16:P16))*1.5),(0),($C$5-(SUM('Tariffs 2021'!L16:P16)*1.5))*'Tariffs 2021'!AB16/100),IF(AND('Tariffs 2021'!O16&gt;0,'Tariffs 2021'!P16=""),IF(($C$5&lt; (SUM('Tariffs 2021'!L16:O16))*1.5),(0),($C$5-(SUM('Tariffs 2021'!L16:O16))*1.5)*'Tariffs 2021'!AA16/100),IF(AND('Tariffs 2021'!N16&gt;0,'Tariffs 2021'!O16=""),IF(($C$5&lt;(SUM('Tariffs 2021'!L16:N16))*1.5),(0),($C$5-(SUM('Tariffs 2021'!L16:N16))*1.5)*'Tariffs 2021'!Z16/100),IF(AND('Tariffs 2021'!M16&gt;0,'Tariffs 2021'!N16=""),IF(($C$5&lt;'Tariffs 2021'!M16*1.5+'Tariffs 2021'!L16*1.5),(0),(($C$5-('Tariffs 2021'!M16*1.5+'Tariffs 2021'!L16*1.5))*'Tariffs 2021'!Y16/100)),IF(AND('Tariffs 2021'!L16&gt;0,'Tariffs 2021'!M16=""&gt;0),IF(($C$5&lt;'Tariffs 2021'!L16*1.5),(0),($C$5-('Tariffs 2021'!L16*1.5))*'Tariffs 2021'!X16/100),0)))))</f>
        <v>0</v>
      </c>
      <c r="G34" s="209">
        <f>SUM(C34:F34)</f>
        <v>293.51727272727271</v>
      </c>
      <c r="H34" s="205">
        <f>(G34-C34)*4</f>
        <v>1071.8181818181818</v>
      </c>
      <c r="I34" s="206">
        <f>G34*4</f>
        <v>1174.0690909090908</v>
      </c>
      <c r="J34" s="206">
        <f>I34*1.1</f>
        <v>1291.4760000000001</v>
      </c>
      <c r="K34" s="207">
        <f>'Tariffs 2021'!AT16</f>
        <v>0</v>
      </c>
      <c r="L34" s="207">
        <f>'Tariffs 2021'!AU16</f>
        <v>0</v>
      </c>
      <c r="M34" s="207">
        <f>'Tariffs 2021'!AV16</f>
        <v>0</v>
      </c>
      <c r="N34" s="207">
        <f>'Tariffs 2021'!AW16</f>
        <v>0</v>
      </c>
      <c r="O34" s="234" t="str">
        <f t="shared" ref="O34" si="32">IF(SUM(K34:N34)=0,"No discount",IF(K34&gt;0,"Guaranteed off bill",IF(L34&gt;0,"Guaranteed off usage",IF(M34&gt;0,"Pay-on-time off bill","Pay-on-time off usage"))))</f>
        <v>No discount</v>
      </c>
      <c r="P34" s="234" t="str">
        <f>IF(OR(A34="Origin Energy",A34="Red Energy",A34="Powershop"),"Inclusive","Exclusive")</f>
        <v>Inclusive</v>
      </c>
      <c r="Q34" s="236">
        <f t="shared" ref="Q34" si="33">IF(AND(O34="Guaranteed off bill",P34="Inclusive"),((I34*1.1)-((I34*1.1)*K34/100))/1.1,IF(AND(O34="Guaranteed off usage",P34="Inclusive"),((I34*1.1)-((H34*1.1)*L34/100))/1.1,IF(AND(O34="Guaranteed off bill",P34="Exclusive"),I34-(I34*K34/100),IF(AND(O34="Guaranteed off usage",P34="Exclusive"),I34-(H34*L34/100),IF(P34="Inclusive",((I34*1.1))/1.1,I34)))))</f>
        <v>1174.0690909090908</v>
      </c>
      <c r="R34" s="236">
        <f t="shared" ref="R34" si="34">IF(AND(O34="Pay-on-time off bill",P34="Inclusive"),((Q34*1.1)-((Q34*1.1)*M34/100))/1.1,IF(AND(O34="Pay-on-time off usage",P34="Inclusive"),((Q34*1.1)-((H34*1.1)*N34/100))/1.1,IF(AND(O34="Pay-on-time off bill",P34="Exclusive"),Q34-(Q34*M34/100),IF(AND(O34="Pay-on-time off usage",P34="Exclusive"),Q34-(H34*N34/100),IF(P34="Inclusive",((Q34*1.1))/1.1,Q34)))))</f>
        <v>1174.0690909090908</v>
      </c>
      <c r="S34" s="257">
        <f t="shared" ref="S34:T34" si="35">Q34*1.1</f>
        <v>1291.4760000000001</v>
      </c>
      <c r="T34" s="257">
        <f t="shared" si="35"/>
        <v>1291.4760000000001</v>
      </c>
      <c r="U34" s="207">
        <f>'Tariffs 2021'!BF16</f>
        <v>0</v>
      </c>
      <c r="V34" s="208" t="str">
        <f>'Tariffs 2021'!BG16</f>
        <v>n</v>
      </c>
      <c r="W34" s="276"/>
      <c r="X34" s="276"/>
      <c r="Y34" s="276"/>
      <c r="Z34" s="276"/>
      <c r="AA34" s="276"/>
      <c r="AB34" s="276"/>
      <c r="AC34" s="276"/>
      <c r="AD34" s="276"/>
      <c r="AE34" s="276"/>
      <c r="AF34" s="276"/>
      <c r="AG34" s="276"/>
      <c r="AH34" s="276"/>
      <c r="AI34" s="276"/>
      <c r="AJ34" s="276"/>
      <c r="AK34" s="276"/>
      <c r="AL34" s="276"/>
      <c r="AM34" s="276"/>
      <c r="AN34" s="276"/>
    </row>
    <row r="35" spans="1:40" customFormat="1" x14ac:dyDescent="0.15">
      <c r="A35" s="276"/>
      <c r="B35" s="276"/>
      <c r="C35" s="276"/>
      <c r="D35" s="276"/>
      <c r="E35" s="276"/>
      <c r="F35" s="276"/>
      <c r="G35" s="276"/>
      <c r="H35" s="276"/>
      <c r="I35" s="276"/>
      <c r="J35" s="276"/>
      <c r="K35" s="276"/>
      <c r="L35" s="276"/>
      <c r="M35" s="276"/>
      <c r="N35" s="276"/>
      <c r="O35" s="276"/>
      <c r="P35" s="276"/>
      <c r="Q35" s="276"/>
      <c r="R35" s="276"/>
      <c r="S35" s="276"/>
      <c r="T35" s="276"/>
      <c r="U35" s="276"/>
      <c r="V35" s="276"/>
      <c r="W35" s="276"/>
      <c r="X35" s="276"/>
      <c r="Y35" s="276"/>
      <c r="Z35" s="276"/>
      <c r="AA35" s="276"/>
      <c r="AB35" s="276"/>
      <c r="AC35" s="276"/>
      <c r="AD35" s="276"/>
      <c r="AE35" s="276"/>
      <c r="AF35" s="276"/>
      <c r="AG35" s="276"/>
      <c r="AH35" s="276"/>
      <c r="AI35" s="276"/>
      <c r="AJ35" s="276"/>
      <c r="AK35" s="276"/>
      <c r="AL35" s="276"/>
      <c r="AM35" s="276"/>
      <c r="AN35" s="276"/>
    </row>
    <row r="36" spans="1:40" customFormat="1" x14ac:dyDescent="0.15">
      <c r="A36" s="276"/>
      <c r="B36" s="276"/>
      <c r="C36" s="276"/>
      <c r="D36" s="276"/>
      <c r="E36" s="276"/>
      <c r="F36" s="276"/>
      <c r="G36" s="276"/>
      <c r="H36" s="276"/>
      <c r="I36" s="276"/>
      <c r="J36" s="276"/>
      <c r="K36" s="276"/>
      <c r="L36" s="276"/>
      <c r="M36" s="276"/>
      <c r="N36" s="276"/>
      <c r="O36" s="276"/>
      <c r="P36" s="276"/>
      <c r="Q36" s="276"/>
      <c r="R36" s="276"/>
      <c r="S36" s="276"/>
      <c r="T36" s="276"/>
      <c r="U36" s="276"/>
      <c r="V36" s="276"/>
      <c r="W36" s="276"/>
      <c r="X36" s="276"/>
      <c r="Y36" s="276"/>
      <c r="Z36" s="276"/>
      <c r="AA36" s="276"/>
      <c r="AB36" s="276"/>
      <c r="AC36" s="276"/>
      <c r="AD36" s="276"/>
      <c r="AE36" s="276"/>
      <c r="AF36" s="276"/>
      <c r="AG36" s="276"/>
      <c r="AH36" s="276"/>
      <c r="AI36" s="276"/>
      <c r="AJ36" s="276"/>
      <c r="AK36" s="276"/>
      <c r="AL36" s="276"/>
      <c r="AM36" s="276"/>
      <c r="AN36" s="276"/>
    </row>
    <row r="37" spans="1:40" customFormat="1" x14ac:dyDescent="0.15">
      <c r="A37" s="276"/>
      <c r="B37" s="276"/>
      <c r="C37" s="276"/>
      <c r="D37" s="276"/>
      <c r="E37" s="276"/>
      <c r="F37" s="276"/>
      <c r="G37" s="276"/>
      <c r="H37" s="276"/>
      <c r="I37" s="276"/>
      <c r="J37" s="276"/>
      <c r="K37" s="276"/>
      <c r="L37" s="276"/>
      <c r="M37" s="276"/>
      <c r="N37" s="276"/>
      <c r="O37" s="276"/>
      <c r="P37" s="276"/>
      <c r="Q37" s="276"/>
      <c r="R37" s="276"/>
      <c r="S37" s="276"/>
      <c r="T37" s="276"/>
      <c r="U37" s="276"/>
      <c r="V37" s="276"/>
      <c r="W37" s="276"/>
      <c r="X37" s="276"/>
      <c r="Y37" s="276"/>
      <c r="Z37" s="276"/>
      <c r="AA37" s="276"/>
      <c r="AB37" s="276"/>
      <c r="AC37" s="276"/>
      <c r="AD37" s="276"/>
      <c r="AE37" s="276"/>
      <c r="AF37" s="276"/>
      <c r="AG37" s="276"/>
      <c r="AH37" s="276"/>
      <c r="AI37" s="276"/>
      <c r="AJ37" s="276"/>
      <c r="AK37" s="276"/>
      <c r="AL37" s="276"/>
      <c r="AM37" s="276"/>
      <c r="AN37" s="276"/>
    </row>
    <row r="38" spans="1:40" customFormat="1" x14ac:dyDescent="0.15">
      <c r="A38" s="276"/>
      <c r="B38" s="276"/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76"/>
      <c r="R38" s="276"/>
      <c r="S38" s="276"/>
      <c r="T38" s="276"/>
      <c r="U38" s="276"/>
      <c r="V38" s="276"/>
      <c r="W38" s="276"/>
      <c r="X38" s="276"/>
      <c r="Y38" s="276"/>
      <c r="Z38" s="276"/>
      <c r="AA38" s="276"/>
      <c r="AB38" s="276"/>
      <c r="AC38" s="276"/>
      <c r="AD38" s="276"/>
      <c r="AE38" s="276"/>
      <c r="AF38" s="276"/>
      <c r="AG38" s="276"/>
      <c r="AH38" s="276"/>
      <c r="AI38" s="276"/>
      <c r="AJ38" s="276"/>
      <c r="AK38" s="276"/>
      <c r="AL38" s="276"/>
      <c r="AM38" s="276"/>
      <c r="AN38" s="276"/>
    </row>
    <row r="39" spans="1:40" customFormat="1" x14ac:dyDescent="0.15">
      <c r="A39" s="276"/>
      <c r="B39" s="276"/>
      <c r="C39" s="276"/>
      <c r="D39" s="276"/>
      <c r="E39" s="276"/>
      <c r="F39" s="276"/>
      <c r="G39" s="276"/>
      <c r="H39" s="276"/>
      <c r="I39" s="276"/>
      <c r="J39" s="276"/>
      <c r="K39" s="276"/>
      <c r="L39" s="276"/>
      <c r="M39" s="276"/>
      <c r="N39" s="276"/>
      <c r="O39" s="276"/>
      <c r="P39" s="276"/>
      <c r="Q39" s="276"/>
      <c r="R39" s="276"/>
      <c r="S39" s="276"/>
      <c r="T39" s="276"/>
      <c r="U39" s="276"/>
      <c r="V39" s="276"/>
      <c r="W39" s="276"/>
      <c r="X39" s="276"/>
      <c r="Y39" s="276"/>
      <c r="Z39" s="276"/>
      <c r="AA39" s="276"/>
      <c r="AB39" s="276"/>
      <c r="AC39" s="276"/>
      <c r="AD39" s="276"/>
      <c r="AE39" s="276"/>
      <c r="AF39" s="276"/>
      <c r="AG39" s="276"/>
      <c r="AH39" s="276"/>
      <c r="AI39" s="276"/>
      <c r="AJ39" s="276"/>
      <c r="AK39" s="276"/>
      <c r="AL39" s="276"/>
      <c r="AM39" s="276"/>
      <c r="AN39" s="276"/>
    </row>
    <row r="40" spans="1:40" customFormat="1" x14ac:dyDescent="0.15">
      <c r="A40" s="276"/>
      <c r="B40" s="276"/>
      <c r="C40" s="276"/>
      <c r="D40" s="276"/>
      <c r="E40" s="276"/>
      <c r="F40" s="276"/>
      <c r="G40" s="276"/>
      <c r="H40" s="276"/>
      <c r="I40" s="276"/>
      <c r="J40" s="276"/>
      <c r="K40" s="276"/>
      <c r="L40" s="276"/>
      <c r="M40" s="276"/>
      <c r="N40" s="276"/>
      <c r="O40" s="276"/>
      <c r="P40" s="276"/>
      <c r="Q40" s="276"/>
      <c r="R40" s="276"/>
      <c r="S40" s="276"/>
      <c r="T40" s="276"/>
      <c r="U40" s="276"/>
      <c r="V40" s="276"/>
      <c r="W40" s="276"/>
      <c r="X40" s="276"/>
      <c r="Y40" s="276"/>
      <c r="Z40" s="276"/>
      <c r="AA40" s="276"/>
      <c r="AB40" s="276"/>
      <c r="AC40" s="276"/>
      <c r="AD40" s="276"/>
      <c r="AE40" s="276"/>
      <c r="AF40" s="276"/>
      <c r="AG40" s="276"/>
      <c r="AH40" s="276"/>
      <c r="AI40" s="276"/>
      <c r="AJ40" s="276"/>
      <c r="AK40" s="276"/>
      <c r="AL40" s="276"/>
      <c r="AM40" s="276"/>
      <c r="AN40" s="276"/>
    </row>
    <row r="41" spans="1:40" customFormat="1" x14ac:dyDescent="0.15">
      <c r="A41" s="276"/>
      <c r="B41" s="276"/>
      <c r="C41" s="276"/>
      <c r="D41" s="276"/>
      <c r="E41" s="276"/>
      <c r="F41" s="276"/>
      <c r="G41" s="276"/>
      <c r="H41" s="276"/>
      <c r="I41" s="276"/>
      <c r="J41" s="276"/>
      <c r="K41" s="276"/>
      <c r="L41" s="276"/>
      <c r="M41" s="276"/>
      <c r="N41" s="276"/>
      <c r="O41" s="276"/>
      <c r="P41" s="276"/>
      <c r="Q41" s="276"/>
      <c r="R41" s="276"/>
      <c r="S41" s="276"/>
      <c r="T41" s="276"/>
      <c r="U41" s="276"/>
      <c r="V41" s="276"/>
      <c r="W41" s="276"/>
      <c r="X41" s="276"/>
      <c r="Y41" s="276"/>
      <c r="Z41" s="276"/>
      <c r="AA41" s="276"/>
      <c r="AB41" s="276"/>
      <c r="AC41" s="276"/>
      <c r="AD41" s="276"/>
      <c r="AE41" s="276"/>
      <c r="AF41" s="276"/>
      <c r="AG41" s="276"/>
      <c r="AH41" s="276"/>
      <c r="AI41" s="276"/>
      <c r="AJ41" s="276"/>
      <c r="AK41" s="276"/>
      <c r="AL41" s="276"/>
      <c r="AM41" s="276"/>
      <c r="AN41" s="276"/>
    </row>
    <row r="42" spans="1:40" customFormat="1" x14ac:dyDescent="0.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</row>
    <row r="43" spans="1:40" customFormat="1" x14ac:dyDescent="0.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</row>
    <row r="44" spans="1:40" customFormat="1" x14ac:dyDescent="0.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</row>
    <row r="45" spans="1:40" customFormat="1" x14ac:dyDescent="0.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</row>
    <row r="46" spans="1:40" customFormat="1" x14ac:dyDescent="0.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</row>
    <row r="47" spans="1:40" customFormat="1" x14ac:dyDescent="0.15">
      <c r="A47" s="276"/>
      <c r="B47" s="276"/>
      <c r="C47" s="276"/>
      <c r="D47" s="276"/>
      <c r="E47" s="276"/>
      <c r="F47" s="276"/>
      <c r="G47" s="276"/>
      <c r="H47" s="276"/>
      <c r="I47" s="276"/>
      <c r="J47" s="276"/>
      <c r="K47" s="276"/>
      <c r="L47" s="276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76"/>
      <c r="Z47" s="276"/>
      <c r="AA47" s="276"/>
      <c r="AB47" s="276"/>
      <c r="AC47" s="276"/>
      <c r="AD47" s="276"/>
      <c r="AE47" s="276"/>
      <c r="AF47" s="276"/>
      <c r="AG47" s="276"/>
      <c r="AH47" s="276"/>
      <c r="AI47" s="276"/>
      <c r="AJ47" s="276"/>
      <c r="AK47" s="276"/>
      <c r="AL47" s="276"/>
      <c r="AM47" s="276"/>
      <c r="AN47" s="276"/>
    </row>
    <row r="48" spans="1:40" customFormat="1" x14ac:dyDescent="0.15">
      <c r="A48" s="276"/>
      <c r="B48" s="276"/>
      <c r="C48" s="276"/>
      <c r="D48" s="276"/>
      <c r="E48" s="276"/>
      <c r="F48" s="276"/>
      <c r="G48" s="276"/>
      <c r="H48" s="276"/>
      <c r="I48" s="276"/>
      <c r="J48" s="276"/>
      <c r="K48" s="276"/>
      <c r="L48" s="276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  <c r="Y48" s="276"/>
      <c r="Z48" s="276"/>
      <c r="AA48" s="276"/>
      <c r="AB48" s="276"/>
      <c r="AC48" s="276"/>
      <c r="AD48" s="276"/>
      <c r="AE48" s="276"/>
      <c r="AF48" s="276"/>
      <c r="AG48" s="276"/>
      <c r="AH48" s="276"/>
      <c r="AI48" s="276"/>
      <c r="AJ48" s="276"/>
      <c r="AK48" s="276"/>
      <c r="AL48" s="276"/>
      <c r="AM48" s="276"/>
      <c r="AN48" s="276"/>
    </row>
    <row r="49" spans="1:40" customFormat="1" x14ac:dyDescent="0.15">
      <c r="A49" s="276"/>
      <c r="B49" s="276"/>
      <c r="C49" s="276"/>
      <c r="D49" s="276"/>
      <c r="E49" s="276"/>
      <c r="F49" s="276"/>
      <c r="G49" s="276"/>
      <c r="H49" s="276"/>
      <c r="I49" s="276"/>
      <c r="J49" s="276"/>
      <c r="K49" s="276"/>
      <c r="L49" s="276"/>
      <c r="M49" s="276"/>
      <c r="N49" s="276"/>
      <c r="O49" s="276"/>
      <c r="P49" s="276"/>
      <c r="Q49" s="276"/>
      <c r="R49" s="276"/>
      <c r="S49" s="276"/>
      <c r="T49" s="276"/>
      <c r="U49" s="276"/>
      <c r="V49" s="276"/>
      <c r="W49" s="276"/>
      <c r="X49" s="276"/>
      <c r="Y49" s="276"/>
      <c r="Z49" s="276"/>
      <c r="AA49" s="276"/>
      <c r="AB49" s="276"/>
      <c r="AC49" s="276"/>
      <c r="AD49" s="276"/>
      <c r="AE49" s="276"/>
      <c r="AF49" s="276"/>
      <c r="AG49" s="276"/>
      <c r="AH49" s="276"/>
      <c r="AI49" s="276"/>
      <c r="AJ49" s="276"/>
      <c r="AK49" s="276"/>
      <c r="AL49" s="276"/>
      <c r="AM49" s="276"/>
      <c r="AN49" s="276"/>
    </row>
    <row r="50" spans="1:40" customFormat="1" x14ac:dyDescent="0.15">
      <c r="A50" s="276"/>
      <c r="B50" s="276"/>
      <c r="C50" s="276"/>
      <c r="D50" s="276"/>
      <c r="E50" s="276"/>
      <c r="F50" s="276"/>
      <c r="G50" s="276"/>
      <c r="H50" s="276"/>
      <c r="I50" s="276"/>
      <c r="J50" s="276"/>
      <c r="K50" s="276"/>
      <c r="L50" s="276"/>
      <c r="M50" s="276"/>
      <c r="N50" s="276"/>
      <c r="O50" s="276"/>
      <c r="P50" s="276"/>
      <c r="Q50" s="276"/>
      <c r="R50" s="276"/>
      <c r="S50" s="276"/>
      <c r="T50" s="276"/>
      <c r="U50" s="276"/>
      <c r="V50" s="276"/>
      <c r="W50" s="276"/>
      <c r="X50" s="276"/>
      <c r="Y50" s="276"/>
      <c r="Z50" s="276"/>
      <c r="AA50" s="276"/>
      <c r="AB50" s="276"/>
      <c r="AC50" s="276"/>
      <c r="AD50" s="276"/>
      <c r="AE50" s="276"/>
      <c r="AF50" s="276"/>
      <c r="AG50" s="276"/>
      <c r="AH50" s="276"/>
      <c r="AI50" s="276"/>
      <c r="AJ50" s="276"/>
      <c r="AK50" s="276"/>
      <c r="AL50" s="276"/>
      <c r="AM50" s="276"/>
      <c r="AN50" s="276"/>
    </row>
    <row r="51" spans="1:40" customFormat="1" x14ac:dyDescent="0.15">
      <c r="A51" s="276"/>
      <c r="B51" s="276"/>
      <c r="C51" s="276"/>
      <c r="D51" s="276"/>
      <c r="E51" s="276"/>
      <c r="F51" s="276"/>
      <c r="G51" s="276"/>
      <c r="H51" s="276"/>
      <c r="I51" s="276"/>
      <c r="J51" s="276"/>
      <c r="K51" s="276"/>
      <c r="L51" s="276"/>
      <c r="M51" s="276"/>
      <c r="N51" s="276"/>
      <c r="O51" s="276"/>
      <c r="P51" s="276"/>
      <c r="Q51" s="276"/>
      <c r="R51" s="276"/>
      <c r="S51" s="276"/>
      <c r="T51" s="276"/>
      <c r="U51" s="276"/>
      <c r="V51" s="276"/>
      <c r="W51" s="276"/>
      <c r="X51" s="276"/>
      <c r="Y51" s="276"/>
      <c r="Z51" s="276"/>
      <c r="AA51" s="276"/>
      <c r="AB51" s="276"/>
      <c r="AC51" s="276"/>
      <c r="AD51" s="276"/>
      <c r="AE51" s="276"/>
      <c r="AF51" s="276"/>
      <c r="AG51" s="276"/>
      <c r="AH51" s="276"/>
      <c r="AI51" s="276"/>
      <c r="AJ51" s="276"/>
      <c r="AK51" s="276"/>
      <c r="AL51" s="276"/>
      <c r="AM51" s="276"/>
      <c r="AN51" s="276"/>
    </row>
    <row r="52" spans="1:40" customFormat="1" x14ac:dyDescent="0.15">
      <c r="A52" s="276"/>
      <c r="B52" s="276"/>
      <c r="C52" s="276"/>
      <c r="D52" s="276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6"/>
      <c r="S52" s="276"/>
      <c r="T52" s="276"/>
      <c r="U52" s="276"/>
      <c r="V52" s="276"/>
      <c r="W52" s="276"/>
      <c r="X52" s="276"/>
      <c r="Y52" s="276"/>
      <c r="Z52" s="276"/>
      <c r="AA52" s="276"/>
      <c r="AB52" s="276"/>
      <c r="AC52" s="276"/>
      <c r="AD52" s="276"/>
      <c r="AE52" s="276"/>
      <c r="AF52" s="276"/>
      <c r="AG52" s="276"/>
      <c r="AH52" s="276"/>
      <c r="AI52" s="276"/>
      <c r="AJ52" s="276"/>
      <c r="AK52" s="276"/>
      <c r="AL52" s="276"/>
      <c r="AM52" s="276"/>
      <c r="AN52" s="276"/>
    </row>
    <row r="53" spans="1:40" customFormat="1" x14ac:dyDescent="0.15">
      <c r="A53" s="276"/>
      <c r="B53" s="276"/>
      <c r="C53" s="276"/>
      <c r="D53" s="276"/>
      <c r="E53" s="276"/>
      <c r="F53" s="276"/>
      <c r="G53" s="276"/>
      <c r="H53" s="276"/>
      <c r="I53" s="276"/>
      <c r="J53" s="276"/>
      <c r="K53" s="276"/>
      <c r="L53" s="276"/>
      <c r="M53" s="276"/>
      <c r="N53" s="276"/>
      <c r="O53" s="276"/>
      <c r="P53" s="276"/>
      <c r="Q53" s="276"/>
      <c r="R53" s="276"/>
      <c r="S53" s="276"/>
      <c r="T53" s="276"/>
      <c r="U53" s="276"/>
      <c r="V53" s="276"/>
      <c r="W53" s="276"/>
      <c r="X53" s="276"/>
      <c r="Y53" s="276"/>
      <c r="Z53" s="276"/>
      <c r="AA53" s="276"/>
      <c r="AB53" s="276"/>
      <c r="AC53" s="276"/>
      <c r="AD53" s="276"/>
      <c r="AE53" s="276"/>
      <c r="AF53" s="276"/>
      <c r="AG53" s="276"/>
      <c r="AH53" s="276"/>
      <c r="AI53" s="276"/>
      <c r="AJ53" s="276"/>
      <c r="AK53" s="276"/>
      <c r="AL53" s="276"/>
      <c r="AM53" s="276"/>
      <c r="AN53" s="276"/>
    </row>
    <row r="54" spans="1:40" customFormat="1" x14ac:dyDescent="0.15">
      <c r="A54" s="276"/>
      <c r="B54" s="276"/>
      <c r="C54" s="276"/>
      <c r="D54" s="276"/>
      <c r="E54" s="276"/>
      <c r="F54" s="276"/>
      <c r="G54" s="276"/>
      <c r="H54" s="276"/>
      <c r="I54" s="276"/>
      <c r="J54" s="276"/>
      <c r="K54" s="276"/>
      <c r="L54" s="276"/>
      <c r="M54" s="276"/>
      <c r="N54" s="276"/>
      <c r="O54" s="276"/>
      <c r="P54" s="276"/>
      <c r="Q54" s="276"/>
      <c r="R54" s="276"/>
      <c r="S54" s="276"/>
      <c r="T54" s="276"/>
      <c r="U54" s="276"/>
      <c r="V54" s="276"/>
      <c r="W54" s="276"/>
      <c r="X54" s="276"/>
      <c r="Y54" s="276"/>
      <c r="Z54" s="276"/>
      <c r="AA54" s="276"/>
      <c r="AB54" s="276"/>
      <c r="AC54" s="276"/>
      <c r="AD54" s="276"/>
      <c r="AE54" s="276"/>
      <c r="AF54" s="276"/>
      <c r="AG54" s="276"/>
      <c r="AH54" s="276"/>
      <c r="AI54" s="276"/>
      <c r="AJ54" s="276"/>
      <c r="AK54" s="276"/>
      <c r="AL54" s="276"/>
      <c r="AM54" s="276"/>
      <c r="AN54" s="276"/>
    </row>
    <row r="55" spans="1:40" customFormat="1" x14ac:dyDescent="0.15">
      <c r="A55" s="276"/>
      <c r="B55" s="276"/>
      <c r="C55" s="276"/>
      <c r="D55" s="276"/>
      <c r="E55" s="276"/>
      <c r="F55" s="276"/>
      <c r="G55" s="276"/>
      <c r="H55" s="276"/>
      <c r="I55" s="276"/>
      <c r="J55" s="276"/>
      <c r="K55" s="276"/>
      <c r="L55" s="276"/>
      <c r="M55" s="276"/>
      <c r="N55" s="276"/>
      <c r="O55" s="276"/>
      <c r="P55" s="276"/>
      <c r="Q55" s="276"/>
      <c r="R55" s="276"/>
      <c r="S55" s="276"/>
      <c r="T55" s="276"/>
      <c r="U55" s="276"/>
      <c r="V55" s="276"/>
      <c r="W55" s="276"/>
      <c r="X55" s="276"/>
      <c r="Y55" s="276"/>
      <c r="Z55" s="276"/>
      <c r="AA55" s="276"/>
      <c r="AB55" s="276"/>
      <c r="AC55" s="276"/>
      <c r="AD55" s="276"/>
      <c r="AE55" s="276"/>
      <c r="AF55" s="276"/>
      <c r="AG55" s="276"/>
      <c r="AH55" s="276"/>
      <c r="AI55" s="276"/>
      <c r="AJ55" s="276"/>
      <c r="AK55" s="276"/>
      <c r="AL55" s="276"/>
      <c r="AM55" s="276"/>
      <c r="AN55" s="276"/>
    </row>
    <row r="56" spans="1:40" customFormat="1" x14ac:dyDescent="0.15">
      <c r="A56" s="276"/>
      <c r="B56" s="276"/>
      <c r="C56" s="276"/>
      <c r="D56" s="276"/>
      <c r="E56" s="276"/>
      <c r="F56" s="276"/>
      <c r="G56" s="276"/>
      <c r="H56" s="276"/>
      <c r="I56" s="276"/>
      <c r="J56" s="276"/>
      <c r="K56" s="276"/>
      <c r="L56" s="276"/>
      <c r="M56" s="276"/>
      <c r="N56" s="276"/>
      <c r="O56" s="276"/>
      <c r="P56" s="276"/>
      <c r="Q56" s="276"/>
      <c r="R56" s="276"/>
      <c r="S56" s="276"/>
      <c r="T56" s="276"/>
      <c r="U56" s="276"/>
      <c r="V56" s="276"/>
      <c r="W56" s="276"/>
      <c r="X56" s="276"/>
      <c r="Y56" s="276"/>
      <c r="Z56" s="276"/>
      <c r="AA56" s="276"/>
      <c r="AB56" s="276"/>
      <c r="AC56" s="276"/>
      <c r="AD56" s="276"/>
      <c r="AE56" s="276"/>
      <c r="AF56" s="276"/>
      <c r="AG56" s="276"/>
      <c r="AH56" s="276"/>
      <c r="AI56" s="276"/>
      <c r="AJ56" s="276"/>
      <c r="AK56" s="276"/>
      <c r="AL56" s="276"/>
      <c r="AM56" s="276"/>
      <c r="AN56" s="276"/>
    </row>
    <row r="57" spans="1:40" customFormat="1" x14ac:dyDescent="0.15">
      <c r="A57" s="276"/>
      <c r="B57" s="276"/>
      <c r="C57" s="276"/>
      <c r="D57" s="276"/>
      <c r="E57" s="276"/>
      <c r="F57" s="276"/>
      <c r="G57" s="276"/>
      <c r="H57" s="276"/>
      <c r="I57" s="276"/>
      <c r="J57" s="276"/>
      <c r="K57" s="276"/>
      <c r="L57" s="276"/>
      <c r="M57" s="276"/>
      <c r="N57" s="276"/>
      <c r="O57" s="276"/>
      <c r="P57" s="276"/>
      <c r="Q57" s="276"/>
      <c r="R57" s="276"/>
      <c r="S57" s="276"/>
      <c r="T57" s="276"/>
      <c r="U57" s="276"/>
      <c r="V57" s="276"/>
      <c r="W57" s="276"/>
      <c r="X57" s="276"/>
      <c r="Y57" s="276"/>
      <c r="Z57" s="276"/>
      <c r="AA57" s="276"/>
      <c r="AB57" s="276"/>
      <c r="AC57" s="276"/>
      <c r="AD57" s="276"/>
      <c r="AE57" s="276"/>
      <c r="AF57" s="276"/>
      <c r="AG57" s="276"/>
      <c r="AH57" s="276"/>
      <c r="AI57" s="276"/>
      <c r="AJ57" s="276"/>
      <c r="AK57" s="276"/>
      <c r="AL57" s="276"/>
      <c r="AM57" s="276"/>
      <c r="AN57" s="276"/>
    </row>
    <row r="58" spans="1:40" customFormat="1" x14ac:dyDescent="0.15">
      <c r="A58" s="276"/>
      <c r="B58" s="276"/>
      <c r="C58" s="276"/>
      <c r="D58" s="276"/>
      <c r="E58" s="276"/>
      <c r="F58" s="276"/>
      <c r="G58" s="276"/>
      <c r="H58" s="276"/>
      <c r="I58" s="276"/>
      <c r="J58" s="276"/>
      <c r="K58" s="276"/>
      <c r="L58" s="276"/>
      <c r="M58" s="276"/>
      <c r="N58" s="276"/>
      <c r="O58" s="276"/>
      <c r="P58" s="276"/>
      <c r="Q58" s="276"/>
      <c r="R58" s="276"/>
      <c r="S58" s="276"/>
      <c r="T58" s="276"/>
      <c r="U58" s="276"/>
      <c r="V58" s="276"/>
      <c r="W58" s="276"/>
      <c r="X58" s="276"/>
      <c r="Y58" s="276"/>
      <c r="Z58" s="276"/>
      <c r="AA58" s="276"/>
      <c r="AB58" s="276"/>
      <c r="AC58" s="276"/>
      <c r="AD58" s="276"/>
      <c r="AE58" s="276"/>
      <c r="AF58" s="276"/>
      <c r="AG58" s="276"/>
      <c r="AH58" s="276"/>
      <c r="AI58" s="276"/>
      <c r="AJ58" s="276"/>
      <c r="AK58" s="276"/>
      <c r="AL58" s="276"/>
      <c r="AM58" s="276"/>
      <c r="AN58" s="276"/>
    </row>
    <row r="59" spans="1:40" customFormat="1" x14ac:dyDescent="0.15">
      <c r="A59" s="276"/>
      <c r="B59" s="276"/>
      <c r="C59" s="276"/>
      <c r="D59" s="276"/>
      <c r="E59" s="276"/>
      <c r="F59" s="276"/>
      <c r="G59" s="276"/>
      <c r="H59" s="276"/>
      <c r="I59" s="276"/>
      <c r="J59" s="276"/>
      <c r="K59" s="276"/>
      <c r="L59" s="276"/>
      <c r="M59" s="276"/>
      <c r="N59" s="276"/>
      <c r="O59" s="276"/>
      <c r="P59" s="276"/>
      <c r="Q59" s="276"/>
      <c r="R59" s="276"/>
      <c r="S59" s="276"/>
      <c r="T59" s="276"/>
      <c r="U59" s="276"/>
      <c r="V59" s="276"/>
      <c r="W59" s="276"/>
      <c r="X59" s="276"/>
      <c r="Y59" s="276"/>
      <c r="Z59" s="276"/>
      <c r="AA59" s="276"/>
      <c r="AB59" s="276"/>
      <c r="AC59" s="276"/>
      <c r="AD59" s="276"/>
      <c r="AE59" s="276"/>
      <c r="AF59" s="276"/>
      <c r="AG59" s="276"/>
      <c r="AH59" s="276"/>
      <c r="AI59" s="276"/>
      <c r="AJ59" s="276"/>
      <c r="AK59" s="276"/>
      <c r="AL59" s="276"/>
      <c r="AM59" s="276"/>
      <c r="AN59" s="276"/>
    </row>
    <row r="60" spans="1:40" customFormat="1" x14ac:dyDescent="0.15">
      <c r="A60" s="276"/>
      <c r="B60" s="276"/>
      <c r="C60" s="276"/>
      <c r="D60" s="276"/>
      <c r="E60" s="276"/>
      <c r="F60" s="276"/>
      <c r="G60" s="276"/>
      <c r="H60" s="276"/>
      <c r="I60" s="276"/>
      <c r="J60" s="276"/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  <c r="Y60" s="276"/>
      <c r="Z60" s="276"/>
      <c r="AA60" s="276"/>
      <c r="AB60" s="276"/>
      <c r="AC60" s="276"/>
      <c r="AD60" s="276"/>
      <c r="AE60" s="276"/>
      <c r="AF60" s="276"/>
      <c r="AG60" s="276"/>
      <c r="AH60" s="276"/>
      <c r="AI60" s="276"/>
      <c r="AJ60" s="276"/>
      <c r="AK60" s="276"/>
      <c r="AL60" s="276"/>
      <c r="AM60" s="276"/>
      <c r="AN60" s="276"/>
    </row>
    <row r="61" spans="1:40" customFormat="1" x14ac:dyDescent="0.15">
      <c r="A61" s="276"/>
      <c r="B61" s="276"/>
      <c r="C61" s="276"/>
      <c r="D61" s="276"/>
      <c r="E61" s="276"/>
      <c r="F61" s="276"/>
      <c r="G61" s="276"/>
      <c r="H61" s="276"/>
      <c r="I61" s="276"/>
      <c r="J61" s="276"/>
      <c r="K61" s="276"/>
      <c r="L61" s="276"/>
      <c r="M61" s="276"/>
      <c r="N61" s="276"/>
      <c r="O61" s="276"/>
      <c r="P61" s="276"/>
      <c r="Q61" s="276"/>
      <c r="R61" s="276"/>
      <c r="S61" s="276"/>
      <c r="T61" s="276"/>
      <c r="U61" s="276"/>
      <c r="V61" s="276"/>
      <c r="W61" s="276"/>
      <c r="X61" s="276"/>
      <c r="Y61" s="276"/>
      <c r="Z61" s="276"/>
      <c r="AA61" s="276"/>
      <c r="AB61" s="276"/>
      <c r="AC61" s="276"/>
      <c r="AD61" s="276"/>
      <c r="AE61" s="276"/>
      <c r="AF61" s="276"/>
      <c r="AG61" s="276"/>
      <c r="AH61" s="276"/>
      <c r="AI61" s="276"/>
      <c r="AJ61" s="276"/>
      <c r="AK61" s="276"/>
      <c r="AL61" s="276"/>
      <c r="AM61" s="276"/>
      <c r="AN61" s="276"/>
    </row>
    <row r="62" spans="1:40" customFormat="1" x14ac:dyDescent="0.15">
      <c r="A62" s="276"/>
      <c r="B62" s="276"/>
      <c r="C62" s="276"/>
      <c r="D62" s="276"/>
      <c r="E62" s="276"/>
      <c r="F62" s="276"/>
      <c r="G62" s="276"/>
      <c r="H62" s="276"/>
      <c r="I62" s="276"/>
      <c r="J62" s="276"/>
      <c r="K62" s="276"/>
      <c r="L62" s="276"/>
      <c r="M62" s="276"/>
      <c r="N62" s="276"/>
      <c r="O62" s="276"/>
      <c r="P62" s="276"/>
      <c r="Q62" s="276"/>
      <c r="R62" s="276"/>
      <c r="S62" s="276"/>
      <c r="T62" s="276"/>
      <c r="U62" s="276"/>
      <c r="V62" s="276"/>
      <c r="W62" s="276"/>
      <c r="X62" s="276"/>
      <c r="Y62" s="276"/>
      <c r="Z62" s="276"/>
      <c r="AA62" s="276"/>
      <c r="AB62" s="276"/>
      <c r="AC62" s="276"/>
      <c r="AD62" s="276"/>
      <c r="AE62" s="276"/>
      <c r="AF62" s="276"/>
      <c r="AG62" s="276"/>
      <c r="AH62" s="276"/>
      <c r="AI62" s="276"/>
      <c r="AJ62" s="276"/>
      <c r="AK62" s="276"/>
      <c r="AL62" s="276"/>
      <c r="AM62" s="276"/>
      <c r="AN62" s="276"/>
    </row>
    <row r="63" spans="1:40" customFormat="1" x14ac:dyDescent="0.15">
      <c r="A63" s="276"/>
      <c r="B63" s="276"/>
      <c r="C63" s="276"/>
      <c r="D63" s="276"/>
      <c r="E63" s="276"/>
      <c r="F63" s="276"/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  <c r="R63" s="276"/>
      <c r="S63" s="276"/>
      <c r="T63" s="276"/>
      <c r="U63" s="276"/>
      <c r="V63" s="276"/>
      <c r="W63" s="276"/>
      <c r="X63" s="276"/>
      <c r="Y63" s="276"/>
      <c r="Z63" s="276"/>
      <c r="AA63" s="276"/>
      <c r="AB63" s="276"/>
      <c r="AC63" s="276"/>
      <c r="AD63" s="276"/>
      <c r="AE63" s="276"/>
      <c r="AF63" s="276"/>
      <c r="AG63" s="276"/>
      <c r="AH63" s="276"/>
      <c r="AI63" s="276"/>
      <c r="AJ63" s="276"/>
      <c r="AK63" s="276"/>
      <c r="AL63" s="276"/>
      <c r="AM63" s="276"/>
      <c r="AN63" s="276"/>
    </row>
    <row r="64" spans="1:40" customFormat="1" x14ac:dyDescent="0.15">
      <c r="A64" s="276"/>
      <c r="B64" s="276"/>
      <c r="C64" s="276"/>
      <c r="D64" s="276"/>
      <c r="E64" s="276"/>
      <c r="F64" s="276"/>
      <c r="G64" s="276"/>
      <c r="H64" s="276"/>
      <c r="I64" s="276"/>
      <c r="J64" s="276"/>
      <c r="K64" s="276"/>
      <c r="L64" s="276"/>
      <c r="M64" s="276"/>
      <c r="N64" s="276"/>
      <c r="O64" s="276"/>
      <c r="P64" s="276"/>
      <c r="Q64" s="276"/>
      <c r="R64" s="276"/>
      <c r="S64" s="276"/>
      <c r="T64" s="276"/>
      <c r="U64" s="276"/>
      <c r="V64" s="276"/>
      <c r="W64" s="276"/>
      <c r="X64" s="276"/>
      <c r="Y64" s="276"/>
      <c r="Z64" s="276"/>
      <c r="AA64" s="276"/>
      <c r="AB64" s="276"/>
      <c r="AC64" s="276"/>
      <c r="AD64" s="276"/>
      <c r="AE64" s="276"/>
      <c r="AF64" s="276"/>
      <c r="AG64" s="276"/>
      <c r="AH64" s="276"/>
      <c r="AI64" s="276"/>
      <c r="AJ64" s="276"/>
      <c r="AK64" s="276"/>
      <c r="AL64" s="276"/>
      <c r="AM64" s="276"/>
      <c r="AN64" s="276"/>
    </row>
    <row r="65" spans="1:40" customFormat="1" x14ac:dyDescent="0.15">
      <c r="A65" s="276"/>
      <c r="B65" s="276"/>
      <c r="C65" s="276"/>
      <c r="D65" s="276"/>
      <c r="E65" s="276"/>
      <c r="F65" s="276"/>
      <c r="G65" s="276"/>
      <c r="H65" s="276"/>
      <c r="I65" s="276"/>
      <c r="J65" s="276"/>
      <c r="K65" s="276"/>
      <c r="L65" s="276"/>
      <c r="M65" s="276"/>
      <c r="N65" s="276"/>
      <c r="O65" s="276"/>
      <c r="P65" s="276"/>
      <c r="Q65" s="276"/>
      <c r="R65" s="276"/>
      <c r="S65" s="276"/>
      <c r="T65" s="276"/>
      <c r="U65" s="276"/>
      <c r="V65" s="276"/>
      <c r="W65" s="276"/>
      <c r="X65" s="276"/>
      <c r="Y65" s="276"/>
      <c r="Z65" s="276"/>
      <c r="AA65" s="276"/>
      <c r="AB65" s="276"/>
      <c r="AC65" s="276"/>
      <c r="AD65" s="276"/>
      <c r="AE65" s="276"/>
      <c r="AF65" s="276"/>
      <c r="AG65" s="276"/>
      <c r="AH65" s="276"/>
      <c r="AI65" s="276"/>
      <c r="AJ65" s="276"/>
      <c r="AK65" s="276"/>
      <c r="AL65" s="276"/>
      <c r="AM65" s="276"/>
      <c r="AN65" s="276"/>
    </row>
    <row r="66" spans="1:40" customFormat="1" x14ac:dyDescent="0.15">
      <c r="A66" s="276"/>
      <c r="B66" s="276"/>
      <c r="C66" s="276"/>
      <c r="D66" s="276"/>
      <c r="E66" s="276"/>
      <c r="F66" s="276"/>
      <c r="G66" s="276"/>
      <c r="H66" s="276"/>
      <c r="I66" s="276"/>
      <c r="J66" s="276"/>
      <c r="K66" s="276"/>
      <c r="L66" s="276"/>
      <c r="M66" s="276"/>
      <c r="N66" s="276"/>
      <c r="O66" s="276"/>
      <c r="P66" s="276"/>
      <c r="Q66" s="276"/>
      <c r="R66" s="276"/>
      <c r="S66" s="276"/>
      <c r="T66" s="276"/>
      <c r="U66" s="276"/>
      <c r="V66" s="276"/>
      <c r="W66" s="276"/>
      <c r="X66" s="276"/>
      <c r="Y66" s="276"/>
      <c r="Z66" s="276"/>
      <c r="AA66" s="276"/>
      <c r="AB66" s="276"/>
      <c r="AC66" s="276"/>
      <c r="AD66" s="276"/>
      <c r="AE66" s="276"/>
      <c r="AF66" s="276"/>
      <c r="AG66" s="276"/>
      <c r="AH66" s="276"/>
      <c r="AI66" s="276"/>
      <c r="AJ66" s="276"/>
      <c r="AK66" s="276"/>
      <c r="AL66" s="276"/>
      <c r="AM66" s="276"/>
      <c r="AN66" s="276"/>
    </row>
    <row r="67" spans="1:40" customFormat="1" x14ac:dyDescent="0.15">
      <c r="A67" s="276"/>
      <c r="B67" s="276"/>
      <c r="C67" s="276"/>
      <c r="D67" s="276"/>
      <c r="E67" s="276"/>
      <c r="F67" s="276"/>
      <c r="G67" s="276"/>
      <c r="H67" s="276"/>
      <c r="I67" s="276"/>
      <c r="J67" s="276"/>
      <c r="K67" s="276"/>
      <c r="L67" s="276"/>
      <c r="M67" s="276"/>
      <c r="N67" s="276"/>
      <c r="O67" s="276"/>
      <c r="P67" s="276"/>
      <c r="Q67" s="276"/>
      <c r="R67" s="276"/>
      <c r="S67" s="276"/>
      <c r="T67" s="276"/>
      <c r="U67" s="276"/>
      <c r="V67" s="276"/>
      <c r="W67" s="276"/>
      <c r="X67" s="276"/>
      <c r="Y67" s="276"/>
      <c r="Z67" s="276"/>
      <c r="AA67" s="276"/>
      <c r="AB67" s="276"/>
      <c r="AC67" s="276"/>
      <c r="AD67" s="276"/>
      <c r="AE67" s="276"/>
      <c r="AF67" s="276"/>
      <c r="AG67" s="276"/>
      <c r="AH67" s="276"/>
      <c r="AI67" s="276"/>
      <c r="AJ67" s="276"/>
      <c r="AK67" s="276"/>
      <c r="AL67" s="276"/>
      <c r="AM67" s="276"/>
      <c r="AN67" s="276"/>
    </row>
    <row r="68" spans="1:40" customFormat="1" x14ac:dyDescent="0.15">
      <c r="A68" s="276"/>
      <c r="B68" s="276"/>
      <c r="C68" s="276"/>
      <c r="D68" s="276"/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6"/>
      <c r="Q68" s="276"/>
      <c r="R68" s="276"/>
      <c r="S68" s="276"/>
      <c r="T68" s="276"/>
      <c r="U68" s="276"/>
      <c r="V68" s="276"/>
      <c r="W68" s="276"/>
      <c r="X68" s="276"/>
      <c r="Y68" s="276"/>
      <c r="Z68" s="276"/>
      <c r="AA68" s="276"/>
      <c r="AB68" s="276"/>
      <c r="AC68" s="276"/>
      <c r="AD68" s="276"/>
      <c r="AE68" s="276"/>
      <c r="AF68" s="276"/>
      <c r="AG68" s="276"/>
      <c r="AH68" s="276"/>
      <c r="AI68" s="276"/>
      <c r="AJ68" s="276"/>
      <c r="AK68" s="276"/>
      <c r="AL68" s="276"/>
      <c r="AM68" s="276"/>
      <c r="AN68" s="276"/>
    </row>
    <row r="69" spans="1:40" customFormat="1" x14ac:dyDescent="0.15">
      <c r="A69" s="276"/>
      <c r="B69" s="276"/>
      <c r="C69" s="276"/>
      <c r="D69" s="276"/>
      <c r="E69" s="276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276"/>
      <c r="Y69" s="276"/>
      <c r="Z69" s="276"/>
      <c r="AA69" s="276"/>
      <c r="AB69" s="276"/>
      <c r="AC69" s="276"/>
      <c r="AD69" s="276"/>
      <c r="AE69" s="276"/>
      <c r="AF69" s="276"/>
      <c r="AG69" s="276"/>
      <c r="AH69" s="276"/>
      <c r="AI69" s="276"/>
      <c r="AJ69" s="276"/>
      <c r="AK69" s="276"/>
      <c r="AL69" s="276"/>
      <c r="AM69" s="276"/>
      <c r="AN69" s="276"/>
    </row>
    <row r="70" spans="1:40" customFormat="1" x14ac:dyDescent="0.15">
      <c r="A70" s="276"/>
      <c r="B70" s="276"/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276"/>
      <c r="N70" s="276"/>
      <c r="O70" s="276"/>
      <c r="P70" s="276"/>
      <c r="Q70" s="276"/>
      <c r="R70" s="276"/>
      <c r="S70" s="276"/>
      <c r="T70" s="276"/>
      <c r="U70" s="276"/>
      <c r="V70" s="276"/>
      <c r="W70" s="276"/>
      <c r="X70" s="276"/>
      <c r="Y70" s="276"/>
      <c r="Z70" s="276"/>
      <c r="AA70" s="276"/>
      <c r="AB70" s="276"/>
      <c r="AC70" s="276"/>
      <c r="AD70" s="276"/>
      <c r="AE70" s="276"/>
      <c r="AF70" s="276"/>
      <c r="AG70" s="276"/>
      <c r="AH70" s="276"/>
      <c r="AI70" s="276"/>
      <c r="AJ70" s="276"/>
      <c r="AK70" s="276"/>
      <c r="AL70" s="276"/>
      <c r="AM70" s="276"/>
      <c r="AN70" s="276"/>
    </row>
    <row r="71" spans="1:40" customFormat="1" x14ac:dyDescent="0.15">
      <c r="A71" s="276"/>
      <c r="B71" s="276"/>
      <c r="C71" s="276"/>
      <c r="D71" s="276"/>
      <c r="E71" s="276"/>
      <c r="F71" s="276"/>
      <c r="G71" s="276"/>
      <c r="H71" s="276"/>
      <c r="I71" s="276"/>
      <c r="J71" s="276"/>
      <c r="K71" s="276"/>
      <c r="L71" s="276"/>
      <c r="M71" s="276"/>
      <c r="N71" s="276"/>
      <c r="O71" s="276"/>
      <c r="P71" s="276"/>
      <c r="Q71" s="276"/>
      <c r="R71" s="276"/>
      <c r="S71" s="276"/>
      <c r="T71" s="276"/>
      <c r="U71" s="276"/>
      <c r="V71" s="276"/>
      <c r="W71" s="276"/>
      <c r="X71" s="276"/>
      <c r="Y71" s="276"/>
      <c r="Z71" s="276"/>
      <c r="AA71" s="276"/>
      <c r="AB71" s="276"/>
      <c r="AC71" s="276"/>
      <c r="AD71" s="276"/>
      <c r="AE71" s="276"/>
      <c r="AF71" s="276"/>
      <c r="AG71" s="276"/>
      <c r="AH71" s="276"/>
      <c r="AI71" s="276"/>
      <c r="AJ71" s="276"/>
      <c r="AK71" s="276"/>
      <c r="AL71" s="276"/>
      <c r="AM71" s="276"/>
      <c r="AN71" s="276"/>
    </row>
    <row r="72" spans="1:40" customFormat="1" x14ac:dyDescent="0.15">
      <c r="A72" s="276"/>
      <c r="B72" s="276"/>
      <c r="C72" s="276"/>
      <c r="D72" s="276"/>
      <c r="E72" s="276"/>
      <c r="F72" s="276"/>
      <c r="G72" s="276"/>
      <c r="H72" s="276"/>
      <c r="I72" s="276"/>
      <c r="J72" s="276"/>
      <c r="K72" s="276"/>
      <c r="L72" s="276"/>
      <c r="M72" s="276"/>
      <c r="N72" s="276"/>
      <c r="O72" s="276"/>
      <c r="P72" s="276"/>
      <c r="Q72" s="276"/>
      <c r="R72" s="276"/>
      <c r="S72" s="276"/>
      <c r="T72" s="276"/>
      <c r="U72" s="276"/>
      <c r="V72" s="276"/>
      <c r="W72" s="276"/>
      <c r="X72" s="276"/>
      <c r="Y72" s="276"/>
      <c r="Z72" s="276"/>
      <c r="AA72" s="276"/>
      <c r="AB72" s="276"/>
      <c r="AC72" s="276"/>
      <c r="AD72" s="276"/>
      <c r="AE72" s="276"/>
      <c r="AF72" s="276"/>
      <c r="AG72" s="276"/>
      <c r="AH72" s="276"/>
      <c r="AI72" s="276"/>
      <c r="AJ72" s="276"/>
      <c r="AK72" s="276"/>
      <c r="AL72" s="276"/>
      <c r="AM72" s="276"/>
      <c r="AN72" s="276"/>
    </row>
    <row r="73" spans="1:40" customFormat="1" x14ac:dyDescent="0.15">
      <c r="A73" s="276"/>
      <c r="B73" s="276"/>
      <c r="C73" s="276"/>
      <c r="D73" s="276"/>
      <c r="E73" s="276"/>
      <c r="F73" s="276"/>
      <c r="G73" s="276"/>
      <c r="H73" s="276"/>
      <c r="I73" s="276"/>
      <c r="J73" s="276"/>
      <c r="K73" s="276"/>
      <c r="L73" s="276"/>
      <c r="M73" s="276"/>
      <c r="N73" s="276"/>
      <c r="O73" s="276"/>
      <c r="P73" s="276"/>
      <c r="Q73" s="276"/>
      <c r="R73" s="276"/>
      <c r="S73" s="276"/>
      <c r="T73" s="276"/>
      <c r="U73" s="276"/>
      <c r="V73" s="276"/>
      <c r="W73" s="276"/>
      <c r="X73" s="276"/>
      <c r="Y73" s="276"/>
      <c r="Z73" s="276"/>
      <c r="AA73" s="276"/>
      <c r="AB73" s="276"/>
      <c r="AC73" s="276"/>
      <c r="AD73" s="276"/>
      <c r="AE73" s="276"/>
      <c r="AF73" s="276"/>
      <c r="AG73" s="276"/>
      <c r="AH73" s="276"/>
      <c r="AI73" s="276"/>
      <c r="AJ73" s="276"/>
      <c r="AK73" s="276"/>
      <c r="AL73" s="276"/>
      <c r="AM73" s="276"/>
      <c r="AN73" s="276"/>
    </row>
    <row r="74" spans="1:40" customFormat="1" x14ac:dyDescent="0.15">
      <c r="A74" s="276"/>
      <c r="B74" s="276"/>
      <c r="C74" s="276"/>
      <c r="D74" s="276"/>
      <c r="E74" s="276"/>
      <c r="F74" s="276"/>
      <c r="G74" s="276"/>
      <c r="H74" s="276"/>
      <c r="I74" s="276"/>
      <c r="J74" s="276"/>
      <c r="K74" s="276"/>
      <c r="L74" s="276"/>
      <c r="M74" s="276"/>
      <c r="N74" s="276"/>
      <c r="O74" s="276"/>
      <c r="P74" s="276"/>
      <c r="Q74" s="276"/>
      <c r="R74" s="276"/>
      <c r="S74" s="276"/>
      <c r="T74" s="276"/>
      <c r="U74" s="276"/>
      <c r="V74" s="276"/>
      <c r="W74" s="276"/>
      <c r="X74" s="276"/>
      <c r="Y74" s="276"/>
      <c r="Z74" s="276"/>
      <c r="AA74" s="276"/>
      <c r="AB74" s="276"/>
      <c r="AC74" s="276"/>
      <c r="AD74" s="276"/>
      <c r="AE74" s="276"/>
      <c r="AF74" s="276"/>
      <c r="AG74" s="276"/>
      <c r="AH74" s="276"/>
      <c r="AI74" s="276"/>
      <c r="AJ74" s="276"/>
      <c r="AK74" s="276"/>
      <c r="AL74" s="276"/>
      <c r="AM74" s="276"/>
      <c r="AN74" s="276"/>
    </row>
    <row r="75" spans="1:40" customFormat="1" x14ac:dyDescent="0.15">
      <c r="A75" s="276"/>
      <c r="B75" s="276"/>
      <c r="C75" s="276"/>
      <c r="D75" s="276"/>
      <c r="E75" s="276"/>
      <c r="F75" s="276"/>
      <c r="G75" s="276"/>
      <c r="H75" s="276"/>
      <c r="I75" s="276"/>
      <c r="J75" s="276"/>
      <c r="K75" s="276"/>
      <c r="L75" s="276"/>
      <c r="M75" s="276"/>
      <c r="N75" s="276"/>
      <c r="O75" s="276"/>
      <c r="P75" s="276"/>
      <c r="Q75" s="276"/>
      <c r="R75" s="276"/>
      <c r="S75" s="276"/>
      <c r="T75" s="276"/>
      <c r="U75" s="276"/>
      <c r="V75" s="276"/>
      <c r="W75" s="276"/>
      <c r="X75" s="276"/>
      <c r="Y75" s="276"/>
      <c r="Z75" s="276"/>
      <c r="AA75" s="276"/>
      <c r="AB75" s="276"/>
      <c r="AC75" s="276"/>
      <c r="AD75" s="276"/>
      <c r="AE75" s="276"/>
      <c r="AF75" s="276"/>
      <c r="AG75" s="276"/>
      <c r="AH75" s="276"/>
      <c r="AI75" s="276"/>
      <c r="AJ75" s="276"/>
      <c r="AK75" s="276"/>
      <c r="AL75" s="276"/>
      <c r="AM75" s="276"/>
      <c r="AN75" s="276"/>
    </row>
    <row r="76" spans="1:40" customFormat="1" x14ac:dyDescent="0.15">
      <c r="A76" s="276"/>
      <c r="B76" s="276"/>
      <c r="C76" s="276"/>
      <c r="D76" s="276"/>
      <c r="E76" s="276"/>
      <c r="F76" s="276"/>
      <c r="G76" s="276"/>
      <c r="H76" s="276"/>
      <c r="I76" s="276"/>
      <c r="J76" s="276"/>
      <c r="K76" s="276"/>
      <c r="L76" s="276"/>
      <c r="M76" s="276"/>
      <c r="N76" s="276"/>
      <c r="O76" s="276"/>
      <c r="P76" s="276"/>
      <c r="Q76" s="276"/>
      <c r="R76" s="276"/>
      <c r="S76" s="276"/>
      <c r="T76" s="276"/>
      <c r="U76" s="276"/>
      <c r="V76" s="276"/>
      <c r="W76" s="276"/>
      <c r="X76" s="276"/>
      <c r="Y76" s="276"/>
      <c r="Z76" s="276"/>
      <c r="AA76" s="276"/>
      <c r="AB76" s="276"/>
      <c r="AC76" s="276"/>
      <c r="AD76" s="276"/>
      <c r="AE76" s="276"/>
      <c r="AF76" s="276"/>
      <c r="AG76" s="276"/>
      <c r="AH76" s="276"/>
      <c r="AI76" s="276"/>
      <c r="AJ76" s="276"/>
      <c r="AK76" s="276"/>
      <c r="AL76" s="276"/>
      <c r="AM76" s="276"/>
      <c r="AN76" s="276"/>
    </row>
    <row r="77" spans="1:40" customFormat="1" x14ac:dyDescent="0.15">
      <c r="A77" s="276"/>
      <c r="B77" s="276"/>
      <c r="C77" s="276"/>
      <c r="D77" s="276"/>
      <c r="E77" s="276"/>
      <c r="F77" s="276"/>
      <c r="G77" s="276"/>
      <c r="H77" s="276"/>
      <c r="I77" s="276"/>
      <c r="J77" s="276"/>
      <c r="K77" s="276"/>
      <c r="L77" s="276"/>
      <c r="M77" s="276"/>
      <c r="N77" s="276"/>
      <c r="O77" s="276"/>
      <c r="P77" s="276"/>
      <c r="Q77" s="276"/>
      <c r="R77" s="276"/>
      <c r="S77" s="276"/>
      <c r="T77" s="276"/>
      <c r="U77" s="276"/>
      <c r="V77" s="276"/>
      <c r="W77" s="276"/>
      <c r="X77" s="276"/>
      <c r="Y77" s="276"/>
      <c r="Z77" s="276"/>
      <c r="AA77" s="276"/>
      <c r="AB77" s="276"/>
      <c r="AC77" s="276"/>
      <c r="AD77" s="276"/>
      <c r="AE77" s="276"/>
      <c r="AF77" s="276"/>
      <c r="AG77" s="276"/>
      <c r="AH77" s="276"/>
      <c r="AI77" s="276"/>
      <c r="AJ77" s="276"/>
      <c r="AK77" s="276"/>
      <c r="AL77" s="276"/>
      <c r="AM77" s="276"/>
      <c r="AN77" s="276"/>
    </row>
    <row r="78" spans="1:40" customFormat="1" x14ac:dyDescent="0.15">
      <c r="A78" s="276"/>
      <c r="B78" s="276"/>
      <c r="C78" s="276"/>
      <c r="D78" s="276"/>
      <c r="E78" s="276"/>
      <c r="F78" s="276"/>
      <c r="G78" s="276"/>
      <c r="H78" s="276"/>
      <c r="I78" s="276"/>
      <c r="J78" s="276"/>
      <c r="K78" s="276"/>
      <c r="L78" s="276"/>
      <c r="M78" s="276"/>
      <c r="N78" s="276"/>
      <c r="O78" s="276"/>
      <c r="P78" s="276"/>
      <c r="Q78" s="276"/>
      <c r="R78" s="276"/>
      <c r="S78" s="276"/>
      <c r="T78" s="276"/>
      <c r="U78" s="276"/>
      <c r="V78" s="276"/>
      <c r="W78" s="276"/>
      <c r="X78" s="276"/>
      <c r="Y78" s="276"/>
      <c r="Z78" s="276"/>
      <c r="AA78" s="276"/>
      <c r="AB78" s="276"/>
      <c r="AC78" s="276"/>
      <c r="AD78" s="276"/>
      <c r="AE78" s="276"/>
      <c r="AF78" s="276"/>
      <c r="AG78" s="276"/>
      <c r="AH78" s="276"/>
      <c r="AI78" s="276"/>
      <c r="AJ78" s="276"/>
      <c r="AK78" s="276"/>
      <c r="AL78" s="276"/>
      <c r="AM78" s="276"/>
      <c r="AN78" s="276"/>
    </row>
    <row r="79" spans="1:40" customFormat="1" x14ac:dyDescent="0.15">
      <c r="A79" s="276"/>
      <c r="B79" s="276"/>
      <c r="C79" s="276"/>
      <c r="D79" s="276"/>
      <c r="E79" s="276"/>
      <c r="F79" s="276"/>
      <c r="G79" s="276"/>
      <c r="H79" s="276"/>
      <c r="I79" s="276"/>
      <c r="J79" s="276"/>
      <c r="K79" s="276"/>
      <c r="L79" s="276"/>
      <c r="M79" s="276"/>
      <c r="N79" s="276"/>
      <c r="O79" s="276"/>
      <c r="P79" s="276"/>
      <c r="Q79" s="276"/>
      <c r="R79" s="276"/>
      <c r="S79" s="276"/>
      <c r="T79" s="276"/>
      <c r="U79" s="276"/>
      <c r="V79" s="276"/>
      <c r="W79" s="276"/>
      <c r="X79" s="276"/>
      <c r="Y79" s="276"/>
      <c r="Z79" s="276"/>
      <c r="AA79" s="276"/>
      <c r="AB79" s="276"/>
      <c r="AC79" s="276"/>
      <c r="AD79" s="276"/>
      <c r="AE79" s="276"/>
      <c r="AF79" s="276"/>
      <c r="AG79" s="276"/>
      <c r="AH79" s="276"/>
      <c r="AI79" s="276"/>
      <c r="AJ79" s="276"/>
      <c r="AK79" s="276"/>
      <c r="AL79" s="276"/>
      <c r="AM79" s="276"/>
      <c r="AN79" s="276"/>
    </row>
    <row r="80" spans="1:40" customFormat="1" x14ac:dyDescent="0.15">
      <c r="A80" s="276"/>
      <c r="B80" s="276"/>
      <c r="C80" s="276"/>
      <c r="D80" s="276"/>
      <c r="E80" s="276"/>
      <c r="F80" s="276"/>
      <c r="G80" s="276"/>
      <c r="H80" s="276"/>
      <c r="I80" s="276"/>
      <c r="J80" s="276"/>
      <c r="K80" s="276"/>
      <c r="L80" s="276"/>
      <c r="M80" s="276"/>
      <c r="N80" s="276"/>
      <c r="O80" s="276"/>
      <c r="P80" s="276"/>
      <c r="Q80" s="276"/>
      <c r="R80" s="276"/>
      <c r="S80" s="276"/>
      <c r="T80" s="276"/>
      <c r="U80" s="276"/>
      <c r="V80" s="276"/>
      <c r="W80" s="276"/>
      <c r="X80" s="276"/>
      <c r="Y80" s="276"/>
      <c r="Z80" s="276"/>
      <c r="AA80" s="276"/>
      <c r="AB80" s="276"/>
      <c r="AC80" s="276"/>
      <c r="AD80" s="276"/>
      <c r="AE80" s="276"/>
      <c r="AF80" s="276"/>
      <c r="AG80" s="276"/>
      <c r="AH80" s="276"/>
      <c r="AI80" s="276"/>
      <c r="AJ80" s="276"/>
      <c r="AK80" s="276"/>
      <c r="AL80" s="276"/>
      <c r="AM80" s="276"/>
      <c r="AN80" s="276"/>
    </row>
    <row r="81" spans="1:40" customFormat="1" x14ac:dyDescent="0.15">
      <c r="A81" s="276"/>
      <c r="B81" s="276"/>
      <c r="C81" s="276"/>
      <c r="D81" s="276"/>
      <c r="E81" s="276"/>
      <c r="F81" s="276"/>
      <c r="G81" s="276"/>
      <c r="H81" s="276"/>
      <c r="I81" s="276"/>
      <c r="J81" s="276"/>
      <c r="K81" s="276"/>
      <c r="L81" s="276"/>
      <c r="M81" s="276"/>
      <c r="N81" s="276"/>
      <c r="O81" s="276"/>
      <c r="P81" s="276"/>
      <c r="Q81" s="276"/>
      <c r="R81" s="276"/>
      <c r="S81" s="276"/>
      <c r="T81" s="276"/>
      <c r="U81" s="276"/>
      <c r="V81" s="276"/>
      <c r="W81" s="276"/>
      <c r="X81" s="276"/>
      <c r="Y81" s="276"/>
      <c r="Z81" s="276"/>
      <c r="AA81" s="276"/>
      <c r="AB81" s="276"/>
      <c r="AC81" s="276"/>
      <c r="AD81" s="276"/>
      <c r="AE81" s="276"/>
      <c r="AF81" s="276"/>
      <c r="AG81" s="276"/>
      <c r="AH81" s="276"/>
      <c r="AI81" s="276"/>
      <c r="AJ81" s="276"/>
      <c r="AK81" s="276"/>
      <c r="AL81" s="276"/>
      <c r="AM81" s="276"/>
      <c r="AN81" s="276"/>
    </row>
    <row r="82" spans="1:40" customFormat="1" x14ac:dyDescent="0.15">
      <c r="A82" s="276"/>
      <c r="B82" s="276"/>
      <c r="C82" s="276"/>
      <c r="D82" s="276"/>
      <c r="E82" s="276"/>
      <c r="F82" s="276"/>
      <c r="G82" s="276"/>
      <c r="H82" s="276"/>
      <c r="I82" s="276"/>
      <c r="J82" s="276"/>
      <c r="K82" s="276"/>
      <c r="L82" s="276"/>
      <c r="M82" s="276"/>
      <c r="N82" s="276"/>
      <c r="O82" s="276"/>
      <c r="P82" s="276"/>
      <c r="Q82" s="276"/>
      <c r="R82" s="276"/>
      <c r="S82" s="276"/>
      <c r="T82" s="276"/>
      <c r="U82" s="276"/>
      <c r="V82" s="276"/>
      <c r="W82" s="276"/>
      <c r="X82" s="276"/>
      <c r="Y82" s="276"/>
      <c r="Z82" s="276"/>
      <c r="AA82" s="276"/>
      <c r="AB82" s="276"/>
      <c r="AC82" s="276"/>
      <c r="AD82" s="276"/>
      <c r="AE82" s="276"/>
      <c r="AF82" s="276"/>
      <c r="AG82" s="276"/>
      <c r="AH82" s="276"/>
      <c r="AI82" s="276"/>
      <c r="AJ82" s="276"/>
      <c r="AK82" s="276"/>
      <c r="AL82" s="276"/>
      <c r="AM82" s="276"/>
      <c r="AN82" s="276"/>
    </row>
    <row r="83" spans="1:40" customFormat="1" x14ac:dyDescent="0.15">
      <c r="A83" s="276"/>
      <c r="B83" s="276"/>
      <c r="C83" s="276"/>
      <c r="D83" s="276"/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  <c r="AA83" s="276"/>
      <c r="AB83" s="276"/>
      <c r="AC83" s="276"/>
      <c r="AD83" s="276"/>
      <c r="AE83" s="276"/>
      <c r="AF83" s="276"/>
      <c r="AG83" s="276"/>
      <c r="AH83" s="276"/>
      <c r="AI83" s="276"/>
      <c r="AJ83" s="276"/>
      <c r="AK83" s="276"/>
      <c r="AL83" s="276"/>
      <c r="AM83" s="276"/>
      <c r="AN83" s="276"/>
    </row>
    <row r="84" spans="1:40" customFormat="1" x14ac:dyDescent="0.15">
      <c r="A84" s="276"/>
      <c r="B84" s="276"/>
      <c r="C84" s="276"/>
      <c r="D84" s="276"/>
      <c r="E84" s="276"/>
      <c r="F84" s="276"/>
      <c r="G84" s="276"/>
      <c r="H84" s="276"/>
      <c r="I84" s="276"/>
      <c r="J84" s="276"/>
      <c r="K84" s="276"/>
      <c r="L84" s="276"/>
      <c r="M84" s="276"/>
      <c r="N84" s="276"/>
      <c r="O84" s="276"/>
      <c r="P84" s="276"/>
      <c r="Q84" s="276"/>
      <c r="R84" s="276"/>
      <c r="S84" s="276"/>
      <c r="T84" s="276"/>
      <c r="U84" s="276"/>
      <c r="V84" s="276"/>
      <c r="W84" s="276"/>
      <c r="X84" s="276"/>
      <c r="Y84" s="276"/>
      <c r="Z84" s="276"/>
      <c r="AA84" s="276"/>
      <c r="AB84" s="276"/>
      <c r="AC84" s="276"/>
      <c r="AD84" s="276"/>
      <c r="AE84" s="276"/>
      <c r="AF84" s="276"/>
      <c r="AG84" s="276"/>
      <c r="AH84" s="276"/>
      <c r="AI84" s="276"/>
      <c r="AJ84" s="276"/>
      <c r="AK84" s="276"/>
      <c r="AL84" s="276"/>
      <c r="AM84" s="276"/>
      <c r="AN84" s="276"/>
    </row>
    <row r="85" spans="1:40" customFormat="1" x14ac:dyDescent="0.15">
      <c r="A85" s="276"/>
      <c r="B85" s="276"/>
      <c r="C85" s="276"/>
      <c r="D85" s="276"/>
      <c r="E85" s="276"/>
      <c r="F85" s="276"/>
      <c r="G85" s="276"/>
      <c r="H85" s="276"/>
      <c r="I85" s="276"/>
      <c r="J85" s="276"/>
      <c r="K85" s="276"/>
      <c r="L85" s="276"/>
      <c r="M85" s="276"/>
      <c r="N85" s="276"/>
      <c r="O85" s="276"/>
      <c r="P85" s="276"/>
      <c r="Q85" s="276"/>
      <c r="R85" s="276"/>
      <c r="S85" s="276"/>
      <c r="T85" s="276"/>
      <c r="U85" s="276"/>
      <c r="V85" s="276"/>
      <c r="W85" s="276"/>
      <c r="X85" s="276"/>
      <c r="Y85" s="276"/>
      <c r="Z85" s="276"/>
      <c r="AA85" s="276"/>
      <c r="AB85" s="276"/>
      <c r="AC85" s="276"/>
      <c r="AD85" s="276"/>
      <c r="AE85" s="276"/>
      <c r="AF85" s="276"/>
      <c r="AG85" s="276"/>
      <c r="AH85" s="276"/>
      <c r="AI85" s="276"/>
      <c r="AJ85" s="276"/>
      <c r="AK85" s="276"/>
      <c r="AL85" s="276"/>
      <c r="AM85" s="276"/>
      <c r="AN85" s="276"/>
    </row>
    <row r="86" spans="1:40" customFormat="1" x14ac:dyDescent="0.15">
      <c r="A86" s="276"/>
      <c r="B86" s="276"/>
      <c r="C86" s="276"/>
      <c r="D86" s="276"/>
      <c r="E86" s="276"/>
      <c r="F86" s="276"/>
      <c r="G86" s="276"/>
      <c r="H86" s="276"/>
      <c r="I86" s="276"/>
      <c r="J86" s="276"/>
      <c r="K86" s="276"/>
      <c r="L86" s="276"/>
      <c r="M86" s="276"/>
      <c r="N86" s="276"/>
      <c r="O86" s="276"/>
      <c r="P86" s="276"/>
      <c r="Q86" s="276"/>
      <c r="R86" s="276"/>
      <c r="S86" s="276"/>
      <c r="T86" s="276"/>
      <c r="U86" s="276"/>
      <c r="V86" s="276"/>
      <c r="W86" s="276"/>
      <c r="X86" s="276"/>
      <c r="Y86" s="276"/>
      <c r="Z86" s="276"/>
      <c r="AA86" s="276"/>
      <c r="AB86" s="276"/>
      <c r="AC86" s="276"/>
      <c r="AD86" s="276"/>
      <c r="AE86" s="276"/>
      <c r="AF86" s="276"/>
      <c r="AG86" s="276"/>
      <c r="AH86" s="276"/>
      <c r="AI86" s="276"/>
      <c r="AJ86" s="276"/>
      <c r="AK86" s="276"/>
      <c r="AL86" s="276"/>
      <c r="AM86" s="276"/>
      <c r="AN86" s="276"/>
    </row>
    <row r="87" spans="1:40" customFormat="1" x14ac:dyDescent="0.15">
      <c r="A87" s="276"/>
      <c r="B87" s="276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</row>
    <row r="88" spans="1:40" customFormat="1" x14ac:dyDescent="0.15">
      <c r="A88" s="276"/>
      <c r="B88" s="276"/>
      <c r="C88" s="276"/>
      <c r="D88" s="276"/>
      <c r="E88" s="276"/>
      <c r="F88" s="276"/>
      <c r="G88" s="276"/>
      <c r="H88" s="276"/>
      <c r="I88" s="276"/>
      <c r="J88" s="276"/>
      <c r="K88" s="276"/>
      <c r="L88" s="276"/>
      <c r="M88" s="276"/>
      <c r="N88" s="276"/>
      <c r="O88" s="276"/>
      <c r="P88" s="276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  <c r="AB88" s="276"/>
      <c r="AC88" s="276"/>
      <c r="AD88" s="276"/>
      <c r="AE88" s="276"/>
      <c r="AF88" s="276"/>
      <c r="AG88" s="276"/>
      <c r="AH88" s="276"/>
      <c r="AI88" s="276"/>
      <c r="AJ88" s="276"/>
      <c r="AK88" s="276"/>
      <c r="AL88" s="276"/>
      <c r="AM88" s="276"/>
      <c r="AN88" s="276"/>
    </row>
    <row r="89" spans="1:40" customFormat="1" x14ac:dyDescent="0.15">
      <c r="A89" s="276"/>
      <c r="B89" s="276"/>
      <c r="C89" s="276"/>
      <c r="D89" s="276"/>
      <c r="E89" s="276"/>
      <c r="F89" s="276"/>
      <c r="G89" s="276"/>
      <c r="H89" s="276"/>
      <c r="I89" s="276"/>
      <c r="J89" s="276"/>
      <c r="K89" s="276"/>
      <c r="L89" s="276"/>
      <c r="M89" s="276"/>
      <c r="N89" s="276"/>
      <c r="O89" s="276"/>
      <c r="P89" s="276"/>
      <c r="Q89" s="276"/>
      <c r="R89" s="276"/>
      <c r="S89" s="276"/>
      <c r="T89" s="276"/>
      <c r="U89" s="276"/>
      <c r="V89" s="276"/>
      <c r="W89" s="276"/>
      <c r="X89" s="276"/>
      <c r="Y89" s="276"/>
      <c r="Z89" s="276"/>
      <c r="AA89" s="276"/>
      <c r="AB89" s="276"/>
      <c r="AC89" s="276"/>
      <c r="AD89" s="276"/>
      <c r="AE89" s="276"/>
      <c r="AF89" s="276"/>
      <c r="AG89" s="276"/>
      <c r="AH89" s="276"/>
      <c r="AI89" s="276"/>
      <c r="AJ89" s="276"/>
      <c r="AK89" s="276"/>
      <c r="AL89" s="276"/>
      <c r="AM89" s="276"/>
      <c r="AN89" s="276"/>
    </row>
    <row r="90" spans="1:40" customFormat="1" x14ac:dyDescent="0.15">
      <c r="A90" s="276"/>
      <c r="B90" s="276"/>
      <c r="C90" s="276"/>
      <c r="D90" s="276"/>
      <c r="E90" s="276"/>
      <c r="F90" s="276"/>
      <c r="G90" s="276"/>
      <c r="H90" s="276"/>
      <c r="I90" s="276"/>
      <c r="J90" s="276"/>
      <c r="K90" s="276"/>
      <c r="L90" s="276"/>
      <c r="M90" s="276"/>
      <c r="N90" s="276"/>
      <c r="O90" s="276"/>
      <c r="P90" s="276"/>
      <c r="Q90" s="276"/>
      <c r="R90" s="276"/>
      <c r="S90" s="276"/>
      <c r="T90" s="276"/>
      <c r="U90" s="276"/>
      <c r="V90" s="276"/>
      <c r="W90" s="276"/>
      <c r="X90" s="276"/>
      <c r="Y90" s="276"/>
      <c r="Z90" s="276"/>
      <c r="AA90" s="276"/>
      <c r="AB90" s="276"/>
      <c r="AC90" s="276"/>
      <c r="AD90" s="276"/>
      <c r="AE90" s="276"/>
      <c r="AF90" s="276"/>
      <c r="AG90" s="276"/>
      <c r="AH90" s="276"/>
      <c r="AI90" s="276"/>
      <c r="AJ90" s="276"/>
      <c r="AK90" s="276"/>
      <c r="AL90" s="276"/>
      <c r="AM90" s="276"/>
      <c r="AN90" s="276"/>
    </row>
    <row r="91" spans="1:40" customFormat="1" x14ac:dyDescent="0.15">
      <c r="A91" s="276"/>
      <c r="B91" s="276"/>
      <c r="C91" s="276"/>
      <c r="D91" s="276"/>
      <c r="E91" s="276"/>
      <c r="F91" s="276"/>
      <c r="G91" s="276"/>
      <c r="H91" s="276"/>
      <c r="I91" s="276"/>
      <c r="J91" s="276"/>
      <c r="K91" s="276"/>
      <c r="L91" s="276"/>
      <c r="M91" s="276"/>
      <c r="N91" s="276"/>
      <c r="O91" s="276"/>
      <c r="P91" s="276"/>
      <c r="Q91" s="276"/>
      <c r="R91" s="276"/>
      <c r="S91" s="276"/>
      <c r="T91" s="276"/>
      <c r="U91" s="276"/>
      <c r="V91" s="276"/>
      <c r="W91" s="276"/>
      <c r="X91" s="276"/>
      <c r="Y91" s="276"/>
      <c r="Z91" s="276"/>
      <c r="AA91" s="276"/>
      <c r="AB91" s="276"/>
      <c r="AC91" s="276"/>
      <c r="AD91" s="276"/>
      <c r="AE91" s="276"/>
      <c r="AF91" s="276"/>
      <c r="AG91" s="276"/>
      <c r="AH91" s="276"/>
      <c r="AI91" s="276"/>
      <c r="AJ91" s="276"/>
      <c r="AK91" s="276"/>
      <c r="AL91" s="276"/>
      <c r="AM91" s="276"/>
      <c r="AN91" s="276"/>
    </row>
    <row r="92" spans="1:40" customFormat="1" x14ac:dyDescent="0.15">
      <c r="A92" s="276"/>
      <c r="B92" s="276"/>
      <c r="C92" s="276"/>
      <c r="D92" s="276"/>
      <c r="E92" s="276"/>
      <c r="F92" s="276"/>
      <c r="G92" s="276"/>
      <c r="H92" s="276"/>
      <c r="I92" s="276"/>
      <c r="J92" s="276"/>
      <c r="K92" s="276"/>
      <c r="L92" s="276"/>
      <c r="M92" s="276"/>
      <c r="N92" s="276"/>
      <c r="O92" s="276"/>
      <c r="P92" s="276"/>
      <c r="Q92" s="276"/>
      <c r="R92" s="276"/>
      <c r="S92" s="276"/>
      <c r="T92" s="276"/>
      <c r="U92" s="276"/>
      <c r="V92" s="276"/>
      <c r="W92" s="276"/>
      <c r="X92" s="276"/>
      <c r="Y92" s="276"/>
      <c r="Z92" s="276"/>
      <c r="AA92" s="276"/>
      <c r="AB92" s="276"/>
      <c r="AC92" s="276"/>
      <c r="AD92" s="276"/>
      <c r="AE92" s="276"/>
      <c r="AF92" s="276"/>
      <c r="AG92" s="276"/>
      <c r="AH92" s="276"/>
      <c r="AI92" s="276"/>
      <c r="AJ92" s="276"/>
      <c r="AK92" s="276"/>
      <c r="AL92" s="276"/>
      <c r="AM92" s="276"/>
      <c r="AN92" s="276"/>
    </row>
    <row r="93" spans="1:40" customFormat="1" x14ac:dyDescent="0.15">
      <c r="A93" s="276"/>
      <c r="B93" s="276"/>
      <c r="C93" s="276"/>
      <c r="D93" s="276"/>
      <c r="E93" s="276"/>
      <c r="F93" s="276"/>
      <c r="G93" s="276"/>
      <c r="H93" s="276"/>
      <c r="I93" s="276"/>
      <c r="J93" s="276"/>
      <c r="K93" s="276"/>
      <c r="L93" s="276"/>
      <c r="M93" s="276"/>
      <c r="N93" s="276"/>
      <c r="O93" s="276"/>
      <c r="P93" s="276"/>
      <c r="Q93" s="276"/>
      <c r="R93" s="276"/>
      <c r="S93" s="276"/>
      <c r="T93" s="276"/>
      <c r="U93" s="276"/>
      <c r="V93" s="276"/>
      <c r="W93" s="276"/>
      <c r="X93" s="276"/>
      <c r="Y93" s="276"/>
      <c r="Z93" s="276"/>
      <c r="AA93" s="276"/>
      <c r="AB93" s="276"/>
      <c r="AC93" s="276"/>
      <c r="AD93" s="276"/>
      <c r="AE93" s="276"/>
      <c r="AF93" s="276"/>
      <c r="AG93" s="276"/>
      <c r="AH93" s="276"/>
      <c r="AI93" s="276"/>
      <c r="AJ93" s="276"/>
      <c r="AK93" s="276"/>
      <c r="AL93" s="276"/>
      <c r="AM93" s="276"/>
      <c r="AN93" s="276"/>
    </row>
    <row r="94" spans="1:40" customFormat="1" x14ac:dyDescent="0.15">
      <c r="A94" s="276"/>
      <c r="B94" s="276"/>
      <c r="C94" s="276"/>
      <c r="D94" s="276"/>
      <c r="E94" s="276"/>
      <c r="F94" s="276"/>
      <c r="G94" s="276"/>
      <c r="H94" s="276"/>
      <c r="I94" s="276"/>
      <c r="J94" s="276"/>
      <c r="K94" s="276"/>
      <c r="L94" s="276"/>
      <c r="M94" s="276"/>
      <c r="N94" s="276"/>
      <c r="O94" s="276"/>
      <c r="P94" s="276"/>
      <c r="Q94" s="276"/>
      <c r="R94" s="276"/>
      <c r="S94" s="276"/>
      <c r="T94" s="276"/>
      <c r="U94" s="276"/>
      <c r="V94" s="276"/>
      <c r="W94" s="276"/>
      <c r="X94" s="276"/>
      <c r="Y94" s="276"/>
      <c r="Z94" s="276"/>
      <c r="AA94" s="276"/>
      <c r="AB94" s="276"/>
      <c r="AC94" s="276"/>
      <c r="AD94" s="276"/>
      <c r="AE94" s="276"/>
      <c r="AF94" s="276"/>
      <c r="AG94" s="276"/>
      <c r="AH94" s="276"/>
      <c r="AI94" s="276"/>
      <c r="AJ94" s="276"/>
      <c r="AK94" s="276"/>
      <c r="AL94" s="276"/>
      <c r="AM94" s="276"/>
      <c r="AN94" s="276"/>
    </row>
    <row r="95" spans="1:40" customFormat="1" x14ac:dyDescent="0.15">
      <c r="A95" s="276"/>
      <c r="B95" s="276"/>
      <c r="C95" s="276"/>
      <c r="D95" s="276"/>
      <c r="E95" s="276"/>
      <c r="F95" s="276"/>
      <c r="G95" s="276"/>
      <c r="H95" s="276"/>
      <c r="I95" s="276"/>
      <c r="J95" s="276"/>
      <c r="K95" s="276"/>
      <c r="L95" s="276"/>
      <c r="M95" s="276"/>
      <c r="N95" s="276"/>
      <c r="O95" s="276"/>
      <c r="P95" s="276"/>
      <c r="Q95" s="276"/>
      <c r="R95" s="276"/>
      <c r="S95" s="276"/>
      <c r="T95" s="276"/>
      <c r="U95" s="276"/>
      <c r="V95" s="276"/>
      <c r="W95" s="276"/>
      <c r="X95" s="276"/>
      <c r="Y95" s="276"/>
      <c r="Z95" s="276"/>
      <c r="AA95" s="276"/>
      <c r="AB95" s="276"/>
      <c r="AC95" s="276"/>
      <c r="AD95" s="276"/>
      <c r="AE95" s="276"/>
      <c r="AF95" s="276"/>
      <c r="AG95" s="276"/>
      <c r="AH95" s="276"/>
      <c r="AI95" s="276"/>
      <c r="AJ95" s="276"/>
      <c r="AK95" s="276"/>
      <c r="AL95" s="276"/>
      <c r="AM95" s="276"/>
      <c r="AN95" s="276"/>
    </row>
    <row r="96" spans="1:40" customFormat="1" x14ac:dyDescent="0.15">
      <c r="A96" s="276"/>
      <c r="B96" s="276"/>
      <c r="C96" s="276"/>
      <c r="D96" s="276"/>
      <c r="E96" s="276"/>
      <c r="F96" s="276"/>
      <c r="G96" s="276"/>
      <c r="H96" s="276"/>
      <c r="I96" s="276"/>
      <c r="J96" s="276"/>
      <c r="K96" s="276"/>
      <c r="L96" s="276"/>
      <c r="M96" s="276"/>
      <c r="N96" s="276"/>
      <c r="O96" s="276"/>
      <c r="P96" s="276"/>
      <c r="Q96" s="276"/>
      <c r="R96" s="276"/>
      <c r="S96" s="276"/>
      <c r="T96" s="276"/>
      <c r="U96" s="276"/>
      <c r="V96" s="276"/>
      <c r="W96" s="276"/>
      <c r="X96" s="276"/>
      <c r="Y96" s="276"/>
      <c r="Z96" s="276"/>
      <c r="AA96" s="276"/>
      <c r="AB96" s="276"/>
      <c r="AC96" s="276"/>
      <c r="AD96" s="276"/>
      <c r="AE96" s="276"/>
      <c r="AF96" s="276"/>
      <c r="AG96" s="276"/>
      <c r="AH96" s="276"/>
      <c r="AI96" s="276"/>
      <c r="AJ96" s="276"/>
      <c r="AK96" s="276"/>
      <c r="AL96" s="276"/>
      <c r="AM96" s="276"/>
      <c r="AN96" s="276"/>
    </row>
    <row r="97" spans="1:40" customFormat="1" x14ac:dyDescent="0.15">
      <c r="A97" s="276"/>
      <c r="B97" s="276"/>
      <c r="C97" s="276"/>
      <c r="D97" s="276"/>
      <c r="E97" s="276"/>
      <c r="F97" s="276"/>
      <c r="G97" s="276"/>
      <c r="H97" s="276"/>
      <c r="I97" s="276"/>
      <c r="J97" s="276"/>
      <c r="K97" s="276"/>
      <c r="L97" s="276"/>
      <c r="M97" s="276"/>
      <c r="N97" s="276"/>
      <c r="O97" s="276"/>
      <c r="P97" s="276"/>
      <c r="Q97" s="276"/>
      <c r="R97" s="276"/>
      <c r="S97" s="276"/>
      <c r="T97" s="276"/>
      <c r="U97" s="276"/>
      <c r="V97" s="276"/>
      <c r="W97" s="276"/>
      <c r="X97" s="276"/>
      <c r="Y97" s="276"/>
      <c r="Z97" s="276"/>
      <c r="AA97" s="276"/>
      <c r="AB97" s="276"/>
      <c r="AC97" s="276"/>
      <c r="AD97" s="276"/>
      <c r="AE97" s="276"/>
      <c r="AF97" s="276"/>
      <c r="AG97" s="276"/>
      <c r="AH97" s="276"/>
      <c r="AI97" s="276"/>
      <c r="AJ97" s="276"/>
      <c r="AK97" s="276"/>
      <c r="AL97" s="276"/>
      <c r="AM97" s="276"/>
      <c r="AN97" s="276"/>
    </row>
    <row r="98" spans="1:40" customFormat="1" x14ac:dyDescent="0.15">
      <c r="A98" s="276"/>
      <c r="B98" s="276"/>
      <c r="C98" s="276"/>
      <c r="D98" s="276"/>
      <c r="E98" s="276"/>
      <c r="F98" s="276"/>
      <c r="G98" s="276"/>
      <c r="H98" s="276"/>
      <c r="I98" s="276"/>
      <c r="J98" s="276"/>
      <c r="K98" s="276"/>
      <c r="L98" s="276"/>
      <c r="M98" s="276"/>
      <c r="N98" s="276"/>
      <c r="O98" s="276"/>
      <c r="P98" s="276"/>
      <c r="Q98" s="276"/>
      <c r="R98" s="276"/>
      <c r="S98" s="276"/>
      <c r="T98" s="276"/>
      <c r="U98" s="276"/>
      <c r="V98" s="276"/>
      <c r="W98" s="276"/>
      <c r="X98" s="276"/>
      <c r="Y98" s="276"/>
      <c r="Z98" s="276"/>
      <c r="AA98" s="276"/>
      <c r="AB98" s="276"/>
      <c r="AC98" s="276"/>
      <c r="AD98" s="276"/>
      <c r="AE98" s="276"/>
      <c r="AF98" s="276"/>
      <c r="AG98" s="276"/>
      <c r="AH98" s="276"/>
      <c r="AI98" s="276"/>
      <c r="AJ98" s="276"/>
      <c r="AK98" s="276"/>
      <c r="AL98" s="276"/>
      <c r="AM98" s="276"/>
      <c r="AN98" s="276"/>
    </row>
    <row r="99" spans="1:40" customFormat="1" x14ac:dyDescent="0.15">
      <c r="A99" s="276"/>
      <c r="B99" s="276"/>
      <c r="C99" s="276"/>
      <c r="D99" s="276"/>
      <c r="E99" s="276"/>
      <c r="F99" s="276"/>
      <c r="G99" s="276"/>
      <c r="H99" s="276"/>
      <c r="I99" s="276"/>
      <c r="J99" s="276"/>
      <c r="K99" s="276"/>
      <c r="L99" s="276"/>
      <c r="M99" s="276"/>
      <c r="N99" s="276"/>
      <c r="O99" s="276"/>
      <c r="P99" s="276"/>
      <c r="Q99" s="276"/>
      <c r="R99" s="276"/>
      <c r="S99" s="276"/>
      <c r="T99" s="276"/>
      <c r="U99" s="276"/>
      <c r="V99" s="276"/>
      <c r="W99" s="276"/>
      <c r="X99" s="276"/>
      <c r="Y99" s="276"/>
      <c r="Z99" s="276"/>
      <c r="AA99" s="276"/>
      <c r="AB99" s="276"/>
      <c r="AC99" s="276"/>
      <c r="AD99" s="276"/>
      <c r="AE99" s="276"/>
      <c r="AF99" s="276"/>
      <c r="AG99" s="276"/>
      <c r="AH99" s="276"/>
      <c r="AI99" s="276"/>
      <c r="AJ99" s="276"/>
      <c r="AK99" s="276"/>
      <c r="AL99" s="276"/>
      <c r="AM99" s="276"/>
      <c r="AN99" s="276"/>
    </row>
    <row r="100" spans="1:40" customFormat="1" x14ac:dyDescent="0.15">
      <c r="A100" s="276"/>
      <c r="B100" s="276"/>
      <c r="C100" s="276"/>
      <c r="D100" s="276"/>
      <c r="E100" s="276"/>
      <c r="F100" s="276"/>
      <c r="G100" s="276"/>
      <c r="H100" s="276"/>
      <c r="I100" s="276"/>
      <c r="J100" s="276"/>
      <c r="K100" s="276"/>
      <c r="L100" s="276"/>
      <c r="M100" s="276"/>
      <c r="N100" s="276"/>
      <c r="O100" s="276"/>
      <c r="P100" s="276"/>
      <c r="Q100" s="276"/>
      <c r="R100" s="276"/>
      <c r="S100" s="276"/>
      <c r="T100" s="276"/>
      <c r="U100" s="276"/>
      <c r="V100" s="276"/>
      <c r="W100" s="276"/>
      <c r="X100" s="276"/>
      <c r="Y100" s="276"/>
      <c r="Z100" s="276"/>
      <c r="AA100" s="276"/>
      <c r="AB100" s="276"/>
      <c r="AC100" s="276"/>
      <c r="AD100" s="276"/>
      <c r="AE100" s="276"/>
      <c r="AF100" s="276"/>
      <c r="AG100" s="276"/>
      <c r="AH100" s="276"/>
      <c r="AI100" s="276"/>
      <c r="AJ100" s="276"/>
      <c r="AK100" s="276"/>
      <c r="AL100" s="276"/>
      <c r="AM100" s="276"/>
      <c r="AN100" s="276"/>
    </row>
    <row r="101" spans="1:40" customFormat="1" x14ac:dyDescent="0.15">
      <c r="A101" s="276"/>
      <c r="B101" s="276"/>
      <c r="C101" s="276"/>
      <c r="D101" s="276"/>
      <c r="E101" s="276"/>
      <c r="F101" s="276"/>
      <c r="G101" s="276"/>
      <c r="H101" s="276"/>
      <c r="I101" s="276"/>
      <c r="J101" s="276"/>
      <c r="K101" s="276"/>
      <c r="L101" s="276"/>
      <c r="M101" s="276"/>
      <c r="N101" s="276"/>
      <c r="O101" s="276"/>
      <c r="P101" s="276"/>
      <c r="Q101" s="276"/>
      <c r="R101" s="276"/>
      <c r="S101" s="276"/>
      <c r="T101" s="276"/>
      <c r="U101" s="276"/>
      <c r="V101" s="276"/>
      <c r="W101" s="276"/>
      <c r="X101" s="276"/>
      <c r="Y101" s="276"/>
      <c r="Z101" s="276"/>
      <c r="AA101" s="276"/>
      <c r="AB101" s="276"/>
      <c r="AC101" s="276"/>
      <c r="AD101" s="276"/>
      <c r="AE101" s="276"/>
      <c r="AF101" s="276"/>
      <c r="AG101" s="276"/>
      <c r="AH101" s="276"/>
      <c r="AI101" s="276"/>
      <c r="AJ101" s="276"/>
      <c r="AK101" s="276"/>
      <c r="AL101" s="276"/>
      <c r="AM101" s="276"/>
      <c r="AN101" s="276"/>
    </row>
    <row r="102" spans="1:40" customFormat="1" x14ac:dyDescent="0.15"/>
    <row r="103" spans="1:40" customFormat="1" x14ac:dyDescent="0.15"/>
    <row r="104" spans="1:40" customFormat="1" x14ac:dyDescent="0.15"/>
    <row r="105" spans="1:40" customFormat="1" x14ac:dyDescent="0.15"/>
    <row r="106" spans="1:40" customFormat="1" x14ac:dyDescent="0.15"/>
    <row r="107" spans="1:40" customFormat="1" x14ac:dyDescent="0.15"/>
    <row r="108" spans="1:40" customFormat="1" x14ac:dyDescent="0.15"/>
    <row r="109" spans="1:40" customFormat="1" x14ac:dyDescent="0.15"/>
    <row r="110" spans="1:40" customFormat="1" x14ac:dyDescent="0.15"/>
    <row r="111" spans="1:40" customFormat="1" x14ac:dyDescent="0.15"/>
    <row r="112" spans="1:40" customFormat="1" x14ac:dyDescent="0.15"/>
    <row r="113" customFormat="1" x14ac:dyDescent="0.15"/>
    <row r="114" customFormat="1" x14ac:dyDescent="0.15"/>
    <row r="115" customFormat="1" x14ac:dyDescent="0.15"/>
    <row r="116" customFormat="1" x14ac:dyDescent="0.15"/>
    <row r="117" customFormat="1" x14ac:dyDescent="0.15"/>
    <row r="118" customFormat="1" x14ac:dyDescent="0.15"/>
    <row r="119" customFormat="1" x14ac:dyDescent="0.15"/>
    <row r="120" customFormat="1" x14ac:dyDescent="0.15"/>
    <row r="121" customFormat="1" x14ac:dyDescent="0.15"/>
    <row r="122" customFormat="1" x14ac:dyDescent="0.15"/>
    <row r="123" customFormat="1" x14ac:dyDescent="0.15"/>
    <row r="124" customFormat="1" x14ac:dyDescent="0.15"/>
    <row r="125" customFormat="1" x14ac:dyDescent="0.15"/>
    <row r="126" customFormat="1" x14ac:dyDescent="0.15"/>
    <row r="127" customFormat="1" x14ac:dyDescent="0.15"/>
    <row r="128" customFormat="1" x14ac:dyDescent="0.15"/>
    <row r="129" customFormat="1" x14ac:dyDescent="0.15"/>
    <row r="130" customFormat="1" x14ac:dyDescent="0.15"/>
    <row r="131" customFormat="1" x14ac:dyDescent="0.15"/>
    <row r="132" customFormat="1" x14ac:dyDescent="0.15"/>
    <row r="133" customFormat="1" x14ac:dyDescent="0.15"/>
    <row r="134" customFormat="1" x14ac:dyDescent="0.15"/>
    <row r="135" customFormat="1" x14ac:dyDescent="0.15"/>
    <row r="136" customFormat="1" x14ac:dyDescent="0.15"/>
    <row r="137" customFormat="1" x14ac:dyDescent="0.15"/>
    <row r="138" customFormat="1" x14ac:dyDescent="0.15"/>
    <row r="139" customFormat="1" x14ac:dyDescent="0.15"/>
    <row r="140" customFormat="1" x14ac:dyDescent="0.15"/>
    <row r="141" customFormat="1" x14ac:dyDescent="0.15"/>
    <row r="142" customFormat="1" x14ac:dyDescent="0.15"/>
    <row r="143" customFormat="1" x14ac:dyDescent="0.15"/>
    <row r="144" customFormat="1" x14ac:dyDescent="0.15"/>
    <row r="145" customFormat="1" x14ac:dyDescent="0.15"/>
    <row r="146" customFormat="1" x14ac:dyDescent="0.15"/>
    <row r="147" customFormat="1" x14ac:dyDescent="0.15"/>
    <row r="148" customFormat="1" x14ac:dyDescent="0.15"/>
    <row r="149" customFormat="1" x14ac:dyDescent="0.15"/>
    <row r="150" customFormat="1" x14ac:dyDescent="0.15"/>
    <row r="151" customFormat="1" x14ac:dyDescent="0.15"/>
    <row r="152" customFormat="1" x14ac:dyDescent="0.15"/>
    <row r="153" customFormat="1" x14ac:dyDescent="0.15"/>
    <row r="154" customFormat="1" x14ac:dyDescent="0.15"/>
    <row r="155" customFormat="1" x14ac:dyDescent="0.15"/>
    <row r="156" customFormat="1" x14ac:dyDescent="0.15"/>
    <row r="157" customFormat="1" x14ac:dyDescent="0.15"/>
    <row r="158" customFormat="1" x14ac:dyDescent="0.15"/>
    <row r="159" customFormat="1" x14ac:dyDescent="0.15"/>
    <row r="160" customFormat="1" x14ac:dyDescent="0.15"/>
    <row r="161" customFormat="1" x14ac:dyDescent="0.15"/>
    <row r="162" customFormat="1" x14ac:dyDescent="0.15"/>
    <row r="163" customFormat="1" x14ac:dyDescent="0.15"/>
    <row r="164" customFormat="1" x14ac:dyDescent="0.15"/>
    <row r="165" customFormat="1" x14ac:dyDescent="0.15"/>
    <row r="166" customFormat="1" x14ac:dyDescent="0.15"/>
    <row r="167" customFormat="1" x14ac:dyDescent="0.15"/>
    <row r="168" customFormat="1" x14ac:dyDescent="0.15"/>
    <row r="169" customFormat="1" x14ac:dyDescent="0.15"/>
    <row r="170" customFormat="1" x14ac:dyDescent="0.15"/>
    <row r="171" customFormat="1" x14ac:dyDescent="0.15"/>
    <row r="172" customFormat="1" x14ac:dyDescent="0.15"/>
    <row r="173" customFormat="1" x14ac:dyDescent="0.15"/>
    <row r="174" customFormat="1" x14ac:dyDescent="0.15"/>
    <row r="175" customFormat="1" x14ac:dyDescent="0.15"/>
    <row r="176" customFormat="1" x14ac:dyDescent="0.15"/>
    <row r="177" customFormat="1" x14ac:dyDescent="0.15"/>
    <row r="178" customFormat="1" x14ac:dyDescent="0.15"/>
    <row r="179" customFormat="1" x14ac:dyDescent="0.15"/>
    <row r="180" customFormat="1" x14ac:dyDescent="0.15"/>
    <row r="181" customFormat="1" x14ac:dyDescent="0.15"/>
    <row r="182" customFormat="1" x14ac:dyDescent="0.15"/>
    <row r="183" customFormat="1" x14ac:dyDescent="0.15"/>
    <row r="184" customFormat="1" x14ac:dyDescent="0.15"/>
    <row r="185" customFormat="1" x14ac:dyDescent="0.15"/>
    <row r="186" customFormat="1" x14ac:dyDescent="0.15"/>
    <row r="187" customFormat="1" x14ac:dyDescent="0.15"/>
    <row r="188" customFormat="1" x14ac:dyDescent="0.15"/>
    <row r="189" customFormat="1" x14ac:dyDescent="0.15"/>
    <row r="190" customFormat="1" x14ac:dyDescent="0.15"/>
    <row r="191" customFormat="1" x14ac:dyDescent="0.15"/>
    <row r="192" customFormat="1" x14ac:dyDescent="0.15"/>
    <row r="193" customFormat="1" x14ac:dyDescent="0.15"/>
    <row r="194" customFormat="1" x14ac:dyDescent="0.15"/>
    <row r="195" customFormat="1" x14ac:dyDescent="0.15"/>
    <row r="196" customFormat="1" x14ac:dyDescent="0.15"/>
    <row r="197" customFormat="1" x14ac:dyDescent="0.15"/>
    <row r="198" customFormat="1" x14ac:dyDescent="0.15"/>
    <row r="199" customFormat="1" x14ac:dyDescent="0.15"/>
    <row r="200" customFormat="1" x14ac:dyDescent="0.15"/>
    <row r="201" customFormat="1" x14ac:dyDescent="0.15"/>
    <row r="202" customFormat="1" x14ac:dyDescent="0.15"/>
    <row r="203" customFormat="1" x14ac:dyDescent="0.15"/>
    <row r="204" customFormat="1" x14ac:dyDescent="0.15"/>
    <row r="205" customFormat="1" x14ac:dyDescent="0.15"/>
    <row r="206" customFormat="1" x14ac:dyDescent="0.15"/>
    <row r="207" customFormat="1" x14ac:dyDescent="0.15"/>
    <row r="208" customFormat="1" x14ac:dyDescent="0.15"/>
    <row r="209" customFormat="1" x14ac:dyDescent="0.15"/>
    <row r="210" customFormat="1" x14ac:dyDescent="0.15"/>
    <row r="211" customFormat="1" x14ac:dyDescent="0.15"/>
    <row r="212" customFormat="1" x14ac:dyDescent="0.15"/>
    <row r="213" customFormat="1" x14ac:dyDescent="0.15"/>
    <row r="214" customFormat="1" x14ac:dyDescent="0.15"/>
    <row r="215" customFormat="1" x14ac:dyDescent="0.15"/>
    <row r="216" customFormat="1" x14ac:dyDescent="0.15"/>
    <row r="217" customFormat="1" x14ac:dyDescent="0.15"/>
    <row r="218" customFormat="1" x14ac:dyDescent="0.15"/>
    <row r="219" customFormat="1" x14ac:dyDescent="0.15"/>
    <row r="220" customFormat="1" x14ac:dyDescent="0.15"/>
    <row r="221" customFormat="1" x14ac:dyDescent="0.15"/>
    <row r="222" customFormat="1" x14ac:dyDescent="0.15"/>
    <row r="223" customFormat="1" x14ac:dyDescent="0.15"/>
    <row r="224" customFormat="1" x14ac:dyDescent="0.15"/>
    <row r="225" customFormat="1" x14ac:dyDescent="0.15"/>
    <row r="226" customFormat="1" x14ac:dyDescent="0.15"/>
    <row r="227" customFormat="1" x14ac:dyDescent="0.15"/>
    <row r="228" customFormat="1" x14ac:dyDescent="0.15"/>
    <row r="229" customFormat="1" x14ac:dyDescent="0.15"/>
    <row r="230" customFormat="1" x14ac:dyDescent="0.15"/>
    <row r="231" customFormat="1" x14ac:dyDescent="0.15"/>
    <row r="232" customFormat="1" x14ac:dyDescent="0.15"/>
    <row r="233" customFormat="1" x14ac:dyDescent="0.15"/>
    <row r="234" customFormat="1" x14ac:dyDescent="0.15"/>
    <row r="235" customFormat="1" x14ac:dyDescent="0.15"/>
    <row r="236" customFormat="1" x14ac:dyDescent="0.15"/>
    <row r="237" customFormat="1" x14ac:dyDescent="0.15"/>
    <row r="238" customFormat="1" x14ac:dyDescent="0.15"/>
    <row r="239" customFormat="1" x14ac:dyDescent="0.15"/>
    <row r="240" customFormat="1" x14ac:dyDescent="0.15"/>
    <row r="241" customFormat="1" x14ac:dyDescent="0.15"/>
    <row r="242" customFormat="1" x14ac:dyDescent="0.15"/>
    <row r="243" customFormat="1" x14ac:dyDescent="0.15"/>
    <row r="244" customFormat="1" x14ac:dyDescent="0.15"/>
    <row r="245" customFormat="1" x14ac:dyDescent="0.15"/>
    <row r="246" customFormat="1" x14ac:dyDescent="0.15"/>
    <row r="247" customFormat="1" x14ac:dyDescent="0.15"/>
    <row r="248" customFormat="1" x14ac:dyDescent="0.15"/>
    <row r="249" customFormat="1" x14ac:dyDescent="0.15"/>
    <row r="250" customFormat="1" x14ac:dyDescent="0.15"/>
    <row r="251" customFormat="1" x14ac:dyDescent="0.15"/>
    <row r="252" customFormat="1" x14ac:dyDescent="0.15"/>
    <row r="253" customFormat="1" x14ac:dyDescent="0.15"/>
    <row r="254" customFormat="1" x14ac:dyDescent="0.15"/>
    <row r="255" customFormat="1" x14ac:dyDescent="0.15"/>
    <row r="256" customFormat="1" x14ac:dyDescent="0.15"/>
    <row r="257" customFormat="1" x14ac:dyDescent="0.15"/>
    <row r="258" customFormat="1" x14ac:dyDescent="0.15"/>
    <row r="259" customFormat="1" x14ac:dyDescent="0.15"/>
    <row r="260" customFormat="1" x14ac:dyDescent="0.15"/>
    <row r="261" customFormat="1" x14ac:dyDescent="0.15"/>
    <row r="262" customFormat="1" x14ac:dyDescent="0.15"/>
    <row r="263" customFormat="1" x14ac:dyDescent="0.15"/>
    <row r="264" customFormat="1" x14ac:dyDescent="0.15"/>
    <row r="265" customFormat="1" x14ac:dyDescent="0.15"/>
    <row r="266" customFormat="1" x14ac:dyDescent="0.15"/>
    <row r="267" customFormat="1" x14ac:dyDescent="0.15"/>
    <row r="268" customFormat="1" x14ac:dyDescent="0.15"/>
    <row r="269" customFormat="1" x14ac:dyDescent="0.15"/>
    <row r="270" customFormat="1" x14ac:dyDescent="0.15"/>
    <row r="271" customFormat="1" x14ac:dyDescent="0.15"/>
    <row r="272" customFormat="1" x14ac:dyDescent="0.15"/>
    <row r="273" customFormat="1" x14ac:dyDescent="0.15"/>
    <row r="274" customFormat="1" x14ac:dyDescent="0.15"/>
    <row r="275" customFormat="1" x14ac:dyDescent="0.15"/>
    <row r="276" customFormat="1" x14ac:dyDescent="0.15"/>
    <row r="277" customFormat="1" x14ac:dyDescent="0.15"/>
    <row r="278" customFormat="1" x14ac:dyDescent="0.15"/>
    <row r="279" customFormat="1" x14ac:dyDescent="0.15"/>
    <row r="280" customFormat="1" x14ac:dyDescent="0.15"/>
    <row r="281" customFormat="1" x14ac:dyDescent="0.15"/>
    <row r="282" customFormat="1" x14ac:dyDescent="0.15"/>
    <row r="283" customFormat="1" x14ac:dyDescent="0.15"/>
    <row r="284" customFormat="1" x14ac:dyDescent="0.15"/>
    <row r="285" customFormat="1" x14ac:dyDescent="0.15"/>
    <row r="286" customFormat="1" x14ac:dyDescent="0.15"/>
    <row r="287" customFormat="1" x14ac:dyDescent="0.15"/>
    <row r="288" customFormat="1" x14ac:dyDescent="0.15"/>
    <row r="289" customFormat="1" x14ac:dyDescent="0.15"/>
    <row r="290" customFormat="1" x14ac:dyDescent="0.15"/>
    <row r="291" customFormat="1" x14ac:dyDescent="0.15"/>
    <row r="292" customFormat="1" x14ac:dyDescent="0.15"/>
    <row r="293" customFormat="1" x14ac:dyDescent="0.15"/>
    <row r="294" customFormat="1" x14ac:dyDescent="0.15"/>
    <row r="295" customFormat="1" x14ac:dyDescent="0.15"/>
    <row r="296" customFormat="1" x14ac:dyDescent="0.15"/>
    <row r="297" customFormat="1" x14ac:dyDescent="0.15"/>
    <row r="298" customFormat="1" x14ac:dyDescent="0.15"/>
    <row r="299" customFormat="1" x14ac:dyDescent="0.15"/>
    <row r="300" customFormat="1" x14ac:dyDescent="0.15"/>
    <row r="301" customFormat="1" x14ac:dyDescent="0.15"/>
    <row r="302" customFormat="1" x14ac:dyDescent="0.15"/>
    <row r="303" customFormat="1" x14ac:dyDescent="0.15"/>
    <row r="304" customFormat="1" x14ac:dyDescent="0.15"/>
    <row r="305" customFormat="1" x14ac:dyDescent="0.15"/>
    <row r="306" customFormat="1" x14ac:dyDescent="0.15"/>
    <row r="307" customFormat="1" x14ac:dyDescent="0.15"/>
    <row r="308" customFormat="1" x14ac:dyDescent="0.15"/>
    <row r="309" customFormat="1" x14ac:dyDescent="0.15"/>
    <row r="310" customFormat="1" x14ac:dyDescent="0.15"/>
    <row r="311" customFormat="1" x14ac:dyDescent="0.15"/>
    <row r="312" customFormat="1" x14ac:dyDescent="0.15"/>
    <row r="313" customFormat="1" x14ac:dyDescent="0.15"/>
    <row r="314" customFormat="1" x14ac:dyDescent="0.15"/>
    <row r="315" customFormat="1" x14ac:dyDescent="0.15"/>
    <row r="316" customFormat="1" x14ac:dyDescent="0.15"/>
    <row r="317" customFormat="1" x14ac:dyDescent="0.15"/>
    <row r="318" customFormat="1" x14ac:dyDescent="0.15"/>
    <row r="319" customFormat="1" x14ac:dyDescent="0.15"/>
    <row r="320" customFormat="1" x14ac:dyDescent="0.15"/>
    <row r="321" customFormat="1" x14ac:dyDescent="0.15"/>
    <row r="322" customFormat="1" x14ac:dyDescent="0.15"/>
    <row r="323" customFormat="1" x14ac:dyDescent="0.15"/>
    <row r="324" customFormat="1" x14ac:dyDescent="0.15"/>
    <row r="325" customFormat="1" x14ac:dyDescent="0.15"/>
    <row r="326" customFormat="1" x14ac:dyDescent="0.15"/>
    <row r="327" customFormat="1" x14ac:dyDescent="0.15"/>
    <row r="328" customFormat="1" x14ac:dyDescent="0.15"/>
    <row r="329" customFormat="1" x14ac:dyDescent="0.15"/>
    <row r="330" customFormat="1" x14ac:dyDescent="0.15"/>
    <row r="331" customFormat="1" x14ac:dyDescent="0.15"/>
    <row r="332" customFormat="1" x14ac:dyDescent="0.15"/>
    <row r="333" customFormat="1" x14ac:dyDescent="0.15"/>
    <row r="334" customFormat="1" x14ac:dyDescent="0.15"/>
    <row r="335" customFormat="1" x14ac:dyDescent="0.15"/>
    <row r="336" customFormat="1" x14ac:dyDescent="0.15"/>
    <row r="337" customFormat="1" x14ac:dyDescent="0.15"/>
    <row r="338" customFormat="1" x14ac:dyDescent="0.15"/>
    <row r="339" customFormat="1" x14ac:dyDescent="0.15"/>
    <row r="340" customFormat="1" x14ac:dyDescent="0.15"/>
    <row r="341" customFormat="1" x14ac:dyDescent="0.15"/>
    <row r="342" customFormat="1" x14ac:dyDescent="0.15"/>
    <row r="343" customFormat="1" x14ac:dyDescent="0.15"/>
    <row r="344" customFormat="1" x14ac:dyDescent="0.15"/>
    <row r="345" customFormat="1" x14ac:dyDescent="0.15"/>
    <row r="346" customFormat="1" x14ac:dyDescent="0.15"/>
    <row r="347" customFormat="1" x14ac:dyDescent="0.15"/>
    <row r="348" customFormat="1" x14ac:dyDescent="0.15"/>
    <row r="349" customFormat="1" x14ac:dyDescent="0.15"/>
    <row r="350" customFormat="1" x14ac:dyDescent="0.15"/>
    <row r="351" customFormat="1" x14ac:dyDescent="0.15"/>
    <row r="352" customFormat="1" x14ac:dyDescent="0.15"/>
    <row r="353" customFormat="1" x14ac:dyDescent="0.15"/>
    <row r="354" customFormat="1" x14ac:dyDescent="0.15"/>
    <row r="355" customFormat="1" x14ac:dyDescent="0.15"/>
    <row r="356" customFormat="1" x14ac:dyDescent="0.15"/>
    <row r="357" customFormat="1" x14ac:dyDescent="0.15"/>
    <row r="358" customFormat="1" x14ac:dyDescent="0.15"/>
    <row r="359" customFormat="1" x14ac:dyDescent="0.15"/>
    <row r="360" customFormat="1" x14ac:dyDescent="0.15"/>
    <row r="361" customFormat="1" x14ac:dyDescent="0.15"/>
    <row r="362" customFormat="1" x14ac:dyDescent="0.15"/>
    <row r="363" customFormat="1" x14ac:dyDescent="0.15"/>
    <row r="364" customFormat="1" x14ac:dyDescent="0.15"/>
    <row r="365" customFormat="1" x14ac:dyDescent="0.15"/>
    <row r="366" customFormat="1" x14ac:dyDescent="0.15"/>
    <row r="367" customFormat="1" x14ac:dyDescent="0.15"/>
    <row r="368" customFormat="1" x14ac:dyDescent="0.15"/>
    <row r="369" customFormat="1" x14ac:dyDescent="0.15"/>
    <row r="370" customFormat="1" x14ac:dyDescent="0.15"/>
    <row r="371" customFormat="1" x14ac:dyDescent="0.15"/>
    <row r="372" customFormat="1" x14ac:dyDescent="0.15"/>
    <row r="373" customFormat="1" x14ac:dyDescent="0.15"/>
    <row r="374" customFormat="1" x14ac:dyDescent="0.15"/>
    <row r="375" customFormat="1" x14ac:dyDescent="0.15"/>
    <row r="376" customFormat="1" x14ac:dyDescent="0.15"/>
    <row r="377" customFormat="1" x14ac:dyDescent="0.15"/>
    <row r="378" customFormat="1" x14ac:dyDescent="0.15"/>
    <row r="379" customFormat="1" x14ac:dyDescent="0.15"/>
    <row r="380" customFormat="1" x14ac:dyDescent="0.15"/>
    <row r="381" customFormat="1" x14ac:dyDescent="0.15"/>
    <row r="382" customFormat="1" x14ac:dyDescent="0.15"/>
    <row r="383" customFormat="1" x14ac:dyDescent="0.15"/>
    <row r="384" customFormat="1" x14ac:dyDescent="0.15"/>
    <row r="385" customFormat="1" x14ac:dyDescent="0.15"/>
    <row r="386" customFormat="1" x14ac:dyDescent="0.15"/>
    <row r="387" customFormat="1" x14ac:dyDescent="0.15"/>
    <row r="388" customFormat="1" x14ac:dyDescent="0.15"/>
    <row r="389" customFormat="1" x14ac:dyDescent="0.15"/>
    <row r="390" customFormat="1" x14ac:dyDescent="0.15"/>
    <row r="391" customFormat="1" x14ac:dyDescent="0.15"/>
    <row r="392" customFormat="1" x14ac:dyDescent="0.15"/>
    <row r="393" customFormat="1" x14ac:dyDescent="0.15"/>
    <row r="394" customFormat="1" x14ac:dyDescent="0.15"/>
    <row r="395" customFormat="1" x14ac:dyDescent="0.15"/>
    <row r="396" customFormat="1" x14ac:dyDescent="0.15"/>
    <row r="397" customFormat="1" x14ac:dyDescent="0.15"/>
    <row r="398" customFormat="1" x14ac:dyDescent="0.15"/>
    <row r="399" customFormat="1" x14ac:dyDescent="0.15"/>
    <row r="400" customFormat="1" x14ac:dyDescent="0.15"/>
    <row r="401" customFormat="1" x14ac:dyDescent="0.15"/>
    <row r="402" customFormat="1" x14ac:dyDescent="0.15"/>
    <row r="403" customFormat="1" x14ac:dyDescent="0.15"/>
    <row r="404" customFormat="1" x14ac:dyDescent="0.15"/>
    <row r="405" customFormat="1" x14ac:dyDescent="0.15"/>
    <row r="406" customFormat="1" x14ac:dyDescent="0.15"/>
    <row r="407" customFormat="1" x14ac:dyDescent="0.15"/>
    <row r="408" customFormat="1" x14ac:dyDescent="0.15"/>
    <row r="409" customFormat="1" x14ac:dyDescent="0.15"/>
    <row r="410" customFormat="1" x14ac:dyDescent="0.15"/>
    <row r="411" customFormat="1" x14ac:dyDescent="0.15"/>
    <row r="412" customFormat="1" x14ac:dyDescent="0.15"/>
    <row r="413" customFormat="1" x14ac:dyDescent="0.15"/>
    <row r="414" customFormat="1" x14ac:dyDescent="0.15"/>
    <row r="415" customFormat="1" x14ac:dyDescent="0.15"/>
    <row r="416" customFormat="1" x14ac:dyDescent="0.15"/>
    <row r="417" customFormat="1" x14ac:dyDescent="0.15"/>
    <row r="418" customFormat="1" x14ac:dyDescent="0.15"/>
    <row r="419" customFormat="1" x14ac:dyDescent="0.15"/>
    <row r="420" customFormat="1" x14ac:dyDescent="0.15"/>
    <row r="421" customFormat="1" x14ac:dyDescent="0.15"/>
    <row r="422" customFormat="1" x14ac:dyDescent="0.15"/>
    <row r="423" customFormat="1" x14ac:dyDescent="0.15"/>
    <row r="424" customFormat="1" x14ac:dyDescent="0.15"/>
    <row r="425" customFormat="1" x14ac:dyDescent="0.15"/>
    <row r="426" customFormat="1" x14ac:dyDescent="0.15"/>
    <row r="427" customFormat="1" x14ac:dyDescent="0.15"/>
    <row r="428" customFormat="1" x14ac:dyDescent="0.15"/>
    <row r="429" customFormat="1" x14ac:dyDescent="0.15"/>
    <row r="430" customFormat="1" x14ac:dyDescent="0.15"/>
    <row r="431" customFormat="1" x14ac:dyDescent="0.15"/>
    <row r="432" customFormat="1" x14ac:dyDescent="0.15"/>
    <row r="433" customFormat="1" x14ac:dyDescent="0.15"/>
    <row r="434" customFormat="1" x14ac:dyDescent="0.15"/>
    <row r="435" customFormat="1" x14ac:dyDescent="0.15"/>
    <row r="436" customFormat="1" x14ac:dyDescent="0.15"/>
    <row r="437" customFormat="1" x14ac:dyDescent="0.15"/>
    <row r="438" customFormat="1" x14ac:dyDescent="0.15"/>
    <row r="439" customFormat="1" x14ac:dyDescent="0.15"/>
    <row r="440" customFormat="1" x14ac:dyDescent="0.15"/>
    <row r="441" customFormat="1" x14ac:dyDescent="0.15"/>
    <row r="442" customFormat="1" x14ac:dyDescent="0.15"/>
    <row r="443" customFormat="1" x14ac:dyDescent="0.15"/>
    <row r="444" customFormat="1" x14ac:dyDescent="0.15"/>
    <row r="445" customFormat="1" x14ac:dyDescent="0.15"/>
    <row r="446" customFormat="1" x14ac:dyDescent="0.15"/>
    <row r="447" customFormat="1" x14ac:dyDescent="0.15"/>
    <row r="448" customFormat="1" x14ac:dyDescent="0.15"/>
    <row r="449" customFormat="1" x14ac:dyDescent="0.15"/>
    <row r="450" customFormat="1" x14ac:dyDescent="0.15"/>
    <row r="451" customFormat="1" x14ac:dyDescent="0.15"/>
    <row r="452" customFormat="1" x14ac:dyDescent="0.15"/>
    <row r="453" customFormat="1" x14ac:dyDescent="0.15"/>
    <row r="454" customFormat="1" x14ac:dyDescent="0.15"/>
    <row r="455" customFormat="1" x14ac:dyDescent="0.15"/>
    <row r="456" customFormat="1" x14ac:dyDescent="0.15"/>
    <row r="457" customFormat="1" x14ac:dyDescent="0.15"/>
    <row r="458" customFormat="1" x14ac:dyDescent="0.15"/>
    <row r="459" customFormat="1" x14ac:dyDescent="0.15"/>
    <row r="460" customFormat="1" x14ac:dyDescent="0.15"/>
    <row r="461" customFormat="1" x14ac:dyDescent="0.15"/>
    <row r="462" customFormat="1" x14ac:dyDescent="0.15"/>
    <row r="463" customFormat="1" x14ac:dyDescent="0.15"/>
    <row r="464" customFormat="1" x14ac:dyDescent="0.15"/>
    <row r="465" customFormat="1" x14ac:dyDescent="0.15"/>
    <row r="466" customFormat="1" x14ac:dyDescent="0.15"/>
    <row r="467" customFormat="1" x14ac:dyDescent="0.15"/>
    <row r="468" customFormat="1" x14ac:dyDescent="0.15"/>
    <row r="469" customFormat="1" x14ac:dyDescent="0.15"/>
    <row r="470" customFormat="1" x14ac:dyDescent="0.15"/>
    <row r="471" customFormat="1" x14ac:dyDescent="0.15"/>
    <row r="472" customFormat="1" x14ac:dyDescent="0.15"/>
    <row r="473" customFormat="1" x14ac:dyDescent="0.15"/>
    <row r="474" customFormat="1" x14ac:dyDescent="0.15"/>
    <row r="475" customFormat="1" x14ac:dyDescent="0.15"/>
    <row r="476" customFormat="1" x14ac:dyDescent="0.15"/>
    <row r="477" customFormat="1" x14ac:dyDescent="0.15"/>
    <row r="478" customFormat="1" x14ac:dyDescent="0.15"/>
    <row r="479" customFormat="1" x14ac:dyDescent="0.15"/>
    <row r="480" customFormat="1" x14ac:dyDescent="0.15"/>
    <row r="481" customFormat="1" x14ac:dyDescent="0.15"/>
    <row r="482" customFormat="1" x14ac:dyDescent="0.15"/>
    <row r="483" customFormat="1" x14ac:dyDescent="0.15"/>
    <row r="484" customFormat="1" x14ac:dyDescent="0.15"/>
    <row r="485" customFormat="1" x14ac:dyDescent="0.15"/>
    <row r="486" customFormat="1" x14ac:dyDescent="0.15"/>
    <row r="487" customFormat="1" x14ac:dyDescent="0.15"/>
    <row r="488" customFormat="1" x14ac:dyDescent="0.15"/>
    <row r="489" customFormat="1" x14ac:dyDescent="0.15"/>
    <row r="490" customFormat="1" x14ac:dyDescent="0.15"/>
    <row r="491" customFormat="1" x14ac:dyDescent="0.15"/>
    <row r="492" customFormat="1" x14ac:dyDescent="0.15"/>
    <row r="493" customFormat="1" x14ac:dyDescent="0.15"/>
    <row r="494" customFormat="1" x14ac:dyDescent="0.15"/>
    <row r="495" customFormat="1" x14ac:dyDescent="0.15"/>
    <row r="496" customFormat="1" x14ac:dyDescent="0.15"/>
    <row r="497" customFormat="1" x14ac:dyDescent="0.15"/>
    <row r="498" customFormat="1" x14ac:dyDescent="0.15"/>
    <row r="499" customFormat="1" x14ac:dyDescent="0.15"/>
    <row r="500" customFormat="1" x14ac:dyDescent="0.15"/>
    <row r="501" customFormat="1" x14ac:dyDescent="0.15"/>
    <row r="502" customFormat="1" x14ac:dyDescent="0.15"/>
    <row r="503" customFormat="1" x14ac:dyDescent="0.15"/>
    <row r="504" customFormat="1" x14ac:dyDescent="0.15"/>
    <row r="505" customFormat="1" x14ac:dyDescent="0.15"/>
    <row r="506" customFormat="1" x14ac:dyDescent="0.15"/>
    <row r="507" customFormat="1" x14ac:dyDescent="0.15"/>
    <row r="508" customFormat="1" x14ac:dyDescent="0.15"/>
    <row r="509" customFormat="1" x14ac:dyDescent="0.15"/>
    <row r="510" customFormat="1" x14ac:dyDescent="0.15"/>
    <row r="511" customFormat="1" x14ac:dyDescent="0.15"/>
    <row r="512" customFormat="1" x14ac:dyDescent="0.15"/>
    <row r="513" customFormat="1" x14ac:dyDescent="0.15"/>
    <row r="514" customFormat="1" x14ac:dyDescent="0.15"/>
    <row r="515" customFormat="1" x14ac:dyDescent="0.15"/>
    <row r="516" customFormat="1" x14ac:dyDescent="0.15"/>
    <row r="517" customFormat="1" x14ac:dyDescent="0.15"/>
    <row r="518" customFormat="1" x14ac:dyDescent="0.15"/>
    <row r="519" customFormat="1" x14ac:dyDescent="0.15"/>
    <row r="520" customFormat="1" x14ac:dyDescent="0.15"/>
    <row r="521" customFormat="1" x14ac:dyDescent="0.15"/>
    <row r="522" customFormat="1" x14ac:dyDescent="0.15"/>
    <row r="523" customFormat="1" x14ac:dyDescent="0.15"/>
    <row r="524" customFormat="1" x14ac:dyDescent="0.15"/>
    <row r="525" customFormat="1" x14ac:dyDescent="0.15"/>
    <row r="526" customFormat="1" x14ac:dyDescent="0.15"/>
    <row r="527" customFormat="1" x14ac:dyDescent="0.15"/>
    <row r="528" customFormat="1" x14ac:dyDescent="0.15"/>
    <row r="529" customFormat="1" x14ac:dyDescent="0.15"/>
    <row r="530" customFormat="1" x14ac:dyDescent="0.15"/>
    <row r="531" customFormat="1" x14ac:dyDescent="0.15"/>
    <row r="532" customFormat="1" x14ac:dyDescent="0.15"/>
    <row r="533" customFormat="1" x14ac:dyDescent="0.15"/>
    <row r="534" customFormat="1" x14ac:dyDescent="0.15"/>
    <row r="535" customFormat="1" x14ac:dyDescent="0.15"/>
    <row r="536" customFormat="1" x14ac:dyDescent="0.15"/>
    <row r="537" customFormat="1" x14ac:dyDescent="0.15"/>
    <row r="538" customFormat="1" x14ac:dyDescent="0.15"/>
    <row r="539" customFormat="1" x14ac:dyDescent="0.15"/>
    <row r="540" customFormat="1" x14ac:dyDescent="0.15"/>
    <row r="541" customFormat="1" x14ac:dyDescent="0.15"/>
    <row r="542" customFormat="1" x14ac:dyDescent="0.15"/>
    <row r="543" customFormat="1" x14ac:dyDescent="0.15"/>
    <row r="544" customFormat="1" x14ac:dyDescent="0.15"/>
    <row r="545" customFormat="1" x14ac:dyDescent="0.15"/>
    <row r="546" customFormat="1" x14ac:dyDescent="0.15"/>
    <row r="547" customFormat="1" x14ac:dyDescent="0.15"/>
    <row r="548" customFormat="1" x14ac:dyDescent="0.15"/>
    <row r="549" customFormat="1" x14ac:dyDescent="0.15"/>
    <row r="550" customFormat="1" x14ac:dyDescent="0.15"/>
    <row r="551" customFormat="1" x14ac:dyDescent="0.15"/>
    <row r="552" customFormat="1" x14ac:dyDescent="0.15"/>
    <row r="553" customFormat="1" x14ac:dyDescent="0.15"/>
    <row r="554" customFormat="1" x14ac:dyDescent="0.15"/>
    <row r="555" customFormat="1" x14ac:dyDescent="0.15"/>
    <row r="556" customFormat="1" x14ac:dyDescent="0.15"/>
    <row r="557" customFormat="1" x14ac:dyDescent="0.15"/>
    <row r="558" customFormat="1" x14ac:dyDescent="0.15"/>
    <row r="559" customFormat="1" x14ac:dyDescent="0.15"/>
    <row r="560" customFormat="1" x14ac:dyDescent="0.15"/>
    <row r="561" customFormat="1" x14ac:dyDescent="0.15"/>
    <row r="562" customFormat="1" x14ac:dyDescent="0.15"/>
    <row r="563" customFormat="1" x14ac:dyDescent="0.15"/>
    <row r="564" customFormat="1" x14ac:dyDescent="0.15"/>
    <row r="565" customFormat="1" x14ac:dyDescent="0.15"/>
    <row r="566" customFormat="1" x14ac:dyDescent="0.15"/>
    <row r="567" customFormat="1" x14ac:dyDescent="0.15"/>
    <row r="568" customFormat="1" x14ac:dyDescent="0.15"/>
    <row r="569" customFormat="1" x14ac:dyDescent="0.15"/>
    <row r="570" customFormat="1" x14ac:dyDescent="0.15"/>
    <row r="571" customFormat="1" x14ac:dyDescent="0.15"/>
    <row r="572" customFormat="1" x14ac:dyDescent="0.15"/>
    <row r="573" customFormat="1" x14ac:dyDescent="0.15"/>
    <row r="574" customFormat="1" x14ac:dyDescent="0.15"/>
    <row r="575" customFormat="1" x14ac:dyDescent="0.15"/>
    <row r="576" customFormat="1" x14ac:dyDescent="0.15"/>
    <row r="577" customFormat="1" x14ac:dyDescent="0.15"/>
    <row r="578" customFormat="1" x14ac:dyDescent="0.15"/>
    <row r="579" customFormat="1" x14ac:dyDescent="0.15"/>
    <row r="580" customFormat="1" x14ac:dyDescent="0.15"/>
    <row r="581" customFormat="1" x14ac:dyDescent="0.15"/>
    <row r="582" customFormat="1" x14ac:dyDescent="0.15"/>
    <row r="583" customFormat="1" x14ac:dyDescent="0.15"/>
    <row r="584" customFormat="1" x14ac:dyDescent="0.15"/>
    <row r="585" customFormat="1" x14ac:dyDescent="0.15"/>
    <row r="586" customFormat="1" x14ac:dyDescent="0.15"/>
    <row r="587" customFormat="1" x14ac:dyDescent="0.15"/>
    <row r="588" customFormat="1" x14ac:dyDescent="0.15"/>
    <row r="589" customFormat="1" x14ac:dyDescent="0.15"/>
    <row r="590" customFormat="1" x14ac:dyDescent="0.15"/>
    <row r="591" customFormat="1" x14ac:dyDescent="0.15"/>
    <row r="592" customFormat="1" x14ac:dyDescent="0.15"/>
    <row r="593" customFormat="1" x14ac:dyDescent="0.15"/>
    <row r="594" customFormat="1" x14ac:dyDescent="0.15"/>
    <row r="595" customFormat="1" x14ac:dyDescent="0.15"/>
    <row r="596" customFormat="1" x14ac:dyDescent="0.15"/>
    <row r="597" customFormat="1" x14ac:dyDescent="0.15"/>
    <row r="598" customFormat="1" x14ac:dyDescent="0.15"/>
    <row r="599" customFormat="1" x14ac:dyDescent="0.15"/>
    <row r="600" customFormat="1" x14ac:dyDescent="0.15"/>
    <row r="601" customFormat="1" x14ac:dyDescent="0.15"/>
    <row r="602" customFormat="1" x14ac:dyDescent="0.15"/>
    <row r="603" customFormat="1" x14ac:dyDescent="0.15"/>
    <row r="604" customFormat="1" x14ac:dyDescent="0.15"/>
    <row r="605" customFormat="1" x14ac:dyDescent="0.15"/>
    <row r="606" customFormat="1" x14ac:dyDescent="0.15"/>
    <row r="607" customFormat="1" x14ac:dyDescent="0.15"/>
    <row r="608" customFormat="1" x14ac:dyDescent="0.15"/>
    <row r="609" customFormat="1" x14ac:dyDescent="0.15"/>
    <row r="610" customFormat="1" x14ac:dyDescent="0.15"/>
    <row r="611" customFormat="1" x14ac:dyDescent="0.15"/>
    <row r="612" customFormat="1" x14ac:dyDescent="0.15"/>
    <row r="613" customFormat="1" x14ac:dyDescent="0.15"/>
    <row r="614" customFormat="1" x14ac:dyDescent="0.15"/>
    <row r="615" customFormat="1" x14ac:dyDescent="0.15"/>
    <row r="616" customFormat="1" x14ac:dyDescent="0.15"/>
    <row r="617" customFormat="1" x14ac:dyDescent="0.15"/>
    <row r="618" customFormat="1" x14ac:dyDescent="0.15"/>
    <row r="619" customFormat="1" x14ac:dyDescent="0.15"/>
    <row r="620" customFormat="1" x14ac:dyDescent="0.15"/>
    <row r="621" customFormat="1" x14ac:dyDescent="0.15"/>
    <row r="622" customFormat="1" x14ac:dyDescent="0.15"/>
    <row r="623" customFormat="1" x14ac:dyDescent="0.15"/>
    <row r="624" customFormat="1" x14ac:dyDescent="0.15"/>
    <row r="625" customFormat="1" x14ac:dyDescent="0.15"/>
    <row r="626" customFormat="1" x14ac:dyDescent="0.15"/>
    <row r="627" customFormat="1" x14ac:dyDescent="0.15"/>
    <row r="628" customFormat="1" x14ac:dyDescent="0.15"/>
    <row r="629" customFormat="1" x14ac:dyDescent="0.15"/>
    <row r="630" customFormat="1" x14ac:dyDescent="0.15"/>
    <row r="631" customFormat="1" x14ac:dyDescent="0.15"/>
    <row r="632" customFormat="1" x14ac:dyDescent="0.15"/>
    <row r="633" customFormat="1" x14ac:dyDescent="0.15"/>
    <row r="634" customFormat="1" x14ac:dyDescent="0.15"/>
    <row r="635" customFormat="1" x14ac:dyDescent="0.15"/>
    <row r="636" customFormat="1" x14ac:dyDescent="0.15"/>
    <row r="637" customFormat="1" x14ac:dyDescent="0.15"/>
    <row r="638" customFormat="1" x14ac:dyDescent="0.15"/>
    <row r="639" customFormat="1" x14ac:dyDescent="0.15"/>
    <row r="640" customFormat="1" x14ac:dyDescent="0.15"/>
    <row r="641" customFormat="1" x14ac:dyDescent="0.15"/>
    <row r="642" customFormat="1" x14ac:dyDescent="0.15"/>
    <row r="643" customFormat="1" x14ac:dyDescent="0.15"/>
    <row r="644" customFormat="1" x14ac:dyDescent="0.15"/>
    <row r="645" customFormat="1" x14ac:dyDescent="0.15"/>
    <row r="646" customFormat="1" x14ac:dyDescent="0.15"/>
    <row r="647" customFormat="1" x14ac:dyDescent="0.15"/>
    <row r="648" customFormat="1" x14ac:dyDescent="0.15"/>
    <row r="649" customFormat="1" x14ac:dyDescent="0.15"/>
    <row r="650" customFormat="1" x14ac:dyDescent="0.15"/>
    <row r="651" customFormat="1" x14ac:dyDescent="0.15"/>
    <row r="652" customFormat="1" x14ac:dyDescent="0.15"/>
    <row r="653" customFormat="1" x14ac:dyDescent="0.15"/>
    <row r="654" customFormat="1" x14ac:dyDescent="0.15"/>
    <row r="655" customFormat="1" x14ac:dyDescent="0.15"/>
    <row r="656" customFormat="1" x14ac:dyDescent="0.15"/>
    <row r="657" customFormat="1" x14ac:dyDescent="0.15"/>
    <row r="658" customFormat="1" x14ac:dyDescent="0.15"/>
    <row r="659" customFormat="1" x14ac:dyDescent="0.15"/>
    <row r="660" customFormat="1" x14ac:dyDescent="0.15"/>
    <row r="661" customFormat="1" x14ac:dyDescent="0.15"/>
    <row r="662" customFormat="1" x14ac:dyDescent="0.15"/>
    <row r="663" customFormat="1" x14ac:dyDescent="0.15"/>
    <row r="664" customFormat="1" x14ac:dyDescent="0.15"/>
    <row r="665" customFormat="1" x14ac:dyDescent="0.15"/>
    <row r="666" customFormat="1" x14ac:dyDescent="0.15"/>
    <row r="667" customFormat="1" x14ac:dyDescent="0.15"/>
    <row r="668" customFormat="1" x14ac:dyDescent="0.15"/>
    <row r="669" customFormat="1" x14ac:dyDescent="0.15"/>
    <row r="670" customFormat="1" x14ac:dyDescent="0.15"/>
    <row r="671" customFormat="1" x14ac:dyDescent="0.15"/>
    <row r="672" customFormat="1" x14ac:dyDescent="0.15"/>
    <row r="673" customFormat="1" x14ac:dyDescent="0.15"/>
    <row r="674" customFormat="1" x14ac:dyDescent="0.15"/>
    <row r="675" customFormat="1" x14ac:dyDescent="0.15"/>
    <row r="676" customFormat="1" x14ac:dyDescent="0.15"/>
    <row r="677" customFormat="1" x14ac:dyDescent="0.15"/>
    <row r="678" customFormat="1" x14ac:dyDescent="0.15"/>
    <row r="679" customFormat="1" x14ac:dyDescent="0.15"/>
    <row r="680" customFormat="1" x14ac:dyDescent="0.15"/>
    <row r="681" customFormat="1" x14ac:dyDescent="0.15"/>
    <row r="682" customFormat="1" x14ac:dyDescent="0.15"/>
    <row r="683" customFormat="1" x14ac:dyDescent="0.15"/>
    <row r="684" customFormat="1" x14ac:dyDescent="0.15"/>
    <row r="685" customFormat="1" x14ac:dyDescent="0.15"/>
    <row r="686" customFormat="1" x14ac:dyDescent="0.15"/>
    <row r="687" customFormat="1" x14ac:dyDescent="0.15"/>
    <row r="688" customFormat="1" x14ac:dyDescent="0.15"/>
    <row r="689" customFormat="1" x14ac:dyDescent="0.15"/>
    <row r="690" customFormat="1" x14ac:dyDescent="0.15"/>
    <row r="691" customFormat="1" x14ac:dyDescent="0.15"/>
    <row r="692" customFormat="1" x14ac:dyDescent="0.15"/>
    <row r="693" customFormat="1" x14ac:dyDescent="0.15"/>
    <row r="694" customFormat="1" x14ac:dyDescent="0.15"/>
    <row r="695" customFormat="1" x14ac:dyDescent="0.15"/>
    <row r="696" customFormat="1" x14ac:dyDescent="0.15"/>
    <row r="697" customFormat="1" x14ac:dyDescent="0.15"/>
    <row r="698" customFormat="1" x14ac:dyDescent="0.15"/>
    <row r="699" customFormat="1" x14ac:dyDescent="0.15"/>
    <row r="700" customFormat="1" x14ac:dyDescent="0.15"/>
    <row r="701" customFormat="1" x14ac:dyDescent="0.15"/>
    <row r="702" customFormat="1" x14ac:dyDescent="0.15"/>
    <row r="703" customFormat="1" x14ac:dyDescent="0.15"/>
    <row r="704" customFormat="1" x14ac:dyDescent="0.15"/>
    <row r="705" customFormat="1" x14ac:dyDescent="0.15"/>
    <row r="706" customFormat="1" x14ac:dyDescent="0.15"/>
    <row r="707" customFormat="1" x14ac:dyDescent="0.15"/>
    <row r="708" customFormat="1" x14ac:dyDescent="0.15"/>
    <row r="709" customFormat="1" x14ac:dyDescent="0.15"/>
    <row r="710" customFormat="1" x14ac:dyDescent="0.15"/>
    <row r="711" customFormat="1" x14ac:dyDescent="0.15"/>
    <row r="712" customFormat="1" x14ac:dyDescent="0.15"/>
    <row r="713" customFormat="1" x14ac:dyDescent="0.15"/>
    <row r="714" customFormat="1" x14ac:dyDescent="0.15"/>
    <row r="715" customFormat="1" x14ac:dyDescent="0.15"/>
    <row r="716" customFormat="1" x14ac:dyDescent="0.15"/>
    <row r="717" customFormat="1" x14ac:dyDescent="0.15"/>
    <row r="718" customFormat="1" x14ac:dyDescent="0.15"/>
    <row r="719" customFormat="1" x14ac:dyDescent="0.15"/>
    <row r="720" customFormat="1" x14ac:dyDescent="0.15"/>
    <row r="721" customFormat="1" x14ac:dyDescent="0.15"/>
    <row r="722" customFormat="1" x14ac:dyDescent="0.15"/>
    <row r="723" customFormat="1" x14ac:dyDescent="0.15"/>
    <row r="724" customFormat="1" x14ac:dyDescent="0.15"/>
    <row r="725" customFormat="1" x14ac:dyDescent="0.15"/>
    <row r="726" customFormat="1" x14ac:dyDescent="0.15"/>
    <row r="727" customFormat="1" x14ac:dyDescent="0.15"/>
    <row r="728" customFormat="1" x14ac:dyDescent="0.15"/>
    <row r="729" customFormat="1" x14ac:dyDescent="0.15"/>
    <row r="730" customFormat="1" x14ac:dyDescent="0.15"/>
    <row r="731" customFormat="1" x14ac:dyDescent="0.15"/>
    <row r="732" customFormat="1" x14ac:dyDescent="0.15"/>
    <row r="733" customFormat="1" x14ac:dyDescent="0.15"/>
    <row r="734" customFormat="1" x14ac:dyDescent="0.15"/>
    <row r="735" customFormat="1" x14ac:dyDescent="0.15"/>
    <row r="736" customFormat="1" x14ac:dyDescent="0.15"/>
    <row r="737" customFormat="1" x14ac:dyDescent="0.15"/>
    <row r="738" customFormat="1" x14ac:dyDescent="0.15"/>
    <row r="739" customFormat="1" x14ac:dyDescent="0.15"/>
    <row r="740" customFormat="1" x14ac:dyDescent="0.15"/>
    <row r="741" customFormat="1" x14ac:dyDescent="0.15"/>
    <row r="742" customFormat="1" x14ac:dyDescent="0.15"/>
    <row r="743" customFormat="1" x14ac:dyDescent="0.15"/>
    <row r="744" customFormat="1" x14ac:dyDescent="0.15"/>
    <row r="745" customFormat="1" x14ac:dyDescent="0.15"/>
    <row r="746" customFormat="1" x14ac:dyDescent="0.15"/>
    <row r="747" customFormat="1" x14ac:dyDescent="0.15"/>
    <row r="748" customFormat="1" x14ac:dyDescent="0.15"/>
    <row r="749" customFormat="1" x14ac:dyDescent="0.15"/>
    <row r="750" customFormat="1" x14ac:dyDescent="0.15"/>
    <row r="751" customFormat="1" x14ac:dyDescent="0.15"/>
    <row r="752" customFormat="1" x14ac:dyDescent="0.15"/>
    <row r="753" customFormat="1" x14ac:dyDescent="0.15"/>
    <row r="754" customFormat="1" x14ac:dyDescent="0.15"/>
    <row r="755" customFormat="1" x14ac:dyDescent="0.15"/>
    <row r="756" customFormat="1" x14ac:dyDescent="0.15"/>
    <row r="757" customFormat="1" x14ac:dyDescent="0.15"/>
    <row r="758" customFormat="1" x14ac:dyDescent="0.15"/>
    <row r="759" customFormat="1" x14ac:dyDescent="0.15"/>
    <row r="760" customFormat="1" x14ac:dyDescent="0.15"/>
    <row r="761" customFormat="1" x14ac:dyDescent="0.15"/>
    <row r="762" customFormat="1" x14ac:dyDescent="0.15"/>
    <row r="763" customFormat="1" x14ac:dyDescent="0.15"/>
    <row r="764" customFormat="1" x14ac:dyDescent="0.15"/>
    <row r="765" customFormat="1" x14ac:dyDescent="0.15"/>
    <row r="766" customFormat="1" x14ac:dyDescent="0.15"/>
    <row r="767" customFormat="1" x14ac:dyDescent="0.15"/>
    <row r="768" customFormat="1" x14ac:dyDescent="0.15"/>
    <row r="769" customFormat="1" x14ac:dyDescent="0.15"/>
    <row r="770" customFormat="1" x14ac:dyDescent="0.15"/>
    <row r="771" customFormat="1" x14ac:dyDescent="0.15"/>
    <row r="772" customFormat="1" x14ac:dyDescent="0.15"/>
    <row r="773" customFormat="1" x14ac:dyDescent="0.15"/>
    <row r="774" customFormat="1" x14ac:dyDescent="0.15"/>
    <row r="775" customFormat="1" x14ac:dyDescent="0.15"/>
    <row r="776" customFormat="1" x14ac:dyDescent="0.15"/>
    <row r="777" customFormat="1" x14ac:dyDescent="0.15"/>
    <row r="778" customFormat="1" x14ac:dyDescent="0.15"/>
    <row r="779" customFormat="1" x14ac:dyDescent="0.15"/>
    <row r="780" customFormat="1" x14ac:dyDescent="0.15"/>
    <row r="781" customFormat="1" x14ac:dyDescent="0.15"/>
    <row r="782" customFormat="1" x14ac:dyDescent="0.15"/>
    <row r="783" customFormat="1" x14ac:dyDescent="0.15"/>
    <row r="784" customFormat="1" x14ac:dyDescent="0.15"/>
    <row r="785" customFormat="1" x14ac:dyDescent="0.15"/>
    <row r="786" customFormat="1" x14ac:dyDescent="0.15"/>
    <row r="787" customFormat="1" x14ac:dyDescent="0.15"/>
    <row r="788" customFormat="1" x14ac:dyDescent="0.15"/>
    <row r="789" customFormat="1" x14ac:dyDescent="0.15"/>
    <row r="790" customFormat="1" x14ac:dyDescent="0.15"/>
    <row r="791" customFormat="1" x14ac:dyDescent="0.15"/>
    <row r="792" customFormat="1" x14ac:dyDescent="0.15"/>
    <row r="793" customFormat="1" x14ac:dyDescent="0.15"/>
    <row r="794" customFormat="1" x14ac:dyDescent="0.15"/>
    <row r="795" customFormat="1" x14ac:dyDescent="0.15"/>
    <row r="796" customFormat="1" x14ac:dyDescent="0.15"/>
    <row r="797" customFormat="1" x14ac:dyDescent="0.15"/>
    <row r="798" customFormat="1" x14ac:dyDescent="0.15"/>
    <row r="799" customFormat="1" x14ac:dyDescent="0.15"/>
    <row r="800" customFormat="1" x14ac:dyDescent="0.15"/>
    <row r="801" customFormat="1" x14ac:dyDescent="0.15"/>
    <row r="802" customFormat="1" x14ac:dyDescent="0.15"/>
    <row r="803" customFormat="1" x14ac:dyDescent="0.15"/>
    <row r="804" customFormat="1" x14ac:dyDescent="0.15"/>
    <row r="805" customFormat="1" x14ac:dyDescent="0.15"/>
    <row r="806" customFormat="1" x14ac:dyDescent="0.15"/>
    <row r="807" customFormat="1" x14ac:dyDescent="0.15"/>
    <row r="808" customFormat="1" x14ac:dyDescent="0.15"/>
    <row r="809" customFormat="1" x14ac:dyDescent="0.15"/>
    <row r="810" customFormat="1" x14ac:dyDescent="0.15"/>
    <row r="811" customFormat="1" x14ac:dyDescent="0.15"/>
    <row r="812" customFormat="1" x14ac:dyDescent="0.15"/>
    <row r="813" customFormat="1" x14ac:dyDescent="0.15"/>
    <row r="814" customFormat="1" x14ac:dyDescent="0.15"/>
    <row r="815" customFormat="1" x14ac:dyDescent="0.15"/>
    <row r="816" customFormat="1" x14ac:dyDescent="0.15"/>
    <row r="817" customFormat="1" x14ac:dyDescent="0.15"/>
    <row r="818" customFormat="1" x14ac:dyDescent="0.15"/>
    <row r="819" customFormat="1" x14ac:dyDescent="0.15"/>
    <row r="820" customFormat="1" x14ac:dyDescent="0.15"/>
    <row r="821" customFormat="1" x14ac:dyDescent="0.15"/>
    <row r="822" customFormat="1" x14ac:dyDescent="0.15"/>
    <row r="823" customFormat="1" x14ac:dyDescent="0.15"/>
    <row r="824" customFormat="1" x14ac:dyDescent="0.15"/>
    <row r="825" customFormat="1" x14ac:dyDescent="0.15"/>
    <row r="826" customFormat="1" x14ac:dyDescent="0.15"/>
    <row r="827" customFormat="1" x14ac:dyDescent="0.15"/>
    <row r="828" customFormat="1" x14ac:dyDescent="0.15"/>
    <row r="829" customFormat="1" x14ac:dyDescent="0.15"/>
    <row r="830" customFormat="1" x14ac:dyDescent="0.15"/>
    <row r="831" customFormat="1" x14ac:dyDescent="0.15"/>
    <row r="832" customFormat="1" x14ac:dyDescent="0.15"/>
    <row r="833" customFormat="1" x14ac:dyDescent="0.15"/>
    <row r="834" customFormat="1" x14ac:dyDescent="0.15"/>
    <row r="835" customFormat="1" x14ac:dyDescent="0.15"/>
    <row r="836" customFormat="1" x14ac:dyDescent="0.15"/>
    <row r="837" customFormat="1" x14ac:dyDescent="0.15"/>
    <row r="838" customFormat="1" x14ac:dyDescent="0.15"/>
    <row r="839" customFormat="1" x14ac:dyDescent="0.15"/>
    <row r="840" customFormat="1" x14ac:dyDescent="0.15"/>
    <row r="841" customFormat="1" x14ac:dyDescent="0.15"/>
    <row r="842" customFormat="1" x14ac:dyDescent="0.15"/>
    <row r="843" customFormat="1" x14ac:dyDescent="0.15"/>
    <row r="844" customFormat="1" x14ac:dyDescent="0.15"/>
    <row r="845" customFormat="1" x14ac:dyDescent="0.15"/>
    <row r="846" customFormat="1" x14ac:dyDescent="0.15"/>
    <row r="847" customFormat="1" x14ac:dyDescent="0.15"/>
    <row r="848" customFormat="1" x14ac:dyDescent="0.15"/>
    <row r="849" customFormat="1" x14ac:dyDescent="0.15"/>
    <row r="850" customFormat="1" x14ac:dyDescent="0.15"/>
    <row r="851" customFormat="1" x14ac:dyDescent="0.15"/>
    <row r="852" customFormat="1" x14ac:dyDescent="0.15"/>
    <row r="853" customFormat="1" x14ac:dyDescent="0.15"/>
    <row r="854" customFormat="1" x14ac:dyDescent="0.15"/>
    <row r="855" customFormat="1" x14ac:dyDescent="0.15"/>
    <row r="856" customFormat="1" x14ac:dyDescent="0.15"/>
    <row r="857" customFormat="1" x14ac:dyDescent="0.15"/>
    <row r="858" customFormat="1" x14ac:dyDescent="0.15"/>
    <row r="859" customFormat="1" x14ac:dyDescent="0.15"/>
    <row r="860" customFormat="1" x14ac:dyDescent="0.15"/>
    <row r="861" customFormat="1" x14ac:dyDescent="0.15"/>
    <row r="862" customFormat="1" x14ac:dyDescent="0.15"/>
    <row r="863" customFormat="1" x14ac:dyDescent="0.15"/>
    <row r="864" customFormat="1" x14ac:dyDescent="0.15"/>
    <row r="865" customFormat="1" x14ac:dyDescent="0.15"/>
    <row r="866" customFormat="1" x14ac:dyDescent="0.15"/>
    <row r="867" customFormat="1" x14ac:dyDescent="0.15"/>
    <row r="868" customFormat="1" x14ac:dyDescent="0.15"/>
    <row r="869" customFormat="1" x14ac:dyDescent="0.15"/>
    <row r="870" customFormat="1" x14ac:dyDescent="0.15"/>
    <row r="871" customFormat="1" x14ac:dyDescent="0.15"/>
    <row r="872" customFormat="1" x14ac:dyDescent="0.15"/>
    <row r="873" customFormat="1" x14ac:dyDescent="0.15"/>
    <row r="874" customFormat="1" x14ac:dyDescent="0.15"/>
    <row r="875" customFormat="1" x14ac:dyDescent="0.15"/>
    <row r="876" customFormat="1" x14ac:dyDescent="0.15"/>
    <row r="877" customFormat="1" x14ac:dyDescent="0.15"/>
    <row r="878" customFormat="1" x14ac:dyDescent="0.15"/>
    <row r="879" customFormat="1" x14ac:dyDescent="0.15"/>
    <row r="880" customFormat="1" x14ac:dyDescent="0.15"/>
    <row r="881" customFormat="1" x14ac:dyDescent="0.15"/>
    <row r="882" customFormat="1" x14ac:dyDescent="0.15"/>
    <row r="883" customFormat="1" x14ac:dyDescent="0.15"/>
    <row r="884" customFormat="1" x14ac:dyDescent="0.15"/>
    <row r="885" customFormat="1" x14ac:dyDescent="0.15"/>
    <row r="886" customFormat="1" x14ac:dyDescent="0.15"/>
    <row r="887" customFormat="1" x14ac:dyDescent="0.15"/>
    <row r="888" customFormat="1" x14ac:dyDescent="0.15"/>
    <row r="889" customFormat="1" x14ac:dyDescent="0.15"/>
    <row r="890" customFormat="1" x14ac:dyDescent="0.15"/>
    <row r="891" customFormat="1" x14ac:dyDescent="0.15"/>
    <row r="892" customFormat="1" x14ac:dyDescent="0.15"/>
    <row r="893" customFormat="1" x14ac:dyDescent="0.15"/>
    <row r="894" customFormat="1" x14ac:dyDescent="0.15"/>
    <row r="895" customFormat="1" x14ac:dyDescent="0.15"/>
    <row r="896" customFormat="1" x14ac:dyDescent="0.15"/>
    <row r="897" customFormat="1" x14ac:dyDescent="0.15"/>
    <row r="898" customFormat="1" x14ac:dyDescent="0.15"/>
    <row r="899" customFormat="1" x14ac:dyDescent="0.15"/>
    <row r="900" customFormat="1" x14ac:dyDescent="0.15"/>
    <row r="901" customFormat="1" x14ac:dyDescent="0.15"/>
    <row r="902" customFormat="1" x14ac:dyDescent="0.15"/>
    <row r="903" customFormat="1" x14ac:dyDescent="0.15"/>
    <row r="904" customFormat="1" x14ac:dyDescent="0.15"/>
    <row r="905" customFormat="1" x14ac:dyDescent="0.15"/>
    <row r="906" customFormat="1" x14ac:dyDescent="0.15"/>
    <row r="907" customFormat="1" x14ac:dyDescent="0.15"/>
    <row r="908" customFormat="1" x14ac:dyDescent="0.15"/>
    <row r="909" customFormat="1" x14ac:dyDescent="0.15"/>
    <row r="910" customFormat="1" x14ac:dyDescent="0.15"/>
    <row r="911" customFormat="1" x14ac:dyDescent="0.15"/>
    <row r="912" customFormat="1" x14ac:dyDescent="0.15"/>
    <row r="913" customFormat="1" x14ac:dyDescent="0.15"/>
    <row r="914" customFormat="1" x14ac:dyDescent="0.15"/>
    <row r="915" customFormat="1" x14ac:dyDescent="0.15"/>
    <row r="916" customFormat="1" x14ac:dyDescent="0.15"/>
    <row r="917" customFormat="1" x14ac:dyDescent="0.15"/>
    <row r="918" customFormat="1" x14ac:dyDescent="0.15"/>
    <row r="919" customFormat="1" x14ac:dyDescent="0.15"/>
    <row r="920" customFormat="1" x14ac:dyDescent="0.15"/>
    <row r="921" customFormat="1" x14ac:dyDescent="0.15"/>
    <row r="922" customFormat="1" x14ac:dyDescent="0.15"/>
    <row r="923" customFormat="1" x14ac:dyDescent="0.15"/>
    <row r="924" customFormat="1" x14ac:dyDescent="0.15"/>
    <row r="925" customFormat="1" x14ac:dyDescent="0.15"/>
    <row r="926" customFormat="1" x14ac:dyDescent="0.15"/>
    <row r="927" customFormat="1" x14ac:dyDescent="0.15"/>
    <row r="928" customFormat="1" x14ac:dyDescent="0.15"/>
    <row r="929" customFormat="1" x14ac:dyDescent="0.15"/>
    <row r="930" customFormat="1" x14ac:dyDescent="0.15"/>
    <row r="931" customFormat="1" x14ac:dyDescent="0.15"/>
    <row r="932" customFormat="1" x14ac:dyDescent="0.15"/>
    <row r="933" customFormat="1" x14ac:dyDescent="0.15"/>
    <row r="934" customFormat="1" x14ac:dyDescent="0.15"/>
    <row r="935" customFormat="1" x14ac:dyDescent="0.15"/>
    <row r="936" customFormat="1" x14ac:dyDescent="0.15"/>
    <row r="937" customFormat="1" x14ac:dyDescent="0.15"/>
    <row r="938" customFormat="1" x14ac:dyDescent="0.15"/>
    <row r="939" customFormat="1" x14ac:dyDescent="0.15"/>
    <row r="940" customFormat="1" x14ac:dyDescent="0.15"/>
    <row r="941" customFormat="1" x14ac:dyDescent="0.15"/>
    <row r="942" customFormat="1" x14ac:dyDescent="0.15"/>
    <row r="943" customFormat="1" x14ac:dyDescent="0.15"/>
    <row r="944" customFormat="1" x14ac:dyDescent="0.15"/>
    <row r="945" customFormat="1" x14ac:dyDescent="0.15"/>
    <row r="946" customFormat="1" x14ac:dyDescent="0.15"/>
    <row r="947" customFormat="1" x14ac:dyDescent="0.15"/>
    <row r="948" customFormat="1" x14ac:dyDescent="0.15"/>
    <row r="949" customFormat="1" x14ac:dyDescent="0.15"/>
    <row r="950" customFormat="1" x14ac:dyDescent="0.15"/>
    <row r="951" customFormat="1" x14ac:dyDescent="0.15"/>
    <row r="952" customFormat="1" x14ac:dyDescent="0.15"/>
    <row r="953" customFormat="1" x14ac:dyDescent="0.15"/>
    <row r="954" customFormat="1" x14ac:dyDescent="0.15"/>
    <row r="955" customFormat="1" x14ac:dyDescent="0.15"/>
    <row r="956" customFormat="1" x14ac:dyDescent="0.15"/>
    <row r="957" customFormat="1" x14ac:dyDescent="0.15"/>
    <row r="958" customFormat="1" x14ac:dyDescent="0.15"/>
    <row r="959" customFormat="1" x14ac:dyDescent="0.15"/>
    <row r="960" customFormat="1" x14ac:dyDescent="0.15"/>
    <row r="961" customFormat="1" x14ac:dyDescent="0.15"/>
    <row r="962" customFormat="1" x14ac:dyDescent="0.15"/>
    <row r="963" customFormat="1" x14ac:dyDescent="0.15"/>
    <row r="964" customFormat="1" x14ac:dyDescent="0.15"/>
    <row r="965" customFormat="1" x14ac:dyDescent="0.15"/>
    <row r="966" customFormat="1" x14ac:dyDescent="0.15"/>
    <row r="967" customFormat="1" x14ac:dyDescent="0.15"/>
    <row r="968" customFormat="1" x14ac:dyDescent="0.15"/>
    <row r="969" customFormat="1" x14ac:dyDescent="0.15"/>
    <row r="970" customFormat="1" x14ac:dyDescent="0.15"/>
    <row r="971" customFormat="1" x14ac:dyDescent="0.15"/>
    <row r="972" customFormat="1" x14ac:dyDescent="0.15"/>
    <row r="973" customFormat="1" x14ac:dyDescent="0.15"/>
    <row r="974" customFormat="1" x14ac:dyDescent="0.15"/>
    <row r="975" customFormat="1" x14ac:dyDescent="0.15"/>
    <row r="976" customFormat="1" x14ac:dyDescent="0.15"/>
    <row r="977" customFormat="1" x14ac:dyDescent="0.15"/>
    <row r="978" customFormat="1" x14ac:dyDescent="0.15"/>
    <row r="979" customFormat="1" x14ac:dyDescent="0.15"/>
    <row r="980" customFormat="1" x14ac:dyDescent="0.15"/>
    <row r="981" customFormat="1" x14ac:dyDescent="0.15"/>
    <row r="982" customFormat="1" x14ac:dyDescent="0.15"/>
    <row r="983" customFormat="1" x14ac:dyDescent="0.15"/>
    <row r="984" customFormat="1" x14ac:dyDescent="0.15"/>
    <row r="985" customFormat="1" x14ac:dyDescent="0.15"/>
    <row r="986" customFormat="1" x14ac:dyDescent="0.15"/>
    <row r="987" customFormat="1" x14ac:dyDescent="0.15"/>
    <row r="988" customFormat="1" x14ac:dyDescent="0.15"/>
    <row r="989" customFormat="1" x14ac:dyDescent="0.15"/>
    <row r="990" customFormat="1" x14ac:dyDescent="0.15"/>
    <row r="991" customFormat="1" x14ac:dyDescent="0.15"/>
    <row r="992" customFormat="1" x14ac:dyDescent="0.15"/>
    <row r="993" customFormat="1" x14ac:dyDescent="0.15"/>
    <row r="994" customFormat="1" x14ac:dyDescent="0.15"/>
    <row r="995" customFormat="1" x14ac:dyDescent="0.15"/>
    <row r="996" customFormat="1" x14ac:dyDescent="0.15"/>
    <row r="997" customFormat="1" x14ac:dyDescent="0.15"/>
    <row r="998" customFormat="1" x14ac:dyDescent="0.15"/>
    <row r="999" customFormat="1" x14ac:dyDescent="0.15"/>
    <row r="1000" customFormat="1" x14ac:dyDescent="0.15"/>
    <row r="1001" customFormat="1" x14ac:dyDescent="0.15"/>
    <row r="1002" customFormat="1" x14ac:dyDescent="0.15"/>
    <row r="1003" customFormat="1" x14ac:dyDescent="0.15"/>
    <row r="1004" customFormat="1" x14ac:dyDescent="0.15"/>
    <row r="1005" customFormat="1" x14ac:dyDescent="0.15"/>
    <row r="1006" customFormat="1" x14ac:dyDescent="0.15"/>
    <row r="1007" customFormat="1" x14ac:dyDescent="0.15"/>
    <row r="1008" customFormat="1" x14ac:dyDescent="0.15"/>
    <row r="1009" customFormat="1" x14ac:dyDescent="0.15"/>
    <row r="1010" customFormat="1" x14ac:dyDescent="0.15"/>
    <row r="1011" customFormat="1" x14ac:dyDescent="0.15"/>
    <row r="1012" customFormat="1" x14ac:dyDescent="0.15"/>
    <row r="1013" customFormat="1" x14ac:dyDescent="0.15"/>
    <row r="1014" customFormat="1" x14ac:dyDescent="0.15"/>
    <row r="1015" customFormat="1" x14ac:dyDescent="0.15"/>
    <row r="1016" customFormat="1" x14ac:dyDescent="0.15"/>
    <row r="1017" customFormat="1" x14ac:dyDescent="0.15"/>
    <row r="1018" customFormat="1" x14ac:dyDescent="0.15"/>
    <row r="1019" customFormat="1" x14ac:dyDescent="0.15"/>
    <row r="1020" customFormat="1" x14ac:dyDescent="0.15"/>
    <row r="1021" customFormat="1" x14ac:dyDescent="0.15"/>
    <row r="1022" customFormat="1" x14ac:dyDescent="0.15"/>
    <row r="1023" customFormat="1" x14ac:dyDescent="0.15"/>
    <row r="1024" customFormat="1" x14ac:dyDescent="0.15"/>
    <row r="1025" customFormat="1" x14ac:dyDescent="0.15"/>
    <row r="1026" customFormat="1" x14ac:dyDescent="0.15"/>
    <row r="1027" customFormat="1" x14ac:dyDescent="0.15"/>
    <row r="1028" customFormat="1" x14ac:dyDescent="0.15"/>
    <row r="1029" customFormat="1" x14ac:dyDescent="0.15"/>
    <row r="1030" customFormat="1" x14ac:dyDescent="0.15"/>
    <row r="1031" customFormat="1" x14ac:dyDescent="0.15"/>
    <row r="1032" customFormat="1" x14ac:dyDescent="0.15"/>
    <row r="1033" customFormat="1" x14ac:dyDescent="0.15"/>
    <row r="1034" customFormat="1" x14ac:dyDescent="0.15"/>
    <row r="1035" customFormat="1" x14ac:dyDescent="0.15"/>
    <row r="1036" customFormat="1" x14ac:dyDescent="0.15"/>
    <row r="1037" customFormat="1" x14ac:dyDescent="0.15"/>
    <row r="1038" customFormat="1" x14ac:dyDescent="0.15"/>
    <row r="1039" customFormat="1" x14ac:dyDescent="0.15"/>
    <row r="1040" customFormat="1" x14ac:dyDescent="0.15"/>
    <row r="1041" customFormat="1" x14ac:dyDescent="0.15"/>
    <row r="1042" customFormat="1" x14ac:dyDescent="0.15"/>
    <row r="1043" customFormat="1" x14ac:dyDescent="0.15"/>
    <row r="1044" customFormat="1" x14ac:dyDescent="0.15"/>
    <row r="1045" customFormat="1" x14ac:dyDescent="0.15"/>
    <row r="1046" customFormat="1" x14ac:dyDescent="0.15"/>
    <row r="1047" customFormat="1" x14ac:dyDescent="0.15"/>
    <row r="1048" customFormat="1" x14ac:dyDescent="0.15"/>
    <row r="1049" customFormat="1" x14ac:dyDescent="0.15"/>
    <row r="1050" customFormat="1" x14ac:dyDescent="0.15"/>
    <row r="1051" customFormat="1" x14ac:dyDescent="0.15"/>
    <row r="1052" customFormat="1" x14ac:dyDescent="0.15"/>
    <row r="1053" customFormat="1" x14ac:dyDescent="0.15"/>
    <row r="1054" customFormat="1" x14ac:dyDescent="0.15"/>
    <row r="1055" customFormat="1" x14ac:dyDescent="0.15"/>
    <row r="1056" customFormat="1" x14ac:dyDescent="0.15"/>
    <row r="1057" customFormat="1" x14ac:dyDescent="0.15"/>
    <row r="1058" customFormat="1" x14ac:dyDescent="0.15"/>
    <row r="1059" customFormat="1" x14ac:dyDescent="0.15"/>
    <row r="1060" customFormat="1" x14ac:dyDescent="0.15"/>
    <row r="1061" customFormat="1" x14ac:dyDescent="0.15"/>
    <row r="1062" customFormat="1" x14ac:dyDescent="0.15"/>
    <row r="1063" customFormat="1" x14ac:dyDescent="0.15"/>
    <row r="1064" customFormat="1" x14ac:dyDescent="0.15"/>
    <row r="1065" customFormat="1" x14ac:dyDescent="0.15"/>
    <row r="1066" customFormat="1" x14ac:dyDescent="0.15"/>
    <row r="1067" customFormat="1" x14ac:dyDescent="0.15"/>
    <row r="1068" customFormat="1" x14ac:dyDescent="0.15"/>
    <row r="1069" customFormat="1" x14ac:dyDescent="0.15"/>
    <row r="1070" customFormat="1" x14ac:dyDescent="0.15"/>
    <row r="1071" customFormat="1" x14ac:dyDescent="0.15"/>
    <row r="1072" customFormat="1" x14ac:dyDescent="0.15"/>
    <row r="1073" customFormat="1" x14ac:dyDescent="0.15"/>
    <row r="1074" customFormat="1" x14ac:dyDescent="0.15"/>
    <row r="1075" customFormat="1" x14ac:dyDescent="0.15"/>
    <row r="1076" customFormat="1" x14ac:dyDescent="0.15"/>
    <row r="1077" customFormat="1" x14ac:dyDescent="0.15"/>
    <row r="1078" customFormat="1" x14ac:dyDescent="0.15"/>
    <row r="1079" customFormat="1" x14ac:dyDescent="0.15"/>
    <row r="1080" customFormat="1" x14ac:dyDescent="0.15"/>
    <row r="1081" customFormat="1" x14ac:dyDescent="0.15"/>
    <row r="1082" customFormat="1" x14ac:dyDescent="0.15"/>
    <row r="1083" customFormat="1" x14ac:dyDescent="0.15"/>
    <row r="1084" customFormat="1" x14ac:dyDescent="0.15"/>
    <row r="1085" customFormat="1" x14ac:dyDescent="0.15"/>
    <row r="1086" customFormat="1" x14ac:dyDescent="0.15"/>
    <row r="1087" customFormat="1" x14ac:dyDescent="0.15"/>
    <row r="1088" customFormat="1" x14ac:dyDescent="0.15"/>
    <row r="1089" customFormat="1" x14ac:dyDescent="0.15"/>
    <row r="1090" customFormat="1" x14ac:dyDescent="0.15"/>
    <row r="1091" customFormat="1" x14ac:dyDescent="0.15"/>
    <row r="1092" customFormat="1" x14ac:dyDescent="0.15"/>
    <row r="1093" customFormat="1" x14ac:dyDescent="0.15"/>
    <row r="1094" customFormat="1" x14ac:dyDescent="0.15"/>
    <row r="1095" customFormat="1" x14ac:dyDescent="0.15"/>
    <row r="1096" customFormat="1" x14ac:dyDescent="0.15"/>
    <row r="1097" customFormat="1" x14ac:dyDescent="0.15"/>
    <row r="1098" customFormat="1" x14ac:dyDescent="0.15"/>
    <row r="1099" customFormat="1" x14ac:dyDescent="0.15"/>
    <row r="1100" customFormat="1" x14ac:dyDescent="0.15"/>
    <row r="1101" customFormat="1" x14ac:dyDescent="0.15"/>
    <row r="1102" customFormat="1" x14ac:dyDescent="0.15"/>
    <row r="1103" customFormat="1" x14ac:dyDescent="0.15"/>
    <row r="1104" customFormat="1" x14ac:dyDescent="0.15"/>
    <row r="1105" customFormat="1" x14ac:dyDescent="0.15"/>
    <row r="1106" customFormat="1" x14ac:dyDescent="0.15"/>
    <row r="1107" customFormat="1" x14ac:dyDescent="0.15"/>
    <row r="1108" customFormat="1" x14ac:dyDescent="0.15"/>
    <row r="1109" customFormat="1" x14ac:dyDescent="0.15"/>
    <row r="1110" customFormat="1" x14ac:dyDescent="0.15"/>
    <row r="1111" customFormat="1" x14ac:dyDescent="0.15"/>
    <row r="1112" customFormat="1" x14ac:dyDescent="0.15"/>
    <row r="1113" customFormat="1" x14ac:dyDescent="0.15"/>
    <row r="1114" customFormat="1" x14ac:dyDescent="0.15"/>
    <row r="1115" customFormat="1" x14ac:dyDescent="0.15"/>
    <row r="1116" customFormat="1" x14ac:dyDescent="0.15"/>
    <row r="1117" customFormat="1" x14ac:dyDescent="0.15"/>
    <row r="1118" customFormat="1" x14ac:dyDescent="0.15"/>
    <row r="1119" customFormat="1" x14ac:dyDescent="0.15"/>
    <row r="1120" customFormat="1" x14ac:dyDescent="0.15"/>
    <row r="1121" customFormat="1" x14ac:dyDescent="0.15"/>
    <row r="1122" customFormat="1" x14ac:dyDescent="0.15"/>
    <row r="1123" customFormat="1" x14ac:dyDescent="0.15"/>
    <row r="1124" customFormat="1" x14ac:dyDescent="0.15"/>
    <row r="1125" customFormat="1" x14ac:dyDescent="0.15"/>
    <row r="1126" customFormat="1" x14ac:dyDescent="0.15"/>
    <row r="1127" customFormat="1" x14ac:dyDescent="0.15"/>
    <row r="1128" customFormat="1" x14ac:dyDescent="0.15"/>
    <row r="1129" customFormat="1" x14ac:dyDescent="0.15"/>
    <row r="1130" customFormat="1" x14ac:dyDescent="0.15"/>
    <row r="1131" customFormat="1" x14ac:dyDescent="0.15"/>
    <row r="1132" customFormat="1" x14ac:dyDescent="0.15"/>
    <row r="1133" customFormat="1" x14ac:dyDescent="0.15"/>
    <row r="1134" customFormat="1" x14ac:dyDescent="0.15"/>
    <row r="1135" customFormat="1" x14ac:dyDescent="0.15"/>
    <row r="1136" customFormat="1" x14ac:dyDescent="0.15"/>
    <row r="1137" customFormat="1" x14ac:dyDescent="0.15"/>
    <row r="1138" customFormat="1" x14ac:dyDescent="0.15"/>
    <row r="1139" customFormat="1" x14ac:dyDescent="0.15"/>
    <row r="1140" customFormat="1" x14ac:dyDescent="0.15"/>
    <row r="1141" customFormat="1" x14ac:dyDescent="0.15"/>
    <row r="1142" customFormat="1" x14ac:dyDescent="0.15"/>
    <row r="1143" customFormat="1" x14ac:dyDescent="0.15"/>
    <row r="1144" customFormat="1" x14ac:dyDescent="0.15"/>
    <row r="1145" customFormat="1" x14ac:dyDescent="0.15"/>
    <row r="1146" customFormat="1" x14ac:dyDescent="0.15"/>
    <row r="1147" customFormat="1" x14ac:dyDescent="0.15"/>
    <row r="1148" customFormat="1" x14ac:dyDescent="0.15"/>
    <row r="1149" customFormat="1" x14ac:dyDescent="0.15"/>
    <row r="1150" customFormat="1" x14ac:dyDescent="0.15"/>
    <row r="1151" customFormat="1" x14ac:dyDescent="0.15"/>
    <row r="1152" customFormat="1" x14ac:dyDescent="0.15"/>
    <row r="1153" customFormat="1" x14ac:dyDescent="0.15"/>
    <row r="1154" customFormat="1" x14ac:dyDescent="0.15"/>
    <row r="1155" customFormat="1" x14ac:dyDescent="0.15"/>
    <row r="1156" customFormat="1" x14ac:dyDescent="0.15"/>
    <row r="1157" customFormat="1" x14ac:dyDescent="0.15"/>
    <row r="1158" customFormat="1" x14ac:dyDescent="0.15"/>
    <row r="1159" customFormat="1" x14ac:dyDescent="0.15"/>
    <row r="1160" customFormat="1" x14ac:dyDescent="0.15"/>
    <row r="1161" customFormat="1" x14ac:dyDescent="0.15"/>
    <row r="1162" customFormat="1" x14ac:dyDescent="0.15"/>
    <row r="1163" customFormat="1" x14ac:dyDescent="0.15"/>
    <row r="1164" customFormat="1" x14ac:dyDescent="0.15"/>
    <row r="1165" customFormat="1" x14ac:dyDescent="0.15"/>
    <row r="1166" customFormat="1" x14ac:dyDescent="0.15"/>
    <row r="1167" customFormat="1" x14ac:dyDescent="0.15"/>
    <row r="1168" customFormat="1" x14ac:dyDescent="0.15"/>
    <row r="1169" customFormat="1" x14ac:dyDescent="0.15"/>
    <row r="1170" customFormat="1" x14ac:dyDescent="0.15"/>
    <row r="1171" customFormat="1" x14ac:dyDescent="0.15"/>
    <row r="1172" customFormat="1" x14ac:dyDescent="0.15"/>
    <row r="1173" customFormat="1" x14ac:dyDescent="0.15"/>
    <row r="1174" customFormat="1" x14ac:dyDescent="0.15"/>
    <row r="1175" customFormat="1" x14ac:dyDescent="0.15"/>
    <row r="1176" customFormat="1" x14ac:dyDescent="0.15"/>
    <row r="1177" customFormat="1" x14ac:dyDescent="0.15"/>
    <row r="1178" customFormat="1" x14ac:dyDescent="0.15"/>
    <row r="1179" customFormat="1" x14ac:dyDescent="0.15"/>
    <row r="1180" customFormat="1" x14ac:dyDescent="0.15"/>
    <row r="1181" customFormat="1" x14ac:dyDescent="0.15"/>
    <row r="1182" customFormat="1" x14ac:dyDescent="0.15"/>
    <row r="1183" customFormat="1" x14ac:dyDescent="0.15"/>
    <row r="1184" customFormat="1" x14ac:dyDescent="0.15"/>
    <row r="1185" customFormat="1" x14ac:dyDescent="0.15"/>
    <row r="1186" customFormat="1" x14ac:dyDescent="0.15"/>
    <row r="1187" customFormat="1" x14ac:dyDescent="0.15"/>
    <row r="1188" customFormat="1" x14ac:dyDescent="0.15"/>
    <row r="1189" customFormat="1" x14ac:dyDescent="0.15"/>
    <row r="1190" customFormat="1" x14ac:dyDescent="0.15"/>
    <row r="1191" customFormat="1" x14ac:dyDescent="0.15"/>
    <row r="1192" customFormat="1" x14ac:dyDescent="0.15"/>
    <row r="1193" customFormat="1" x14ac:dyDescent="0.15"/>
    <row r="1194" customFormat="1" x14ac:dyDescent="0.15"/>
    <row r="1195" customFormat="1" x14ac:dyDescent="0.15"/>
    <row r="1196" customFormat="1" x14ac:dyDescent="0.15"/>
    <row r="1197" customFormat="1" x14ac:dyDescent="0.15"/>
    <row r="1198" customFormat="1" x14ac:dyDescent="0.15"/>
    <row r="1199" customFormat="1" x14ac:dyDescent="0.15"/>
    <row r="1200" customFormat="1" x14ac:dyDescent="0.15"/>
    <row r="1201" customFormat="1" x14ac:dyDescent="0.15"/>
    <row r="1202" customFormat="1" x14ac:dyDescent="0.15"/>
    <row r="1203" customFormat="1" x14ac:dyDescent="0.15"/>
    <row r="1204" customFormat="1" x14ac:dyDescent="0.15"/>
    <row r="1205" customFormat="1" x14ac:dyDescent="0.15"/>
    <row r="1206" customFormat="1" x14ac:dyDescent="0.15"/>
    <row r="1207" customFormat="1" x14ac:dyDescent="0.15"/>
    <row r="1208" customFormat="1" x14ac:dyDescent="0.15"/>
    <row r="1209" customFormat="1" x14ac:dyDescent="0.15"/>
    <row r="1210" customFormat="1" x14ac:dyDescent="0.15"/>
    <row r="1211" customFormat="1" x14ac:dyDescent="0.15"/>
    <row r="1212" customFormat="1" x14ac:dyDescent="0.15"/>
    <row r="1213" customFormat="1" x14ac:dyDescent="0.15"/>
    <row r="1214" customFormat="1" x14ac:dyDescent="0.15"/>
    <row r="1215" customFormat="1" x14ac:dyDescent="0.15"/>
    <row r="1216" customFormat="1" x14ac:dyDescent="0.15"/>
    <row r="1217" customFormat="1" x14ac:dyDescent="0.15"/>
    <row r="1218" customFormat="1" x14ac:dyDescent="0.15"/>
    <row r="1219" customFormat="1" x14ac:dyDescent="0.15"/>
    <row r="1220" customFormat="1" x14ac:dyDescent="0.15"/>
    <row r="1221" customFormat="1" x14ac:dyDescent="0.15"/>
    <row r="1222" customFormat="1" x14ac:dyDescent="0.15"/>
    <row r="1223" customFormat="1" x14ac:dyDescent="0.15"/>
    <row r="1224" customFormat="1" x14ac:dyDescent="0.15"/>
    <row r="1225" customFormat="1" x14ac:dyDescent="0.15"/>
    <row r="1226" customFormat="1" x14ac:dyDescent="0.15"/>
    <row r="1227" customFormat="1" x14ac:dyDescent="0.15"/>
    <row r="1228" customFormat="1" x14ac:dyDescent="0.15"/>
    <row r="1229" customFormat="1" x14ac:dyDescent="0.15"/>
    <row r="1230" customFormat="1" x14ac:dyDescent="0.15"/>
    <row r="1231" customFormat="1" x14ac:dyDescent="0.15"/>
    <row r="1232" customFormat="1" x14ac:dyDescent="0.15"/>
    <row r="1233" customFormat="1" x14ac:dyDescent="0.15"/>
    <row r="1234" customFormat="1" x14ac:dyDescent="0.15"/>
    <row r="1235" customFormat="1" x14ac:dyDescent="0.15"/>
    <row r="1236" customFormat="1" x14ac:dyDescent="0.15"/>
    <row r="1237" customFormat="1" x14ac:dyDescent="0.15"/>
    <row r="1238" customFormat="1" x14ac:dyDescent="0.15"/>
    <row r="1239" customFormat="1" x14ac:dyDescent="0.15"/>
    <row r="1240" customFormat="1" x14ac:dyDescent="0.15"/>
    <row r="1241" customFormat="1" x14ac:dyDescent="0.15"/>
    <row r="1242" customFormat="1" x14ac:dyDescent="0.15"/>
    <row r="1243" customFormat="1" x14ac:dyDescent="0.15"/>
    <row r="1244" customFormat="1" x14ac:dyDescent="0.15"/>
    <row r="1245" customFormat="1" x14ac:dyDescent="0.15"/>
    <row r="1246" customFormat="1" x14ac:dyDescent="0.15"/>
    <row r="1247" customFormat="1" x14ac:dyDescent="0.15"/>
    <row r="1248" customFormat="1" x14ac:dyDescent="0.15"/>
    <row r="1249" customFormat="1" x14ac:dyDescent="0.15"/>
    <row r="1250" customFormat="1" x14ac:dyDescent="0.15"/>
    <row r="1251" customFormat="1" x14ac:dyDescent="0.15"/>
    <row r="1252" customFormat="1" x14ac:dyDescent="0.15"/>
    <row r="1253" customFormat="1" x14ac:dyDescent="0.15"/>
    <row r="1254" customFormat="1" x14ac:dyDescent="0.15"/>
    <row r="1255" customFormat="1" x14ac:dyDescent="0.15"/>
    <row r="1256" customFormat="1" x14ac:dyDescent="0.15"/>
    <row r="1257" customFormat="1" x14ac:dyDescent="0.15"/>
    <row r="1258" customFormat="1" x14ac:dyDescent="0.15"/>
    <row r="1259" customFormat="1" x14ac:dyDescent="0.15"/>
    <row r="1260" customFormat="1" x14ac:dyDescent="0.15"/>
    <row r="1261" customFormat="1" x14ac:dyDescent="0.15"/>
    <row r="1262" customFormat="1" x14ac:dyDescent="0.15"/>
    <row r="1263" customFormat="1" x14ac:dyDescent="0.15"/>
    <row r="1264" customFormat="1" x14ac:dyDescent="0.15"/>
    <row r="1265" customFormat="1" x14ac:dyDescent="0.15"/>
    <row r="1266" customFormat="1" x14ac:dyDescent="0.15"/>
    <row r="1267" customFormat="1" x14ac:dyDescent="0.15"/>
    <row r="1268" customFormat="1" x14ac:dyDescent="0.15"/>
    <row r="1269" customFormat="1" x14ac:dyDescent="0.15"/>
    <row r="1270" customFormat="1" x14ac:dyDescent="0.15"/>
    <row r="1271" customFormat="1" x14ac:dyDescent="0.15"/>
    <row r="1272" customFormat="1" x14ac:dyDescent="0.15"/>
    <row r="1273" customFormat="1" x14ac:dyDescent="0.15"/>
    <row r="1274" customFormat="1" x14ac:dyDescent="0.15"/>
    <row r="1275" customFormat="1" x14ac:dyDescent="0.15"/>
    <row r="1276" customFormat="1" x14ac:dyDescent="0.15"/>
    <row r="1277" customFormat="1" x14ac:dyDescent="0.15"/>
    <row r="1278" customFormat="1" x14ac:dyDescent="0.15"/>
    <row r="1279" customFormat="1" x14ac:dyDescent="0.15"/>
    <row r="1280" customFormat="1" x14ac:dyDescent="0.15"/>
    <row r="1281" customFormat="1" x14ac:dyDescent="0.15"/>
    <row r="1282" customFormat="1" x14ac:dyDescent="0.15"/>
    <row r="1283" customFormat="1" x14ac:dyDescent="0.15"/>
    <row r="1284" customFormat="1" x14ac:dyDescent="0.15"/>
    <row r="1285" customFormat="1" x14ac:dyDescent="0.15"/>
    <row r="1286" customFormat="1" x14ac:dyDescent="0.15"/>
    <row r="1287" customFormat="1" x14ac:dyDescent="0.15"/>
    <row r="1288" customFormat="1" x14ac:dyDescent="0.15"/>
    <row r="1289" customFormat="1" x14ac:dyDescent="0.15"/>
    <row r="1290" customFormat="1" x14ac:dyDescent="0.15"/>
    <row r="1291" customFormat="1" x14ac:dyDescent="0.15"/>
    <row r="1292" customFormat="1" x14ac:dyDescent="0.15"/>
    <row r="1293" customFormat="1" x14ac:dyDescent="0.15"/>
    <row r="1294" customFormat="1" x14ac:dyDescent="0.15"/>
    <row r="1295" customFormat="1" x14ac:dyDescent="0.15"/>
    <row r="1296" customFormat="1" x14ac:dyDescent="0.15"/>
    <row r="1297" customFormat="1" x14ac:dyDescent="0.15"/>
    <row r="1298" customFormat="1" x14ac:dyDescent="0.15"/>
    <row r="1299" customFormat="1" x14ac:dyDescent="0.15"/>
    <row r="1300" customFormat="1" x14ac:dyDescent="0.15"/>
    <row r="1301" customFormat="1" x14ac:dyDescent="0.15"/>
    <row r="1302" customFormat="1" x14ac:dyDescent="0.15"/>
    <row r="1303" customFormat="1" x14ac:dyDescent="0.15"/>
    <row r="1304" customFormat="1" x14ac:dyDescent="0.15"/>
    <row r="1305" customFormat="1" x14ac:dyDescent="0.15"/>
    <row r="1306" customFormat="1" x14ac:dyDescent="0.15"/>
    <row r="1307" customFormat="1" x14ac:dyDescent="0.15"/>
    <row r="1308" customFormat="1" x14ac:dyDescent="0.15"/>
    <row r="1309" customFormat="1" x14ac:dyDescent="0.15"/>
    <row r="1310" customFormat="1" x14ac:dyDescent="0.15"/>
    <row r="1311" customFormat="1" x14ac:dyDescent="0.15"/>
    <row r="1312" customFormat="1" x14ac:dyDescent="0.15"/>
    <row r="1313" customFormat="1" x14ac:dyDescent="0.15"/>
    <row r="1314" customFormat="1" x14ac:dyDescent="0.15"/>
    <row r="1315" customFormat="1" x14ac:dyDescent="0.15"/>
    <row r="1316" customFormat="1" x14ac:dyDescent="0.15"/>
    <row r="1317" customFormat="1" x14ac:dyDescent="0.15"/>
    <row r="1318" customFormat="1" x14ac:dyDescent="0.15"/>
    <row r="1319" customFormat="1" x14ac:dyDescent="0.15"/>
    <row r="1320" customFormat="1" x14ac:dyDescent="0.15"/>
    <row r="1321" customFormat="1" x14ac:dyDescent="0.15"/>
    <row r="1322" customFormat="1" x14ac:dyDescent="0.15"/>
    <row r="1323" customFormat="1" x14ac:dyDescent="0.15"/>
    <row r="1324" customFormat="1" x14ac:dyDescent="0.15"/>
    <row r="1325" customFormat="1" x14ac:dyDescent="0.15"/>
    <row r="1326" customFormat="1" x14ac:dyDescent="0.15"/>
    <row r="1327" customFormat="1" x14ac:dyDescent="0.15"/>
    <row r="1328" customFormat="1" x14ac:dyDescent="0.15"/>
    <row r="1329" customFormat="1" x14ac:dyDescent="0.15"/>
    <row r="1330" customFormat="1" x14ac:dyDescent="0.15"/>
    <row r="1331" customFormat="1" x14ac:dyDescent="0.15"/>
    <row r="1332" customFormat="1" x14ac:dyDescent="0.15"/>
    <row r="1333" customFormat="1" x14ac:dyDescent="0.15"/>
    <row r="1334" customFormat="1" x14ac:dyDescent="0.15"/>
    <row r="1335" customFormat="1" x14ac:dyDescent="0.15"/>
    <row r="1336" customFormat="1" x14ac:dyDescent="0.15"/>
    <row r="1337" customFormat="1" x14ac:dyDescent="0.15"/>
    <row r="1338" customFormat="1" x14ac:dyDescent="0.15"/>
    <row r="1339" customFormat="1" x14ac:dyDescent="0.15"/>
    <row r="1340" customFormat="1" x14ac:dyDescent="0.15"/>
    <row r="1341" customFormat="1" x14ac:dyDescent="0.15"/>
    <row r="1342" customFormat="1" x14ac:dyDescent="0.15"/>
    <row r="1343" customFormat="1" x14ac:dyDescent="0.15"/>
    <row r="1344" customFormat="1" x14ac:dyDescent="0.15"/>
    <row r="1345" customFormat="1" x14ac:dyDescent="0.15"/>
    <row r="1346" customFormat="1" x14ac:dyDescent="0.15"/>
    <row r="1347" customFormat="1" x14ac:dyDescent="0.15"/>
    <row r="1348" customFormat="1" x14ac:dyDescent="0.15"/>
    <row r="1349" customFormat="1" x14ac:dyDescent="0.15"/>
    <row r="1350" customFormat="1" x14ac:dyDescent="0.15"/>
    <row r="1351" customFormat="1" x14ac:dyDescent="0.15"/>
    <row r="1352" customFormat="1" x14ac:dyDescent="0.15"/>
    <row r="1353" customFormat="1" x14ac:dyDescent="0.15"/>
    <row r="1354" customFormat="1" x14ac:dyDescent="0.15"/>
    <row r="1355" customFormat="1" x14ac:dyDescent="0.15"/>
    <row r="1356" customFormat="1" x14ac:dyDescent="0.15"/>
    <row r="1357" customFormat="1" x14ac:dyDescent="0.15"/>
    <row r="1358" customFormat="1" x14ac:dyDescent="0.15"/>
    <row r="1359" customFormat="1" x14ac:dyDescent="0.15"/>
    <row r="1360" customFormat="1" x14ac:dyDescent="0.15"/>
    <row r="1361" customFormat="1" x14ac:dyDescent="0.15"/>
    <row r="1362" customFormat="1" x14ac:dyDescent="0.15"/>
    <row r="1363" customFormat="1" x14ac:dyDescent="0.15"/>
    <row r="1364" customFormat="1" x14ac:dyDescent="0.15"/>
    <row r="1365" customFormat="1" x14ac:dyDescent="0.15"/>
    <row r="1366" customFormat="1" x14ac:dyDescent="0.15"/>
    <row r="1367" customFormat="1" x14ac:dyDescent="0.15"/>
    <row r="1368" customFormat="1" x14ac:dyDescent="0.15"/>
    <row r="1369" customFormat="1" x14ac:dyDescent="0.15"/>
    <row r="1370" customFormat="1" x14ac:dyDescent="0.15"/>
    <row r="1371" customFormat="1" x14ac:dyDescent="0.15"/>
    <row r="1372" customFormat="1" x14ac:dyDescent="0.15"/>
    <row r="1373" customFormat="1" x14ac:dyDescent="0.15"/>
    <row r="1374" customFormat="1" x14ac:dyDescent="0.15"/>
    <row r="1375" customFormat="1" x14ac:dyDescent="0.15"/>
    <row r="1376" customFormat="1" x14ac:dyDescent="0.15"/>
    <row r="1377" customFormat="1" x14ac:dyDescent="0.15"/>
    <row r="1378" customFormat="1" x14ac:dyDescent="0.15"/>
    <row r="1379" customFormat="1" x14ac:dyDescent="0.15"/>
    <row r="1380" customFormat="1" x14ac:dyDescent="0.15"/>
    <row r="1381" customFormat="1" x14ac:dyDescent="0.15"/>
    <row r="1382" customFormat="1" x14ac:dyDescent="0.15"/>
    <row r="1383" customFormat="1" x14ac:dyDescent="0.15"/>
    <row r="1384" customFormat="1" x14ac:dyDescent="0.15"/>
    <row r="1385" customFormat="1" x14ac:dyDescent="0.15"/>
    <row r="1386" customFormat="1" x14ac:dyDescent="0.15"/>
    <row r="1387" customFormat="1" x14ac:dyDescent="0.15"/>
    <row r="1388" customFormat="1" x14ac:dyDescent="0.15"/>
    <row r="1389" customFormat="1" x14ac:dyDescent="0.15"/>
    <row r="1390" customFormat="1" x14ac:dyDescent="0.15"/>
    <row r="1391" customFormat="1" x14ac:dyDescent="0.15"/>
    <row r="1392" customFormat="1" x14ac:dyDescent="0.15"/>
    <row r="1393" customFormat="1" x14ac:dyDescent="0.15"/>
    <row r="1394" customFormat="1" x14ac:dyDescent="0.15"/>
    <row r="1395" customFormat="1" x14ac:dyDescent="0.15"/>
    <row r="1396" customFormat="1" x14ac:dyDescent="0.15"/>
    <row r="1397" customFormat="1" x14ac:dyDescent="0.15"/>
    <row r="1398" customFormat="1" x14ac:dyDescent="0.15"/>
    <row r="1399" customFormat="1" x14ac:dyDescent="0.15"/>
    <row r="1400" customFormat="1" x14ac:dyDescent="0.15"/>
    <row r="1401" customFormat="1" x14ac:dyDescent="0.15"/>
    <row r="1402" customFormat="1" x14ac:dyDescent="0.15"/>
    <row r="1403" customFormat="1" x14ac:dyDescent="0.15"/>
    <row r="1404" customFormat="1" x14ac:dyDescent="0.15"/>
    <row r="1405" customFormat="1" x14ac:dyDescent="0.15"/>
    <row r="1406" customFormat="1" x14ac:dyDescent="0.15"/>
    <row r="1407" customFormat="1" x14ac:dyDescent="0.15"/>
    <row r="1408" customFormat="1" x14ac:dyDescent="0.15"/>
    <row r="1409" customFormat="1" x14ac:dyDescent="0.15"/>
    <row r="1410" customFormat="1" x14ac:dyDescent="0.15"/>
    <row r="1411" customFormat="1" x14ac:dyDescent="0.15"/>
    <row r="1412" customFormat="1" x14ac:dyDescent="0.15"/>
    <row r="1413" customFormat="1" x14ac:dyDescent="0.15"/>
    <row r="1414" customFormat="1" x14ac:dyDescent="0.15"/>
    <row r="1415" customFormat="1" x14ac:dyDescent="0.15"/>
    <row r="1416" customFormat="1" x14ac:dyDescent="0.15"/>
    <row r="1417" customFormat="1" x14ac:dyDescent="0.15"/>
    <row r="1418" customFormat="1" x14ac:dyDescent="0.15"/>
    <row r="1419" customFormat="1" x14ac:dyDescent="0.15"/>
    <row r="1420" customFormat="1" x14ac:dyDescent="0.15"/>
    <row r="1421" customFormat="1" x14ac:dyDescent="0.15"/>
    <row r="1422" customFormat="1" x14ac:dyDescent="0.15"/>
    <row r="1423" customFormat="1" x14ac:dyDescent="0.15"/>
    <row r="1424" customFormat="1" x14ac:dyDescent="0.15"/>
    <row r="1425" customFormat="1" x14ac:dyDescent="0.15"/>
    <row r="1426" customFormat="1" x14ac:dyDescent="0.15"/>
    <row r="1427" customFormat="1" x14ac:dyDescent="0.15"/>
    <row r="1428" customFormat="1" x14ac:dyDescent="0.15"/>
    <row r="1429" customFormat="1" x14ac:dyDescent="0.15"/>
    <row r="1430" customFormat="1" x14ac:dyDescent="0.15"/>
    <row r="1431" customFormat="1" x14ac:dyDescent="0.15"/>
    <row r="1432" customFormat="1" x14ac:dyDescent="0.15"/>
    <row r="1433" customFormat="1" x14ac:dyDescent="0.15"/>
    <row r="1434" customFormat="1" x14ac:dyDescent="0.15"/>
    <row r="1435" customFormat="1" x14ac:dyDescent="0.15"/>
    <row r="1436" customFormat="1" x14ac:dyDescent="0.15"/>
    <row r="1437" customFormat="1" x14ac:dyDescent="0.15"/>
    <row r="1438" customFormat="1" x14ac:dyDescent="0.15"/>
    <row r="1439" customFormat="1" x14ac:dyDescent="0.15"/>
    <row r="1440" customFormat="1" x14ac:dyDescent="0.15"/>
    <row r="1441" customFormat="1" x14ac:dyDescent="0.15"/>
    <row r="1442" customFormat="1" x14ac:dyDescent="0.15"/>
    <row r="1443" customFormat="1" x14ac:dyDescent="0.15"/>
    <row r="1444" customFormat="1" x14ac:dyDescent="0.15"/>
    <row r="1445" customFormat="1" x14ac:dyDescent="0.15"/>
    <row r="1446" customFormat="1" x14ac:dyDescent="0.15"/>
    <row r="1447" customFormat="1" x14ac:dyDescent="0.15"/>
    <row r="1448" customFormat="1" x14ac:dyDescent="0.15"/>
    <row r="1449" customFormat="1" x14ac:dyDescent="0.15"/>
    <row r="1450" customFormat="1" x14ac:dyDescent="0.15"/>
    <row r="1451" customFormat="1" x14ac:dyDescent="0.15"/>
    <row r="1452" customFormat="1" x14ac:dyDescent="0.15"/>
    <row r="1453" customFormat="1" x14ac:dyDescent="0.15"/>
    <row r="1454" customFormat="1" x14ac:dyDescent="0.15"/>
    <row r="1455" customFormat="1" x14ac:dyDescent="0.15"/>
    <row r="1456" customFormat="1" x14ac:dyDescent="0.15"/>
    <row r="1457" customFormat="1" x14ac:dyDescent="0.15"/>
    <row r="1458" customFormat="1" x14ac:dyDescent="0.15"/>
    <row r="1459" customFormat="1" x14ac:dyDescent="0.15"/>
    <row r="1460" customFormat="1" x14ac:dyDescent="0.15"/>
    <row r="1461" customFormat="1" x14ac:dyDescent="0.15"/>
    <row r="1462" customFormat="1" x14ac:dyDescent="0.15"/>
    <row r="1463" customFormat="1" x14ac:dyDescent="0.15"/>
    <row r="1464" customFormat="1" x14ac:dyDescent="0.15"/>
    <row r="1465" customFormat="1" x14ac:dyDescent="0.15"/>
    <row r="1466" customFormat="1" x14ac:dyDescent="0.15"/>
    <row r="1467" customFormat="1" x14ac:dyDescent="0.15"/>
    <row r="1468" customFormat="1" x14ac:dyDescent="0.15"/>
    <row r="1469" customFormat="1" x14ac:dyDescent="0.15"/>
    <row r="1470" customFormat="1" x14ac:dyDescent="0.15"/>
    <row r="1471" customFormat="1" x14ac:dyDescent="0.15"/>
    <row r="1472" customFormat="1" x14ac:dyDescent="0.15"/>
    <row r="1473" customFormat="1" x14ac:dyDescent="0.15"/>
    <row r="1474" customFormat="1" x14ac:dyDescent="0.15"/>
    <row r="1475" customFormat="1" x14ac:dyDescent="0.15"/>
    <row r="1476" customFormat="1" x14ac:dyDescent="0.15"/>
    <row r="1477" customFormat="1" x14ac:dyDescent="0.15"/>
    <row r="1478" customFormat="1" x14ac:dyDescent="0.15"/>
    <row r="1479" customFormat="1" x14ac:dyDescent="0.15"/>
    <row r="1480" customFormat="1" x14ac:dyDescent="0.15"/>
    <row r="1481" customFormat="1" x14ac:dyDescent="0.15"/>
    <row r="1482" customFormat="1" x14ac:dyDescent="0.15"/>
    <row r="1483" customFormat="1" x14ac:dyDescent="0.15"/>
    <row r="1484" customFormat="1" x14ac:dyDescent="0.15"/>
    <row r="1485" customFormat="1" x14ac:dyDescent="0.15"/>
    <row r="1486" customFormat="1" x14ac:dyDescent="0.15"/>
    <row r="1487" customFormat="1" x14ac:dyDescent="0.15"/>
    <row r="1488" customFormat="1" x14ac:dyDescent="0.15"/>
    <row r="1489" customFormat="1" x14ac:dyDescent="0.15"/>
    <row r="1490" customFormat="1" x14ac:dyDescent="0.15"/>
    <row r="1491" customFormat="1" x14ac:dyDescent="0.15"/>
    <row r="1492" customFormat="1" x14ac:dyDescent="0.15"/>
    <row r="1493" customFormat="1" x14ac:dyDescent="0.15"/>
    <row r="1494" customFormat="1" x14ac:dyDescent="0.15"/>
    <row r="1495" customFormat="1" x14ac:dyDescent="0.15"/>
    <row r="1496" customFormat="1" x14ac:dyDescent="0.15"/>
    <row r="1497" customFormat="1" x14ac:dyDescent="0.15"/>
    <row r="1498" customFormat="1" x14ac:dyDescent="0.15"/>
    <row r="1499" customFormat="1" x14ac:dyDescent="0.15"/>
    <row r="1500" customFormat="1" x14ac:dyDescent="0.15"/>
    <row r="1501" customFormat="1" x14ac:dyDescent="0.15"/>
    <row r="1502" customFormat="1" x14ac:dyDescent="0.15"/>
    <row r="1503" customFormat="1" x14ac:dyDescent="0.15"/>
    <row r="1504" customFormat="1" x14ac:dyDescent="0.15"/>
    <row r="1505" customFormat="1" x14ac:dyDescent="0.15"/>
    <row r="1506" customFormat="1" x14ac:dyDescent="0.15"/>
    <row r="1507" customFormat="1" x14ac:dyDescent="0.15"/>
    <row r="1508" customFormat="1" x14ac:dyDescent="0.15"/>
    <row r="1509" customFormat="1" x14ac:dyDescent="0.15"/>
    <row r="1510" customFormat="1" x14ac:dyDescent="0.15"/>
    <row r="1511" customFormat="1" x14ac:dyDescent="0.15"/>
    <row r="1512" customFormat="1" x14ac:dyDescent="0.15"/>
    <row r="1513" customFormat="1" x14ac:dyDescent="0.15"/>
    <row r="1514" customFormat="1" x14ac:dyDescent="0.15"/>
    <row r="1515" customFormat="1" x14ac:dyDescent="0.15"/>
    <row r="1516" customFormat="1" x14ac:dyDescent="0.15"/>
    <row r="1517" customFormat="1" x14ac:dyDescent="0.15"/>
    <row r="1518" customFormat="1" x14ac:dyDescent="0.15"/>
    <row r="1519" customFormat="1" x14ac:dyDescent="0.15"/>
    <row r="1520" customFormat="1" x14ac:dyDescent="0.15"/>
    <row r="1521" customFormat="1" x14ac:dyDescent="0.15"/>
    <row r="1522" customFormat="1" x14ac:dyDescent="0.15"/>
    <row r="1523" customFormat="1" x14ac:dyDescent="0.15"/>
    <row r="1524" customFormat="1" x14ac:dyDescent="0.15"/>
    <row r="1525" customFormat="1" x14ac:dyDescent="0.15"/>
    <row r="1526" customFormat="1" x14ac:dyDescent="0.15"/>
    <row r="1527" customFormat="1" x14ac:dyDescent="0.15"/>
    <row r="1528" customFormat="1" x14ac:dyDescent="0.15"/>
    <row r="1529" customFormat="1" x14ac:dyDescent="0.15"/>
    <row r="1530" customFormat="1" x14ac:dyDescent="0.15"/>
    <row r="1531" customFormat="1" x14ac:dyDescent="0.15"/>
    <row r="1532" customFormat="1" x14ac:dyDescent="0.15"/>
    <row r="1533" customFormat="1" x14ac:dyDescent="0.15"/>
    <row r="1534" customFormat="1" x14ac:dyDescent="0.15"/>
    <row r="1535" customFormat="1" x14ac:dyDescent="0.15"/>
    <row r="1536" customFormat="1" x14ac:dyDescent="0.15"/>
    <row r="1537" customFormat="1" x14ac:dyDescent="0.15"/>
    <row r="1538" customFormat="1" x14ac:dyDescent="0.15"/>
    <row r="1539" customFormat="1" x14ac:dyDescent="0.15"/>
    <row r="1540" customFormat="1" x14ac:dyDescent="0.15"/>
    <row r="1541" customFormat="1" x14ac:dyDescent="0.15"/>
    <row r="1542" customFormat="1" x14ac:dyDescent="0.15"/>
    <row r="1543" customFormat="1" x14ac:dyDescent="0.15"/>
    <row r="1544" customFormat="1" x14ac:dyDescent="0.15"/>
    <row r="1545" customFormat="1" x14ac:dyDescent="0.15"/>
    <row r="1546" customFormat="1" x14ac:dyDescent="0.15"/>
    <row r="1547" customFormat="1" x14ac:dyDescent="0.15"/>
    <row r="1548" customFormat="1" x14ac:dyDescent="0.15"/>
    <row r="1549" customFormat="1" x14ac:dyDescent="0.15"/>
    <row r="1550" customFormat="1" x14ac:dyDescent="0.15"/>
    <row r="1551" customFormat="1" x14ac:dyDescent="0.15"/>
    <row r="1552" customFormat="1" x14ac:dyDescent="0.15"/>
    <row r="1553" customFormat="1" x14ac:dyDescent="0.15"/>
    <row r="1554" customFormat="1" x14ac:dyDescent="0.15"/>
    <row r="1555" customFormat="1" x14ac:dyDescent="0.15"/>
    <row r="1556" customFormat="1" x14ac:dyDescent="0.15"/>
    <row r="1557" customFormat="1" x14ac:dyDescent="0.15"/>
    <row r="1558" customFormat="1" x14ac:dyDescent="0.15"/>
    <row r="1559" customFormat="1" x14ac:dyDescent="0.15"/>
    <row r="1560" customFormat="1" x14ac:dyDescent="0.15"/>
    <row r="1561" customFormat="1" x14ac:dyDescent="0.15"/>
    <row r="1562" customFormat="1" x14ac:dyDescent="0.15"/>
    <row r="1563" customFormat="1" x14ac:dyDescent="0.15"/>
    <row r="1564" customFormat="1" x14ac:dyDescent="0.15"/>
    <row r="1565" customFormat="1" x14ac:dyDescent="0.15"/>
    <row r="1566" customFormat="1" x14ac:dyDescent="0.15"/>
    <row r="1567" customFormat="1" x14ac:dyDescent="0.15"/>
    <row r="1568" customFormat="1" x14ac:dyDescent="0.15"/>
    <row r="1569" customFormat="1" x14ac:dyDescent="0.15"/>
    <row r="1570" customFormat="1" x14ac:dyDescent="0.15"/>
    <row r="1571" customFormat="1" x14ac:dyDescent="0.15"/>
    <row r="1572" customFormat="1" x14ac:dyDescent="0.15"/>
    <row r="1573" customFormat="1" x14ac:dyDescent="0.15"/>
    <row r="1574" customFormat="1" x14ac:dyDescent="0.15"/>
    <row r="1575" customFormat="1" x14ac:dyDescent="0.15"/>
    <row r="1576" customFormat="1" x14ac:dyDescent="0.15"/>
    <row r="1577" customFormat="1" x14ac:dyDescent="0.15"/>
    <row r="1578" customFormat="1" x14ac:dyDescent="0.15"/>
    <row r="1579" customFormat="1" x14ac:dyDescent="0.15"/>
    <row r="1580" customFormat="1" x14ac:dyDescent="0.15"/>
    <row r="1581" customFormat="1" x14ac:dyDescent="0.15"/>
    <row r="1582" customFormat="1" x14ac:dyDescent="0.15"/>
    <row r="1583" customFormat="1" x14ac:dyDescent="0.15"/>
    <row r="1584" customFormat="1" x14ac:dyDescent="0.15"/>
    <row r="1585" customFormat="1" x14ac:dyDescent="0.15"/>
    <row r="1586" customFormat="1" x14ac:dyDescent="0.15"/>
    <row r="1587" customFormat="1" x14ac:dyDescent="0.15"/>
    <row r="1588" customFormat="1" x14ac:dyDescent="0.15"/>
    <row r="1589" customFormat="1" x14ac:dyDescent="0.15"/>
    <row r="1590" customFormat="1" x14ac:dyDescent="0.15"/>
    <row r="1591" customFormat="1" x14ac:dyDescent="0.15"/>
    <row r="1592" customFormat="1" x14ac:dyDescent="0.15"/>
    <row r="1593" customFormat="1" x14ac:dyDescent="0.15"/>
    <row r="1594" customFormat="1" x14ac:dyDescent="0.15"/>
    <row r="1595" customFormat="1" x14ac:dyDescent="0.15"/>
    <row r="1596" customFormat="1" x14ac:dyDescent="0.15"/>
    <row r="1597" customFormat="1" x14ac:dyDescent="0.15"/>
    <row r="1598" customFormat="1" x14ac:dyDescent="0.15"/>
    <row r="1599" customFormat="1" x14ac:dyDescent="0.15"/>
    <row r="1600" customFormat="1" x14ac:dyDescent="0.15"/>
    <row r="1601" customFormat="1" x14ac:dyDescent="0.15"/>
    <row r="1602" customFormat="1" x14ac:dyDescent="0.15"/>
    <row r="1603" customFormat="1" x14ac:dyDescent="0.15"/>
    <row r="1604" customFormat="1" x14ac:dyDescent="0.15"/>
    <row r="1605" customFormat="1" x14ac:dyDescent="0.15"/>
    <row r="1606" customFormat="1" x14ac:dyDescent="0.15"/>
    <row r="1607" customFormat="1" x14ac:dyDescent="0.15"/>
    <row r="1608" customFormat="1" x14ac:dyDescent="0.15"/>
    <row r="1609" customFormat="1" x14ac:dyDescent="0.15"/>
    <row r="1610" customFormat="1" x14ac:dyDescent="0.15"/>
    <row r="1611" customFormat="1" x14ac:dyDescent="0.15"/>
    <row r="1612" customFormat="1" x14ac:dyDescent="0.15"/>
    <row r="1613" customFormat="1" x14ac:dyDescent="0.15"/>
    <row r="1614" customFormat="1" x14ac:dyDescent="0.15"/>
    <row r="1615" customFormat="1" x14ac:dyDescent="0.15"/>
    <row r="1616" customFormat="1" x14ac:dyDescent="0.15"/>
    <row r="1617" customFormat="1" x14ac:dyDescent="0.15"/>
    <row r="1618" customFormat="1" x14ac:dyDescent="0.15"/>
    <row r="1619" customFormat="1" x14ac:dyDescent="0.15"/>
    <row r="1620" customFormat="1" x14ac:dyDescent="0.15"/>
    <row r="1621" customFormat="1" x14ac:dyDescent="0.15"/>
    <row r="1622" customFormat="1" x14ac:dyDescent="0.15"/>
    <row r="1623" customFormat="1" x14ac:dyDescent="0.15"/>
    <row r="1624" customFormat="1" x14ac:dyDescent="0.15"/>
    <row r="1625" customFormat="1" x14ac:dyDescent="0.15"/>
    <row r="1626" customFormat="1" x14ac:dyDescent="0.15"/>
    <row r="1627" customFormat="1" x14ac:dyDescent="0.15"/>
    <row r="1628" customFormat="1" x14ac:dyDescent="0.15"/>
    <row r="1629" customFormat="1" x14ac:dyDescent="0.15"/>
    <row r="1630" customFormat="1" x14ac:dyDescent="0.15"/>
    <row r="1631" customFormat="1" x14ac:dyDescent="0.15"/>
    <row r="1632" customFormat="1" x14ac:dyDescent="0.15"/>
    <row r="1633" customFormat="1" x14ac:dyDescent="0.15"/>
    <row r="1634" customFormat="1" x14ac:dyDescent="0.15"/>
    <row r="1635" customFormat="1" x14ac:dyDescent="0.15"/>
    <row r="1636" customFormat="1" x14ac:dyDescent="0.15"/>
    <row r="1637" customFormat="1" x14ac:dyDescent="0.15"/>
    <row r="1638" customFormat="1" x14ac:dyDescent="0.15"/>
    <row r="1639" customFormat="1" x14ac:dyDescent="0.15"/>
    <row r="1640" customFormat="1" x14ac:dyDescent="0.15"/>
    <row r="1641" customFormat="1" x14ac:dyDescent="0.15"/>
    <row r="1642" customFormat="1" x14ac:dyDescent="0.15"/>
    <row r="1643" customFormat="1" x14ac:dyDescent="0.15"/>
    <row r="1644" customFormat="1" x14ac:dyDescent="0.15"/>
    <row r="1645" customFormat="1" x14ac:dyDescent="0.15"/>
    <row r="1646" customFormat="1" x14ac:dyDescent="0.15"/>
    <row r="1647" customFormat="1" x14ac:dyDescent="0.15"/>
    <row r="1648" customFormat="1" x14ac:dyDescent="0.15"/>
    <row r="1649" customFormat="1" x14ac:dyDescent="0.15"/>
    <row r="1650" customFormat="1" x14ac:dyDescent="0.15"/>
    <row r="1651" customFormat="1" x14ac:dyDescent="0.15"/>
    <row r="1652" customFormat="1" x14ac:dyDescent="0.15"/>
    <row r="1653" customFormat="1" x14ac:dyDescent="0.15"/>
    <row r="1654" customFormat="1" x14ac:dyDescent="0.15"/>
    <row r="1655" customFormat="1" x14ac:dyDescent="0.15"/>
    <row r="1656" customFormat="1" x14ac:dyDescent="0.15"/>
    <row r="1657" customFormat="1" x14ac:dyDescent="0.15"/>
    <row r="1658" customFormat="1" x14ac:dyDescent="0.15"/>
    <row r="1659" customFormat="1" x14ac:dyDescent="0.15"/>
    <row r="1660" customFormat="1" x14ac:dyDescent="0.15"/>
    <row r="1661" customFormat="1" x14ac:dyDescent="0.15"/>
    <row r="1662" customFormat="1" x14ac:dyDescent="0.15"/>
    <row r="1663" customFormat="1" x14ac:dyDescent="0.15"/>
    <row r="1664" customFormat="1" x14ac:dyDescent="0.15"/>
    <row r="1665" customFormat="1" x14ac:dyDescent="0.15"/>
    <row r="1666" customFormat="1" x14ac:dyDescent="0.15"/>
    <row r="1667" customFormat="1" x14ac:dyDescent="0.15"/>
    <row r="1668" customFormat="1" x14ac:dyDescent="0.15"/>
    <row r="1669" customFormat="1" x14ac:dyDescent="0.15"/>
    <row r="1670" customFormat="1" x14ac:dyDescent="0.15"/>
    <row r="1671" customFormat="1" x14ac:dyDescent="0.15"/>
    <row r="1672" customFormat="1" x14ac:dyDescent="0.15"/>
    <row r="1673" customFormat="1" x14ac:dyDescent="0.15"/>
    <row r="1674" customFormat="1" x14ac:dyDescent="0.15"/>
    <row r="1675" customFormat="1" x14ac:dyDescent="0.15"/>
    <row r="1676" customFormat="1" x14ac:dyDescent="0.15"/>
    <row r="1677" customFormat="1" x14ac:dyDescent="0.15"/>
    <row r="1678" customFormat="1" x14ac:dyDescent="0.15"/>
    <row r="1679" customFormat="1" x14ac:dyDescent="0.15"/>
    <row r="1680" customFormat="1" x14ac:dyDescent="0.15"/>
    <row r="1681" customFormat="1" x14ac:dyDescent="0.15"/>
    <row r="1682" customFormat="1" x14ac:dyDescent="0.15"/>
    <row r="1683" customFormat="1" x14ac:dyDescent="0.15"/>
    <row r="1684" customFormat="1" x14ac:dyDescent="0.15"/>
    <row r="1685" customFormat="1" x14ac:dyDescent="0.15"/>
    <row r="1686" customFormat="1" x14ac:dyDescent="0.15"/>
    <row r="1687" customFormat="1" x14ac:dyDescent="0.15"/>
    <row r="1688" customFormat="1" x14ac:dyDescent="0.15"/>
    <row r="1689" customFormat="1" x14ac:dyDescent="0.15"/>
    <row r="1690" customFormat="1" x14ac:dyDescent="0.15"/>
    <row r="1691" customFormat="1" x14ac:dyDescent="0.15"/>
    <row r="1692" customFormat="1" x14ac:dyDescent="0.15"/>
    <row r="1693" customFormat="1" x14ac:dyDescent="0.15"/>
    <row r="1694" customFormat="1" x14ac:dyDescent="0.15"/>
    <row r="1695" customFormat="1" x14ac:dyDescent="0.15"/>
    <row r="1696" customFormat="1" x14ac:dyDescent="0.15"/>
    <row r="1697" customFormat="1" x14ac:dyDescent="0.15"/>
    <row r="1698" customFormat="1" x14ac:dyDescent="0.15"/>
    <row r="1699" customFormat="1" x14ac:dyDescent="0.15"/>
    <row r="1700" customFormat="1" x14ac:dyDescent="0.15"/>
    <row r="1701" customFormat="1" x14ac:dyDescent="0.15"/>
    <row r="1702" customFormat="1" x14ac:dyDescent="0.15"/>
    <row r="1703" customFormat="1" x14ac:dyDescent="0.15"/>
    <row r="1704" customFormat="1" x14ac:dyDescent="0.15"/>
    <row r="1705" customFormat="1" x14ac:dyDescent="0.15"/>
    <row r="1706" customFormat="1" x14ac:dyDescent="0.15"/>
    <row r="1707" customFormat="1" x14ac:dyDescent="0.15"/>
    <row r="1708" customFormat="1" x14ac:dyDescent="0.15"/>
    <row r="1709" customFormat="1" x14ac:dyDescent="0.15"/>
    <row r="1710" customFormat="1" x14ac:dyDescent="0.15"/>
    <row r="1711" customFormat="1" x14ac:dyDescent="0.15"/>
    <row r="1712" customFormat="1" x14ac:dyDescent="0.15"/>
    <row r="1713" customFormat="1" x14ac:dyDescent="0.15"/>
    <row r="1714" customFormat="1" x14ac:dyDescent="0.15"/>
    <row r="1715" customFormat="1" x14ac:dyDescent="0.15"/>
    <row r="1716" customFormat="1" x14ac:dyDescent="0.15"/>
    <row r="1717" customFormat="1" x14ac:dyDescent="0.15"/>
    <row r="1718" customFormat="1" x14ac:dyDescent="0.15"/>
    <row r="1719" customFormat="1" x14ac:dyDescent="0.15"/>
    <row r="1720" customFormat="1" x14ac:dyDescent="0.15"/>
    <row r="1721" customFormat="1" x14ac:dyDescent="0.15"/>
    <row r="1722" customFormat="1" x14ac:dyDescent="0.15"/>
    <row r="1723" customFormat="1" x14ac:dyDescent="0.15"/>
    <row r="1724" customFormat="1" x14ac:dyDescent="0.15"/>
    <row r="1725" customFormat="1" x14ac:dyDescent="0.15"/>
    <row r="1726" customFormat="1" x14ac:dyDescent="0.15"/>
    <row r="1727" customFormat="1" x14ac:dyDescent="0.15"/>
    <row r="1728" customFormat="1" x14ac:dyDescent="0.15"/>
    <row r="1729" customFormat="1" x14ac:dyDescent="0.15"/>
    <row r="1730" customFormat="1" x14ac:dyDescent="0.15"/>
    <row r="1731" customFormat="1" x14ac:dyDescent="0.15"/>
    <row r="1732" customFormat="1" x14ac:dyDescent="0.15"/>
    <row r="1733" customFormat="1" x14ac:dyDescent="0.15"/>
    <row r="1734" customFormat="1" x14ac:dyDescent="0.15"/>
    <row r="1735" customFormat="1" x14ac:dyDescent="0.15"/>
    <row r="1736" customFormat="1" x14ac:dyDescent="0.15"/>
    <row r="1737" customFormat="1" x14ac:dyDescent="0.15"/>
    <row r="1738" customFormat="1" x14ac:dyDescent="0.15"/>
    <row r="1739" customFormat="1" x14ac:dyDescent="0.15"/>
    <row r="1740" customFormat="1" x14ac:dyDescent="0.15"/>
    <row r="1741" customFormat="1" x14ac:dyDescent="0.15"/>
    <row r="1742" customFormat="1" x14ac:dyDescent="0.15"/>
    <row r="1743" customFormat="1" x14ac:dyDescent="0.15"/>
    <row r="1744" customFormat="1" x14ac:dyDescent="0.15"/>
    <row r="1745" customFormat="1" x14ac:dyDescent="0.15"/>
    <row r="1746" customFormat="1" x14ac:dyDescent="0.15"/>
    <row r="1747" customFormat="1" x14ac:dyDescent="0.15"/>
    <row r="1748" customFormat="1" x14ac:dyDescent="0.15"/>
    <row r="1749" customFormat="1" x14ac:dyDescent="0.15"/>
    <row r="1750" customFormat="1" x14ac:dyDescent="0.15"/>
    <row r="1751" customFormat="1" x14ac:dyDescent="0.15"/>
    <row r="1752" customFormat="1" x14ac:dyDescent="0.15"/>
    <row r="1753" customFormat="1" x14ac:dyDescent="0.15"/>
    <row r="1754" customFormat="1" x14ac:dyDescent="0.15"/>
    <row r="1755" customFormat="1" x14ac:dyDescent="0.15"/>
    <row r="1756" customFormat="1" x14ac:dyDescent="0.15"/>
    <row r="1757" customFormat="1" x14ac:dyDescent="0.15"/>
    <row r="1758" customFormat="1" x14ac:dyDescent="0.15"/>
    <row r="1759" customFormat="1" x14ac:dyDescent="0.15"/>
    <row r="1760" customFormat="1" x14ac:dyDescent="0.15"/>
    <row r="1761" customFormat="1" x14ac:dyDescent="0.15"/>
    <row r="1762" customFormat="1" x14ac:dyDescent="0.15"/>
    <row r="1763" customFormat="1" x14ac:dyDescent="0.15"/>
    <row r="1764" customFormat="1" x14ac:dyDescent="0.15"/>
    <row r="1765" customFormat="1" x14ac:dyDescent="0.15"/>
    <row r="1766" customFormat="1" x14ac:dyDescent="0.15"/>
    <row r="1767" customFormat="1" x14ac:dyDescent="0.15"/>
    <row r="1768" customFormat="1" x14ac:dyDescent="0.15"/>
    <row r="1769" customFormat="1" x14ac:dyDescent="0.15"/>
    <row r="1770" customFormat="1" x14ac:dyDescent="0.15"/>
    <row r="1771" customFormat="1" x14ac:dyDescent="0.15"/>
    <row r="1772" customFormat="1" x14ac:dyDescent="0.15"/>
    <row r="1773" customFormat="1" x14ac:dyDescent="0.15"/>
    <row r="1774" customFormat="1" x14ac:dyDescent="0.15"/>
    <row r="1775" customFormat="1" x14ac:dyDescent="0.15"/>
    <row r="1776" customFormat="1" x14ac:dyDescent="0.15"/>
    <row r="1777" customFormat="1" x14ac:dyDescent="0.15"/>
    <row r="1778" customFormat="1" x14ac:dyDescent="0.15"/>
    <row r="1779" customFormat="1" x14ac:dyDescent="0.15"/>
    <row r="1780" customFormat="1" x14ac:dyDescent="0.15"/>
    <row r="1781" customFormat="1" x14ac:dyDescent="0.15"/>
    <row r="1782" customFormat="1" x14ac:dyDescent="0.15"/>
    <row r="1783" customFormat="1" x14ac:dyDescent="0.15"/>
    <row r="1784" customFormat="1" x14ac:dyDescent="0.15"/>
    <row r="1785" customFormat="1" x14ac:dyDescent="0.15"/>
    <row r="1786" customFormat="1" x14ac:dyDescent="0.15"/>
    <row r="1787" customFormat="1" x14ac:dyDescent="0.15"/>
    <row r="1788" customFormat="1" x14ac:dyDescent="0.15"/>
    <row r="1789" customFormat="1" x14ac:dyDescent="0.15"/>
    <row r="1790" customFormat="1" x14ac:dyDescent="0.15"/>
    <row r="1791" customFormat="1" x14ac:dyDescent="0.15"/>
    <row r="1792" customFormat="1" x14ac:dyDescent="0.15"/>
    <row r="1793" customFormat="1" x14ac:dyDescent="0.15"/>
    <row r="1794" customFormat="1" x14ac:dyDescent="0.15"/>
    <row r="1795" customFormat="1" x14ac:dyDescent="0.15"/>
    <row r="1796" customFormat="1" x14ac:dyDescent="0.15"/>
    <row r="1797" customFormat="1" x14ac:dyDescent="0.15"/>
    <row r="1798" customFormat="1" x14ac:dyDescent="0.15"/>
    <row r="1799" customFormat="1" x14ac:dyDescent="0.15"/>
    <row r="1800" customFormat="1" x14ac:dyDescent="0.15"/>
    <row r="1801" customFormat="1" x14ac:dyDescent="0.15"/>
    <row r="1802" customFormat="1" x14ac:dyDescent="0.15"/>
    <row r="1803" customFormat="1" x14ac:dyDescent="0.15"/>
    <row r="1804" customFormat="1" x14ac:dyDescent="0.15"/>
    <row r="1805" customFormat="1" x14ac:dyDescent="0.15"/>
    <row r="1806" customFormat="1" x14ac:dyDescent="0.15"/>
    <row r="1807" customFormat="1" x14ac:dyDescent="0.15"/>
    <row r="1808" customFormat="1" x14ac:dyDescent="0.15"/>
    <row r="1809" customFormat="1" x14ac:dyDescent="0.15"/>
    <row r="1810" customFormat="1" x14ac:dyDescent="0.15"/>
    <row r="1811" customFormat="1" x14ac:dyDescent="0.15"/>
    <row r="1812" customFormat="1" x14ac:dyDescent="0.15"/>
    <row r="1813" customFormat="1" x14ac:dyDescent="0.15"/>
    <row r="1814" customFormat="1" x14ac:dyDescent="0.15"/>
    <row r="1815" customFormat="1" x14ac:dyDescent="0.15"/>
    <row r="1816" customFormat="1" x14ac:dyDescent="0.15"/>
    <row r="1817" customFormat="1" x14ac:dyDescent="0.15"/>
    <row r="1818" customFormat="1" x14ac:dyDescent="0.15"/>
    <row r="1819" customFormat="1" x14ac:dyDescent="0.15"/>
    <row r="1820" customFormat="1" x14ac:dyDescent="0.15"/>
    <row r="1821" customFormat="1" x14ac:dyDescent="0.15"/>
    <row r="1822" customFormat="1" x14ac:dyDescent="0.15"/>
    <row r="1823" customFormat="1" x14ac:dyDescent="0.15"/>
    <row r="1824" customFormat="1" x14ac:dyDescent="0.15"/>
    <row r="1825" customFormat="1" x14ac:dyDescent="0.15"/>
    <row r="1826" customFormat="1" x14ac:dyDescent="0.15"/>
    <row r="1827" customFormat="1" x14ac:dyDescent="0.15"/>
    <row r="1828" customFormat="1" x14ac:dyDescent="0.15"/>
    <row r="1829" customFormat="1" x14ac:dyDescent="0.15"/>
    <row r="1830" customFormat="1" x14ac:dyDescent="0.15"/>
    <row r="1831" customFormat="1" x14ac:dyDescent="0.15"/>
    <row r="1832" customFormat="1" x14ac:dyDescent="0.15"/>
    <row r="1833" customFormat="1" x14ac:dyDescent="0.15"/>
    <row r="1834" customFormat="1" x14ac:dyDescent="0.15"/>
    <row r="1835" customFormat="1" x14ac:dyDescent="0.15"/>
    <row r="1836" customFormat="1" x14ac:dyDescent="0.15"/>
    <row r="1837" customFormat="1" x14ac:dyDescent="0.15"/>
    <row r="1838" customFormat="1" x14ac:dyDescent="0.15"/>
    <row r="1839" customFormat="1" x14ac:dyDescent="0.15"/>
    <row r="1840" customFormat="1" x14ac:dyDescent="0.15"/>
    <row r="1841" customFormat="1" x14ac:dyDescent="0.15"/>
    <row r="1842" customFormat="1" x14ac:dyDescent="0.15"/>
    <row r="1843" customFormat="1" x14ac:dyDescent="0.15"/>
    <row r="1844" customFormat="1" x14ac:dyDescent="0.15"/>
    <row r="1845" customFormat="1" x14ac:dyDescent="0.15"/>
    <row r="1846" customFormat="1" x14ac:dyDescent="0.15"/>
    <row r="1847" customFormat="1" x14ac:dyDescent="0.15"/>
    <row r="1848" customFormat="1" x14ac:dyDescent="0.15"/>
    <row r="1849" customFormat="1" x14ac:dyDescent="0.15"/>
    <row r="1850" customFormat="1" x14ac:dyDescent="0.15"/>
    <row r="1851" customFormat="1" x14ac:dyDescent="0.15"/>
    <row r="1852" customFormat="1" x14ac:dyDescent="0.15"/>
    <row r="1853" customFormat="1" x14ac:dyDescent="0.15"/>
    <row r="1854" customFormat="1" x14ac:dyDescent="0.15"/>
    <row r="1855" customFormat="1" x14ac:dyDescent="0.15"/>
    <row r="1856" customFormat="1" x14ac:dyDescent="0.15"/>
    <row r="1857" customFormat="1" x14ac:dyDescent="0.15"/>
    <row r="1858" customFormat="1" x14ac:dyDescent="0.15"/>
    <row r="1859" customFormat="1" x14ac:dyDescent="0.15"/>
    <row r="1860" customFormat="1" x14ac:dyDescent="0.15"/>
    <row r="1861" customFormat="1" x14ac:dyDescent="0.15"/>
    <row r="1862" customFormat="1" x14ac:dyDescent="0.15"/>
    <row r="1863" customFormat="1" x14ac:dyDescent="0.15"/>
    <row r="1864" customFormat="1" x14ac:dyDescent="0.15"/>
    <row r="1865" customFormat="1" x14ac:dyDescent="0.15"/>
    <row r="1866" customFormat="1" x14ac:dyDescent="0.15"/>
    <row r="1867" customFormat="1" x14ac:dyDescent="0.15"/>
    <row r="1868" customFormat="1" x14ac:dyDescent="0.15"/>
    <row r="1869" customFormat="1" x14ac:dyDescent="0.15"/>
    <row r="1870" customFormat="1" x14ac:dyDescent="0.15"/>
    <row r="1871" customFormat="1" x14ac:dyDescent="0.15"/>
    <row r="1872" customFormat="1" x14ac:dyDescent="0.15"/>
    <row r="1873" customFormat="1" x14ac:dyDescent="0.15"/>
    <row r="1874" customFormat="1" x14ac:dyDescent="0.15"/>
    <row r="1875" customFormat="1" x14ac:dyDescent="0.15"/>
    <row r="1876" customFormat="1" x14ac:dyDescent="0.15"/>
    <row r="1877" customFormat="1" x14ac:dyDescent="0.15"/>
    <row r="1878" customFormat="1" x14ac:dyDescent="0.15"/>
    <row r="1879" customFormat="1" x14ac:dyDescent="0.15"/>
    <row r="1880" customFormat="1" x14ac:dyDescent="0.15"/>
    <row r="1881" customFormat="1" x14ac:dyDescent="0.15"/>
    <row r="1882" customFormat="1" x14ac:dyDescent="0.15"/>
    <row r="1883" customFormat="1" x14ac:dyDescent="0.15"/>
    <row r="1884" customFormat="1" x14ac:dyDescent="0.15"/>
    <row r="1885" customFormat="1" x14ac:dyDescent="0.15"/>
    <row r="1886" customFormat="1" x14ac:dyDescent="0.15"/>
    <row r="1887" customFormat="1" x14ac:dyDescent="0.15"/>
    <row r="1888" customFormat="1" x14ac:dyDescent="0.15"/>
    <row r="1889" customFormat="1" x14ac:dyDescent="0.15"/>
    <row r="1890" customFormat="1" x14ac:dyDescent="0.15"/>
    <row r="1891" customFormat="1" x14ac:dyDescent="0.15"/>
    <row r="1892" customFormat="1" x14ac:dyDescent="0.15"/>
    <row r="1893" customFormat="1" x14ac:dyDescent="0.15"/>
    <row r="1894" customFormat="1" x14ac:dyDescent="0.15"/>
    <row r="1895" customFormat="1" x14ac:dyDescent="0.15"/>
    <row r="1896" customFormat="1" x14ac:dyDescent="0.15"/>
    <row r="1897" customFormat="1" x14ac:dyDescent="0.15"/>
    <row r="1898" customFormat="1" x14ac:dyDescent="0.15"/>
    <row r="1899" customFormat="1" x14ac:dyDescent="0.15"/>
    <row r="1900" customFormat="1" x14ac:dyDescent="0.15"/>
    <row r="1901" customFormat="1" x14ac:dyDescent="0.15"/>
    <row r="1902" customFormat="1" x14ac:dyDescent="0.15"/>
    <row r="1903" customFormat="1" x14ac:dyDescent="0.15"/>
    <row r="1904" customFormat="1" x14ac:dyDescent="0.15"/>
    <row r="1905" customFormat="1" x14ac:dyDescent="0.15"/>
    <row r="1906" customFormat="1" x14ac:dyDescent="0.15"/>
    <row r="1907" customFormat="1" x14ac:dyDescent="0.15"/>
    <row r="1908" customFormat="1" x14ac:dyDescent="0.15"/>
    <row r="1909" customFormat="1" x14ac:dyDescent="0.15"/>
    <row r="1910" customFormat="1" x14ac:dyDescent="0.15"/>
    <row r="1911" customFormat="1" x14ac:dyDescent="0.15"/>
    <row r="1912" customFormat="1" x14ac:dyDescent="0.15"/>
    <row r="1913" customFormat="1" x14ac:dyDescent="0.15"/>
    <row r="1914" customFormat="1" x14ac:dyDescent="0.15"/>
    <row r="1915" customFormat="1" x14ac:dyDescent="0.15"/>
    <row r="1916" customFormat="1" x14ac:dyDescent="0.15"/>
    <row r="1917" customFormat="1" x14ac:dyDescent="0.15"/>
    <row r="1918" customFormat="1" x14ac:dyDescent="0.15"/>
    <row r="1919" customFormat="1" x14ac:dyDescent="0.15"/>
    <row r="1920" customFormat="1" x14ac:dyDescent="0.15"/>
    <row r="1921" customFormat="1" x14ac:dyDescent="0.15"/>
    <row r="1922" customFormat="1" x14ac:dyDescent="0.15"/>
    <row r="1923" customFormat="1" x14ac:dyDescent="0.15"/>
    <row r="1924" customFormat="1" x14ac:dyDescent="0.15"/>
    <row r="1925" customFormat="1" x14ac:dyDescent="0.15"/>
    <row r="1926" customFormat="1" x14ac:dyDescent="0.15"/>
    <row r="1927" customFormat="1" x14ac:dyDescent="0.15"/>
    <row r="1928" customFormat="1" x14ac:dyDescent="0.15"/>
    <row r="1929" customFormat="1" x14ac:dyDescent="0.15"/>
    <row r="1930" customFormat="1" x14ac:dyDescent="0.15"/>
    <row r="1931" customFormat="1" x14ac:dyDescent="0.15"/>
    <row r="1932" customFormat="1" x14ac:dyDescent="0.15"/>
    <row r="1933" customFormat="1" x14ac:dyDescent="0.15"/>
    <row r="1934" customFormat="1" x14ac:dyDescent="0.15"/>
    <row r="1935" customFormat="1" x14ac:dyDescent="0.15"/>
    <row r="1936" customFormat="1" x14ac:dyDescent="0.15"/>
    <row r="1937" customFormat="1" x14ac:dyDescent="0.15"/>
    <row r="1938" customFormat="1" x14ac:dyDescent="0.15"/>
    <row r="1939" customFormat="1" x14ac:dyDescent="0.15"/>
    <row r="1940" customFormat="1" x14ac:dyDescent="0.15"/>
    <row r="1941" customFormat="1" x14ac:dyDescent="0.15"/>
    <row r="1942" customFormat="1" x14ac:dyDescent="0.15"/>
    <row r="1943" customFormat="1" x14ac:dyDescent="0.15"/>
    <row r="1944" customFormat="1" x14ac:dyDescent="0.15"/>
    <row r="1945" customFormat="1" x14ac:dyDescent="0.15"/>
    <row r="1946" customFormat="1" x14ac:dyDescent="0.15"/>
    <row r="1947" customFormat="1" x14ac:dyDescent="0.15"/>
    <row r="1948" customFormat="1" x14ac:dyDescent="0.15"/>
    <row r="1949" customFormat="1" x14ac:dyDescent="0.15"/>
    <row r="1950" customFormat="1" x14ac:dyDescent="0.15"/>
    <row r="1951" customFormat="1" x14ac:dyDescent="0.15"/>
    <row r="1952" customFormat="1" x14ac:dyDescent="0.15"/>
    <row r="1953" customFormat="1" x14ac:dyDescent="0.15"/>
    <row r="1954" customFormat="1" x14ac:dyDescent="0.15"/>
    <row r="1955" customFormat="1" x14ac:dyDescent="0.15"/>
    <row r="1956" customFormat="1" x14ac:dyDescent="0.15"/>
    <row r="1957" customFormat="1" x14ac:dyDescent="0.15"/>
    <row r="1958" customFormat="1" x14ac:dyDescent="0.15"/>
    <row r="1959" customFormat="1" x14ac:dyDescent="0.15"/>
    <row r="1960" customFormat="1" x14ac:dyDescent="0.15"/>
    <row r="1961" customFormat="1" x14ac:dyDescent="0.15"/>
    <row r="1962" customFormat="1" x14ac:dyDescent="0.15"/>
    <row r="1963" customFormat="1" x14ac:dyDescent="0.15"/>
    <row r="1964" customFormat="1" x14ac:dyDescent="0.15"/>
    <row r="1965" customFormat="1" x14ac:dyDescent="0.15"/>
    <row r="1966" customFormat="1" x14ac:dyDescent="0.15"/>
    <row r="1967" customFormat="1" x14ac:dyDescent="0.15"/>
    <row r="1968" customFormat="1" x14ac:dyDescent="0.15"/>
    <row r="1969" customFormat="1" x14ac:dyDescent="0.15"/>
    <row r="1970" customFormat="1" x14ac:dyDescent="0.15"/>
    <row r="1971" customFormat="1" x14ac:dyDescent="0.15"/>
    <row r="1972" customFormat="1" x14ac:dyDescent="0.15"/>
    <row r="1973" customFormat="1" x14ac:dyDescent="0.15"/>
    <row r="1974" customFormat="1" x14ac:dyDescent="0.15"/>
    <row r="1975" customFormat="1" x14ac:dyDescent="0.15"/>
    <row r="1976" customFormat="1" x14ac:dyDescent="0.15"/>
    <row r="1977" customFormat="1" x14ac:dyDescent="0.15"/>
    <row r="1978" customFormat="1" x14ac:dyDescent="0.15"/>
    <row r="1979" customFormat="1" x14ac:dyDescent="0.15"/>
    <row r="1980" customFormat="1" x14ac:dyDescent="0.15"/>
    <row r="1981" customFormat="1" x14ac:dyDescent="0.15"/>
    <row r="1982" customFormat="1" x14ac:dyDescent="0.15"/>
    <row r="1983" customFormat="1" x14ac:dyDescent="0.15"/>
    <row r="1984" customFormat="1" x14ac:dyDescent="0.15"/>
    <row r="1985" customFormat="1" x14ac:dyDescent="0.15"/>
    <row r="1986" customFormat="1" x14ac:dyDescent="0.15"/>
    <row r="1987" customFormat="1" x14ac:dyDescent="0.15"/>
    <row r="1988" customFormat="1" x14ac:dyDescent="0.15"/>
    <row r="1989" customFormat="1" x14ac:dyDescent="0.15"/>
    <row r="1990" customFormat="1" x14ac:dyDescent="0.15"/>
    <row r="1991" customFormat="1" x14ac:dyDescent="0.15"/>
    <row r="1992" customFormat="1" x14ac:dyDescent="0.15"/>
    <row r="1993" customFormat="1" x14ac:dyDescent="0.15"/>
    <row r="1994" customFormat="1" x14ac:dyDescent="0.15"/>
    <row r="1995" customFormat="1" x14ac:dyDescent="0.15"/>
    <row r="1996" customFormat="1" x14ac:dyDescent="0.15"/>
    <row r="1997" customFormat="1" x14ac:dyDescent="0.15"/>
    <row r="1998" customFormat="1" x14ac:dyDescent="0.15"/>
    <row r="1999" customFormat="1" x14ac:dyDescent="0.15"/>
    <row r="2000" customFormat="1" x14ac:dyDescent="0.15"/>
    <row r="2001" customFormat="1" x14ac:dyDescent="0.15"/>
    <row r="2002" customFormat="1" x14ac:dyDescent="0.15"/>
    <row r="2003" customFormat="1" x14ac:dyDescent="0.15"/>
    <row r="2004" customFormat="1" x14ac:dyDescent="0.15"/>
    <row r="2005" customFormat="1" x14ac:dyDescent="0.15"/>
    <row r="2006" customFormat="1" x14ac:dyDescent="0.15"/>
    <row r="2007" customFormat="1" x14ac:dyDescent="0.15"/>
    <row r="2008" customFormat="1" x14ac:dyDescent="0.15"/>
    <row r="2009" customFormat="1" x14ac:dyDescent="0.15"/>
    <row r="2010" customFormat="1" x14ac:dyDescent="0.15"/>
    <row r="2011" customFormat="1" x14ac:dyDescent="0.15"/>
    <row r="2012" customFormat="1" x14ac:dyDescent="0.15"/>
    <row r="2013" customFormat="1" x14ac:dyDescent="0.15"/>
    <row r="2014" customFormat="1" x14ac:dyDescent="0.15"/>
    <row r="2015" customFormat="1" x14ac:dyDescent="0.15"/>
    <row r="2016" customFormat="1" x14ac:dyDescent="0.15"/>
    <row r="2017" customFormat="1" x14ac:dyDescent="0.15"/>
    <row r="2018" customFormat="1" x14ac:dyDescent="0.15"/>
    <row r="2019" customFormat="1" x14ac:dyDescent="0.15"/>
    <row r="2020" customFormat="1" x14ac:dyDescent="0.15"/>
    <row r="2021" customFormat="1" x14ac:dyDescent="0.15"/>
    <row r="2022" customFormat="1" x14ac:dyDescent="0.15"/>
    <row r="2023" customFormat="1" x14ac:dyDescent="0.15"/>
    <row r="2024" customFormat="1" x14ac:dyDescent="0.15"/>
    <row r="2025" customFormat="1" x14ac:dyDescent="0.15"/>
    <row r="2026" customFormat="1" x14ac:dyDescent="0.15"/>
    <row r="2027" customFormat="1" x14ac:dyDescent="0.15"/>
    <row r="2028" customFormat="1" x14ac:dyDescent="0.15"/>
    <row r="2029" customFormat="1" x14ac:dyDescent="0.15"/>
    <row r="2030" customFormat="1" x14ac:dyDescent="0.15"/>
    <row r="2031" customFormat="1" x14ac:dyDescent="0.15"/>
    <row r="2032" customFormat="1" x14ac:dyDescent="0.15"/>
    <row r="2033" customFormat="1" x14ac:dyDescent="0.15"/>
    <row r="2034" customFormat="1" x14ac:dyDescent="0.15"/>
    <row r="2035" customFormat="1" x14ac:dyDescent="0.15"/>
    <row r="2036" customFormat="1" x14ac:dyDescent="0.15"/>
    <row r="2037" customFormat="1" x14ac:dyDescent="0.15"/>
    <row r="2038" customFormat="1" x14ac:dyDescent="0.15"/>
    <row r="2039" customFormat="1" x14ac:dyDescent="0.15"/>
    <row r="2040" customFormat="1" x14ac:dyDescent="0.15"/>
    <row r="2041" customFormat="1" x14ac:dyDescent="0.15"/>
    <row r="2042" customFormat="1" x14ac:dyDescent="0.15"/>
    <row r="2043" customFormat="1" x14ac:dyDescent="0.15"/>
    <row r="2044" customFormat="1" x14ac:dyDescent="0.15"/>
    <row r="2045" customFormat="1" x14ac:dyDescent="0.15"/>
    <row r="2046" customFormat="1" x14ac:dyDescent="0.15"/>
    <row r="2047" customFormat="1" x14ac:dyDescent="0.15"/>
    <row r="2048" customFormat="1" x14ac:dyDescent="0.15"/>
    <row r="2049" customFormat="1" x14ac:dyDescent="0.15"/>
    <row r="2050" customFormat="1" x14ac:dyDescent="0.15"/>
    <row r="2051" customFormat="1" x14ac:dyDescent="0.15"/>
    <row r="2052" customFormat="1" x14ac:dyDescent="0.15"/>
    <row r="2053" customFormat="1" x14ac:dyDescent="0.15"/>
    <row r="2054" customFormat="1" x14ac:dyDescent="0.15"/>
    <row r="2055" customFormat="1" x14ac:dyDescent="0.15"/>
    <row r="2056" customFormat="1" x14ac:dyDescent="0.15"/>
    <row r="2057" customFormat="1" x14ac:dyDescent="0.15"/>
    <row r="2058" customFormat="1" x14ac:dyDescent="0.15"/>
    <row r="2059" customFormat="1" x14ac:dyDescent="0.15"/>
    <row r="2060" customFormat="1" x14ac:dyDescent="0.15"/>
    <row r="2061" customFormat="1" x14ac:dyDescent="0.15"/>
    <row r="2062" customFormat="1" x14ac:dyDescent="0.15"/>
    <row r="2063" customFormat="1" x14ac:dyDescent="0.15"/>
    <row r="2064" customFormat="1" x14ac:dyDescent="0.15"/>
    <row r="2065" customFormat="1" x14ac:dyDescent="0.15"/>
    <row r="2066" customFormat="1" x14ac:dyDescent="0.15"/>
    <row r="2067" customFormat="1" x14ac:dyDescent="0.15"/>
    <row r="2068" customFormat="1" x14ac:dyDescent="0.15"/>
    <row r="2069" customFormat="1" x14ac:dyDescent="0.15"/>
    <row r="2070" customFormat="1" x14ac:dyDescent="0.15"/>
    <row r="2071" customFormat="1" x14ac:dyDescent="0.15"/>
    <row r="2072" customFormat="1" x14ac:dyDescent="0.15"/>
    <row r="2073" customFormat="1" x14ac:dyDescent="0.15"/>
    <row r="2074" customFormat="1" x14ac:dyDescent="0.15"/>
    <row r="2075" customFormat="1" x14ac:dyDescent="0.15"/>
    <row r="2076" customFormat="1" x14ac:dyDescent="0.15"/>
    <row r="2077" customFormat="1" x14ac:dyDescent="0.15"/>
    <row r="2078" customFormat="1" x14ac:dyDescent="0.15"/>
    <row r="2079" customFormat="1" x14ac:dyDescent="0.15"/>
    <row r="2080" customFormat="1" x14ac:dyDescent="0.15"/>
    <row r="2081" customFormat="1" x14ac:dyDescent="0.15"/>
    <row r="2082" customFormat="1" x14ac:dyDescent="0.15"/>
    <row r="2083" customFormat="1" x14ac:dyDescent="0.15"/>
    <row r="2084" customFormat="1" x14ac:dyDescent="0.15"/>
    <row r="2085" customFormat="1" x14ac:dyDescent="0.15"/>
    <row r="2086" customFormat="1" x14ac:dyDescent="0.15"/>
    <row r="2087" customFormat="1" x14ac:dyDescent="0.15"/>
    <row r="2088" customFormat="1" x14ac:dyDescent="0.15"/>
    <row r="2089" customFormat="1" x14ac:dyDescent="0.15"/>
    <row r="2090" customFormat="1" x14ac:dyDescent="0.15"/>
    <row r="2091" customFormat="1" x14ac:dyDescent="0.15"/>
    <row r="2092" customFormat="1" x14ac:dyDescent="0.15"/>
    <row r="2093" customFormat="1" x14ac:dyDescent="0.15"/>
    <row r="2094" customFormat="1" x14ac:dyDescent="0.15"/>
    <row r="2095" customFormat="1" x14ac:dyDescent="0.15"/>
    <row r="2096" customFormat="1" x14ac:dyDescent="0.15"/>
    <row r="2097" customFormat="1" x14ac:dyDescent="0.15"/>
    <row r="2098" customFormat="1" x14ac:dyDescent="0.15"/>
    <row r="2099" customFormat="1" x14ac:dyDescent="0.15"/>
    <row r="2100" customFormat="1" x14ac:dyDescent="0.15"/>
    <row r="2101" customFormat="1" x14ac:dyDescent="0.15"/>
    <row r="2102" customFormat="1" x14ac:dyDescent="0.15"/>
    <row r="2103" customFormat="1" x14ac:dyDescent="0.15"/>
    <row r="2104" customFormat="1" x14ac:dyDescent="0.15"/>
    <row r="2105" customFormat="1" x14ac:dyDescent="0.15"/>
    <row r="2106" customFormat="1" x14ac:dyDescent="0.15"/>
    <row r="2107" customFormat="1" x14ac:dyDescent="0.15"/>
    <row r="2108" customFormat="1" x14ac:dyDescent="0.15"/>
    <row r="2109" customFormat="1" x14ac:dyDescent="0.15"/>
    <row r="2110" customFormat="1" x14ac:dyDescent="0.15"/>
    <row r="2111" customFormat="1" x14ac:dyDescent="0.15"/>
    <row r="2112" customFormat="1" x14ac:dyDescent="0.15"/>
    <row r="2113" customFormat="1" x14ac:dyDescent="0.15"/>
    <row r="2114" customFormat="1" x14ac:dyDescent="0.15"/>
    <row r="2115" customFormat="1" x14ac:dyDescent="0.15"/>
    <row r="2116" customFormat="1" x14ac:dyDescent="0.15"/>
    <row r="2117" customFormat="1" x14ac:dyDescent="0.15"/>
    <row r="2118" customFormat="1" x14ac:dyDescent="0.15"/>
    <row r="2119" customFormat="1" x14ac:dyDescent="0.15"/>
    <row r="2120" customFormat="1" x14ac:dyDescent="0.15"/>
    <row r="2121" customFormat="1" x14ac:dyDescent="0.15"/>
    <row r="2122" customFormat="1" x14ac:dyDescent="0.15"/>
    <row r="2123" customFormat="1" x14ac:dyDescent="0.15"/>
    <row r="2124" customFormat="1" x14ac:dyDescent="0.15"/>
    <row r="2125" customFormat="1" x14ac:dyDescent="0.15"/>
    <row r="2126" customFormat="1" x14ac:dyDescent="0.15"/>
    <row r="2127" customFormat="1" x14ac:dyDescent="0.15"/>
    <row r="2128" customFormat="1" x14ac:dyDescent="0.15"/>
    <row r="2129" customFormat="1" x14ac:dyDescent="0.15"/>
    <row r="2130" customFormat="1" x14ac:dyDescent="0.15"/>
    <row r="2131" customFormat="1" x14ac:dyDescent="0.15"/>
    <row r="2132" customFormat="1" x14ac:dyDescent="0.15"/>
    <row r="2133" customFormat="1" x14ac:dyDescent="0.15"/>
    <row r="2134" customFormat="1" x14ac:dyDescent="0.15"/>
    <row r="2135" customFormat="1" x14ac:dyDescent="0.15"/>
    <row r="2136" customFormat="1" x14ac:dyDescent="0.15"/>
    <row r="2137" customFormat="1" x14ac:dyDescent="0.15"/>
    <row r="2138" customFormat="1" x14ac:dyDescent="0.15"/>
    <row r="2139" customFormat="1" x14ac:dyDescent="0.15"/>
    <row r="2140" customFormat="1" x14ac:dyDescent="0.15"/>
    <row r="2141" customFormat="1" x14ac:dyDescent="0.15"/>
    <row r="2142" customFormat="1" x14ac:dyDescent="0.15"/>
    <row r="2143" customFormat="1" x14ac:dyDescent="0.15"/>
    <row r="2144" customFormat="1" x14ac:dyDescent="0.15"/>
    <row r="2145" customFormat="1" x14ac:dyDescent="0.15"/>
    <row r="2146" customFormat="1" x14ac:dyDescent="0.15"/>
    <row r="2147" customFormat="1" x14ac:dyDescent="0.15"/>
    <row r="2148" customFormat="1" x14ac:dyDescent="0.15"/>
    <row r="2149" customFormat="1" x14ac:dyDescent="0.15"/>
    <row r="2150" customFormat="1" x14ac:dyDescent="0.15"/>
    <row r="2151" customFormat="1" x14ac:dyDescent="0.15"/>
    <row r="2152" customFormat="1" x14ac:dyDescent="0.15"/>
    <row r="2153" customFormat="1" x14ac:dyDescent="0.15"/>
    <row r="2154" customFormat="1" x14ac:dyDescent="0.15"/>
    <row r="2155" customFormat="1" x14ac:dyDescent="0.15"/>
    <row r="2156" customFormat="1" x14ac:dyDescent="0.15"/>
    <row r="2157" customFormat="1" x14ac:dyDescent="0.15"/>
    <row r="2158" customFormat="1" x14ac:dyDescent="0.15"/>
    <row r="2159" customFormat="1" x14ac:dyDescent="0.15"/>
    <row r="2160" customFormat="1" x14ac:dyDescent="0.15"/>
    <row r="2161" customFormat="1" x14ac:dyDescent="0.15"/>
    <row r="2162" customFormat="1" x14ac:dyDescent="0.15"/>
    <row r="2163" customFormat="1" x14ac:dyDescent="0.15"/>
    <row r="2164" customFormat="1" x14ac:dyDescent="0.15"/>
    <row r="2165" customFormat="1" x14ac:dyDescent="0.15"/>
    <row r="2166" customFormat="1" x14ac:dyDescent="0.15"/>
    <row r="2167" customFormat="1" x14ac:dyDescent="0.15"/>
    <row r="2168" customFormat="1" x14ac:dyDescent="0.15"/>
    <row r="2169" customFormat="1" x14ac:dyDescent="0.15"/>
    <row r="2170" customFormat="1" x14ac:dyDescent="0.15"/>
    <row r="2171" customFormat="1" x14ac:dyDescent="0.15"/>
    <row r="2172" customFormat="1" x14ac:dyDescent="0.15"/>
    <row r="2173" customFormat="1" x14ac:dyDescent="0.15"/>
    <row r="2174" customFormat="1" x14ac:dyDescent="0.15"/>
    <row r="2175" customFormat="1" x14ac:dyDescent="0.15"/>
    <row r="2176" customFormat="1" x14ac:dyDescent="0.15"/>
    <row r="2177" customFormat="1" x14ac:dyDescent="0.15"/>
    <row r="2178" customFormat="1" x14ac:dyDescent="0.15"/>
    <row r="2179" customFormat="1" x14ac:dyDescent="0.15"/>
    <row r="2180" customFormat="1" x14ac:dyDescent="0.15"/>
    <row r="2181" customFormat="1" x14ac:dyDescent="0.15"/>
    <row r="2182" customFormat="1" x14ac:dyDescent="0.15"/>
    <row r="2183" customFormat="1" x14ac:dyDescent="0.15"/>
    <row r="2184" customFormat="1" x14ac:dyDescent="0.15"/>
    <row r="2185" customFormat="1" x14ac:dyDescent="0.15"/>
    <row r="2186" customFormat="1" x14ac:dyDescent="0.15"/>
    <row r="2187" customFormat="1" x14ac:dyDescent="0.15"/>
    <row r="2188" customFormat="1" x14ac:dyDescent="0.15"/>
    <row r="2189" customFormat="1" x14ac:dyDescent="0.15"/>
    <row r="2190" customFormat="1" x14ac:dyDescent="0.15"/>
    <row r="2191" customFormat="1" x14ac:dyDescent="0.15"/>
    <row r="2192" customFormat="1" x14ac:dyDescent="0.15"/>
    <row r="2193" customFormat="1" x14ac:dyDescent="0.15"/>
    <row r="2194" customFormat="1" x14ac:dyDescent="0.15"/>
    <row r="2195" customFormat="1" x14ac:dyDescent="0.15"/>
    <row r="2196" customFormat="1" x14ac:dyDescent="0.15"/>
    <row r="2197" customFormat="1" x14ac:dyDescent="0.15"/>
    <row r="2198" customFormat="1" x14ac:dyDescent="0.15"/>
    <row r="2199" customFormat="1" x14ac:dyDescent="0.15"/>
    <row r="2200" customFormat="1" x14ac:dyDescent="0.15"/>
    <row r="2201" customFormat="1" x14ac:dyDescent="0.15"/>
    <row r="2202" customFormat="1" x14ac:dyDescent="0.15"/>
    <row r="2203" customFormat="1" x14ac:dyDescent="0.15"/>
    <row r="2204" customFormat="1" x14ac:dyDescent="0.15"/>
    <row r="2205" customFormat="1" x14ac:dyDescent="0.15"/>
    <row r="2206" customFormat="1" x14ac:dyDescent="0.15"/>
    <row r="2207" customFormat="1" x14ac:dyDescent="0.15"/>
    <row r="2208" customFormat="1" x14ac:dyDescent="0.15"/>
    <row r="2209" customFormat="1" x14ac:dyDescent="0.15"/>
    <row r="2210" customFormat="1" x14ac:dyDescent="0.15"/>
    <row r="2211" customFormat="1" x14ac:dyDescent="0.15"/>
    <row r="2212" customFormat="1" x14ac:dyDescent="0.15"/>
    <row r="2213" customFormat="1" x14ac:dyDescent="0.15"/>
    <row r="2214" customFormat="1" x14ac:dyDescent="0.15"/>
    <row r="2215" customFormat="1" x14ac:dyDescent="0.15"/>
    <row r="2216" customFormat="1" x14ac:dyDescent="0.15"/>
    <row r="2217" customFormat="1" x14ac:dyDescent="0.15"/>
    <row r="2218" customFormat="1" x14ac:dyDescent="0.15"/>
    <row r="2219" customFormat="1" x14ac:dyDescent="0.15"/>
    <row r="2220" customFormat="1" x14ac:dyDescent="0.15"/>
    <row r="2221" customFormat="1" x14ac:dyDescent="0.15"/>
    <row r="2222" customFormat="1" x14ac:dyDescent="0.15"/>
    <row r="2223" customFormat="1" x14ac:dyDescent="0.15"/>
    <row r="2224" customFormat="1" x14ac:dyDescent="0.15"/>
    <row r="2225" customFormat="1" x14ac:dyDescent="0.15"/>
    <row r="2226" customFormat="1" x14ac:dyDescent="0.15"/>
    <row r="2227" customFormat="1" x14ac:dyDescent="0.15"/>
    <row r="2228" customFormat="1" x14ac:dyDescent="0.15"/>
    <row r="2229" customFormat="1" x14ac:dyDescent="0.15"/>
    <row r="2230" customFormat="1" x14ac:dyDescent="0.15"/>
    <row r="2231" customFormat="1" x14ac:dyDescent="0.15"/>
    <row r="2232" customFormat="1" x14ac:dyDescent="0.15"/>
    <row r="2233" customFormat="1" x14ac:dyDescent="0.15"/>
    <row r="2234" customFormat="1" x14ac:dyDescent="0.15"/>
    <row r="2235" customFormat="1" x14ac:dyDescent="0.15"/>
    <row r="2236" customFormat="1" x14ac:dyDescent="0.15"/>
    <row r="2237" customFormat="1" x14ac:dyDescent="0.15"/>
    <row r="2238" customFormat="1" x14ac:dyDescent="0.15"/>
    <row r="2239" customFormat="1" x14ac:dyDescent="0.15"/>
    <row r="2240" customFormat="1" x14ac:dyDescent="0.15"/>
    <row r="2241" customFormat="1" x14ac:dyDescent="0.15"/>
    <row r="2242" customFormat="1" x14ac:dyDescent="0.15"/>
    <row r="2243" customFormat="1" x14ac:dyDescent="0.15"/>
    <row r="2244" customFormat="1" x14ac:dyDescent="0.15"/>
    <row r="2245" customFormat="1" x14ac:dyDescent="0.15"/>
    <row r="2246" customFormat="1" x14ac:dyDescent="0.15"/>
    <row r="2247" customFormat="1" x14ac:dyDescent="0.15"/>
    <row r="2248" customFormat="1" x14ac:dyDescent="0.15"/>
    <row r="2249" customFormat="1" x14ac:dyDescent="0.15"/>
    <row r="2250" customFormat="1" x14ac:dyDescent="0.15"/>
    <row r="2251" customFormat="1" x14ac:dyDescent="0.15"/>
    <row r="2252" customFormat="1" x14ac:dyDescent="0.15"/>
    <row r="2253" customFormat="1" x14ac:dyDescent="0.15"/>
    <row r="2254" customFormat="1" x14ac:dyDescent="0.15"/>
    <row r="2255" customFormat="1" x14ac:dyDescent="0.15"/>
    <row r="2256" customFormat="1" x14ac:dyDescent="0.15"/>
    <row r="2257" customFormat="1" x14ac:dyDescent="0.15"/>
    <row r="2258" customFormat="1" x14ac:dyDescent="0.15"/>
    <row r="2259" customFormat="1" x14ac:dyDescent="0.15"/>
    <row r="2260" customFormat="1" x14ac:dyDescent="0.15"/>
    <row r="2261" customFormat="1" x14ac:dyDescent="0.15"/>
    <row r="2262" customFormat="1" x14ac:dyDescent="0.15"/>
    <row r="2263" customFormat="1" x14ac:dyDescent="0.15"/>
    <row r="2264" customFormat="1" x14ac:dyDescent="0.15"/>
    <row r="2265" customFormat="1" x14ac:dyDescent="0.15"/>
    <row r="2266" customFormat="1" x14ac:dyDescent="0.15"/>
    <row r="2267" customFormat="1" x14ac:dyDescent="0.15"/>
    <row r="2268" customFormat="1" x14ac:dyDescent="0.15"/>
    <row r="2269" customFormat="1" x14ac:dyDescent="0.15"/>
    <row r="2270" customFormat="1" x14ac:dyDescent="0.15"/>
    <row r="2271" customFormat="1" x14ac:dyDescent="0.15"/>
    <row r="2272" customFormat="1" x14ac:dyDescent="0.15"/>
    <row r="2273" customFormat="1" x14ac:dyDescent="0.15"/>
    <row r="2274" customFormat="1" x14ac:dyDescent="0.15"/>
    <row r="2275" customFormat="1" x14ac:dyDescent="0.15"/>
    <row r="2276" customFormat="1" x14ac:dyDescent="0.15"/>
    <row r="2277" customFormat="1" x14ac:dyDescent="0.15"/>
    <row r="2278" customFormat="1" x14ac:dyDescent="0.15"/>
    <row r="2279" customFormat="1" x14ac:dyDescent="0.15"/>
    <row r="2280" customFormat="1" x14ac:dyDescent="0.15"/>
    <row r="2281" customFormat="1" x14ac:dyDescent="0.15"/>
    <row r="2282" customFormat="1" x14ac:dyDescent="0.15"/>
    <row r="2283" customFormat="1" x14ac:dyDescent="0.15"/>
    <row r="2284" customFormat="1" x14ac:dyDescent="0.15"/>
    <row r="2285" customFormat="1" x14ac:dyDescent="0.15"/>
    <row r="2286" customFormat="1" x14ac:dyDescent="0.15"/>
    <row r="2287" customFormat="1" x14ac:dyDescent="0.15"/>
    <row r="2288" customFormat="1" x14ac:dyDescent="0.15"/>
    <row r="2289" customFormat="1" x14ac:dyDescent="0.15"/>
    <row r="2290" customFormat="1" x14ac:dyDescent="0.15"/>
    <row r="2291" customFormat="1" x14ac:dyDescent="0.15"/>
    <row r="2292" customFormat="1" x14ac:dyDescent="0.15"/>
    <row r="2293" customFormat="1" x14ac:dyDescent="0.15"/>
    <row r="2294" customFormat="1" x14ac:dyDescent="0.15"/>
    <row r="2295" customFormat="1" x14ac:dyDescent="0.15"/>
    <row r="2296" customFormat="1" x14ac:dyDescent="0.15"/>
    <row r="2297" customFormat="1" x14ac:dyDescent="0.15"/>
    <row r="2298" customFormat="1" x14ac:dyDescent="0.15"/>
    <row r="2299" customFormat="1" x14ac:dyDescent="0.15"/>
    <row r="2300" customFormat="1" x14ac:dyDescent="0.15"/>
    <row r="2301" customFormat="1" x14ac:dyDescent="0.15"/>
    <row r="2302" customFormat="1" x14ac:dyDescent="0.15"/>
    <row r="2303" customFormat="1" x14ac:dyDescent="0.15"/>
    <row r="2304" customFormat="1" x14ac:dyDescent="0.15"/>
    <row r="2305" customFormat="1" x14ac:dyDescent="0.15"/>
    <row r="2306" customFormat="1" x14ac:dyDescent="0.15"/>
    <row r="2307" customFormat="1" x14ac:dyDescent="0.15"/>
    <row r="2308" customFormat="1" x14ac:dyDescent="0.15"/>
    <row r="2309" customFormat="1" x14ac:dyDescent="0.15"/>
    <row r="2310" customFormat="1" x14ac:dyDescent="0.15"/>
    <row r="2311" customFormat="1" x14ac:dyDescent="0.15"/>
    <row r="2312" customFormat="1" x14ac:dyDescent="0.15"/>
    <row r="2313" customFormat="1" x14ac:dyDescent="0.15"/>
    <row r="2314" customFormat="1" x14ac:dyDescent="0.15"/>
    <row r="2315" customFormat="1" x14ac:dyDescent="0.15"/>
    <row r="2316" customFormat="1" x14ac:dyDescent="0.15"/>
    <row r="2317" customFormat="1" x14ac:dyDescent="0.15"/>
    <row r="2318" customFormat="1" x14ac:dyDescent="0.15"/>
    <row r="2319" customFormat="1" x14ac:dyDescent="0.15"/>
    <row r="2320" customFormat="1" x14ac:dyDescent="0.15"/>
    <row r="2321" customFormat="1" x14ac:dyDescent="0.15"/>
    <row r="2322" customFormat="1" x14ac:dyDescent="0.15"/>
    <row r="2323" customFormat="1" x14ac:dyDescent="0.15"/>
    <row r="2324" customFormat="1" x14ac:dyDescent="0.15"/>
    <row r="2325" customFormat="1" x14ac:dyDescent="0.15"/>
    <row r="2326" customFormat="1" x14ac:dyDescent="0.15"/>
    <row r="2327" customFormat="1" x14ac:dyDescent="0.15"/>
    <row r="2328" customFormat="1" x14ac:dyDescent="0.15"/>
    <row r="2329" customFormat="1" x14ac:dyDescent="0.15"/>
    <row r="2330" customFormat="1" x14ac:dyDescent="0.15"/>
    <row r="2331" customFormat="1" x14ac:dyDescent="0.15"/>
    <row r="2332" customFormat="1" x14ac:dyDescent="0.15"/>
    <row r="2333" customFormat="1" x14ac:dyDescent="0.15"/>
    <row r="2334" customFormat="1" x14ac:dyDescent="0.15"/>
    <row r="2335" customFormat="1" x14ac:dyDescent="0.15"/>
    <row r="2336" customFormat="1" x14ac:dyDescent="0.15"/>
    <row r="2337" customFormat="1" x14ac:dyDescent="0.15"/>
    <row r="2338" customFormat="1" x14ac:dyDescent="0.15"/>
    <row r="2339" customFormat="1" x14ac:dyDescent="0.15"/>
    <row r="2340" customFormat="1" x14ac:dyDescent="0.15"/>
    <row r="2341" customFormat="1" x14ac:dyDescent="0.15"/>
    <row r="2342" customFormat="1" x14ac:dyDescent="0.15"/>
    <row r="2343" customFormat="1" x14ac:dyDescent="0.15"/>
    <row r="2344" customFormat="1" x14ac:dyDescent="0.15"/>
    <row r="2345" customFormat="1" x14ac:dyDescent="0.15"/>
    <row r="2346" customFormat="1" x14ac:dyDescent="0.15"/>
    <row r="2347" customFormat="1" x14ac:dyDescent="0.15"/>
    <row r="2348" customFormat="1" x14ac:dyDescent="0.15"/>
    <row r="2349" customFormat="1" x14ac:dyDescent="0.15"/>
    <row r="2350" customFormat="1" x14ac:dyDescent="0.15"/>
    <row r="2351" customFormat="1" x14ac:dyDescent="0.15"/>
    <row r="2352" customFormat="1" x14ac:dyDescent="0.15"/>
    <row r="2353" customFormat="1" x14ac:dyDescent="0.15"/>
    <row r="2354" customFormat="1" x14ac:dyDescent="0.15"/>
    <row r="2355" customFormat="1" x14ac:dyDescent="0.15"/>
    <row r="2356" customFormat="1" x14ac:dyDescent="0.15"/>
    <row r="2357" customFormat="1" x14ac:dyDescent="0.15"/>
    <row r="2358" customFormat="1" x14ac:dyDescent="0.15"/>
    <row r="2359" customFormat="1" x14ac:dyDescent="0.15"/>
    <row r="2360" customFormat="1" x14ac:dyDescent="0.15"/>
    <row r="2361" customFormat="1" x14ac:dyDescent="0.15"/>
    <row r="2362" customFormat="1" x14ac:dyDescent="0.15"/>
    <row r="2363" customFormat="1" x14ac:dyDescent="0.15"/>
    <row r="2364" customFormat="1" x14ac:dyDescent="0.15"/>
    <row r="2365" customFormat="1" x14ac:dyDescent="0.15"/>
    <row r="2366" customFormat="1" x14ac:dyDescent="0.15"/>
    <row r="2367" customFormat="1" x14ac:dyDescent="0.15"/>
    <row r="2368" customFormat="1" x14ac:dyDescent="0.15"/>
    <row r="2369" customFormat="1" x14ac:dyDescent="0.15"/>
    <row r="2370" customFormat="1" x14ac:dyDescent="0.15"/>
    <row r="2371" customFormat="1" x14ac:dyDescent="0.15"/>
    <row r="2372" customFormat="1" x14ac:dyDescent="0.15"/>
    <row r="2373" customFormat="1" x14ac:dyDescent="0.15"/>
    <row r="2374" customFormat="1" x14ac:dyDescent="0.15"/>
    <row r="2375" customFormat="1" x14ac:dyDescent="0.15"/>
    <row r="2376" customFormat="1" x14ac:dyDescent="0.15"/>
    <row r="2377" customFormat="1" x14ac:dyDescent="0.15"/>
    <row r="2378" customFormat="1" x14ac:dyDescent="0.15"/>
    <row r="2379" customFormat="1" x14ac:dyDescent="0.15"/>
    <row r="2380" customFormat="1" x14ac:dyDescent="0.15"/>
    <row r="2381" customFormat="1" x14ac:dyDescent="0.15"/>
    <row r="2382" customFormat="1" x14ac:dyDescent="0.15"/>
    <row r="2383" customFormat="1" x14ac:dyDescent="0.15"/>
    <row r="2384" customFormat="1" x14ac:dyDescent="0.15"/>
    <row r="2385" customFormat="1" x14ac:dyDescent="0.15"/>
    <row r="2386" customFormat="1" x14ac:dyDescent="0.15"/>
    <row r="2387" customFormat="1" x14ac:dyDescent="0.15"/>
    <row r="2388" customFormat="1" x14ac:dyDescent="0.15"/>
    <row r="2389" customFormat="1" x14ac:dyDescent="0.15"/>
    <row r="2390" customFormat="1" x14ac:dyDescent="0.15"/>
    <row r="2391" customFormat="1" x14ac:dyDescent="0.15"/>
    <row r="2392" customFormat="1" x14ac:dyDescent="0.15"/>
    <row r="2393" customFormat="1" x14ac:dyDescent="0.15"/>
    <row r="2394" customFormat="1" x14ac:dyDescent="0.15"/>
    <row r="2395" customFormat="1" x14ac:dyDescent="0.15"/>
    <row r="2396" customFormat="1" x14ac:dyDescent="0.15"/>
    <row r="2397" customFormat="1" x14ac:dyDescent="0.15"/>
    <row r="2398" customFormat="1" x14ac:dyDescent="0.15"/>
    <row r="2399" customFormat="1" x14ac:dyDescent="0.15"/>
    <row r="2400" customFormat="1" x14ac:dyDescent="0.15"/>
    <row r="2401" customFormat="1" x14ac:dyDescent="0.15"/>
    <row r="2402" customFormat="1" x14ac:dyDescent="0.15"/>
    <row r="2403" customFormat="1" x14ac:dyDescent="0.15"/>
    <row r="2404" customFormat="1" x14ac:dyDescent="0.15"/>
    <row r="2405" customFormat="1" x14ac:dyDescent="0.15"/>
    <row r="2406" customFormat="1" x14ac:dyDescent="0.15"/>
    <row r="2407" customFormat="1" x14ac:dyDescent="0.15"/>
    <row r="2408" customFormat="1" x14ac:dyDescent="0.15"/>
    <row r="2409" customFormat="1" x14ac:dyDescent="0.15"/>
    <row r="2410" customFormat="1" x14ac:dyDescent="0.15"/>
    <row r="2411" customFormat="1" x14ac:dyDescent="0.15"/>
    <row r="2412" customFormat="1" x14ac:dyDescent="0.15"/>
    <row r="2413" customFormat="1" x14ac:dyDescent="0.15"/>
    <row r="2414" customFormat="1" x14ac:dyDescent="0.15"/>
    <row r="2415" customFormat="1" x14ac:dyDescent="0.15"/>
    <row r="2416" customFormat="1" x14ac:dyDescent="0.15"/>
    <row r="2417" customFormat="1" x14ac:dyDescent="0.15"/>
    <row r="2418" customFormat="1" x14ac:dyDescent="0.15"/>
    <row r="2419" customFormat="1" x14ac:dyDescent="0.15"/>
    <row r="2420" customFormat="1" x14ac:dyDescent="0.15"/>
    <row r="2421" customFormat="1" x14ac:dyDescent="0.15"/>
    <row r="2422" customFormat="1" x14ac:dyDescent="0.15"/>
    <row r="2423" customFormat="1" x14ac:dyDescent="0.15"/>
    <row r="2424" customFormat="1" x14ac:dyDescent="0.15"/>
    <row r="2425" customFormat="1" x14ac:dyDescent="0.15"/>
    <row r="2426" customFormat="1" x14ac:dyDescent="0.15"/>
    <row r="2427" customFormat="1" x14ac:dyDescent="0.15"/>
    <row r="2428" customFormat="1" x14ac:dyDescent="0.15"/>
    <row r="2429" customFormat="1" x14ac:dyDescent="0.15"/>
    <row r="2430" customFormat="1" x14ac:dyDescent="0.15"/>
    <row r="2431" customFormat="1" x14ac:dyDescent="0.15"/>
    <row r="2432" customFormat="1" x14ac:dyDescent="0.15"/>
    <row r="2433" customFormat="1" x14ac:dyDescent="0.15"/>
    <row r="2434" customFormat="1" x14ac:dyDescent="0.15"/>
    <row r="2435" customFormat="1" x14ac:dyDescent="0.15"/>
    <row r="2436" customFormat="1" x14ac:dyDescent="0.15"/>
    <row r="2437" customFormat="1" x14ac:dyDescent="0.15"/>
    <row r="2438" customFormat="1" x14ac:dyDescent="0.15"/>
    <row r="2439" customFormat="1" x14ac:dyDescent="0.15"/>
    <row r="2440" customFormat="1" x14ac:dyDescent="0.15"/>
    <row r="2441" customFormat="1" x14ac:dyDescent="0.15"/>
    <row r="2442" customFormat="1" x14ac:dyDescent="0.15"/>
    <row r="2443" customFormat="1" x14ac:dyDescent="0.15"/>
    <row r="2444" customFormat="1" x14ac:dyDescent="0.15"/>
    <row r="2445" customFormat="1" x14ac:dyDescent="0.15"/>
    <row r="2446" customFormat="1" x14ac:dyDescent="0.15"/>
    <row r="2447" customFormat="1" x14ac:dyDescent="0.15"/>
    <row r="2448" customFormat="1" x14ac:dyDescent="0.15"/>
    <row r="2449" customFormat="1" x14ac:dyDescent="0.15"/>
    <row r="2450" customFormat="1" x14ac:dyDescent="0.15"/>
    <row r="2451" customFormat="1" x14ac:dyDescent="0.15"/>
    <row r="2452" customFormat="1" x14ac:dyDescent="0.15"/>
    <row r="2453" customFormat="1" x14ac:dyDescent="0.15"/>
    <row r="2454" customFormat="1" x14ac:dyDescent="0.15"/>
    <row r="2455" customFormat="1" x14ac:dyDescent="0.15"/>
    <row r="2456" customFormat="1" x14ac:dyDescent="0.15"/>
    <row r="2457" customFormat="1" x14ac:dyDescent="0.15"/>
    <row r="2458" customFormat="1" x14ac:dyDescent="0.15"/>
    <row r="2459" customFormat="1" x14ac:dyDescent="0.15"/>
    <row r="2460" customFormat="1" x14ac:dyDescent="0.15"/>
    <row r="2461" customFormat="1" x14ac:dyDescent="0.15"/>
    <row r="2462" customFormat="1" x14ac:dyDescent="0.15"/>
    <row r="2463" customFormat="1" x14ac:dyDescent="0.15"/>
    <row r="2464" customFormat="1" x14ac:dyDescent="0.15"/>
    <row r="2465" customFormat="1" x14ac:dyDescent="0.15"/>
    <row r="2466" customFormat="1" x14ac:dyDescent="0.15"/>
    <row r="2467" customFormat="1" x14ac:dyDescent="0.15"/>
    <row r="2468" customFormat="1" x14ac:dyDescent="0.15"/>
    <row r="2469" customFormat="1" x14ac:dyDescent="0.15"/>
    <row r="2470" customFormat="1" x14ac:dyDescent="0.15"/>
    <row r="2471" customFormat="1" x14ac:dyDescent="0.15"/>
    <row r="2472" customFormat="1" x14ac:dyDescent="0.15"/>
    <row r="2473" customFormat="1" x14ac:dyDescent="0.15"/>
    <row r="2474" customFormat="1" x14ac:dyDescent="0.15"/>
    <row r="2475" customFormat="1" x14ac:dyDescent="0.15"/>
    <row r="2476" customFormat="1" x14ac:dyDescent="0.15"/>
    <row r="2477" customFormat="1" x14ac:dyDescent="0.15"/>
    <row r="2478" customFormat="1" x14ac:dyDescent="0.15"/>
    <row r="2479" customFormat="1" x14ac:dyDescent="0.15"/>
    <row r="2480" customFormat="1" x14ac:dyDescent="0.15"/>
    <row r="2481" customFormat="1" x14ac:dyDescent="0.15"/>
    <row r="2482" customFormat="1" x14ac:dyDescent="0.15"/>
    <row r="2483" customFormat="1" x14ac:dyDescent="0.15"/>
    <row r="2484" customFormat="1" x14ac:dyDescent="0.15"/>
    <row r="2485" customFormat="1" x14ac:dyDescent="0.15"/>
    <row r="2486" customFormat="1" x14ac:dyDescent="0.15"/>
    <row r="2487" customFormat="1" x14ac:dyDescent="0.15"/>
    <row r="2488" customFormat="1" x14ac:dyDescent="0.15"/>
    <row r="2489" customFormat="1" x14ac:dyDescent="0.15"/>
    <row r="2490" customFormat="1" x14ac:dyDescent="0.15"/>
    <row r="2491" customFormat="1" x14ac:dyDescent="0.15"/>
    <row r="2492" customFormat="1" x14ac:dyDescent="0.15"/>
    <row r="2493" customFormat="1" x14ac:dyDescent="0.15"/>
    <row r="2494" customFormat="1" x14ac:dyDescent="0.15"/>
    <row r="2495" customFormat="1" x14ac:dyDescent="0.15"/>
    <row r="2496" customFormat="1" x14ac:dyDescent="0.15"/>
    <row r="2497" customFormat="1" x14ac:dyDescent="0.15"/>
    <row r="2498" customFormat="1" x14ac:dyDescent="0.15"/>
    <row r="2499" customFormat="1" x14ac:dyDescent="0.15"/>
    <row r="2500" customFormat="1" x14ac:dyDescent="0.15"/>
    <row r="2501" customFormat="1" x14ac:dyDescent="0.15"/>
    <row r="2502" customFormat="1" x14ac:dyDescent="0.15"/>
    <row r="2503" customFormat="1" x14ac:dyDescent="0.15"/>
    <row r="2504" customFormat="1" x14ac:dyDescent="0.15"/>
    <row r="2505" customFormat="1" x14ac:dyDescent="0.15"/>
    <row r="2506" customFormat="1" x14ac:dyDescent="0.15"/>
    <row r="2507" customFormat="1" x14ac:dyDescent="0.15"/>
    <row r="2508" customFormat="1" x14ac:dyDescent="0.15"/>
    <row r="2509" customFormat="1" x14ac:dyDescent="0.15"/>
    <row r="2510" customFormat="1" x14ac:dyDescent="0.15"/>
    <row r="2511" customFormat="1" x14ac:dyDescent="0.15"/>
    <row r="2512" customFormat="1" x14ac:dyDescent="0.15"/>
    <row r="2513" customFormat="1" x14ac:dyDescent="0.15"/>
    <row r="2514" customFormat="1" x14ac:dyDescent="0.15"/>
    <row r="2515" customFormat="1" x14ac:dyDescent="0.15"/>
    <row r="2516" customFormat="1" x14ac:dyDescent="0.15"/>
    <row r="2517" customFormat="1" x14ac:dyDescent="0.15"/>
    <row r="2518" customFormat="1" x14ac:dyDescent="0.15"/>
    <row r="2519" customFormat="1" x14ac:dyDescent="0.15"/>
    <row r="2520" customFormat="1" x14ac:dyDescent="0.15"/>
    <row r="2521" customFormat="1" x14ac:dyDescent="0.15"/>
    <row r="2522" customFormat="1" x14ac:dyDescent="0.15"/>
    <row r="2523" customFormat="1" x14ac:dyDescent="0.15"/>
    <row r="2524" customFormat="1" x14ac:dyDescent="0.15"/>
    <row r="2525" customFormat="1" x14ac:dyDescent="0.15"/>
    <row r="2526" customFormat="1" x14ac:dyDescent="0.15"/>
    <row r="2527" customFormat="1" x14ac:dyDescent="0.15"/>
    <row r="2528" customFormat="1" x14ac:dyDescent="0.15"/>
    <row r="2529" customFormat="1" x14ac:dyDescent="0.15"/>
    <row r="2530" customFormat="1" x14ac:dyDescent="0.15"/>
    <row r="2531" customFormat="1" x14ac:dyDescent="0.15"/>
    <row r="2532" customFormat="1" x14ac:dyDescent="0.15"/>
    <row r="2533" customFormat="1" x14ac:dyDescent="0.15"/>
    <row r="2534" customFormat="1" x14ac:dyDescent="0.15"/>
    <row r="2535" customFormat="1" x14ac:dyDescent="0.15"/>
    <row r="2536" customFormat="1" x14ac:dyDescent="0.15"/>
    <row r="2537" customFormat="1" x14ac:dyDescent="0.15"/>
    <row r="2538" customFormat="1" x14ac:dyDescent="0.15"/>
    <row r="2539" customFormat="1" x14ac:dyDescent="0.15"/>
    <row r="2540" customFormat="1" x14ac:dyDescent="0.15"/>
    <row r="2541" customFormat="1" x14ac:dyDescent="0.15"/>
    <row r="2542" customFormat="1" x14ac:dyDescent="0.15"/>
    <row r="2543" customFormat="1" x14ac:dyDescent="0.15"/>
    <row r="2544" customFormat="1" x14ac:dyDescent="0.15"/>
    <row r="2545" customFormat="1" x14ac:dyDescent="0.15"/>
    <row r="2546" customFormat="1" x14ac:dyDescent="0.15"/>
    <row r="2547" customFormat="1" x14ac:dyDescent="0.15"/>
    <row r="2548" customFormat="1" x14ac:dyDescent="0.15"/>
    <row r="2549" customFormat="1" x14ac:dyDescent="0.15"/>
    <row r="2550" customFormat="1" x14ac:dyDescent="0.15"/>
    <row r="2551" customFormat="1" x14ac:dyDescent="0.15"/>
    <row r="2552" customFormat="1" x14ac:dyDescent="0.15"/>
    <row r="2553" customFormat="1" x14ac:dyDescent="0.15"/>
    <row r="2554" customFormat="1" x14ac:dyDescent="0.15"/>
    <row r="2555" customFormat="1" x14ac:dyDescent="0.15"/>
    <row r="2556" customFormat="1" x14ac:dyDescent="0.15"/>
    <row r="2557" customFormat="1" x14ac:dyDescent="0.15"/>
    <row r="2558" customFormat="1" x14ac:dyDescent="0.15"/>
    <row r="2559" customFormat="1" x14ac:dyDescent="0.15"/>
    <row r="2560" customFormat="1" x14ac:dyDescent="0.15"/>
    <row r="2561" customFormat="1" x14ac:dyDescent="0.15"/>
    <row r="2562" customFormat="1" x14ac:dyDescent="0.15"/>
    <row r="2563" customFormat="1" x14ac:dyDescent="0.15"/>
    <row r="2564" customFormat="1" x14ac:dyDescent="0.15"/>
    <row r="2565" customFormat="1" x14ac:dyDescent="0.15"/>
    <row r="2566" customFormat="1" x14ac:dyDescent="0.15"/>
    <row r="2567" customFormat="1" x14ac:dyDescent="0.15"/>
    <row r="2568" customFormat="1" x14ac:dyDescent="0.15"/>
    <row r="2569" customFormat="1" x14ac:dyDescent="0.15"/>
    <row r="2570" customFormat="1" x14ac:dyDescent="0.15"/>
    <row r="2571" customFormat="1" x14ac:dyDescent="0.15"/>
    <row r="2572" customFormat="1" x14ac:dyDescent="0.15"/>
    <row r="2573" customFormat="1" x14ac:dyDescent="0.15"/>
    <row r="2574" customFormat="1" x14ac:dyDescent="0.15"/>
    <row r="2575" customFormat="1" x14ac:dyDescent="0.15"/>
    <row r="2576" customFormat="1" x14ac:dyDescent="0.15"/>
    <row r="2577" customFormat="1" x14ac:dyDescent="0.15"/>
    <row r="2578" customFormat="1" x14ac:dyDescent="0.15"/>
    <row r="2579" customFormat="1" x14ac:dyDescent="0.15"/>
    <row r="2580" customFormat="1" x14ac:dyDescent="0.15"/>
    <row r="2581" customFormat="1" x14ac:dyDescent="0.15"/>
    <row r="2582" customFormat="1" x14ac:dyDescent="0.15"/>
    <row r="2583" customFormat="1" x14ac:dyDescent="0.15"/>
    <row r="2584" customFormat="1" x14ac:dyDescent="0.15"/>
    <row r="2585" customFormat="1" x14ac:dyDescent="0.15"/>
    <row r="2586" customFormat="1" x14ac:dyDescent="0.15"/>
    <row r="2587" customFormat="1" x14ac:dyDescent="0.15"/>
    <row r="2588" customFormat="1" x14ac:dyDescent="0.15"/>
    <row r="2589" customFormat="1" x14ac:dyDescent="0.15"/>
    <row r="2590" customFormat="1" x14ac:dyDescent="0.15"/>
    <row r="2591" customFormat="1" x14ac:dyDescent="0.15"/>
    <row r="2592" customFormat="1" x14ac:dyDescent="0.15"/>
    <row r="2593" customFormat="1" x14ac:dyDescent="0.15"/>
    <row r="2594" customFormat="1" x14ac:dyDescent="0.15"/>
    <row r="2595" customFormat="1" x14ac:dyDescent="0.15"/>
    <row r="2596" customFormat="1" x14ac:dyDescent="0.15"/>
    <row r="2597" customFormat="1" x14ac:dyDescent="0.15"/>
    <row r="2598" customFormat="1" x14ac:dyDescent="0.15"/>
    <row r="2599" customFormat="1" x14ac:dyDescent="0.15"/>
    <row r="2600" customFormat="1" x14ac:dyDescent="0.15"/>
    <row r="2601" customFormat="1" x14ac:dyDescent="0.15"/>
    <row r="2602" customFormat="1" x14ac:dyDescent="0.15"/>
    <row r="2603" customFormat="1" x14ac:dyDescent="0.15"/>
    <row r="2604" customFormat="1" x14ac:dyDescent="0.15"/>
    <row r="2605" customFormat="1" x14ac:dyDescent="0.15"/>
    <row r="2606" customFormat="1" x14ac:dyDescent="0.15"/>
    <row r="2607" customFormat="1" x14ac:dyDescent="0.15"/>
    <row r="2608" customFormat="1" x14ac:dyDescent="0.15"/>
    <row r="2609" customFormat="1" x14ac:dyDescent="0.15"/>
    <row r="2610" customFormat="1" x14ac:dyDescent="0.15"/>
    <row r="2611" customFormat="1" x14ac:dyDescent="0.15"/>
    <row r="2612" customFormat="1" x14ac:dyDescent="0.15"/>
    <row r="2613" customFormat="1" x14ac:dyDescent="0.15"/>
    <row r="2614" customFormat="1" x14ac:dyDescent="0.15"/>
    <row r="2615" customFormat="1" x14ac:dyDescent="0.15"/>
    <row r="2616" customFormat="1" x14ac:dyDescent="0.15"/>
    <row r="2617" customFormat="1" x14ac:dyDescent="0.15"/>
    <row r="2618" customFormat="1" x14ac:dyDescent="0.15"/>
    <row r="2619" customFormat="1" x14ac:dyDescent="0.15"/>
    <row r="2620" customFormat="1" x14ac:dyDescent="0.15"/>
    <row r="2621" customFormat="1" x14ac:dyDescent="0.15"/>
    <row r="2622" customFormat="1" x14ac:dyDescent="0.15"/>
    <row r="2623" customFormat="1" x14ac:dyDescent="0.15"/>
    <row r="2624" customFormat="1" x14ac:dyDescent="0.15"/>
    <row r="2625" customFormat="1" x14ac:dyDescent="0.15"/>
    <row r="2626" customFormat="1" x14ac:dyDescent="0.15"/>
    <row r="2627" customFormat="1" x14ac:dyDescent="0.15"/>
    <row r="2628" customFormat="1" x14ac:dyDescent="0.15"/>
    <row r="2629" customFormat="1" x14ac:dyDescent="0.15"/>
    <row r="2630" customFormat="1" x14ac:dyDescent="0.15"/>
    <row r="2631" customFormat="1" x14ac:dyDescent="0.15"/>
    <row r="2632" customFormat="1" x14ac:dyDescent="0.15"/>
    <row r="2633" customFormat="1" x14ac:dyDescent="0.15"/>
    <row r="2634" customFormat="1" x14ac:dyDescent="0.15"/>
    <row r="2635" customFormat="1" x14ac:dyDescent="0.15"/>
    <row r="2636" customFormat="1" x14ac:dyDescent="0.15"/>
    <row r="2637" customFormat="1" x14ac:dyDescent="0.15"/>
    <row r="2638" customFormat="1" x14ac:dyDescent="0.15"/>
    <row r="2639" customFormat="1" x14ac:dyDescent="0.15"/>
    <row r="2640" customFormat="1" x14ac:dyDescent="0.15"/>
    <row r="2641" customFormat="1" x14ac:dyDescent="0.15"/>
    <row r="2642" customFormat="1" x14ac:dyDescent="0.15"/>
    <row r="2643" customFormat="1" x14ac:dyDescent="0.15"/>
    <row r="2644" customFormat="1" x14ac:dyDescent="0.15"/>
    <row r="2645" customFormat="1" x14ac:dyDescent="0.15"/>
    <row r="2646" customFormat="1" x14ac:dyDescent="0.15"/>
    <row r="2647" customFormat="1" x14ac:dyDescent="0.15"/>
    <row r="2648" customFormat="1" x14ac:dyDescent="0.15"/>
    <row r="2649" customFormat="1" x14ac:dyDescent="0.15"/>
    <row r="2650" customFormat="1" x14ac:dyDescent="0.15"/>
    <row r="2651" customFormat="1" x14ac:dyDescent="0.15"/>
    <row r="2652" customFormat="1" x14ac:dyDescent="0.15"/>
    <row r="2653" customFormat="1" x14ac:dyDescent="0.15"/>
    <row r="2654" customFormat="1" x14ac:dyDescent="0.15"/>
    <row r="2655" customFormat="1" x14ac:dyDescent="0.15"/>
    <row r="2656" customFormat="1" x14ac:dyDescent="0.15"/>
    <row r="2657" customFormat="1" x14ac:dyDescent="0.15"/>
    <row r="2658" customFormat="1" x14ac:dyDescent="0.15"/>
    <row r="2659" customFormat="1" x14ac:dyDescent="0.15"/>
    <row r="2660" customFormat="1" x14ac:dyDescent="0.15"/>
    <row r="2661" customFormat="1" x14ac:dyDescent="0.15"/>
    <row r="2662" customFormat="1" x14ac:dyDescent="0.15"/>
    <row r="2663" customFormat="1" x14ac:dyDescent="0.15"/>
    <row r="2664" customFormat="1" x14ac:dyDescent="0.15"/>
    <row r="2665" customFormat="1" x14ac:dyDescent="0.15"/>
    <row r="2666" customFormat="1" x14ac:dyDescent="0.15"/>
    <row r="2667" customFormat="1" x14ac:dyDescent="0.15"/>
    <row r="2668" customFormat="1" x14ac:dyDescent="0.15"/>
    <row r="2669" customFormat="1" x14ac:dyDescent="0.15"/>
    <row r="2670" customFormat="1" x14ac:dyDescent="0.15"/>
    <row r="2671" customFormat="1" x14ac:dyDescent="0.15"/>
    <row r="2672" customFormat="1" x14ac:dyDescent="0.15"/>
    <row r="2673" customFormat="1" x14ac:dyDescent="0.15"/>
    <row r="2674" customFormat="1" x14ac:dyDescent="0.15"/>
    <row r="2675" customFormat="1" x14ac:dyDescent="0.15"/>
    <row r="2676" customFormat="1" x14ac:dyDescent="0.15"/>
    <row r="2677" customFormat="1" x14ac:dyDescent="0.15"/>
    <row r="2678" customFormat="1" x14ac:dyDescent="0.15"/>
    <row r="2679" customFormat="1" x14ac:dyDescent="0.15"/>
    <row r="2680" customFormat="1" x14ac:dyDescent="0.15"/>
    <row r="2681" customFormat="1" x14ac:dyDescent="0.15"/>
    <row r="2682" customFormat="1" x14ac:dyDescent="0.15"/>
    <row r="2683" customFormat="1" x14ac:dyDescent="0.15"/>
    <row r="2684" customFormat="1" x14ac:dyDescent="0.15"/>
    <row r="2685" customFormat="1" x14ac:dyDescent="0.15"/>
    <row r="2686" customFormat="1" x14ac:dyDescent="0.15"/>
    <row r="2687" customFormat="1" x14ac:dyDescent="0.15"/>
    <row r="2688" customFormat="1" x14ac:dyDescent="0.15"/>
    <row r="2689" customFormat="1" x14ac:dyDescent="0.15"/>
    <row r="2690" customFormat="1" x14ac:dyDescent="0.15"/>
    <row r="2691" customFormat="1" x14ac:dyDescent="0.15"/>
    <row r="2692" customFormat="1" x14ac:dyDescent="0.15"/>
    <row r="2693" customFormat="1" x14ac:dyDescent="0.15"/>
    <row r="2694" customFormat="1" x14ac:dyDescent="0.15"/>
    <row r="2695" customFormat="1" x14ac:dyDescent="0.15"/>
    <row r="2696" customFormat="1" x14ac:dyDescent="0.15"/>
    <row r="2697" customFormat="1" x14ac:dyDescent="0.15"/>
    <row r="2698" customFormat="1" x14ac:dyDescent="0.15"/>
    <row r="2699" customFormat="1" x14ac:dyDescent="0.15"/>
    <row r="2700" customFormat="1" x14ac:dyDescent="0.15"/>
    <row r="2701" customFormat="1" x14ac:dyDescent="0.15"/>
    <row r="2702" customFormat="1" x14ac:dyDescent="0.15"/>
    <row r="2703" customFormat="1" x14ac:dyDescent="0.15"/>
    <row r="2704" customFormat="1" x14ac:dyDescent="0.15"/>
    <row r="2705" customFormat="1" x14ac:dyDescent="0.15"/>
    <row r="2706" customFormat="1" x14ac:dyDescent="0.15"/>
    <row r="2707" customFormat="1" x14ac:dyDescent="0.15"/>
    <row r="2708" customFormat="1" x14ac:dyDescent="0.15"/>
    <row r="2709" customFormat="1" x14ac:dyDescent="0.15"/>
    <row r="2710" customFormat="1" x14ac:dyDescent="0.15"/>
    <row r="2711" customFormat="1" x14ac:dyDescent="0.15"/>
    <row r="2712" customFormat="1" x14ac:dyDescent="0.15"/>
    <row r="2713" customFormat="1" x14ac:dyDescent="0.15"/>
    <row r="2714" customFormat="1" x14ac:dyDescent="0.15"/>
    <row r="2715" customFormat="1" x14ac:dyDescent="0.15"/>
    <row r="2716" customFormat="1" x14ac:dyDescent="0.15"/>
    <row r="2717" customFormat="1" x14ac:dyDescent="0.15"/>
    <row r="2718" customFormat="1" x14ac:dyDescent="0.15"/>
    <row r="2719" customFormat="1" x14ac:dyDescent="0.15"/>
    <row r="2720" customFormat="1" x14ac:dyDescent="0.15"/>
    <row r="2721" customFormat="1" x14ac:dyDescent="0.15"/>
    <row r="2722" customFormat="1" x14ac:dyDescent="0.15"/>
    <row r="2723" customFormat="1" x14ac:dyDescent="0.15"/>
    <row r="2724" customFormat="1" x14ac:dyDescent="0.15"/>
    <row r="2725" customFormat="1" x14ac:dyDescent="0.15"/>
    <row r="2726" customFormat="1" x14ac:dyDescent="0.15"/>
    <row r="2727" customFormat="1" x14ac:dyDescent="0.15"/>
    <row r="2728" customFormat="1" x14ac:dyDescent="0.15"/>
    <row r="2729" customFormat="1" x14ac:dyDescent="0.15"/>
    <row r="2730" customFormat="1" x14ac:dyDescent="0.15"/>
    <row r="2731" customFormat="1" x14ac:dyDescent="0.15"/>
    <row r="2732" customFormat="1" x14ac:dyDescent="0.15"/>
    <row r="2733" customFormat="1" x14ac:dyDescent="0.15"/>
    <row r="2734" customFormat="1" x14ac:dyDescent="0.15"/>
    <row r="2735" customFormat="1" x14ac:dyDescent="0.15"/>
    <row r="2736" customFormat="1" x14ac:dyDescent="0.15"/>
    <row r="2737" customFormat="1" x14ac:dyDescent="0.15"/>
    <row r="2738" customFormat="1" x14ac:dyDescent="0.15"/>
    <row r="2739" customFormat="1" x14ac:dyDescent="0.15"/>
    <row r="2740" customFormat="1" x14ac:dyDescent="0.15"/>
    <row r="2741" customFormat="1" x14ac:dyDescent="0.15"/>
    <row r="2742" customFormat="1" x14ac:dyDescent="0.15"/>
    <row r="2743" customFormat="1" x14ac:dyDescent="0.15"/>
    <row r="2744" customFormat="1" x14ac:dyDescent="0.15"/>
    <row r="2745" customFormat="1" x14ac:dyDescent="0.15"/>
    <row r="2746" customFormat="1" x14ac:dyDescent="0.15"/>
    <row r="2747" customFormat="1" x14ac:dyDescent="0.15"/>
    <row r="2748" customFormat="1" x14ac:dyDescent="0.15"/>
    <row r="2749" customFormat="1" x14ac:dyDescent="0.15"/>
    <row r="2750" customFormat="1" x14ac:dyDescent="0.15"/>
    <row r="2751" customFormat="1" x14ac:dyDescent="0.15"/>
    <row r="2752" customFormat="1" x14ac:dyDescent="0.15"/>
    <row r="2753" customFormat="1" x14ac:dyDescent="0.15"/>
    <row r="2754" customFormat="1" x14ac:dyDescent="0.15"/>
    <row r="2755" customFormat="1" x14ac:dyDescent="0.15"/>
    <row r="2756" customFormat="1" x14ac:dyDescent="0.15"/>
    <row r="2757" customFormat="1" x14ac:dyDescent="0.15"/>
    <row r="2758" customFormat="1" x14ac:dyDescent="0.15"/>
    <row r="2759" customFormat="1" x14ac:dyDescent="0.15"/>
    <row r="2760" customFormat="1" x14ac:dyDescent="0.15"/>
    <row r="2761" customFormat="1" x14ac:dyDescent="0.15"/>
    <row r="2762" customFormat="1" x14ac:dyDescent="0.15"/>
    <row r="2763" customFormat="1" x14ac:dyDescent="0.15"/>
    <row r="2764" customFormat="1" x14ac:dyDescent="0.15"/>
    <row r="2765" customFormat="1" x14ac:dyDescent="0.15"/>
    <row r="2766" customFormat="1" x14ac:dyDescent="0.15"/>
    <row r="2767" customFormat="1" x14ac:dyDescent="0.15"/>
    <row r="2768" customFormat="1" x14ac:dyDescent="0.15"/>
    <row r="2769" customFormat="1" x14ac:dyDescent="0.15"/>
    <row r="2770" customFormat="1" x14ac:dyDescent="0.15"/>
    <row r="2771" customFormat="1" x14ac:dyDescent="0.15"/>
    <row r="2772" customFormat="1" x14ac:dyDescent="0.15"/>
    <row r="2773" customFormat="1" x14ac:dyDescent="0.15"/>
    <row r="2774" customFormat="1" x14ac:dyDescent="0.15"/>
    <row r="2775" customFormat="1" x14ac:dyDescent="0.15"/>
    <row r="2776" customFormat="1" x14ac:dyDescent="0.15"/>
    <row r="2777" customFormat="1" x14ac:dyDescent="0.15"/>
    <row r="2778" customFormat="1" x14ac:dyDescent="0.15"/>
    <row r="2779" customFormat="1" x14ac:dyDescent="0.15"/>
    <row r="2780" customFormat="1" x14ac:dyDescent="0.15"/>
    <row r="2781" customFormat="1" x14ac:dyDescent="0.15"/>
    <row r="2782" customFormat="1" x14ac:dyDescent="0.15"/>
    <row r="2783" customFormat="1" x14ac:dyDescent="0.15"/>
    <row r="2784" customFormat="1" x14ac:dyDescent="0.15"/>
    <row r="2785" customFormat="1" x14ac:dyDescent="0.15"/>
    <row r="2786" customFormat="1" x14ac:dyDescent="0.15"/>
    <row r="2787" customFormat="1" x14ac:dyDescent="0.15"/>
    <row r="2788" customFormat="1" x14ac:dyDescent="0.15"/>
    <row r="2789" customFormat="1" x14ac:dyDescent="0.15"/>
    <row r="2790" customFormat="1" x14ac:dyDescent="0.15"/>
    <row r="2791" customFormat="1" x14ac:dyDescent="0.15"/>
    <row r="2792" customFormat="1" x14ac:dyDescent="0.15"/>
    <row r="2793" customFormat="1" x14ac:dyDescent="0.15"/>
    <row r="2794" customFormat="1" x14ac:dyDescent="0.15"/>
    <row r="2795" customFormat="1" x14ac:dyDescent="0.15"/>
    <row r="2796" customFormat="1" x14ac:dyDescent="0.15"/>
    <row r="2797" customFormat="1" x14ac:dyDescent="0.15"/>
    <row r="2798" customFormat="1" x14ac:dyDescent="0.15"/>
    <row r="2799" customFormat="1" x14ac:dyDescent="0.15"/>
    <row r="2800" customFormat="1" x14ac:dyDescent="0.15"/>
    <row r="2801" customFormat="1" x14ac:dyDescent="0.15"/>
    <row r="2802" customFormat="1" x14ac:dyDescent="0.15"/>
    <row r="2803" customFormat="1" x14ac:dyDescent="0.15"/>
    <row r="2804" customFormat="1" x14ac:dyDescent="0.15"/>
    <row r="2805" customFormat="1" x14ac:dyDescent="0.15"/>
    <row r="2806" customFormat="1" x14ac:dyDescent="0.15"/>
    <row r="2807" customFormat="1" x14ac:dyDescent="0.15"/>
    <row r="2808" customFormat="1" x14ac:dyDescent="0.15"/>
    <row r="2809" customFormat="1" x14ac:dyDescent="0.15"/>
    <row r="2810" customFormat="1" x14ac:dyDescent="0.15"/>
    <row r="2811" customFormat="1" x14ac:dyDescent="0.15"/>
    <row r="2812" customFormat="1" x14ac:dyDescent="0.15"/>
    <row r="2813" customFormat="1" x14ac:dyDescent="0.15"/>
    <row r="2814" customFormat="1" x14ac:dyDescent="0.15"/>
    <row r="2815" customFormat="1" x14ac:dyDescent="0.15"/>
    <row r="2816" customFormat="1" x14ac:dyDescent="0.15"/>
    <row r="2817" customFormat="1" x14ac:dyDescent="0.15"/>
    <row r="2818" customFormat="1" x14ac:dyDescent="0.15"/>
    <row r="2819" customFormat="1" x14ac:dyDescent="0.15"/>
    <row r="2820" customFormat="1" x14ac:dyDescent="0.15"/>
    <row r="2821" customFormat="1" x14ac:dyDescent="0.15"/>
    <row r="2822" customFormat="1" x14ac:dyDescent="0.15"/>
    <row r="2823" customFormat="1" x14ac:dyDescent="0.15"/>
    <row r="2824" customFormat="1" x14ac:dyDescent="0.15"/>
    <row r="2825" customFormat="1" x14ac:dyDescent="0.15"/>
    <row r="2826" customFormat="1" x14ac:dyDescent="0.15"/>
    <row r="2827" customFormat="1" x14ac:dyDescent="0.15"/>
    <row r="2828" customFormat="1" x14ac:dyDescent="0.15"/>
    <row r="2829" customFormat="1" x14ac:dyDescent="0.15"/>
    <row r="2830" customFormat="1" x14ac:dyDescent="0.15"/>
    <row r="2831" customFormat="1" x14ac:dyDescent="0.15"/>
    <row r="2832" customFormat="1" x14ac:dyDescent="0.15"/>
    <row r="2833" customFormat="1" x14ac:dyDescent="0.15"/>
    <row r="2834" customFormat="1" x14ac:dyDescent="0.15"/>
    <row r="2835" customFormat="1" x14ac:dyDescent="0.15"/>
    <row r="2836" customFormat="1" x14ac:dyDescent="0.15"/>
    <row r="2837" customFormat="1" x14ac:dyDescent="0.15"/>
    <row r="2838" customFormat="1" x14ac:dyDescent="0.15"/>
    <row r="2839" customFormat="1" x14ac:dyDescent="0.15"/>
    <row r="2840" customFormat="1" x14ac:dyDescent="0.15"/>
    <row r="2841" customFormat="1" x14ac:dyDescent="0.15"/>
    <row r="2842" customFormat="1" x14ac:dyDescent="0.15"/>
    <row r="2843" customFormat="1" x14ac:dyDescent="0.15"/>
    <row r="2844" customFormat="1" x14ac:dyDescent="0.15"/>
    <row r="2845" customFormat="1" x14ac:dyDescent="0.15"/>
    <row r="2846" customFormat="1" x14ac:dyDescent="0.15"/>
    <row r="2847" customFormat="1" x14ac:dyDescent="0.15"/>
    <row r="2848" customFormat="1" x14ac:dyDescent="0.15"/>
    <row r="2849" customFormat="1" x14ac:dyDescent="0.15"/>
    <row r="2850" customFormat="1" x14ac:dyDescent="0.15"/>
    <row r="2851" customFormat="1" x14ac:dyDescent="0.15"/>
    <row r="2852" customFormat="1" x14ac:dyDescent="0.15"/>
    <row r="2853" customFormat="1" x14ac:dyDescent="0.15"/>
    <row r="2854" customFormat="1" x14ac:dyDescent="0.15"/>
    <row r="2855" customFormat="1" x14ac:dyDescent="0.15"/>
    <row r="2856" customFormat="1" x14ac:dyDescent="0.15"/>
    <row r="2857" customFormat="1" x14ac:dyDescent="0.15"/>
    <row r="2858" customFormat="1" x14ac:dyDescent="0.15"/>
    <row r="2859" customFormat="1" x14ac:dyDescent="0.15"/>
    <row r="2860" customFormat="1" x14ac:dyDescent="0.15"/>
    <row r="2861" customFormat="1" x14ac:dyDescent="0.15"/>
    <row r="2862" customFormat="1" x14ac:dyDescent="0.15"/>
    <row r="2863" customFormat="1" x14ac:dyDescent="0.15"/>
    <row r="2864" customFormat="1" x14ac:dyDescent="0.15"/>
    <row r="2865" customFormat="1" x14ac:dyDescent="0.15"/>
    <row r="2866" customFormat="1" x14ac:dyDescent="0.15"/>
    <row r="2867" customFormat="1" x14ac:dyDescent="0.15"/>
    <row r="2868" customFormat="1" x14ac:dyDescent="0.15"/>
    <row r="2869" customFormat="1" x14ac:dyDescent="0.15"/>
    <row r="2870" customFormat="1" x14ac:dyDescent="0.15"/>
    <row r="2871" customFormat="1" x14ac:dyDescent="0.15"/>
    <row r="2872" customFormat="1" x14ac:dyDescent="0.15"/>
    <row r="2873" customFormat="1" x14ac:dyDescent="0.15"/>
    <row r="2874" customFormat="1" x14ac:dyDescent="0.15"/>
    <row r="2875" customFormat="1" x14ac:dyDescent="0.15"/>
    <row r="2876" customFormat="1" x14ac:dyDescent="0.15"/>
    <row r="2877" customFormat="1" x14ac:dyDescent="0.15"/>
    <row r="2878" customFormat="1" x14ac:dyDescent="0.15"/>
    <row r="2879" customFormat="1" x14ac:dyDescent="0.15"/>
    <row r="2880" customFormat="1" x14ac:dyDescent="0.15"/>
    <row r="2881" customFormat="1" x14ac:dyDescent="0.15"/>
    <row r="2882" customFormat="1" x14ac:dyDescent="0.15"/>
    <row r="2883" customFormat="1" x14ac:dyDescent="0.15"/>
    <row r="2884" customFormat="1" x14ac:dyDescent="0.15"/>
    <row r="2885" customFormat="1" x14ac:dyDescent="0.15"/>
    <row r="2886" customFormat="1" x14ac:dyDescent="0.15"/>
    <row r="2887" customFormat="1" x14ac:dyDescent="0.15"/>
    <row r="2888" customFormat="1" x14ac:dyDescent="0.15"/>
    <row r="2889" customFormat="1" x14ac:dyDescent="0.15"/>
    <row r="2890" customFormat="1" x14ac:dyDescent="0.15"/>
    <row r="2891" customFormat="1" x14ac:dyDescent="0.15"/>
    <row r="2892" customFormat="1" x14ac:dyDescent="0.15"/>
    <row r="2893" customFormat="1" x14ac:dyDescent="0.15"/>
    <row r="2894" customFormat="1" x14ac:dyDescent="0.15"/>
    <row r="2895" customFormat="1" x14ac:dyDescent="0.15"/>
    <row r="2896" customFormat="1" x14ac:dyDescent="0.15"/>
    <row r="2897" customFormat="1" x14ac:dyDescent="0.15"/>
    <row r="2898" customFormat="1" x14ac:dyDescent="0.15"/>
    <row r="2899" customFormat="1" x14ac:dyDescent="0.15"/>
    <row r="2900" customFormat="1" x14ac:dyDescent="0.15"/>
    <row r="2901" customFormat="1" x14ac:dyDescent="0.15"/>
    <row r="2902" customFormat="1" x14ac:dyDescent="0.15"/>
    <row r="2903" customFormat="1" x14ac:dyDescent="0.15"/>
    <row r="2904" customFormat="1" x14ac:dyDescent="0.15"/>
    <row r="2905" customFormat="1" x14ac:dyDescent="0.15"/>
    <row r="2906" customFormat="1" x14ac:dyDescent="0.15"/>
    <row r="2907" customFormat="1" x14ac:dyDescent="0.15"/>
    <row r="2908" customFormat="1" x14ac:dyDescent="0.15"/>
    <row r="2909" customFormat="1" x14ac:dyDescent="0.15"/>
    <row r="2910" customFormat="1" x14ac:dyDescent="0.15"/>
    <row r="2911" customFormat="1" x14ac:dyDescent="0.15"/>
    <row r="2912" customFormat="1" x14ac:dyDescent="0.15"/>
    <row r="2913" customFormat="1" x14ac:dyDescent="0.15"/>
    <row r="2914" customFormat="1" x14ac:dyDescent="0.15"/>
    <row r="2915" customFormat="1" x14ac:dyDescent="0.15"/>
    <row r="2916" customFormat="1" x14ac:dyDescent="0.15"/>
    <row r="2917" customFormat="1" x14ac:dyDescent="0.15"/>
    <row r="2918" customFormat="1" x14ac:dyDescent="0.15"/>
    <row r="2919" customFormat="1" x14ac:dyDescent="0.15"/>
    <row r="2920" customFormat="1" x14ac:dyDescent="0.15"/>
    <row r="2921" customFormat="1" x14ac:dyDescent="0.15"/>
    <row r="2922" customFormat="1" x14ac:dyDescent="0.15"/>
    <row r="2923" customFormat="1" x14ac:dyDescent="0.15"/>
    <row r="2924" customFormat="1" x14ac:dyDescent="0.15"/>
    <row r="2925" customFormat="1" x14ac:dyDescent="0.15"/>
    <row r="2926" customFormat="1" x14ac:dyDescent="0.15"/>
    <row r="2927" customFormat="1" x14ac:dyDescent="0.15"/>
    <row r="2928" customFormat="1" x14ac:dyDescent="0.15"/>
    <row r="2929" customFormat="1" x14ac:dyDescent="0.15"/>
    <row r="2930" customFormat="1" x14ac:dyDescent="0.15"/>
    <row r="2931" customFormat="1" x14ac:dyDescent="0.15"/>
    <row r="2932" customFormat="1" x14ac:dyDescent="0.15"/>
    <row r="2933" customFormat="1" x14ac:dyDescent="0.15"/>
    <row r="2934" customFormat="1" x14ac:dyDescent="0.15"/>
    <row r="2935" customFormat="1" x14ac:dyDescent="0.15"/>
    <row r="2936" customFormat="1" x14ac:dyDescent="0.15"/>
    <row r="2937" customFormat="1" x14ac:dyDescent="0.15"/>
    <row r="2938" customFormat="1" x14ac:dyDescent="0.15"/>
    <row r="2939" customFormat="1" x14ac:dyDescent="0.15"/>
    <row r="2940" customFormat="1" x14ac:dyDescent="0.15"/>
    <row r="2941" customFormat="1" x14ac:dyDescent="0.15"/>
    <row r="2942" customFormat="1" x14ac:dyDescent="0.15"/>
    <row r="2943" customFormat="1" x14ac:dyDescent="0.15"/>
    <row r="2944" customFormat="1" x14ac:dyDescent="0.15"/>
    <row r="2945" customFormat="1" x14ac:dyDescent="0.15"/>
    <row r="2946" customFormat="1" x14ac:dyDescent="0.15"/>
    <row r="2947" customFormat="1" x14ac:dyDescent="0.15"/>
    <row r="2948" customFormat="1" x14ac:dyDescent="0.15"/>
    <row r="2949" customFormat="1" x14ac:dyDescent="0.15"/>
    <row r="2950" customFormat="1" x14ac:dyDescent="0.15"/>
    <row r="2951" customFormat="1" x14ac:dyDescent="0.15"/>
    <row r="2952" customFormat="1" x14ac:dyDescent="0.15"/>
    <row r="2953" customFormat="1" x14ac:dyDescent="0.15"/>
    <row r="2954" customFormat="1" x14ac:dyDescent="0.15"/>
    <row r="2955" customFormat="1" x14ac:dyDescent="0.15"/>
    <row r="2956" customFormat="1" x14ac:dyDescent="0.15"/>
    <row r="2957" customFormat="1" x14ac:dyDescent="0.15"/>
    <row r="2958" customFormat="1" x14ac:dyDescent="0.15"/>
    <row r="2959" customFormat="1" x14ac:dyDescent="0.15"/>
    <row r="2960" customFormat="1" x14ac:dyDescent="0.15"/>
    <row r="2961" customFormat="1" x14ac:dyDescent="0.15"/>
    <row r="2962" customFormat="1" x14ac:dyDescent="0.15"/>
    <row r="2963" customFormat="1" x14ac:dyDescent="0.15"/>
    <row r="2964" customFormat="1" x14ac:dyDescent="0.15"/>
    <row r="2965" customFormat="1" x14ac:dyDescent="0.15"/>
    <row r="2966" customFormat="1" x14ac:dyDescent="0.15"/>
    <row r="2967" customFormat="1" x14ac:dyDescent="0.15"/>
    <row r="2968" customFormat="1" x14ac:dyDescent="0.15"/>
    <row r="2969" customFormat="1" x14ac:dyDescent="0.15"/>
    <row r="2970" customFormat="1" x14ac:dyDescent="0.15"/>
    <row r="2971" customFormat="1" x14ac:dyDescent="0.15"/>
    <row r="2972" customFormat="1" x14ac:dyDescent="0.15"/>
    <row r="2973" customFormat="1" x14ac:dyDescent="0.15"/>
    <row r="2974" customFormat="1" x14ac:dyDescent="0.15"/>
    <row r="2975" customFormat="1" x14ac:dyDescent="0.15"/>
    <row r="2976" customFormat="1" x14ac:dyDescent="0.15"/>
    <row r="2977" customFormat="1" x14ac:dyDescent="0.15"/>
    <row r="2978" customFormat="1" x14ac:dyDescent="0.15"/>
    <row r="2979" customFormat="1" x14ac:dyDescent="0.15"/>
    <row r="2980" customFormat="1" x14ac:dyDescent="0.15"/>
    <row r="2981" customFormat="1" x14ac:dyDescent="0.15"/>
    <row r="2982" customFormat="1" x14ac:dyDescent="0.15"/>
    <row r="2983" customFormat="1" x14ac:dyDescent="0.15"/>
    <row r="2984" customFormat="1" x14ac:dyDescent="0.15"/>
    <row r="2985" customFormat="1" x14ac:dyDescent="0.15"/>
    <row r="2986" customFormat="1" x14ac:dyDescent="0.15"/>
    <row r="2987" customFormat="1" x14ac:dyDescent="0.15"/>
    <row r="2988" customFormat="1" x14ac:dyDescent="0.15"/>
    <row r="2989" customFormat="1" x14ac:dyDescent="0.15"/>
    <row r="2990" customFormat="1" x14ac:dyDescent="0.15"/>
    <row r="2991" customFormat="1" x14ac:dyDescent="0.15"/>
    <row r="2992" customFormat="1" x14ac:dyDescent="0.15"/>
    <row r="2993" customFormat="1" x14ac:dyDescent="0.15"/>
    <row r="2994" customFormat="1" x14ac:dyDescent="0.15"/>
    <row r="2995" customFormat="1" x14ac:dyDescent="0.15"/>
    <row r="2996" customFormat="1" x14ac:dyDescent="0.15"/>
    <row r="2997" customFormat="1" x14ac:dyDescent="0.15"/>
    <row r="2998" customFormat="1" x14ac:dyDescent="0.15"/>
    <row r="2999" customFormat="1" x14ac:dyDescent="0.15"/>
    <row r="3000" customFormat="1" x14ac:dyDescent="0.15"/>
    <row r="3001" customFormat="1" x14ac:dyDescent="0.15"/>
    <row r="3002" customFormat="1" x14ac:dyDescent="0.15"/>
    <row r="3003" customFormat="1" x14ac:dyDescent="0.15"/>
    <row r="3004" customFormat="1" x14ac:dyDescent="0.15"/>
    <row r="3005" customFormat="1" x14ac:dyDescent="0.15"/>
    <row r="3006" customFormat="1" x14ac:dyDescent="0.15"/>
    <row r="3007" customFormat="1" x14ac:dyDescent="0.15"/>
    <row r="3008" customFormat="1" x14ac:dyDescent="0.15"/>
    <row r="3009" customFormat="1" x14ac:dyDescent="0.15"/>
    <row r="3010" customFormat="1" x14ac:dyDescent="0.15"/>
    <row r="3011" customFormat="1" x14ac:dyDescent="0.15"/>
    <row r="3012" customFormat="1" x14ac:dyDescent="0.15"/>
    <row r="3013" customFormat="1" x14ac:dyDescent="0.15"/>
    <row r="3014" customFormat="1" x14ac:dyDescent="0.15"/>
    <row r="3015" customFormat="1" x14ac:dyDescent="0.15"/>
    <row r="3016" customFormat="1" x14ac:dyDescent="0.15"/>
    <row r="3017" customFormat="1" x14ac:dyDescent="0.15"/>
    <row r="3018" customFormat="1" x14ac:dyDescent="0.15"/>
    <row r="3019" customFormat="1" x14ac:dyDescent="0.15"/>
    <row r="3020" customFormat="1" x14ac:dyDescent="0.15"/>
    <row r="3021" customFormat="1" x14ac:dyDescent="0.15"/>
    <row r="3022" customFormat="1" x14ac:dyDescent="0.15"/>
    <row r="3023" customFormat="1" x14ac:dyDescent="0.15"/>
    <row r="3024" customFormat="1" x14ac:dyDescent="0.15"/>
    <row r="3025" customFormat="1" x14ac:dyDescent="0.15"/>
    <row r="3026" customFormat="1" x14ac:dyDescent="0.15"/>
    <row r="3027" customFormat="1" x14ac:dyDescent="0.15"/>
    <row r="3028" customFormat="1" x14ac:dyDescent="0.15"/>
    <row r="3029" customFormat="1" x14ac:dyDescent="0.15"/>
    <row r="3030" customFormat="1" x14ac:dyDescent="0.15"/>
    <row r="3031" customFormat="1" x14ac:dyDescent="0.15"/>
    <row r="3032" customFormat="1" x14ac:dyDescent="0.15"/>
    <row r="3033" customFormat="1" x14ac:dyDescent="0.15"/>
    <row r="3034" customFormat="1" x14ac:dyDescent="0.15"/>
    <row r="3035" customFormat="1" x14ac:dyDescent="0.15"/>
    <row r="3036" customFormat="1" x14ac:dyDescent="0.15"/>
    <row r="3037" customFormat="1" x14ac:dyDescent="0.15"/>
    <row r="3038" customFormat="1" x14ac:dyDescent="0.15"/>
    <row r="3039" customFormat="1" x14ac:dyDescent="0.15"/>
    <row r="3040" customFormat="1" x14ac:dyDescent="0.15"/>
    <row r="3041" customFormat="1" x14ac:dyDescent="0.15"/>
    <row r="3042" customFormat="1" x14ac:dyDescent="0.15"/>
    <row r="3043" customFormat="1" x14ac:dyDescent="0.15"/>
    <row r="3044" customFormat="1" x14ac:dyDescent="0.15"/>
    <row r="3045" customFormat="1" x14ac:dyDescent="0.15"/>
    <row r="3046" customFormat="1" x14ac:dyDescent="0.15"/>
    <row r="3047" customFormat="1" x14ac:dyDescent="0.15"/>
    <row r="3048" customFormat="1" x14ac:dyDescent="0.15"/>
    <row r="3049" customFormat="1" x14ac:dyDescent="0.15"/>
    <row r="3050" customFormat="1" x14ac:dyDescent="0.15"/>
    <row r="3051" customFormat="1" x14ac:dyDescent="0.15"/>
    <row r="3052" customFormat="1" x14ac:dyDescent="0.15"/>
    <row r="3053" customFormat="1" x14ac:dyDescent="0.15"/>
    <row r="3054" customFormat="1" x14ac:dyDescent="0.15"/>
    <row r="3055" customFormat="1" x14ac:dyDescent="0.15"/>
    <row r="3056" customFormat="1" x14ac:dyDescent="0.15"/>
    <row r="3057" customFormat="1" x14ac:dyDescent="0.15"/>
    <row r="3058" customFormat="1" x14ac:dyDescent="0.15"/>
    <row r="3059" customFormat="1" x14ac:dyDescent="0.15"/>
    <row r="3060" customFormat="1" x14ac:dyDescent="0.15"/>
    <row r="3061" customFormat="1" x14ac:dyDescent="0.15"/>
    <row r="3062" customFormat="1" x14ac:dyDescent="0.15"/>
    <row r="3063" customFormat="1" x14ac:dyDescent="0.15"/>
    <row r="3064" customFormat="1" x14ac:dyDescent="0.15"/>
    <row r="3065" customFormat="1" x14ac:dyDescent="0.15"/>
    <row r="3066" customFormat="1" x14ac:dyDescent="0.15"/>
    <row r="3067" customFormat="1" x14ac:dyDescent="0.15"/>
    <row r="3068" customFormat="1" x14ac:dyDescent="0.15"/>
    <row r="3069" customFormat="1" x14ac:dyDescent="0.15"/>
    <row r="3070" customFormat="1" x14ac:dyDescent="0.15"/>
    <row r="3071" customFormat="1" x14ac:dyDescent="0.15"/>
    <row r="3072" customFormat="1" x14ac:dyDescent="0.15"/>
    <row r="3073" customFormat="1" x14ac:dyDescent="0.15"/>
    <row r="3074" customFormat="1" x14ac:dyDescent="0.15"/>
    <row r="3075" customFormat="1" x14ac:dyDescent="0.15"/>
    <row r="3076" customFormat="1" x14ac:dyDescent="0.15"/>
    <row r="3077" customFormat="1" x14ac:dyDescent="0.15"/>
    <row r="3078" customFormat="1" x14ac:dyDescent="0.15"/>
    <row r="3079" customFormat="1" x14ac:dyDescent="0.15"/>
    <row r="3080" customFormat="1" x14ac:dyDescent="0.15"/>
    <row r="3081" customFormat="1" x14ac:dyDescent="0.15"/>
    <row r="3082" customFormat="1" x14ac:dyDescent="0.15"/>
    <row r="3083" customFormat="1" x14ac:dyDescent="0.15"/>
    <row r="3084" customFormat="1" x14ac:dyDescent="0.15"/>
    <row r="3085" customFormat="1" x14ac:dyDescent="0.15"/>
    <row r="3086" customFormat="1" x14ac:dyDescent="0.15"/>
    <row r="3087" customFormat="1" x14ac:dyDescent="0.15"/>
    <row r="3088" customFormat="1" x14ac:dyDescent="0.15"/>
    <row r="3089" customFormat="1" x14ac:dyDescent="0.15"/>
    <row r="3090" customFormat="1" x14ac:dyDescent="0.15"/>
    <row r="3091" customFormat="1" x14ac:dyDescent="0.15"/>
    <row r="3092" customFormat="1" x14ac:dyDescent="0.15"/>
    <row r="3093" customFormat="1" x14ac:dyDescent="0.15"/>
    <row r="3094" customFormat="1" x14ac:dyDescent="0.15"/>
    <row r="3095" customFormat="1" x14ac:dyDescent="0.15"/>
    <row r="3096" customFormat="1" x14ac:dyDescent="0.15"/>
    <row r="3097" customFormat="1" x14ac:dyDescent="0.15"/>
    <row r="3098" customFormat="1" x14ac:dyDescent="0.15"/>
    <row r="3099" customFormat="1" x14ac:dyDescent="0.15"/>
    <row r="3100" customFormat="1" x14ac:dyDescent="0.15"/>
    <row r="3101" customFormat="1" x14ac:dyDescent="0.15"/>
    <row r="3102" customFormat="1" x14ac:dyDescent="0.15"/>
    <row r="3103" customFormat="1" x14ac:dyDescent="0.15"/>
    <row r="3104" customFormat="1" x14ac:dyDescent="0.15"/>
    <row r="3105" customFormat="1" x14ac:dyDescent="0.15"/>
    <row r="3106" customFormat="1" x14ac:dyDescent="0.15"/>
    <row r="3107" customFormat="1" x14ac:dyDescent="0.15"/>
    <row r="3108" customFormat="1" x14ac:dyDescent="0.15"/>
    <row r="3109" customFormat="1" x14ac:dyDescent="0.15"/>
    <row r="3110" customFormat="1" x14ac:dyDescent="0.15"/>
    <row r="3111" customFormat="1" x14ac:dyDescent="0.15"/>
    <row r="3112" customFormat="1" x14ac:dyDescent="0.15"/>
    <row r="3113" customFormat="1" x14ac:dyDescent="0.15"/>
    <row r="3114" customFormat="1" x14ac:dyDescent="0.15"/>
    <row r="3115" customFormat="1" x14ac:dyDescent="0.15"/>
    <row r="3116" customFormat="1" x14ac:dyDescent="0.15"/>
    <row r="3117" customFormat="1" x14ac:dyDescent="0.15"/>
    <row r="3118" customFormat="1" x14ac:dyDescent="0.15"/>
    <row r="3119" customFormat="1" x14ac:dyDescent="0.15"/>
    <row r="3120" customFormat="1" x14ac:dyDescent="0.15"/>
    <row r="3121" customFormat="1" x14ac:dyDescent="0.15"/>
    <row r="3122" customFormat="1" x14ac:dyDescent="0.15"/>
    <row r="3123" customFormat="1" x14ac:dyDescent="0.15"/>
    <row r="3124" customFormat="1" x14ac:dyDescent="0.15"/>
    <row r="3125" customFormat="1" x14ac:dyDescent="0.15"/>
    <row r="3126" customFormat="1" x14ac:dyDescent="0.15"/>
    <row r="3127" customFormat="1" x14ac:dyDescent="0.15"/>
    <row r="3128" customFormat="1" x14ac:dyDescent="0.15"/>
    <row r="3129" customFormat="1" x14ac:dyDescent="0.15"/>
    <row r="3130" customFormat="1" x14ac:dyDescent="0.15"/>
    <row r="3131" customFormat="1" x14ac:dyDescent="0.15"/>
    <row r="3132" customFormat="1" x14ac:dyDescent="0.15"/>
    <row r="3133" customFormat="1" x14ac:dyDescent="0.15"/>
    <row r="3134" customFormat="1" x14ac:dyDescent="0.15"/>
    <row r="3135" customFormat="1" x14ac:dyDescent="0.15"/>
    <row r="3136" customFormat="1" x14ac:dyDescent="0.15"/>
    <row r="3137" customFormat="1" x14ac:dyDescent="0.15"/>
    <row r="3138" customFormat="1" x14ac:dyDescent="0.15"/>
    <row r="3139" customFormat="1" x14ac:dyDescent="0.15"/>
    <row r="3140" customFormat="1" x14ac:dyDescent="0.15"/>
    <row r="3141" customFormat="1" x14ac:dyDescent="0.15"/>
    <row r="3142" customFormat="1" x14ac:dyDescent="0.15"/>
    <row r="3143" customFormat="1" x14ac:dyDescent="0.15"/>
    <row r="3144" customFormat="1" x14ac:dyDescent="0.15"/>
    <row r="3145" customFormat="1" x14ac:dyDescent="0.15"/>
    <row r="3146" customFormat="1" x14ac:dyDescent="0.15"/>
    <row r="3147" customFormat="1" x14ac:dyDescent="0.15"/>
    <row r="3148" customFormat="1" x14ac:dyDescent="0.15"/>
    <row r="3149" customFormat="1" x14ac:dyDescent="0.15"/>
    <row r="3150" customFormat="1" x14ac:dyDescent="0.15"/>
    <row r="3151" customFormat="1" x14ac:dyDescent="0.15"/>
    <row r="3152" customFormat="1" x14ac:dyDescent="0.15"/>
    <row r="3153" customFormat="1" x14ac:dyDescent="0.15"/>
    <row r="3154" customFormat="1" x14ac:dyDescent="0.15"/>
    <row r="3155" customFormat="1" x14ac:dyDescent="0.15"/>
    <row r="3156" customFormat="1" x14ac:dyDescent="0.15"/>
    <row r="3157" customFormat="1" x14ac:dyDescent="0.15"/>
    <row r="3158" customFormat="1" x14ac:dyDescent="0.15"/>
    <row r="3159" customFormat="1" x14ac:dyDescent="0.15"/>
    <row r="3160" customFormat="1" x14ac:dyDescent="0.15"/>
    <row r="3161" customFormat="1" x14ac:dyDescent="0.15"/>
    <row r="3162" customFormat="1" x14ac:dyDescent="0.15"/>
    <row r="3163" customFormat="1" x14ac:dyDescent="0.15"/>
    <row r="3164" customFormat="1" x14ac:dyDescent="0.15"/>
    <row r="3165" customFormat="1" x14ac:dyDescent="0.15"/>
    <row r="3166" customFormat="1" x14ac:dyDescent="0.15"/>
    <row r="3167" customFormat="1" x14ac:dyDescent="0.15"/>
    <row r="3168" customFormat="1" x14ac:dyDescent="0.15"/>
    <row r="3169" customFormat="1" x14ac:dyDescent="0.15"/>
    <row r="3170" customFormat="1" x14ac:dyDescent="0.15"/>
    <row r="3171" customFormat="1" x14ac:dyDescent="0.15"/>
    <row r="3172" customFormat="1" x14ac:dyDescent="0.15"/>
    <row r="3173" customFormat="1" x14ac:dyDescent="0.15"/>
    <row r="3174" customFormat="1" x14ac:dyDescent="0.15"/>
    <row r="3175" customFormat="1" x14ac:dyDescent="0.15"/>
    <row r="3176" customFormat="1" x14ac:dyDescent="0.15"/>
    <row r="3177" customFormat="1" x14ac:dyDescent="0.15"/>
    <row r="3178" customFormat="1" x14ac:dyDescent="0.15"/>
    <row r="3179" customFormat="1" x14ac:dyDescent="0.15"/>
    <row r="3180" customFormat="1" x14ac:dyDescent="0.15"/>
    <row r="3181" customFormat="1" x14ac:dyDescent="0.15"/>
    <row r="3182" customFormat="1" x14ac:dyDescent="0.15"/>
    <row r="3183" customFormat="1" x14ac:dyDescent="0.15"/>
    <row r="3184" customFormat="1" x14ac:dyDescent="0.15"/>
    <row r="3185" customFormat="1" x14ac:dyDescent="0.15"/>
    <row r="3186" customFormat="1" x14ac:dyDescent="0.15"/>
    <row r="3187" customFormat="1" x14ac:dyDescent="0.15"/>
    <row r="3188" customFormat="1" x14ac:dyDescent="0.15"/>
    <row r="3189" customFormat="1" x14ac:dyDescent="0.15"/>
    <row r="3190" customFormat="1" x14ac:dyDescent="0.15"/>
    <row r="3191" customFormat="1" x14ac:dyDescent="0.15"/>
    <row r="3192" customFormat="1" x14ac:dyDescent="0.15"/>
    <row r="3193" customFormat="1" x14ac:dyDescent="0.15"/>
    <row r="3194" customFormat="1" x14ac:dyDescent="0.15"/>
    <row r="3195" customFormat="1" x14ac:dyDescent="0.15"/>
    <row r="3196" customFormat="1" x14ac:dyDescent="0.15"/>
    <row r="3197" customFormat="1" x14ac:dyDescent="0.15"/>
    <row r="3198" customFormat="1" x14ac:dyDescent="0.15"/>
    <row r="3199" customFormat="1" x14ac:dyDescent="0.15"/>
    <row r="3200" customFormat="1" x14ac:dyDescent="0.15"/>
    <row r="3201" customFormat="1" x14ac:dyDescent="0.15"/>
    <row r="3202" customFormat="1" x14ac:dyDescent="0.15"/>
    <row r="3203" customFormat="1" x14ac:dyDescent="0.15"/>
    <row r="3204" customFormat="1" x14ac:dyDescent="0.15"/>
    <row r="3205" customFormat="1" x14ac:dyDescent="0.15"/>
    <row r="3206" customFormat="1" x14ac:dyDescent="0.15"/>
    <row r="3207" customFormat="1" x14ac:dyDescent="0.15"/>
    <row r="3208" customFormat="1" x14ac:dyDescent="0.15"/>
    <row r="3209" customFormat="1" x14ac:dyDescent="0.15"/>
    <row r="3210" customFormat="1" x14ac:dyDescent="0.15"/>
    <row r="3211" customFormat="1" x14ac:dyDescent="0.15"/>
    <row r="3212" customFormat="1" x14ac:dyDescent="0.15"/>
    <row r="3213" customFormat="1" x14ac:dyDescent="0.15"/>
    <row r="3214" customFormat="1" x14ac:dyDescent="0.15"/>
    <row r="3215" customFormat="1" x14ac:dyDescent="0.15"/>
    <row r="3216" customFormat="1" x14ac:dyDescent="0.15"/>
    <row r="3217" customFormat="1" x14ac:dyDescent="0.15"/>
    <row r="3218" customFormat="1" x14ac:dyDescent="0.15"/>
    <row r="3219" customFormat="1" x14ac:dyDescent="0.15"/>
    <row r="3220" customFormat="1" x14ac:dyDescent="0.15"/>
    <row r="3221" customFormat="1" x14ac:dyDescent="0.15"/>
    <row r="3222" customFormat="1" x14ac:dyDescent="0.15"/>
    <row r="3223" customFormat="1" x14ac:dyDescent="0.15"/>
    <row r="3224" customFormat="1" x14ac:dyDescent="0.15"/>
    <row r="3225" customFormat="1" x14ac:dyDescent="0.15"/>
    <row r="3226" customFormat="1" x14ac:dyDescent="0.15"/>
    <row r="3227" customFormat="1" x14ac:dyDescent="0.15"/>
    <row r="3228" customFormat="1" x14ac:dyDescent="0.15"/>
    <row r="3229" customFormat="1" x14ac:dyDescent="0.15"/>
    <row r="3230" customFormat="1" x14ac:dyDescent="0.15"/>
    <row r="3231" customFormat="1" x14ac:dyDescent="0.15"/>
    <row r="3232" customFormat="1" x14ac:dyDescent="0.15"/>
    <row r="3233" customFormat="1" x14ac:dyDescent="0.15"/>
    <row r="3234" customFormat="1" x14ac:dyDescent="0.15"/>
    <row r="3235" customFormat="1" x14ac:dyDescent="0.15"/>
    <row r="3236" customFormat="1" x14ac:dyDescent="0.15"/>
    <row r="3237" customFormat="1" x14ac:dyDescent="0.15"/>
    <row r="3238" customFormat="1" x14ac:dyDescent="0.15"/>
    <row r="3239" customFormat="1" x14ac:dyDescent="0.15"/>
    <row r="3240" customFormat="1" x14ac:dyDescent="0.15"/>
    <row r="3241" customFormat="1" x14ac:dyDescent="0.15"/>
    <row r="3242" customFormat="1" x14ac:dyDescent="0.15"/>
    <row r="3243" customFormat="1" x14ac:dyDescent="0.15"/>
    <row r="3244" customFormat="1" x14ac:dyDescent="0.15"/>
    <row r="3245" customFormat="1" x14ac:dyDescent="0.15"/>
    <row r="3246" customFormat="1" x14ac:dyDescent="0.15"/>
    <row r="3247" customFormat="1" x14ac:dyDescent="0.15"/>
    <row r="3248" customFormat="1" x14ac:dyDescent="0.15"/>
    <row r="3249" customFormat="1" x14ac:dyDescent="0.15"/>
    <row r="3250" customFormat="1" x14ac:dyDescent="0.15"/>
    <row r="3251" customFormat="1" x14ac:dyDescent="0.15"/>
    <row r="3252" customFormat="1" x14ac:dyDescent="0.15"/>
    <row r="3253" customFormat="1" x14ac:dyDescent="0.15"/>
    <row r="3254" customFormat="1" x14ac:dyDescent="0.15"/>
    <row r="3255" customFormat="1" x14ac:dyDescent="0.15"/>
    <row r="3256" customFormat="1" x14ac:dyDescent="0.15"/>
    <row r="3257" customFormat="1" x14ac:dyDescent="0.15"/>
    <row r="3258" customFormat="1" x14ac:dyDescent="0.15"/>
    <row r="3259" customFormat="1" x14ac:dyDescent="0.15"/>
    <row r="3260" customFormat="1" x14ac:dyDescent="0.15"/>
    <row r="3261" customFormat="1" x14ac:dyDescent="0.15"/>
    <row r="3262" customFormat="1" x14ac:dyDescent="0.15"/>
    <row r="3263" customFormat="1" x14ac:dyDescent="0.15"/>
    <row r="3264" customFormat="1" x14ac:dyDescent="0.15"/>
    <row r="3265" customFormat="1" x14ac:dyDescent="0.15"/>
    <row r="3266" customFormat="1" x14ac:dyDescent="0.15"/>
    <row r="3267" customFormat="1" x14ac:dyDescent="0.15"/>
    <row r="3268" customFormat="1" x14ac:dyDescent="0.15"/>
    <row r="3269" customFormat="1" x14ac:dyDescent="0.15"/>
    <row r="3270" customFormat="1" x14ac:dyDescent="0.15"/>
    <row r="3271" customFormat="1" x14ac:dyDescent="0.15"/>
    <row r="3272" customFormat="1" x14ac:dyDescent="0.15"/>
    <row r="3273" customFormat="1" x14ac:dyDescent="0.15"/>
    <row r="3274" customFormat="1" x14ac:dyDescent="0.15"/>
    <row r="3275" customFormat="1" x14ac:dyDescent="0.15"/>
    <row r="3276" customFormat="1" x14ac:dyDescent="0.15"/>
    <row r="3277" customFormat="1" x14ac:dyDescent="0.15"/>
    <row r="3278" customFormat="1" x14ac:dyDescent="0.15"/>
    <row r="3279" customFormat="1" x14ac:dyDescent="0.15"/>
    <row r="3280" customFormat="1" x14ac:dyDescent="0.15"/>
    <row r="3281" customFormat="1" x14ac:dyDescent="0.15"/>
    <row r="3282" customFormat="1" x14ac:dyDescent="0.15"/>
    <row r="3283" customFormat="1" x14ac:dyDescent="0.15"/>
    <row r="3284" customFormat="1" x14ac:dyDescent="0.15"/>
    <row r="3285" customFormat="1" x14ac:dyDescent="0.15"/>
    <row r="3286" customFormat="1" x14ac:dyDescent="0.15"/>
    <row r="3287" customFormat="1" x14ac:dyDescent="0.15"/>
    <row r="3288" customFormat="1" x14ac:dyDescent="0.15"/>
    <row r="3289" customFormat="1" x14ac:dyDescent="0.15"/>
    <row r="3290" customFormat="1" x14ac:dyDescent="0.15"/>
    <row r="3291" customFormat="1" x14ac:dyDescent="0.15"/>
    <row r="3292" customFormat="1" x14ac:dyDescent="0.15"/>
    <row r="3293" customFormat="1" x14ac:dyDescent="0.15"/>
    <row r="3294" customFormat="1" x14ac:dyDescent="0.15"/>
    <row r="3295" customFormat="1" x14ac:dyDescent="0.15"/>
    <row r="3296" customFormat="1" x14ac:dyDescent="0.15"/>
    <row r="3297" customFormat="1" x14ac:dyDescent="0.15"/>
    <row r="3298" customFormat="1" x14ac:dyDescent="0.15"/>
    <row r="3299" customFormat="1" x14ac:dyDescent="0.15"/>
    <row r="3300" customFormat="1" x14ac:dyDescent="0.15"/>
    <row r="3301" customFormat="1" x14ac:dyDescent="0.15"/>
    <row r="3302" customFormat="1" x14ac:dyDescent="0.15"/>
    <row r="3303" customFormat="1" x14ac:dyDescent="0.15"/>
    <row r="3304" customFormat="1" x14ac:dyDescent="0.15"/>
    <row r="3305" customFormat="1" x14ac:dyDescent="0.15"/>
    <row r="3306" customFormat="1" x14ac:dyDescent="0.15"/>
    <row r="3307" customFormat="1" x14ac:dyDescent="0.15"/>
    <row r="3308" customFormat="1" x14ac:dyDescent="0.15"/>
    <row r="3309" customFormat="1" x14ac:dyDescent="0.15"/>
    <row r="3310" customFormat="1" x14ac:dyDescent="0.15"/>
    <row r="3311" customFormat="1" x14ac:dyDescent="0.15"/>
    <row r="3312" customFormat="1" x14ac:dyDescent="0.15"/>
    <row r="3313" customFormat="1" x14ac:dyDescent="0.15"/>
    <row r="3314" customFormat="1" x14ac:dyDescent="0.15"/>
    <row r="3315" customFormat="1" x14ac:dyDescent="0.15"/>
    <row r="3316" customFormat="1" x14ac:dyDescent="0.15"/>
    <row r="3317" customFormat="1" x14ac:dyDescent="0.15"/>
    <row r="3318" customFormat="1" x14ac:dyDescent="0.15"/>
    <row r="3319" customFormat="1" x14ac:dyDescent="0.15"/>
    <row r="3320" customFormat="1" x14ac:dyDescent="0.15"/>
    <row r="3321" customFormat="1" x14ac:dyDescent="0.15"/>
    <row r="3322" customFormat="1" x14ac:dyDescent="0.15"/>
    <row r="3323" customFormat="1" x14ac:dyDescent="0.15"/>
    <row r="3324" customFormat="1" x14ac:dyDescent="0.15"/>
    <row r="3325" customFormat="1" x14ac:dyDescent="0.15"/>
    <row r="3326" customFormat="1" x14ac:dyDescent="0.15"/>
    <row r="3327" customFormat="1" x14ac:dyDescent="0.15"/>
    <row r="3328" customFormat="1" x14ac:dyDescent="0.15"/>
    <row r="3329" customFormat="1" x14ac:dyDescent="0.15"/>
    <row r="3330" customFormat="1" x14ac:dyDescent="0.15"/>
    <row r="3331" customFormat="1" x14ac:dyDescent="0.15"/>
    <row r="3332" customFormat="1" x14ac:dyDescent="0.15"/>
    <row r="3333" customFormat="1" x14ac:dyDescent="0.15"/>
    <row r="3334" customFormat="1" x14ac:dyDescent="0.15"/>
    <row r="3335" customFormat="1" x14ac:dyDescent="0.15"/>
    <row r="3336" customFormat="1" x14ac:dyDescent="0.15"/>
    <row r="3337" customFormat="1" x14ac:dyDescent="0.15"/>
    <row r="3338" customFormat="1" x14ac:dyDescent="0.15"/>
    <row r="3339" customFormat="1" x14ac:dyDescent="0.15"/>
    <row r="3340" customFormat="1" x14ac:dyDescent="0.15"/>
    <row r="3341" customFormat="1" x14ac:dyDescent="0.15"/>
    <row r="3342" customFormat="1" x14ac:dyDescent="0.15"/>
    <row r="3343" customFormat="1" x14ac:dyDescent="0.15"/>
    <row r="3344" customFormat="1" x14ac:dyDescent="0.15"/>
    <row r="3345" customFormat="1" x14ac:dyDescent="0.15"/>
    <row r="3346" customFormat="1" x14ac:dyDescent="0.15"/>
    <row r="3347" customFormat="1" x14ac:dyDescent="0.15"/>
    <row r="3348" customFormat="1" x14ac:dyDescent="0.15"/>
    <row r="3349" customFormat="1" x14ac:dyDescent="0.15"/>
    <row r="3350" customFormat="1" x14ac:dyDescent="0.15"/>
    <row r="3351" customFormat="1" x14ac:dyDescent="0.15"/>
    <row r="3352" customFormat="1" x14ac:dyDescent="0.15"/>
    <row r="3353" customFormat="1" x14ac:dyDescent="0.15"/>
    <row r="3354" customFormat="1" x14ac:dyDescent="0.15"/>
    <row r="3355" customFormat="1" x14ac:dyDescent="0.15"/>
    <row r="3356" customFormat="1" x14ac:dyDescent="0.15"/>
    <row r="3357" customFormat="1" x14ac:dyDescent="0.15"/>
    <row r="3358" customFormat="1" x14ac:dyDescent="0.15"/>
    <row r="3359" customFormat="1" x14ac:dyDescent="0.15"/>
    <row r="3360" customFormat="1" x14ac:dyDescent="0.15"/>
    <row r="3361" customFormat="1" x14ac:dyDescent="0.15"/>
    <row r="3362" customFormat="1" x14ac:dyDescent="0.15"/>
    <row r="3363" customFormat="1" x14ac:dyDescent="0.15"/>
    <row r="3364" customFormat="1" x14ac:dyDescent="0.15"/>
    <row r="3365" customFormat="1" x14ac:dyDescent="0.15"/>
    <row r="3366" customFormat="1" x14ac:dyDescent="0.15"/>
    <row r="3367" customFormat="1" x14ac:dyDescent="0.15"/>
    <row r="3368" customFormat="1" x14ac:dyDescent="0.15"/>
    <row r="3369" customFormat="1" x14ac:dyDescent="0.15"/>
    <row r="3370" customFormat="1" x14ac:dyDescent="0.15"/>
    <row r="3371" customFormat="1" x14ac:dyDescent="0.15"/>
    <row r="3372" customFormat="1" x14ac:dyDescent="0.15"/>
    <row r="3373" customFormat="1" x14ac:dyDescent="0.15"/>
    <row r="3374" customFormat="1" x14ac:dyDescent="0.15"/>
    <row r="3375" customFormat="1" x14ac:dyDescent="0.15"/>
    <row r="3376" customFormat="1" x14ac:dyDescent="0.15"/>
    <row r="3377" customFormat="1" x14ac:dyDescent="0.15"/>
    <row r="3378" customFormat="1" x14ac:dyDescent="0.15"/>
    <row r="3379" customFormat="1" x14ac:dyDescent="0.15"/>
    <row r="3380" customFormat="1" x14ac:dyDescent="0.15"/>
    <row r="3381" customFormat="1" x14ac:dyDescent="0.15"/>
    <row r="3382" customFormat="1" x14ac:dyDescent="0.15"/>
    <row r="3383" customFormat="1" x14ac:dyDescent="0.15"/>
    <row r="3384" customFormat="1" x14ac:dyDescent="0.15"/>
    <row r="3385" customFormat="1" x14ac:dyDescent="0.15"/>
    <row r="3386" customFormat="1" x14ac:dyDescent="0.15"/>
    <row r="3387" customFormat="1" x14ac:dyDescent="0.15"/>
    <row r="3388" customFormat="1" x14ac:dyDescent="0.15"/>
    <row r="3389" customFormat="1" x14ac:dyDescent="0.15"/>
    <row r="3390" customFormat="1" x14ac:dyDescent="0.15"/>
    <row r="3391" customFormat="1" x14ac:dyDescent="0.15"/>
    <row r="3392" customFormat="1" x14ac:dyDescent="0.15"/>
    <row r="3393" customFormat="1" x14ac:dyDescent="0.15"/>
    <row r="3394" customFormat="1" x14ac:dyDescent="0.15"/>
    <row r="3395" customFormat="1" x14ac:dyDescent="0.15"/>
    <row r="3396" customFormat="1" x14ac:dyDescent="0.15"/>
    <row r="3397" customFormat="1" x14ac:dyDescent="0.15"/>
    <row r="3398" customFormat="1" x14ac:dyDescent="0.15"/>
    <row r="3399" customFormat="1" x14ac:dyDescent="0.15"/>
    <row r="3400" customFormat="1" x14ac:dyDescent="0.15"/>
    <row r="3401" customFormat="1" x14ac:dyDescent="0.15"/>
    <row r="3402" customFormat="1" x14ac:dyDescent="0.15"/>
    <row r="3403" customFormat="1" x14ac:dyDescent="0.15"/>
    <row r="3404" customFormat="1" x14ac:dyDescent="0.15"/>
    <row r="3405" customFormat="1" x14ac:dyDescent="0.15"/>
    <row r="3406" customFormat="1" x14ac:dyDescent="0.15"/>
    <row r="3407" customFormat="1" x14ac:dyDescent="0.15"/>
    <row r="3408" customFormat="1" x14ac:dyDescent="0.15"/>
    <row r="3409" customFormat="1" x14ac:dyDescent="0.15"/>
    <row r="3410" customFormat="1" x14ac:dyDescent="0.15"/>
    <row r="3411" customFormat="1" x14ac:dyDescent="0.15"/>
    <row r="3412" customFormat="1" x14ac:dyDescent="0.15"/>
    <row r="3413" customFormat="1" x14ac:dyDescent="0.15"/>
    <row r="3414" customFormat="1" x14ac:dyDescent="0.15"/>
    <row r="3415" customFormat="1" x14ac:dyDescent="0.15"/>
    <row r="3416" customFormat="1" x14ac:dyDescent="0.15"/>
    <row r="3417" customFormat="1" x14ac:dyDescent="0.15"/>
    <row r="3418" customFormat="1" x14ac:dyDescent="0.15"/>
    <row r="3419" customFormat="1" x14ac:dyDescent="0.15"/>
    <row r="3420" customFormat="1" x14ac:dyDescent="0.15"/>
    <row r="3421" customFormat="1" x14ac:dyDescent="0.15"/>
    <row r="3422" customFormat="1" x14ac:dyDescent="0.15"/>
    <row r="3423" customFormat="1" x14ac:dyDescent="0.15"/>
    <row r="3424" customFormat="1" x14ac:dyDescent="0.15"/>
    <row r="3425" customFormat="1" x14ac:dyDescent="0.15"/>
    <row r="3426" customFormat="1" x14ac:dyDescent="0.15"/>
    <row r="3427" customFormat="1" x14ac:dyDescent="0.15"/>
    <row r="3428" customFormat="1" x14ac:dyDescent="0.15"/>
    <row r="3429" customFormat="1" x14ac:dyDescent="0.15"/>
    <row r="3430" customFormat="1" x14ac:dyDescent="0.15"/>
    <row r="3431" customFormat="1" x14ac:dyDescent="0.15"/>
    <row r="3432" customFormat="1" x14ac:dyDescent="0.15"/>
    <row r="3433" customFormat="1" x14ac:dyDescent="0.15"/>
    <row r="3434" customFormat="1" x14ac:dyDescent="0.15"/>
    <row r="3435" customFormat="1" x14ac:dyDescent="0.15"/>
    <row r="3436" customFormat="1" x14ac:dyDescent="0.15"/>
    <row r="3437" customFormat="1" x14ac:dyDescent="0.15"/>
    <row r="3438" customFormat="1" x14ac:dyDescent="0.15"/>
    <row r="3439" customFormat="1" x14ac:dyDescent="0.15"/>
    <row r="3440" customFormat="1" x14ac:dyDescent="0.15"/>
    <row r="3441" customFormat="1" x14ac:dyDescent="0.15"/>
    <row r="3442" customFormat="1" x14ac:dyDescent="0.15"/>
    <row r="3443" customFormat="1" x14ac:dyDescent="0.15"/>
    <row r="3444" customFormat="1" x14ac:dyDescent="0.15"/>
    <row r="3445" customFormat="1" x14ac:dyDescent="0.15"/>
    <row r="3446" customFormat="1" x14ac:dyDescent="0.15"/>
    <row r="3447" customFormat="1" x14ac:dyDescent="0.15"/>
    <row r="3448" customFormat="1" x14ac:dyDescent="0.15"/>
    <row r="3449" customFormat="1" x14ac:dyDescent="0.15"/>
    <row r="3450" customFormat="1" x14ac:dyDescent="0.15"/>
    <row r="3451" customFormat="1" x14ac:dyDescent="0.15"/>
    <row r="3452" customFormat="1" x14ac:dyDescent="0.15"/>
    <row r="3453" customFormat="1" x14ac:dyDescent="0.15"/>
    <row r="3454" customFormat="1" x14ac:dyDescent="0.15"/>
    <row r="3455" customFormat="1" x14ac:dyDescent="0.15"/>
    <row r="3456" customFormat="1" x14ac:dyDescent="0.15"/>
    <row r="3457" customFormat="1" x14ac:dyDescent="0.15"/>
    <row r="3458" customFormat="1" x14ac:dyDescent="0.15"/>
    <row r="3459" customFormat="1" x14ac:dyDescent="0.15"/>
    <row r="3460" customFormat="1" x14ac:dyDescent="0.15"/>
    <row r="3461" customFormat="1" x14ac:dyDescent="0.15"/>
    <row r="3462" customFormat="1" x14ac:dyDescent="0.15"/>
    <row r="3463" customFormat="1" x14ac:dyDescent="0.15"/>
    <row r="3464" customFormat="1" x14ac:dyDescent="0.15"/>
    <row r="3465" customFormat="1" x14ac:dyDescent="0.15"/>
    <row r="3466" customFormat="1" x14ac:dyDescent="0.15"/>
    <row r="3467" customFormat="1" x14ac:dyDescent="0.15"/>
    <row r="3468" customFormat="1" x14ac:dyDescent="0.15"/>
    <row r="3469" customFormat="1" x14ac:dyDescent="0.15"/>
    <row r="3470" customFormat="1" x14ac:dyDescent="0.15"/>
    <row r="3471" customFormat="1" x14ac:dyDescent="0.15"/>
    <row r="3472" customFormat="1" x14ac:dyDescent="0.15"/>
    <row r="3473" customFormat="1" x14ac:dyDescent="0.15"/>
    <row r="3474" customFormat="1" x14ac:dyDescent="0.15"/>
    <row r="3475" customFormat="1" x14ac:dyDescent="0.15"/>
    <row r="3476" customFormat="1" x14ac:dyDescent="0.15"/>
    <row r="3477" customFormat="1" x14ac:dyDescent="0.15"/>
    <row r="3478" customFormat="1" x14ac:dyDescent="0.15"/>
    <row r="3479" customFormat="1" x14ac:dyDescent="0.15"/>
    <row r="3480" customFormat="1" x14ac:dyDescent="0.15"/>
    <row r="3481" customFormat="1" x14ac:dyDescent="0.15"/>
    <row r="3482" customFormat="1" x14ac:dyDescent="0.15"/>
    <row r="3483" customFormat="1" x14ac:dyDescent="0.15"/>
    <row r="3484" customFormat="1" x14ac:dyDescent="0.15"/>
    <row r="3485" customFormat="1" x14ac:dyDescent="0.15"/>
    <row r="3486" customFormat="1" x14ac:dyDescent="0.15"/>
    <row r="3487" customFormat="1" x14ac:dyDescent="0.15"/>
    <row r="3488" customFormat="1" x14ac:dyDescent="0.15"/>
    <row r="3489" customFormat="1" x14ac:dyDescent="0.15"/>
    <row r="3490" customFormat="1" x14ac:dyDescent="0.15"/>
    <row r="3491" customFormat="1" x14ac:dyDescent="0.15"/>
    <row r="3492" customFormat="1" x14ac:dyDescent="0.15"/>
    <row r="3493" customFormat="1" x14ac:dyDescent="0.15"/>
    <row r="3494" customFormat="1" x14ac:dyDescent="0.15"/>
    <row r="3495" customFormat="1" x14ac:dyDescent="0.15"/>
    <row r="3496" customFormat="1" x14ac:dyDescent="0.15"/>
    <row r="3497" customFormat="1" x14ac:dyDescent="0.15"/>
    <row r="3498" customFormat="1" x14ac:dyDescent="0.15"/>
    <row r="3499" customFormat="1" x14ac:dyDescent="0.15"/>
    <row r="3500" customFormat="1" x14ac:dyDescent="0.15"/>
    <row r="3501" customFormat="1" x14ac:dyDescent="0.15"/>
    <row r="3502" customFormat="1" x14ac:dyDescent="0.15"/>
    <row r="3503" customFormat="1" x14ac:dyDescent="0.15"/>
    <row r="3504" customFormat="1" x14ac:dyDescent="0.15"/>
    <row r="3505" customFormat="1" x14ac:dyDescent="0.15"/>
    <row r="3506" customFormat="1" x14ac:dyDescent="0.15"/>
    <row r="3507" customFormat="1" x14ac:dyDescent="0.15"/>
    <row r="3508" customFormat="1" x14ac:dyDescent="0.15"/>
    <row r="3509" customFormat="1" x14ac:dyDescent="0.15"/>
    <row r="3510" customFormat="1" x14ac:dyDescent="0.15"/>
    <row r="3511" customFormat="1" x14ac:dyDescent="0.15"/>
    <row r="3512" customFormat="1" x14ac:dyDescent="0.15"/>
    <row r="3513" customFormat="1" x14ac:dyDescent="0.15"/>
    <row r="3514" customFormat="1" x14ac:dyDescent="0.15"/>
    <row r="3515" customFormat="1" x14ac:dyDescent="0.15"/>
    <row r="3516" customFormat="1" x14ac:dyDescent="0.15"/>
    <row r="3517" customFormat="1" x14ac:dyDescent="0.15"/>
    <row r="3518" customFormat="1" x14ac:dyDescent="0.15"/>
    <row r="3519" customFormat="1" x14ac:dyDescent="0.15"/>
    <row r="3520" customFormat="1" x14ac:dyDescent="0.15"/>
    <row r="3521" customFormat="1" x14ac:dyDescent="0.15"/>
    <row r="3522" customFormat="1" x14ac:dyDescent="0.15"/>
    <row r="3523" customFormat="1" x14ac:dyDescent="0.15"/>
    <row r="3524" customFormat="1" x14ac:dyDescent="0.15"/>
    <row r="3525" customFormat="1" x14ac:dyDescent="0.15"/>
    <row r="3526" customFormat="1" x14ac:dyDescent="0.15"/>
    <row r="3527" customFormat="1" x14ac:dyDescent="0.15"/>
    <row r="3528" customFormat="1" x14ac:dyDescent="0.15"/>
    <row r="3529" customFormat="1" x14ac:dyDescent="0.15"/>
    <row r="3530" customFormat="1" x14ac:dyDescent="0.15"/>
    <row r="3531" customFormat="1" x14ac:dyDescent="0.15"/>
    <row r="3532" customFormat="1" x14ac:dyDescent="0.15"/>
    <row r="3533" customFormat="1" x14ac:dyDescent="0.15"/>
    <row r="3534" customFormat="1" x14ac:dyDescent="0.15"/>
    <row r="3535" customFormat="1" x14ac:dyDescent="0.15"/>
    <row r="3536" customFormat="1" x14ac:dyDescent="0.15"/>
    <row r="3537" customFormat="1" x14ac:dyDescent="0.15"/>
    <row r="3538" customFormat="1" x14ac:dyDescent="0.15"/>
    <row r="3539" customFormat="1" x14ac:dyDescent="0.15"/>
    <row r="3540" customFormat="1" x14ac:dyDescent="0.15"/>
    <row r="3541" customFormat="1" x14ac:dyDescent="0.15"/>
    <row r="3542" customFormat="1" x14ac:dyDescent="0.15"/>
    <row r="3543" customFormat="1" x14ac:dyDescent="0.15"/>
    <row r="3544" customFormat="1" x14ac:dyDescent="0.15"/>
    <row r="3545" customFormat="1" x14ac:dyDescent="0.15"/>
    <row r="3546" customFormat="1" x14ac:dyDescent="0.15"/>
    <row r="3547" customFormat="1" x14ac:dyDescent="0.15"/>
    <row r="3548" customFormat="1" x14ac:dyDescent="0.15"/>
    <row r="3549" customFormat="1" x14ac:dyDescent="0.15"/>
    <row r="3550" customFormat="1" x14ac:dyDescent="0.15"/>
    <row r="3551" customFormat="1" x14ac:dyDescent="0.15"/>
    <row r="3552" customFormat="1" x14ac:dyDescent="0.15"/>
    <row r="3553" customFormat="1" x14ac:dyDescent="0.15"/>
    <row r="3554" customFormat="1" x14ac:dyDescent="0.15"/>
    <row r="3555" customFormat="1" x14ac:dyDescent="0.15"/>
    <row r="3556" customFormat="1" x14ac:dyDescent="0.15"/>
    <row r="3557" customFormat="1" x14ac:dyDescent="0.15"/>
    <row r="3558" customFormat="1" x14ac:dyDescent="0.15"/>
    <row r="3559" customFormat="1" x14ac:dyDescent="0.15"/>
    <row r="3560" customFormat="1" x14ac:dyDescent="0.15"/>
    <row r="3561" customFormat="1" x14ac:dyDescent="0.15"/>
    <row r="3562" customFormat="1" x14ac:dyDescent="0.15"/>
    <row r="3563" customFormat="1" x14ac:dyDescent="0.15"/>
    <row r="3564" customFormat="1" x14ac:dyDescent="0.15"/>
    <row r="3565" customFormat="1" x14ac:dyDescent="0.15"/>
    <row r="3566" customFormat="1" x14ac:dyDescent="0.15"/>
    <row r="3567" customFormat="1" x14ac:dyDescent="0.15"/>
    <row r="3568" customFormat="1" x14ac:dyDescent="0.15"/>
    <row r="3569" customFormat="1" x14ac:dyDescent="0.15"/>
    <row r="3570" customFormat="1" x14ac:dyDescent="0.15"/>
    <row r="3571" customFormat="1" x14ac:dyDescent="0.15"/>
    <row r="3572" customFormat="1" x14ac:dyDescent="0.15"/>
    <row r="3573" customFormat="1" x14ac:dyDescent="0.15"/>
    <row r="3574" customFormat="1" x14ac:dyDescent="0.15"/>
    <row r="3575" customFormat="1" x14ac:dyDescent="0.15"/>
    <row r="3576" customFormat="1" x14ac:dyDescent="0.15"/>
    <row r="3577" customFormat="1" x14ac:dyDescent="0.15"/>
    <row r="3578" customFormat="1" x14ac:dyDescent="0.15"/>
    <row r="3579" customFormat="1" x14ac:dyDescent="0.15"/>
    <row r="3580" customFormat="1" x14ac:dyDescent="0.15"/>
    <row r="3581" customFormat="1" x14ac:dyDescent="0.15"/>
    <row r="3582" customFormat="1" x14ac:dyDescent="0.15"/>
    <row r="3583" customFormat="1" x14ac:dyDescent="0.15"/>
    <row r="3584" customFormat="1" x14ac:dyDescent="0.15"/>
    <row r="3585" customFormat="1" x14ac:dyDescent="0.15"/>
    <row r="3586" customFormat="1" x14ac:dyDescent="0.15"/>
    <row r="3587" customFormat="1" x14ac:dyDescent="0.15"/>
    <row r="3588" customFormat="1" x14ac:dyDescent="0.15"/>
    <row r="3589" customFormat="1" x14ac:dyDescent="0.15"/>
    <row r="3590" customFormat="1" x14ac:dyDescent="0.15"/>
    <row r="3591" customFormat="1" x14ac:dyDescent="0.15"/>
    <row r="3592" customFormat="1" x14ac:dyDescent="0.15"/>
    <row r="3593" customFormat="1" x14ac:dyDescent="0.15"/>
    <row r="3594" customFormat="1" x14ac:dyDescent="0.15"/>
    <row r="3595" customFormat="1" x14ac:dyDescent="0.15"/>
    <row r="3596" customFormat="1" x14ac:dyDescent="0.15"/>
    <row r="3597" customFormat="1" x14ac:dyDescent="0.15"/>
    <row r="3598" customFormat="1" x14ac:dyDescent="0.15"/>
    <row r="3599" customFormat="1" x14ac:dyDescent="0.15"/>
    <row r="3600" customFormat="1" x14ac:dyDescent="0.15"/>
    <row r="3601" customFormat="1" x14ac:dyDescent="0.15"/>
    <row r="3602" customFormat="1" x14ac:dyDescent="0.15"/>
    <row r="3603" customFormat="1" x14ac:dyDescent="0.15"/>
    <row r="3604" customFormat="1" x14ac:dyDescent="0.15"/>
    <row r="3605" customFormat="1" x14ac:dyDescent="0.15"/>
    <row r="3606" customFormat="1" x14ac:dyDescent="0.15"/>
    <row r="3607" customFormat="1" x14ac:dyDescent="0.15"/>
    <row r="3608" customFormat="1" x14ac:dyDescent="0.15"/>
    <row r="3609" customFormat="1" x14ac:dyDescent="0.15"/>
    <row r="3610" customFormat="1" x14ac:dyDescent="0.15"/>
    <row r="3611" customFormat="1" x14ac:dyDescent="0.15"/>
    <row r="3612" customFormat="1" x14ac:dyDescent="0.15"/>
    <row r="3613" customFormat="1" x14ac:dyDescent="0.15"/>
    <row r="3614" customFormat="1" x14ac:dyDescent="0.15"/>
    <row r="3615" customFormat="1" x14ac:dyDescent="0.15"/>
    <row r="3616" customFormat="1" x14ac:dyDescent="0.15"/>
    <row r="3617" customFormat="1" x14ac:dyDescent="0.15"/>
    <row r="3618" customFormat="1" x14ac:dyDescent="0.15"/>
    <row r="3619" customFormat="1" x14ac:dyDescent="0.15"/>
    <row r="3620" customFormat="1" x14ac:dyDescent="0.15"/>
    <row r="3621" customFormat="1" x14ac:dyDescent="0.15"/>
    <row r="3622" customFormat="1" x14ac:dyDescent="0.15"/>
    <row r="3623" customFormat="1" x14ac:dyDescent="0.15"/>
    <row r="3624" customFormat="1" x14ac:dyDescent="0.15"/>
    <row r="3625" customFormat="1" x14ac:dyDescent="0.15"/>
    <row r="3626" customFormat="1" x14ac:dyDescent="0.15"/>
    <row r="3627" customFormat="1" x14ac:dyDescent="0.15"/>
    <row r="3628" customFormat="1" x14ac:dyDescent="0.15"/>
    <row r="3629" customFormat="1" x14ac:dyDescent="0.15"/>
    <row r="3630" customFormat="1" x14ac:dyDescent="0.15"/>
    <row r="3631" customFormat="1" x14ac:dyDescent="0.15"/>
    <row r="3632" customFormat="1" x14ac:dyDescent="0.15"/>
    <row r="3633" customFormat="1" x14ac:dyDescent="0.15"/>
    <row r="3634" customFormat="1" x14ac:dyDescent="0.15"/>
    <row r="3635" customFormat="1" x14ac:dyDescent="0.15"/>
    <row r="3636" customFormat="1" x14ac:dyDescent="0.15"/>
    <row r="3637" customFormat="1" x14ac:dyDescent="0.15"/>
    <row r="3638" customFormat="1" x14ac:dyDescent="0.15"/>
    <row r="3639" customFormat="1" x14ac:dyDescent="0.15"/>
    <row r="3640" customFormat="1" x14ac:dyDescent="0.15"/>
    <row r="3641" customFormat="1" x14ac:dyDescent="0.15"/>
    <row r="3642" customFormat="1" x14ac:dyDescent="0.15"/>
    <row r="3643" customFormat="1" x14ac:dyDescent="0.15"/>
    <row r="3644" customFormat="1" x14ac:dyDescent="0.15"/>
    <row r="3645" customFormat="1" x14ac:dyDescent="0.15"/>
    <row r="3646" customFormat="1" x14ac:dyDescent="0.15"/>
    <row r="3647" customFormat="1" x14ac:dyDescent="0.15"/>
    <row r="3648" customFormat="1" x14ac:dyDescent="0.15"/>
    <row r="3649" customFormat="1" x14ac:dyDescent="0.15"/>
    <row r="3650" customFormat="1" x14ac:dyDescent="0.15"/>
    <row r="3651" customFormat="1" x14ac:dyDescent="0.15"/>
    <row r="3652" customFormat="1" x14ac:dyDescent="0.15"/>
    <row r="3653" customFormat="1" x14ac:dyDescent="0.15"/>
    <row r="3654" customFormat="1" x14ac:dyDescent="0.15"/>
    <row r="3655" customFormat="1" x14ac:dyDescent="0.15"/>
    <row r="3656" customFormat="1" x14ac:dyDescent="0.15"/>
    <row r="3657" customFormat="1" x14ac:dyDescent="0.15"/>
    <row r="3658" customFormat="1" x14ac:dyDescent="0.15"/>
    <row r="3659" customFormat="1" x14ac:dyDescent="0.15"/>
    <row r="3660" customFormat="1" x14ac:dyDescent="0.15"/>
    <row r="3661" customFormat="1" x14ac:dyDescent="0.15"/>
    <row r="3662" customFormat="1" x14ac:dyDescent="0.15"/>
    <row r="3663" customFormat="1" x14ac:dyDescent="0.15"/>
    <row r="3664" customFormat="1" x14ac:dyDescent="0.15"/>
    <row r="3665" customFormat="1" x14ac:dyDescent="0.15"/>
    <row r="3666" customFormat="1" x14ac:dyDescent="0.15"/>
    <row r="3667" customFormat="1" x14ac:dyDescent="0.15"/>
    <row r="3668" customFormat="1" x14ac:dyDescent="0.15"/>
    <row r="3669" customFormat="1" x14ac:dyDescent="0.15"/>
    <row r="3670" customFormat="1" x14ac:dyDescent="0.15"/>
    <row r="3671" customFormat="1" x14ac:dyDescent="0.15"/>
    <row r="3672" customFormat="1" x14ac:dyDescent="0.15"/>
    <row r="3673" customFormat="1" x14ac:dyDescent="0.15"/>
    <row r="3674" customFormat="1" x14ac:dyDescent="0.15"/>
    <row r="3675" customFormat="1" x14ac:dyDescent="0.15"/>
    <row r="3676" customFormat="1" x14ac:dyDescent="0.15"/>
    <row r="3677" customFormat="1" x14ac:dyDescent="0.15"/>
    <row r="3678" customFormat="1" x14ac:dyDescent="0.15"/>
    <row r="3679" customFormat="1" x14ac:dyDescent="0.15"/>
    <row r="3680" customFormat="1" x14ac:dyDescent="0.15"/>
    <row r="3681" customFormat="1" x14ac:dyDescent="0.15"/>
    <row r="3682" customFormat="1" x14ac:dyDescent="0.15"/>
    <row r="3683" customFormat="1" x14ac:dyDescent="0.15"/>
    <row r="3684" customFormat="1" x14ac:dyDescent="0.15"/>
    <row r="3685" customFormat="1" x14ac:dyDescent="0.15"/>
    <row r="3686" customFormat="1" x14ac:dyDescent="0.15"/>
    <row r="3687" customFormat="1" x14ac:dyDescent="0.15"/>
    <row r="3688" customFormat="1" x14ac:dyDescent="0.15"/>
    <row r="3689" customFormat="1" x14ac:dyDescent="0.15"/>
    <row r="3690" customFormat="1" x14ac:dyDescent="0.15"/>
    <row r="3691" customFormat="1" x14ac:dyDescent="0.15"/>
    <row r="3692" customFormat="1" x14ac:dyDescent="0.15"/>
    <row r="3693" customFormat="1" x14ac:dyDescent="0.15"/>
    <row r="3694" customFormat="1" x14ac:dyDescent="0.15"/>
    <row r="3695" customFormat="1" x14ac:dyDescent="0.15"/>
    <row r="3696" customFormat="1" x14ac:dyDescent="0.15"/>
    <row r="3697" customFormat="1" x14ac:dyDescent="0.15"/>
    <row r="3698" customFormat="1" x14ac:dyDescent="0.15"/>
    <row r="3699" customFormat="1" x14ac:dyDescent="0.15"/>
    <row r="3700" customFormat="1" x14ac:dyDescent="0.15"/>
    <row r="3701" customFormat="1" x14ac:dyDescent="0.15"/>
    <row r="3702" customFormat="1" x14ac:dyDescent="0.15"/>
    <row r="3703" customFormat="1" x14ac:dyDescent="0.15"/>
    <row r="3704" customFormat="1" x14ac:dyDescent="0.15"/>
    <row r="3705" customFormat="1" x14ac:dyDescent="0.15"/>
    <row r="3706" customFormat="1" x14ac:dyDescent="0.15"/>
    <row r="3707" customFormat="1" x14ac:dyDescent="0.15"/>
    <row r="3708" customFormat="1" x14ac:dyDescent="0.15"/>
    <row r="3709" customFormat="1" x14ac:dyDescent="0.15"/>
    <row r="3710" customFormat="1" x14ac:dyDescent="0.15"/>
    <row r="3711" customFormat="1" x14ac:dyDescent="0.15"/>
    <row r="3712" customFormat="1" x14ac:dyDescent="0.15"/>
    <row r="3713" customFormat="1" x14ac:dyDescent="0.15"/>
    <row r="3714" customFormat="1" x14ac:dyDescent="0.15"/>
    <row r="3715" customFormat="1" x14ac:dyDescent="0.15"/>
    <row r="3716" customFormat="1" x14ac:dyDescent="0.15"/>
    <row r="3717" customFormat="1" x14ac:dyDescent="0.15"/>
    <row r="3718" customFormat="1" x14ac:dyDescent="0.15"/>
    <row r="3719" customFormat="1" x14ac:dyDescent="0.15"/>
    <row r="3720" customFormat="1" x14ac:dyDescent="0.15"/>
    <row r="3721" customFormat="1" x14ac:dyDescent="0.15"/>
    <row r="3722" customFormat="1" x14ac:dyDescent="0.15"/>
    <row r="3723" customFormat="1" x14ac:dyDescent="0.15"/>
    <row r="3724" customFormat="1" x14ac:dyDescent="0.15"/>
    <row r="3725" customFormat="1" x14ac:dyDescent="0.15"/>
    <row r="3726" customFormat="1" x14ac:dyDescent="0.15"/>
    <row r="3727" customFormat="1" x14ac:dyDescent="0.15"/>
    <row r="3728" customFormat="1" x14ac:dyDescent="0.15"/>
    <row r="3729" customFormat="1" x14ac:dyDescent="0.15"/>
    <row r="3730" customFormat="1" x14ac:dyDescent="0.15"/>
    <row r="3731" customFormat="1" x14ac:dyDescent="0.15"/>
    <row r="3732" customFormat="1" x14ac:dyDescent="0.15"/>
    <row r="3733" customFormat="1" x14ac:dyDescent="0.15"/>
    <row r="3734" customFormat="1" x14ac:dyDescent="0.15"/>
    <row r="3735" customFormat="1" x14ac:dyDescent="0.15"/>
    <row r="3736" customFormat="1" x14ac:dyDescent="0.15"/>
    <row r="3737" customFormat="1" x14ac:dyDescent="0.15"/>
    <row r="3738" customFormat="1" x14ac:dyDescent="0.15"/>
    <row r="3739" customFormat="1" x14ac:dyDescent="0.15"/>
    <row r="3740" customFormat="1" x14ac:dyDescent="0.15"/>
    <row r="3741" customFormat="1" x14ac:dyDescent="0.15"/>
    <row r="3742" customFormat="1" x14ac:dyDescent="0.15"/>
    <row r="3743" customFormat="1" x14ac:dyDescent="0.15"/>
    <row r="3744" customFormat="1" x14ac:dyDescent="0.15"/>
    <row r="3745" customFormat="1" x14ac:dyDescent="0.15"/>
    <row r="3746" customFormat="1" x14ac:dyDescent="0.15"/>
    <row r="3747" customFormat="1" x14ac:dyDescent="0.15"/>
    <row r="3748" customFormat="1" x14ac:dyDescent="0.15"/>
    <row r="3749" customFormat="1" x14ac:dyDescent="0.15"/>
    <row r="3750" customFormat="1" x14ac:dyDescent="0.15"/>
    <row r="3751" customFormat="1" x14ac:dyDescent="0.15"/>
    <row r="3752" customFormat="1" x14ac:dyDescent="0.15"/>
    <row r="3753" customFormat="1" x14ac:dyDescent="0.15"/>
    <row r="3754" customFormat="1" x14ac:dyDescent="0.15"/>
    <row r="3755" customFormat="1" x14ac:dyDescent="0.15"/>
    <row r="3756" customFormat="1" x14ac:dyDescent="0.15"/>
    <row r="3757" customFormat="1" x14ac:dyDescent="0.15"/>
    <row r="3758" customFormat="1" x14ac:dyDescent="0.15"/>
    <row r="3759" customFormat="1" x14ac:dyDescent="0.15"/>
    <row r="3760" customFormat="1" x14ac:dyDescent="0.15"/>
    <row r="3761" customFormat="1" x14ac:dyDescent="0.15"/>
    <row r="3762" customFormat="1" x14ac:dyDescent="0.15"/>
    <row r="3763" customFormat="1" x14ac:dyDescent="0.15"/>
    <row r="3764" customFormat="1" x14ac:dyDescent="0.15"/>
    <row r="3765" customFormat="1" x14ac:dyDescent="0.15"/>
    <row r="3766" customFormat="1" x14ac:dyDescent="0.15"/>
    <row r="3767" customFormat="1" x14ac:dyDescent="0.15"/>
    <row r="3768" customFormat="1" x14ac:dyDescent="0.15"/>
    <row r="3769" customFormat="1" x14ac:dyDescent="0.15"/>
    <row r="3770" customFormat="1" x14ac:dyDescent="0.15"/>
    <row r="3771" customFormat="1" x14ac:dyDescent="0.15"/>
    <row r="3772" customFormat="1" x14ac:dyDescent="0.15"/>
    <row r="3773" customFormat="1" x14ac:dyDescent="0.15"/>
    <row r="3774" customFormat="1" x14ac:dyDescent="0.15"/>
    <row r="3775" customFormat="1" x14ac:dyDescent="0.15"/>
    <row r="3776" customFormat="1" x14ac:dyDescent="0.15"/>
    <row r="3777" customFormat="1" x14ac:dyDescent="0.15"/>
    <row r="3778" customFormat="1" x14ac:dyDescent="0.15"/>
    <row r="3779" customFormat="1" x14ac:dyDescent="0.15"/>
    <row r="3780" customFormat="1" x14ac:dyDescent="0.15"/>
    <row r="3781" customFormat="1" x14ac:dyDescent="0.15"/>
    <row r="3782" customFormat="1" x14ac:dyDescent="0.15"/>
    <row r="3783" customFormat="1" x14ac:dyDescent="0.15"/>
    <row r="3784" customFormat="1" x14ac:dyDescent="0.15"/>
    <row r="3785" customFormat="1" x14ac:dyDescent="0.15"/>
    <row r="3786" customFormat="1" x14ac:dyDescent="0.15"/>
    <row r="3787" customFormat="1" x14ac:dyDescent="0.15"/>
    <row r="3788" customFormat="1" x14ac:dyDescent="0.15"/>
    <row r="3789" customFormat="1" x14ac:dyDescent="0.15"/>
    <row r="3790" customFormat="1" x14ac:dyDescent="0.15"/>
    <row r="3791" customFormat="1" x14ac:dyDescent="0.15"/>
    <row r="3792" customFormat="1" x14ac:dyDescent="0.15"/>
    <row r="3793" customFormat="1" x14ac:dyDescent="0.15"/>
    <row r="3794" customFormat="1" x14ac:dyDescent="0.15"/>
    <row r="3795" customFormat="1" x14ac:dyDescent="0.15"/>
    <row r="3796" customFormat="1" x14ac:dyDescent="0.15"/>
    <row r="3797" customFormat="1" x14ac:dyDescent="0.15"/>
    <row r="3798" customFormat="1" x14ac:dyDescent="0.15"/>
    <row r="3799" customFormat="1" x14ac:dyDescent="0.15"/>
    <row r="3800" customFormat="1" x14ac:dyDescent="0.15"/>
    <row r="3801" customFormat="1" x14ac:dyDescent="0.15"/>
    <row r="3802" customFormat="1" x14ac:dyDescent="0.15"/>
    <row r="3803" customFormat="1" x14ac:dyDescent="0.15"/>
    <row r="3804" customFormat="1" x14ac:dyDescent="0.15"/>
    <row r="3805" customFormat="1" x14ac:dyDescent="0.15"/>
    <row r="3806" customFormat="1" x14ac:dyDescent="0.15"/>
    <row r="3807" customFormat="1" x14ac:dyDescent="0.15"/>
    <row r="3808" customFormat="1" x14ac:dyDescent="0.15"/>
    <row r="3809" customFormat="1" x14ac:dyDescent="0.15"/>
    <row r="3810" customFormat="1" x14ac:dyDescent="0.15"/>
    <row r="3811" customFormat="1" x14ac:dyDescent="0.15"/>
    <row r="3812" customFormat="1" x14ac:dyDescent="0.15"/>
    <row r="3813" customFormat="1" x14ac:dyDescent="0.15"/>
    <row r="3814" customFormat="1" x14ac:dyDescent="0.15"/>
    <row r="3815" customFormat="1" x14ac:dyDescent="0.15"/>
    <row r="3816" customFormat="1" x14ac:dyDescent="0.15"/>
    <row r="3817" customFormat="1" x14ac:dyDescent="0.15"/>
    <row r="3818" customFormat="1" x14ac:dyDescent="0.15"/>
    <row r="3819" customFormat="1" x14ac:dyDescent="0.15"/>
    <row r="3820" customFormat="1" x14ac:dyDescent="0.15"/>
    <row r="3821" customFormat="1" x14ac:dyDescent="0.15"/>
    <row r="3822" customFormat="1" x14ac:dyDescent="0.15"/>
    <row r="3823" customFormat="1" x14ac:dyDescent="0.15"/>
    <row r="3824" customFormat="1" x14ac:dyDescent="0.15"/>
    <row r="3825" customFormat="1" x14ac:dyDescent="0.15"/>
    <row r="3826" customFormat="1" x14ac:dyDescent="0.15"/>
    <row r="3827" customFormat="1" x14ac:dyDescent="0.15"/>
    <row r="3828" customFormat="1" x14ac:dyDescent="0.15"/>
    <row r="3829" customFormat="1" x14ac:dyDescent="0.15"/>
    <row r="3830" customFormat="1" x14ac:dyDescent="0.15"/>
    <row r="3831" customFormat="1" x14ac:dyDescent="0.15"/>
    <row r="3832" customFormat="1" x14ac:dyDescent="0.15"/>
    <row r="3833" customFormat="1" x14ac:dyDescent="0.15"/>
    <row r="3834" customFormat="1" x14ac:dyDescent="0.15"/>
    <row r="3835" customFormat="1" x14ac:dyDescent="0.15"/>
    <row r="3836" customFormat="1" x14ac:dyDescent="0.15"/>
    <row r="3837" customFormat="1" x14ac:dyDescent="0.15"/>
    <row r="3838" customFormat="1" x14ac:dyDescent="0.15"/>
    <row r="3839" customFormat="1" x14ac:dyDescent="0.15"/>
    <row r="3840" customFormat="1" x14ac:dyDescent="0.15"/>
    <row r="3841" customFormat="1" x14ac:dyDescent="0.15"/>
    <row r="3842" customFormat="1" x14ac:dyDescent="0.15"/>
    <row r="3843" customFormat="1" x14ac:dyDescent="0.15"/>
    <row r="3844" customFormat="1" x14ac:dyDescent="0.15"/>
    <row r="3845" customFormat="1" x14ac:dyDescent="0.15"/>
    <row r="3846" customFormat="1" x14ac:dyDescent="0.15"/>
    <row r="3847" customFormat="1" x14ac:dyDescent="0.15"/>
    <row r="3848" customFormat="1" x14ac:dyDescent="0.15"/>
    <row r="3849" customFormat="1" x14ac:dyDescent="0.15"/>
    <row r="3850" customFormat="1" x14ac:dyDescent="0.15"/>
    <row r="3851" customFormat="1" x14ac:dyDescent="0.15"/>
    <row r="3852" customFormat="1" x14ac:dyDescent="0.15"/>
    <row r="3853" customFormat="1" x14ac:dyDescent="0.15"/>
    <row r="3854" customFormat="1" x14ac:dyDescent="0.15"/>
    <row r="3855" customFormat="1" x14ac:dyDescent="0.15"/>
    <row r="3856" customFormat="1" x14ac:dyDescent="0.15"/>
    <row r="3857" customFormat="1" x14ac:dyDescent="0.15"/>
    <row r="3858" customFormat="1" x14ac:dyDescent="0.15"/>
    <row r="3859" customFormat="1" x14ac:dyDescent="0.15"/>
    <row r="3860" customFormat="1" x14ac:dyDescent="0.15"/>
    <row r="3861" customFormat="1" x14ac:dyDescent="0.15"/>
    <row r="3862" customFormat="1" x14ac:dyDescent="0.15"/>
    <row r="3863" customFormat="1" x14ac:dyDescent="0.15"/>
    <row r="3864" customFormat="1" x14ac:dyDescent="0.15"/>
    <row r="3865" customFormat="1" x14ac:dyDescent="0.15"/>
    <row r="3866" customFormat="1" x14ac:dyDescent="0.15"/>
    <row r="3867" customFormat="1" x14ac:dyDescent="0.15"/>
    <row r="3868" customFormat="1" x14ac:dyDescent="0.15"/>
    <row r="3869" customFormat="1" x14ac:dyDescent="0.15"/>
    <row r="3870" customFormat="1" x14ac:dyDescent="0.15"/>
    <row r="3871" customFormat="1" x14ac:dyDescent="0.15"/>
    <row r="3872" customFormat="1" x14ac:dyDescent="0.15"/>
    <row r="3873" customFormat="1" x14ac:dyDescent="0.15"/>
    <row r="3874" customFormat="1" x14ac:dyDescent="0.15"/>
    <row r="3875" customFormat="1" x14ac:dyDescent="0.15"/>
    <row r="3876" customFormat="1" x14ac:dyDescent="0.15"/>
    <row r="3877" customFormat="1" x14ac:dyDescent="0.15"/>
    <row r="3878" customFormat="1" x14ac:dyDescent="0.15"/>
    <row r="3879" customFormat="1" x14ac:dyDescent="0.15"/>
    <row r="3880" customFormat="1" x14ac:dyDescent="0.15"/>
    <row r="3881" customFormat="1" x14ac:dyDescent="0.15"/>
    <row r="3882" customFormat="1" x14ac:dyDescent="0.15"/>
    <row r="3883" customFormat="1" x14ac:dyDescent="0.15"/>
    <row r="3884" customFormat="1" x14ac:dyDescent="0.15"/>
    <row r="3885" customFormat="1" x14ac:dyDescent="0.15"/>
    <row r="3886" customFormat="1" x14ac:dyDescent="0.15"/>
    <row r="3887" customFormat="1" x14ac:dyDescent="0.15"/>
    <row r="3888" customFormat="1" x14ac:dyDescent="0.15"/>
    <row r="3889" customFormat="1" x14ac:dyDescent="0.15"/>
    <row r="3890" customFormat="1" x14ac:dyDescent="0.15"/>
    <row r="3891" customFormat="1" x14ac:dyDescent="0.15"/>
    <row r="3892" customFormat="1" x14ac:dyDescent="0.15"/>
    <row r="3893" customFormat="1" x14ac:dyDescent="0.15"/>
    <row r="3894" customFormat="1" x14ac:dyDescent="0.15"/>
    <row r="3895" customFormat="1" x14ac:dyDescent="0.15"/>
    <row r="3896" customFormat="1" x14ac:dyDescent="0.15"/>
    <row r="3897" customFormat="1" x14ac:dyDescent="0.15"/>
    <row r="3898" customFormat="1" x14ac:dyDescent="0.15"/>
    <row r="3899" customFormat="1" x14ac:dyDescent="0.15"/>
    <row r="3900" customFormat="1" x14ac:dyDescent="0.15"/>
    <row r="3901" customFormat="1" x14ac:dyDescent="0.15"/>
    <row r="3902" customFormat="1" x14ac:dyDescent="0.15"/>
    <row r="3903" customFormat="1" x14ac:dyDescent="0.15"/>
    <row r="3904" customFormat="1" x14ac:dyDescent="0.15"/>
    <row r="3905" customFormat="1" x14ac:dyDescent="0.15"/>
    <row r="3906" customFormat="1" x14ac:dyDescent="0.15"/>
    <row r="3907" customFormat="1" x14ac:dyDescent="0.15"/>
    <row r="3908" customFormat="1" x14ac:dyDescent="0.15"/>
    <row r="3909" customFormat="1" x14ac:dyDescent="0.15"/>
    <row r="3910" customFormat="1" x14ac:dyDescent="0.15"/>
    <row r="3911" customFormat="1" x14ac:dyDescent="0.15"/>
    <row r="3912" customFormat="1" x14ac:dyDescent="0.15"/>
    <row r="3913" customFormat="1" x14ac:dyDescent="0.15"/>
    <row r="3914" customFormat="1" x14ac:dyDescent="0.15"/>
    <row r="3915" customFormat="1" x14ac:dyDescent="0.15"/>
    <row r="3916" customFormat="1" x14ac:dyDescent="0.15"/>
    <row r="3917" customFormat="1" x14ac:dyDescent="0.15"/>
    <row r="3918" customFormat="1" x14ac:dyDescent="0.15"/>
    <row r="3919" customFormat="1" x14ac:dyDescent="0.15"/>
    <row r="3920" customFormat="1" x14ac:dyDescent="0.15"/>
    <row r="3921" customFormat="1" x14ac:dyDescent="0.15"/>
    <row r="3922" customFormat="1" x14ac:dyDescent="0.15"/>
    <row r="3923" customFormat="1" x14ac:dyDescent="0.15"/>
    <row r="3924" customFormat="1" x14ac:dyDescent="0.15"/>
    <row r="3925" customFormat="1" x14ac:dyDescent="0.15"/>
    <row r="3926" customFormat="1" x14ac:dyDescent="0.15"/>
    <row r="3927" customFormat="1" x14ac:dyDescent="0.15"/>
    <row r="3928" customFormat="1" x14ac:dyDescent="0.15"/>
    <row r="3929" customFormat="1" x14ac:dyDescent="0.15"/>
    <row r="3930" customFormat="1" x14ac:dyDescent="0.15"/>
    <row r="3931" customFormat="1" x14ac:dyDescent="0.15"/>
    <row r="3932" customFormat="1" x14ac:dyDescent="0.15"/>
    <row r="3933" customFormat="1" x14ac:dyDescent="0.15"/>
    <row r="3934" customFormat="1" x14ac:dyDescent="0.15"/>
    <row r="3935" customFormat="1" x14ac:dyDescent="0.15"/>
    <row r="3936" customFormat="1" x14ac:dyDescent="0.15"/>
    <row r="3937" customFormat="1" x14ac:dyDescent="0.15"/>
    <row r="3938" customFormat="1" x14ac:dyDescent="0.15"/>
    <row r="3939" customFormat="1" x14ac:dyDescent="0.15"/>
    <row r="3940" customFormat="1" x14ac:dyDescent="0.15"/>
    <row r="3941" customFormat="1" x14ac:dyDescent="0.15"/>
    <row r="3942" customFormat="1" x14ac:dyDescent="0.15"/>
    <row r="3943" customFormat="1" x14ac:dyDescent="0.15"/>
    <row r="3944" customFormat="1" x14ac:dyDescent="0.15"/>
    <row r="3945" customFormat="1" x14ac:dyDescent="0.15"/>
    <row r="3946" customFormat="1" x14ac:dyDescent="0.15"/>
    <row r="3947" customFormat="1" x14ac:dyDescent="0.15"/>
    <row r="3948" customFormat="1" x14ac:dyDescent="0.15"/>
    <row r="3949" customFormat="1" x14ac:dyDescent="0.15"/>
    <row r="3950" customFormat="1" x14ac:dyDescent="0.15"/>
    <row r="3951" customFormat="1" x14ac:dyDescent="0.15"/>
    <row r="3952" customFormat="1" x14ac:dyDescent="0.15"/>
    <row r="3953" customFormat="1" x14ac:dyDescent="0.15"/>
    <row r="3954" customFormat="1" x14ac:dyDescent="0.15"/>
    <row r="3955" customFormat="1" x14ac:dyDescent="0.15"/>
    <row r="3956" customFormat="1" x14ac:dyDescent="0.15"/>
    <row r="3957" customFormat="1" x14ac:dyDescent="0.15"/>
    <row r="3958" customFormat="1" x14ac:dyDescent="0.15"/>
    <row r="3959" customFormat="1" x14ac:dyDescent="0.15"/>
    <row r="3960" customFormat="1" x14ac:dyDescent="0.15"/>
    <row r="3961" customFormat="1" x14ac:dyDescent="0.15"/>
    <row r="3962" customFormat="1" x14ac:dyDescent="0.15"/>
    <row r="3963" customFormat="1" x14ac:dyDescent="0.15"/>
    <row r="3964" customFormat="1" x14ac:dyDescent="0.15"/>
    <row r="3965" customFormat="1" x14ac:dyDescent="0.15"/>
    <row r="3966" customFormat="1" x14ac:dyDescent="0.15"/>
    <row r="3967" customFormat="1" x14ac:dyDescent="0.15"/>
    <row r="3968" customFormat="1" x14ac:dyDescent="0.15"/>
    <row r="3969" customFormat="1" x14ac:dyDescent="0.15"/>
    <row r="3970" customFormat="1" x14ac:dyDescent="0.15"/>
    <row r="3971" customFormat="1" x14ac:dyDescent="0.15"/>
    <row r="3972" customFormat="1" x14ac:dyDescent="0.15"/>
    <row r="3973" customFormat="1" x14ac:dyDescent="0.15"/>
    <row r="3974" customFormat="1" x14ac:dyDescent="0.15"/>
    <row r="3975" customFormat="1" x14ac:dyDescent="0.15"/>
    <row r="3976" customFormat="1" x14ac:dyDescent="0.15"/>
    <row r="3977" customFormat="1" x14ac:dyDescent="0.15"/>
    <row r="3978" customFormat="1" x14ac:dyDescent="0.15"/>
    <row r="3979" customFormat="1" x14ac:dyDescent="0.15"/>
    <row r="3980" customFormat="1" x14ac:dyDescent="0.15"/>
    <row r="3981" customFormat="1" x14ac:dyDescent="0.15"/>
    <row r="3982" customFormat="1" x14ac:dyDescent="0.15"/>
    <row r="3983" customFormat="1" x14ac:dyDescent="0.15"/>
    <row r="3984" customFormat="1" x14ac:dyDescent="0.15"/>
    <row r="3985" customFormat="1" x14ac:dyDescent="0.15"/>
    <row r="3986" customFormat="1" x14ac:dyDescent="0.15"/>
    <row r="3987" customFormat="1" x14ac:dyDescent="0.15"/>
    <row r="3988" customFormat="1" x14ac:dyDescent="0.15"/>
    <row r="3989" customFormat="1" x14ac:dyDescent="0.15"/>
    <row r="3990" customFormat="1" x14ac:dyDescent="0.15"/>
    <row r="3991" customFormat="1" x14ac:dyDescent="0.15"/>
    <row r="3992" customFormat="1" x14ac:dyDescent="0.15"/>
    <row r="3993" customFormat="1" x14ac:dyDescent="0.15"/>
    <row r="3994" customFormat="1" x14ac:dyDescent="0.15"/>
    <row r="3995" customFormat="1" x14ac:dyDescent="0.15"/>
    <row r="3996" customFormat="1" x14ac:dyDescent="0.15"/>
    <row r="3997" customFormat="1" x14ac:dyDescent="0.15"/>
    <row r="3998" customFormat="1" x14ac:dyDescent="0.15"/>
    <row r="3999" customFormat="1" x14ac:dyDescent="0.15"/>
    <row r="4000" customFormat="1" x14ac:dyDescent="0.15"/>
    <row r="4001" customFormat="1" x14ac:dyDescent="0.15"/>
    <row r="4002" customFormat="1" x14ac:dyDescent="0.15"/>
    <row r="4003" customFormat="1" x14ac:dyDescent="0.15"/>
    <row r="4004" customFormat="1" x14ac:dyDescent="0.15"/>
    <row r="4005" customFormat="1" x14ac:dyDescent="0.15"/>
    <row r="4006" customFormat="1" x14ac:dyDescent="0.15"/>
    <row r="4007" customFormat="1" x14ac:dyDescent="0.15"/>
    <row r="4008" customFormat="1" x14ac:dyDescent="0.15"/>
    <row r="4009" customFormat="1" x14ac:dyDescent="0.15"/>
    <row r="4010" customFormat="1" x14ac:dyDescent="0.15"/>
    <row r="4011" customFormat="1" x14ac:dyDescent="0.15"/>
    <row r="4012" customFormat="1" x14ac:dyDescent="0.15"/>
    <row r="4013" customFormat="1" x14ac:dyDescent="0.15"/>
    <row r="4014" customFormat="1" x14ac:dyDescent="0.15"/>
    <row r="4015" customFormat="1" x14ac:dyDescent="0.15"/>
    <row r="4016" customFormat="1" x14ac:dyDescent="0.15"/>
    <row r="4017" customFormat="1" x14ac:dyDescent="0.15"/>
    <row r="4018" customFormat="1" x14ac:dyDescent="0.15"/>
    <row r="4019" customFormat="1" x14ac:dyDescent="0.15"/>
    <row r="4020" customFormat="1" x14ac:dyDescent="0.15"/>
    <row r="4021" customFormat="1" x14ac:dyDescent="0.15"/>
    <row r="4022" customFormat="1" x14ac:dyDescent="0.15"/>
    <row r="4023" customFormat="1" x14ac:dyDescent="0.15"/>
    <row r="4024" customFormat="1" x14ac:dyDescent="0.15"/>
    <row r="4025" customFormat="1" x14ac:dyDescent="0.15"/>
    <row r="4026" customFormat="1" x14ac:dyDescent="0.15"/>
    <row r="4027" customFormat="1" x14ac:dyDescent="0.15"/>
    <row r="4028" customFormat="1" x14ac:dyDescent="0.15"/>
    <row r="4029" customFormat="1" x14ac:dyDescent="0.15"/>
    <row r="4030" customFormat="1" x14ac:dyDescent="0.15"/>
    <row r="4031" customFormat="1" x14ac:dyDescent="0.15"/>
    <row r="4032" customFormat="1" x14ac:dyDescent="0.15"/>
    <row r="4033" customFormat="1" x14ac:dyDescent="0.15"/>
    <row r="4034" customFormat="1" x14ac:dyDescent="0.15"/>
    <row r="4035" customFormat="1" x14ac:dyDescent="0.15"/>
    <row r="4036" customFormat="1" x14ac:dyDescent="0.15"/>
    <row r="4037" customFormat="1" x14ac:dyDescent="0.15"/>
    <row r="4038" customFormat="1" x14ac:dyDescent="0.15"/>
    <row r="4039" customFormat="1" x14ac:dyDescent="0.15"/>
    <row r="4040" customFormat="1" x14ac:dyDescent="0.15"/>
    <row r="4041" customFormat="1" x14ac:dyDescent="0.15"/>
    <row r="4042" customFormat="1" x14ac:dyDescent="0.15"/>
    <row r="4043" customFormat="1" x14ac:dyDescent="0.15"/>
    <row r="4044" customFormat="1" x14ac:dyDescent="0.15"/>
    <row r="4045" customFormat="1" x14ac:dyDescent="0.15"/>
    <row r="4046" customFormat="1" x14ac:dyDescent="0.15"/>
    <row r="4047" customFormat="1" x14ac:dyDescent="0.15"/>
    <row r="4048" customFormat="1" x14ac:dyDescent="0.15"/>
    <row r="4049" customFormat="1" x14ac:dyDescent="0.15"/>
    <row r="4050" customFormat="1" x14ac:dyDescent="0.15"/>
    <row r="4051" customFormat="1" x14ac:dyDescent="0.15"/>
    <row r="4052" customFormat="1" x14ac:dyDescent="0.15"/>
    <row r="4053" customFormat="1" x14ac:dyDescent="0.15"/>
    <row r="4054" customFormat="1" x14ac:dyDescent="0.15"/>
    <row r="4055" customFormat="1" x14ac:dyDescent="0.15"/>
    <row r="4056" customFormat="1" x14ac:dyDescent="0.15"/>
    <row r="4057" customFormat="1" x14ac:dyDescent="0.15"/>
    <row r="4058" customFormat="1" x14ac:dyDescent="0.15"/>
    <row r="4059" customFormat="1" x14ac:dyDescent="0.15"/>
    <row r="4060" customFormat="1" x14ac:dyDescent="0.15"/>
    <row r="4061" customFormat="1" x14ac:dyDescent="0.15"/>
    <row r="4062" customFormat="1" x14ac:dyDescent="0.15"/>
    <row r="4063" customFormat="1" x14ac:dyDescent="0.15"/>
    <row r="4064" customFormat="1" x14ac:dyDescent="0.15"/>
    <row r="4065" customFormat="1" x14ac:dyDescent="0.15"/>
    <row r="4066" customFormat="1" x14ac:dyDescent="0.15"/>
    <row r="4067" customFormat="1" x14ac:dyDescent="0.15"/>
    <row r="4068" customFormat="1" x14ac:dyDescent="0.15"/>
    <row r="4069" customFormat="1" x14ac:dyDescent="0.15"/>
    <row r="4070" customFormat="1" x14ac:dyDescent="0.15"/>
    <row r="4071" customFormat="1" x14ac:dyDescent="0.15"/>
    <row r="4072" customFormat="1" x14ac:dyDescent="0.15"/>
    <row r="4073" customFormat="1" x14ac:dyDescent="0.15"/>
    <row r="4074" customFormat="1" x14ac:dyDescent="0.15"/>
    <row r="4075" customFormat="1" x14ac:dyDescent="0.15"/>
    <row r="4076" customFormat="1" x14ac:dyDescent="0.15"/>
    <row r="4077" customFormat="1" x14ac:dyDescent="0.15"/>
    <row r="4078" customFormat="1" x14ac:dyDescent="0.15"/>
    <row r="4079" customFormat="1" x14ac:dyDescent="0.15"/>
    <row r="4080" customFormat="1" x14ac:dyDescent="0.15"/>
    <row r="4081" customFormat="1" x14ac:dyDescent="0.15"/>
    <row r="4082" customFormat="1" x14ac:dyDescent="0.15"/>
    <row r="4083" customFormat="1" x14ac:dyDescent="0.15"/>
    <row r="4084" customFormat="1" x14ac:dyDescent="0.15"/>
    <row r="4085" customFormat="1" x14ac:dyDescent="0.15"/>
    <row r="4086" customFormat="1" x14ac:dyDescent="0.15"/>
    <row r="4087" customFormat="1" x14ac:dyDescent="0.15"/>
    <row r="4088" customFormat="1" x14ac:dyDescent="0.15"/>
    <row r="4089" customFormat="1" x14ac:dyDescent="0.15"/>
    <row r="4090" customFormat="1" x14ac:dyDescent="0.15"/>
    <row r="4091" customFormat="1" x14ac:dyDescent="0.15"/>
    <row r="4092" customFormat="1" x14ac:dyDescent="0.15"/>
    <row r="4093" customFormat="1" x14ac:dyDescent="0.15"/>
    <row r="4094" customFormat="1" x14ac:dyDescent="0.15"/>
    <row r="4095" customFormat="1" x14ac:dyDescent="0.15"/>
    <row r="4096" customFormat="1" x14ac:dyDescent="0.15"/>
    <row r="4097" customFormat="1" x14ac:dyDescent="0.15"/>
    <row r="4098" customFormat="1" x14ac:dyDescent="0.15"/>
    <row r="4099" customFormat="1" x14ac:dyDescent="0.15"/>
    <row r="4100" customFormat="1" x14ac:dyDescent="0.15"/>
    <row r="4101" customFormat="1" x14ac:dyDescent="0.15"/>
    <row r="4102" customFormat="1" x14ac:dyDescent="0.15"/>
    <row r="4103" customFormat="1" x14ac:dyDescent="0.15"/>
    <row r="4104" customFormat="1" x14ac:dyDescent="0.15"/>
    <row r="4105" customFormat="1" x14ac:dyDescent="0.15"/>
    <row r="4106" customFormat="1" x14ac:dyDescent="0.15"/>
    <row r="4107" customFormat="1" x14ac:dyDescent="0.15"/>
    <row r="4108" customFormat="1" x14ac:dyDescent="0.15"/>
    <row r="4109" customFormat="1" x14ac:dyDescent="0.15"/>
    <row r="4110" customFormat="1" x14ac:dyDescent="0.15"/>
    <row r="4111" customFormat="1" x14ac:dyDescent="0.15"/>
    <row r="4112" customFormat="1" x14ac:dyDescent="0.15"/>
    <row r="4113" customFormat="1" x14ac:dyDescent="0.15"/>
    <row r="4114" customFormat="1" x14ac:dyDescent="0.15"/>
    <row r="4115" customFormat="1" x14ac:dyDescent="0.15"/>
    <row r="4116" customFormat="1" x14ac:dyDescent="0.15"/>
    <row r="4117" customFormat="1" x14ac:dyDescent="0.15"/>
    <row r="4118" customFormat="1" x14ac:dyDescent="0.15"/>
    <row r="4119" customFormat="1" x14ac:dyDescent="0.15"/>
    <row r="4120" customFormat="1" x14ac:dyDescent="0.15"/>
    <row r="4121" customFormat="1" x14ac:dyDescent="0.15"/>
    <row r="4122" customFormat="1" x14ac:dyDescent="0.15"/>
    <row r="4123" customFormat="1" x14ac:dyDescent="0.15"/>
    <row r="4124" customFormat="1" x14ac:dyDescent="0.15"/>
    <row r="4125" customFormat="1" x14ac:dyDescent="0.15"/>
    <row r="4126" customFormat="1" x14ac:dyDescent="0.15"/>
    <row r="4127" customFormat="1" x14ac:dyDescent="0.15"/>
    <row r="4128" customFormat="1" x14ac:dyDescent="0.15"/>
    <row r="4129" customFormat="1" x14ac:dyDescent="0.15"/>
    <row r="4130" customFormat="1" x14ac:dyDescent="0.15"/>
    <row r="4131" customFormat="1" x14ac:dyDescent="0.15"/>
    <row r="4132" customFormat="1" x14ac:dyDescent="0.15"/>
    <row r="4133" customFormat="1" x14ac:dyDescent="0.15"/>
    <row r="4134" customFormat="1" x14ac:dyDescent="0.15"/>
    <row r="4135" customFormat="1" x14ac:dyDescent="0.15"/>
    <row r="4136" customFormat="1" x14ac:dyDescent="0.15"/>
    <row r="4137" customFormat="1" x14ac:dyDescent="0.15"/>
    <row r="4138" customFormat="1" x14ac:dyDescent="0.15"/>
    <row r="4139" customFormat="1" x14ac:dyDescent="0.15"/>
    <row r="4140" customFormat="1" x14ac:dyDescent="0.15"/>
    <row r="4141" customFormat="1" x14ac:dyDescent="0.15"/>
    <row r="4142" customFormat="1" x14ac:dyDescent="0.15"/>
    <row r="4143" customFormat="1" x14ac:dyDescent="0.15"/>
    <row r="4144" customFormat="1" x14ac:dyDescent="0.15"/>
    <row r="4145" customFormat="1" x14ac:dyDescent="0.15"/>
    <row r="4146" customFormat="1" x14ac:dyDescent="0.15"/>
    <row r="4147" customFormat="1" x14ac:dyDescent="0.15"/>
    <row r="4148" customFormat="1" x14ac:dyDescent="0.15"/>
    <row r="4149" customFormat="1" x14ac:dyDescent="0.15"/>
    <row r="4150" customFormat="1" x14ac:dyDescent="0.15"/>
    <row r="4151" customFormat="1" x14ac:dyDescent="0.15"/>
    <row r="4152" customFormat="1" x14ac:dyDescent="0.15"/>
    <row r="4153" customFormat="1" x14ac:dyDescent="0.15"/>
    <row r="4154" customFormat="1" x14ac:dyDescent="0.15"/>
    <row r="4155" customFormat="1" x14ac:dyDescent="0.15"/>
    <row r="4156" customFormat="1" x14ac:dyDescent="0.15"/>
    <row r="4157" customFormat="1" x14ac:dyDescent="0.15"/>
    <row r="4158" customFormat="1" x14ac:dyDescent="0.15"/>
    <row r="4159" customFormat="1" x14ac:dyDescent="0.15"/>
    <row r="4160" customFormat="1" x14ac:dyDescent="0.15"/>
    <row r="4161" customFormat="1" x14ac:dyDescent="0.15"/>
    <row r="4162" customFormat="1" x14ac:dyDescent="0.15"/>
    <row r="4163" customFormat="1" x14ac:dyDescent="0.15"/>
    <row r="4164" customFormat="1" x14ac:dyDescent="0.15"/>
    <row r="4165" customFormat="1" x14ac:dyDescent="0.15"/>
    <row r="4166" customFormat="1" x14ac:dyDescent="0.15"/>
    <row r="4167" customFormat="1" x14ac:dyDescent="0.15"/>
    <row r="4168" customFormat="1" x14ac:dyDescent="0.15"/>
    <row r="4169" customFormat="1" x14ac:dyDescent="0.15"/>
    <row r="4170" customFormat="1" x14ac:dyDescent="0.15"/>
    <row r="4171" customFormat="1" x14ac:dyDescent="0.15"/>
    <row r="4172" customFormat="1" x14ac:dyDescent="0.15"/>
    <row r="4173" customFormat="1" x14ac:dyDescent="0.15"/>
    <row r="4174" customFormat="1" x14ac:dyDescent="0.15"/>
    <row r="4175" customFormat="1" x14ac:dyDescent="0.15"/>
    <row r="4176" customFormat="1" x14ac:dyDescent="0.15"/>
    <row r="4177" customFormat="1" x14ac:dyDescent="0.15"/>
    <row r="4178" customFormat="1" x14ac:dyDescent="0.15"/>
    <row r="4179" customFormat="1" x14ac:dyDescent="0.15"/>
    <row r="4180" customFormat="1" x14ac:dyDescent="0.15"/>
    <row r="4181" customFormat="1" x14ac:dyDescent="0.15"/>
    <row r="4182" customFormat="1" x14ac:dyDescent="0.15"/>
    <row r="4183" customFormat="1" x14ac:dyDescent="0.15"/>
    <row r="4184" customFormat="1" x14ac:dyDescent="0.15"/>
    <row r="4185" customFormat="1" x14ac:dyDescent="0.15"/>
    <row r="4186" customFormat="1" x14ac:dyDescent="0.15"/>
    <row r="4187" customFormat="1" x14ac:dyDescent="0.15"/>
    <row r="4188" customFormat="1" x14ac:dyDescent="0.15"/>
    <row r="4189" customFormat="1" x14ac:dyDescent="0.15"/>
    <row r="4190" customFormat="1" x14ac:dyDescent="0.15"/>
    <row r="4191" customFormat="1" x14ac:dyDescent="0.15"/>
    <row r="4192" customFormat="1" x14ac:dyDescent="0.15"/>
    <row r="4193" customFormat="1" x14ac:dyDescent="0.15"/>
    <row r="4194" customFormat="1" x14ac:dyDescent="0.15"/>
    <row r="4195" customFormat="1" x14ac:dyDescent="0.15"/>
    <row r="4196" customFormat="1" x14ac:dyDescent="0.15"/>
    <row r="4197" customFormat="1" x14ac:dyDescent="0.15"/>
    <row r="4198" customFormat="1" x14ac:dyDescent="0.15"/>
    <row r="4199" customFormat="1" x14ac:dyDescent="0.15"/>
    <row r="4200" customFormat="1" x14ac:dyDescent="0.15"/>
    <row r="4201" customFormat="1" x14ac:dyDescent="0.15"/>
    <row r="4202" customFormat="1" x14ac:dyDescent="0.15"/>
    <row r="4203" customFormat="1" x14ac:dyDescent="0.15"/>
    <row r="4204" customFormat="1" x14ac:dyDescent="0.15"/>
    <row r="4205" customFormat="1" x14ac:dyDescent="0.15"/>
    <row r="4206" customFormat="1" x14ac:dyDescent="0.15"/>
    <row r="4207" customFormat="1" x14ac:dyDescent="0.15"/>
    <row r="4208" customFormat="1" x14ac:dyDescent="0.15"/>
    <row r="4209" customFormat="1" x14ac:dyDescent="0.15"/>
    <row r="4210" customFormat="1" x14ac:dyDescent="0.15"/>
    <row r="4211" customFormat="1" x14ac:dyDescent="0.15"/>
    <row r="4212" customFormat="1" x14ac:dyDescent="0.15"/>
    <row r="4213" customFormat="1" x14ac:dyDescent="0.15"/>
    <row r="4214" customFormat="1" x14ac:dyDescent="0.15"/>
    <row r="4215" customFormat="1" x14ac:dyDescent="0.15"/>
    <row r="4216" customFormat="1" x14ac:dyDescent="0.15"/>
    <row r="4217" customFormat="1" x14ac:dyDescent="0.15"/>
    <row r="4218" customFormat="1" x14ac:dyDescent="0.15"/>
    <row r="4219" customFormat="1" x14ac:dyDescent="0.15"/>
    <row r="4220" customFormat="1" x14ac:dyDescent="0.15"/>
    <row r="4221" customFormat="1" x14ac:dyDescent="0.15"/>
    <row r="4222" customFormat="1" x14ac:dyDescent="0.15"/>
    <row r="4223" customFormat="1" x14ac:dyDescent="0.15"/>
    <row r="4224" customFormat="1" x14ac:dyDescent="0.15"/>
    <row r="4225" customFormat="1" x14ac:dyDescent="0.15"/>
    <row r="4226" customFormat="1" x14ac:dyDescent="0.15"/>
    <row r="4227" customFormat="1" x14ac:dyDescent="0.15"/>
    <row r="4228" customFormat="1" x14ac:dyDescent="0.15"/>
    <row r="4229" customFormat="1" x14ac:dyDescent="0.15"/>
    <row r="4230" customFormat="1" x14ac:dyDescent="0.15"/>
    <row r="4231" customFormat="1" x14ac:dyDescent="0.15"/>
    <row r="4232" customFormat="1" x14ac:dyDescent="0.15"/>
    <row r="4233" customFormat="1" x14ac:dyDescent="0.15"/>
    <row r="4234" customFormat="1" x14ac:dyDescent="0.15"/>
    <row r="4235" customFormat="1" x14ac:dyDescent="0.15"/>
    <row r="4236" customFormat="1" x14ac:dyDescent="0.15"/>
    <row r="4237" customFormat="1" x14ac:dyDescent="0.15"/>
    <row r="4238" customFormat="1" x14ac:dyDescent="0.15"/>
    <row r="4239" customFormat="1" x14ac:dyDescent="0.15"/>
    <row r="4240" customFormat="1" x14ac:dyDescent="0.15"/>
    <row r="4241" customFormat="1" x14ac:dyDescent="0.15"/>
    <row r="4242" customFormat="1" x14ac:dyDescent="0.15"/>
    <row r="4243" customFormat="1" x14ac:dyDescent="0.15"/>
    <row r="4244" customFormat="1" x14ac:dyDescent="0.15"/>
    <row r="4245" customFormat="1" x14ac:dyDescent="0.15"/>
    <row r="4246" customFormat="1" x14ac:dyDescent="0.15"/>
    <row r="4247" customFormat="1" x14ac:dyDescent="0.15"/>
    <row r="4248" customFormat="1" x14ac:dyDescent="0.15"/>
    <row r="4249" customFormat="1" x14ac:dyDescent="0.15"/>
    <row r="4250" customFormat="1" x14ac:dyDescent="0.15"/>
    <row r="4251" customFormat="1" x14ac:dyDescent="0.15"/>
    <row r="4252" customFormat="1" x14ac:dyDescent="0.15"/>
    <row r="4253" customFormat="1" x14ac:dyDescent="0.15"/>
    <row r="4254" customFormat="1" x14ac:dyDescent="0.15"/>
    <row r="4255" customFormat="1" x14ac:dyDescent="0.15"/>
    <row r="4256" customFormat="1" x14ac:dyDescent="0.15"/>
    <row r="4257" customFormat="1" x14ac:dyDescent="0.15"/>
    <row r="4258" customFormat="1" x14ac:dyDescent="0.15"/>
    <row r="4259" customFormat="1" x14ac:dyDescent="0.15"/>
    <row r="4260" customFormat="1" x14ac:dyDescent="0.15"/>
    <row r="4261" customFormat="1" x14ac:dyDescent="0.15"/>
    <row r="4262" customFormat="1" x14ac:dyDescent="0.15"/>
    <row r="4263" customFormat="1" x14ac:dyDescent="0.15"/>
    <row r="4264" customFormat="1" x14ac:dyDescent="0.15"/>
    <row r="4265" customFormat="1" x14ac:dyDescent="0.15"/>
    <row r="4266" customFormat="1" x14ac:dyDescent="0.15"/>
    <row r="4267" customFormat="1" x14ac:dyDescent="0.15"/>
    <row r="4268" customFormat="1" x14ac:dyDescent="0.15"/>
    <row r="4269" customFormat="1" x14ac:dyDescent="0.15"/>
    <row r="4270" customFormat="1" x14ac:dyDescent="0.15"/>
    <row r="4271" customFormat="1" x14ac:dyDescent="0.15"/>
    <row r="4272" customFormat="1" x14ac:dyDescent="0.15"/>
    <row r="4273" customFormat="1" x14ac:dyDescent="0.15"/>
    <row r="4274" customFormat="1" x14ac:dyDescent="0.15"/>
    <row r="4275" customFormat="1" x14ac:dyDescent="0.15"/>
    <row r="4276" customFormat="1" x14ac:dyDescent="0.15"/>
    <row r="4277" customFormat="1" x14ac:dyDescent="0.15"/>
    <row r="4278" customFormat="1" x14ac:dyDescent="0.15"/>
    <row r="4279" customFormat="1" x14ac:dyDescent="0.15"/>
    <row r="4280" customFormat="1" x14ac:dyDescent="0.15"/>
    <row r="4281" customFormat="1" x14ac:dyDescent="0.15"/>
    <row r="4282" customFormat="1" x14ac:dyDescent="0.15"/>
    <row r="4283" customFormat="1" x14ac:dyDescent="0.15"/>
    <row r="4284" customFormat="1" x14ac:dyDescent="0.15"/>
    <row r="4285" customFormat="1" x14ac:dyDescent="0.15"/>
    <row r="4286" customFormat="1" x14ac:dyDescent="0.15"/>
    <row r="4287" customFormat="1" x14ac:dyDescent="0.15"/>
    <row r="4288" customFormat="1" x14ac:dyDescent="0.15"/>
    <row r="4289" customFormat="1" x14ac:dyDescent="0.15"/>
    <row r="4290" customFormat="1" x14ac:dyDescent="0.15"/>
    <row r="4291" customFormat="1" x14ac:dyDescent="0.15"/>
    <row r="4292" customFormat="1" x14ac:dyDescent="0.15"/>
    <row r="4293" customFormat="1" x14ac:dyDescent="0.15"/>
    <row r="4294" customFormat="1" x14ac:dyDescent="0.15"/>
    <row r="4295" customFormat="1" x14ac:dyDescent="0.15"/>
    <row r="4296" customFormat="1" x14ac:dyDescent="0.15"/>
    <row r="4297" customFormat="1" x14ac:dyDescent="0.15"/>
    <row r="4298" customFormat="1" x14ac:dyDescent="0.15"/>
    <row r="4299" customFormat="1" x14ac:dyDescent="0.15"/>
    <row r="4300" customFormat="1" x14ac:dyDescent="0.15"/>
    <row r="4301" customFormat="1" x14ac:dyDescent="0.15"/>
    <row r="4302" customFormat="1" x14ac:dyDescent="0.15"/>
    <row r="4303" customFormat="1" x14ac:dyDescent="0.15"/>
    <row r="4304" customFormat="1" x14ac:dyDescent="0.15"/>
    <row r="4305" customFormat="1" x14ac:dyDescent="0.15"/>
    <row r="4306" customFormat="1" x14ac:dyDescent="0.15"/>
    <row r="4307" customFormat="1" x14ac:dyDescent="0.15"/>
    <row r="4308" customFormat="1" x14ac:dyDescent="0.15"/>
    <row r="4309" customFormat="1" x14ac:dyDescent="0.15"/>
    <row r="4310" customFormat="1" x14ac:dyDescent="0.15"/>
    <row r="4311" customFormat="1" x14ac:dyDescent="0.15"/>
    <row r="4312" customFormat="1" x14ac:dyDescent="0.15"/>
    <row r="4313" customFormat="1" x14ac:dyDescent="0.15"/>
    <row r="4314" customFormat="1" x14ac:dyDescent="0.15"/>
    <row r="4315" customFormat="1" x14ac:dyDescent="0.15"/>
    <row r="4316" customFormat="1" x14ac:dyDescent="0.15"/>
    <row r="4317" customFormat="1" x14ac:dyDescent="0.15"/>
    <row r="4318" customFormat="1" x14ac:dyDescent="0.15"/>
    <row r="4319" customFormat="1" x14ac:dyDescent="0.15"/>
    <row r="4320" customFormat="1" x14ac:dyDescent="0.15"/>
    <row r="4321" customFormat="1" x14ac:dyDescent="0.15"/>
    <row r="4322" customFormat="1" x14ac:dyDescent="0.15"/>
    <row r="4323" customFormat="1" x14ac:dyDescent="0.15"/>
    <row r="4324" customFormat="1" x14ac:dyDescent="0.15"/>
    <row r="4325" customFormat="1" x14ac:dyDescent="0.15"/>
    <row r="4326" customFormat="1" x14ac:dyDescent="0.15"/>
    <row r="4327" customFormat="1" x14ac:dyDescent="0.15"/>
    <row r="4328" customFormat="1" x14ac:dyDescent="0.15"/>
    <row r="4329" customFormat="1" x14ac:dyDescent="0.15"/>
    <row r="4330" customFormat="1" x14ac:dyDescent="0.15"/>
    <row r="4331" customFormat="1" x14ac:dyDescent="0.15"/>
    <row r="4332" customFormat="1" x14ac:dyDescent="0.15"/>
    <row r="4333" customFormat="1" x14ac:dyDescent="0.15"/>
    <row r="4334" customFormat="1" x14ac:dyDescent="0.15"/>
    <row r="4335" customFormat="1" x14ac:dyDescent="0.15"/>
    <row r="4336" customFormat="1" x14ac:dyDescent="0.15"/>
    <row r="4337" customFormat="1" x14ac:dyDescent="0.15"/>
    <row r="4338" customFormat="1" x14ac:dyDescent="0.15"/>
    <row r="4339" customFormat="1" x14ac:dyDescent="0.15"/>
    <row r="4340" customFormat="1" x14ac:dyDescent="0.15"/>
    <row r="4341" customFormat="1" x14ac:dyDescent="0.15"/>
    <row r="4342" customFormat="1" x14ac:dyDescent="0.15"/>
    <row r="4343" customFormat="1" x14ac:dyDescent="0.15"/>
    <row r="4344" customFormat="1" x14ac:dyDescent="0.15"/>
    <row r="4345" customFormat="1" x14ac:dyDescent="0.15"/>
    <row r="4346" customFormat="1" x14ac:dyDescent="0.15"/>
    <row r="4347" customFormat="1" x14ac:dyDescent="0.15"/>
    <row r="4348" customFormat="1" x14ac:dyDescent="0.15"/>
    <row r="4349" customFormat="1" x14ac:dyDescent="0.15"/>
    <row r="4350" customFormat="1" x14ac:dyDescent="0.15"/>
    <row r="4351" customFormat="1" x14ac:dyDescent="0.15"/>
    <row r="4352" customFormat="1" x14ac:dyDescent="0.15"/>
    <row r="4353" customFormat="1" x14ac:dyDescent="0.15"/>
    <row r="4354" customFormat="1" x14ac:dyDescent="0.15"/>
    <row r="4355" customFormat="1" x14ac:dyDescent="0.15"/>
    <row r="4356" customFormat="1" x14ac:dyDescent="0.15"/>
    <row r="4357" customFormat="1" x14ac:dyDescent="0.15"/>
    <row r="4358" customFormat="1" x14ac:dyDescent="0.15"/>
    <row r="4359" customFormat="1" x14ac:dyDescent="0.15"/>
    <row r="4360" customFormat="1" x14ac:dyDescent="0.15"/>
    <row r="4361" customFormat="1" x14ac:dyDescent="0.15"/>
    <row r="4362" customFormat="1" x14ac:dyDescent="0.15"/>
    <row r="4363" customFormat="1" x14ac:dyDescent="0.15"/>
    <row r="4364" customFormat="1" x14ac:dyDescent="0.15"/>
    <row r="4365" customFormat="1" x14ac:dyDescent="0.15"/>
    <row r="4366" customFormat="1" x14ac:dyDescent="0.15"/>
    <row r="4367" customFormat="1" x14ac:dyDescent="0.15"/>
    <row r="4368" customFormat="1" x14ac:dyDescent="0.15"/>
    <row r="4369" customFormat="1" x14ac:dyDescent="0.15"/>
    <row r="4370" customFormat="1" x14ac:dyDescent="0.15"/>
    <row r="4371" customFormat="1" x14ac:dyDescent="0.15"/>
    <row r="4372" customFormat="1" x14ac:dyDescent="0.15"/>
    <row r="4373" customFormat="1" x14ac:dyDescent="0.15"/>
    <row r="4374" customFormat="1" x14ac:dyDescent="0.15"/>
    <row r="4375" customFormat="1" x14ac:dyDescent="0.15"/>
    <row r="4376" customFormat="1" x14ac:dyDescent="0.15"/>
    <row r="4377" customFormat="1" x14ac:dyDescent="0.15"/>
    <row r="4378" customFormat="1" x14ac:dyDescent="0.15"/>
    <row r="4379" customFormat="1" x14ac:dyDescent="0.15"/>
    <row r="4380" customFormat="1" x14ac:dyDescent="0.15"/>
    <row r="4381" customFormat="1" x14ac:dyDescent="0.15"/>
    <row r="4382" customFormat="1" x14ac:dyDescent="0.15"/>
    <row r="4383" customFormat="1" x14ac:dyDescent="0.15"/>
    <row r="4384" customFormat="1" x14ac:dyDescent="0.15"/>
    <row r="4385" customFormat="1" x14ac:dyDescent="0.15"/>
    <row r="4386" customFormat="1" x14ac:dyDescent="0.15"/>
    <row r="4387" customFormat="1" x14ac:dyDescent="0.15"/>
    <row r="4388" customFormat="1" x14ac:dyDescent="0.15"/>
    <row r="4389" customFormat="1" x14ac:dyDescent="0.15"/>
    <row r="4390" customFormat="1" x14ac:dyDescent="0.15"/>
    <row r="4391" customFormat="1" x14ac:dyDescent="0.15"/>
    <row r="4392" customFormat="1" x14ac:dyDescent="0.15"/>
    <row r="4393" customFormat="1" x14ac:dyDescent="0.15"/>
    <row r="4394" customFormat="1" x14ac:dyDescent="0.15"/>
    <row r="4395" customFormat="1" x14ac:dyDescent="0.15"/>
    <row r="4396" customFormat="1" x14ac:dyDescent="0.15"/>
    <row r="4397" customFormat="1" x14ac:dyDescent="0.15"/>
    <row r="4398" customFormat="1" x14ac:dyDescent="0.15"/>
    <row r="4399" customFormat="1" x14ac:dyDescent="0.15"/>
    <row r="4400" customFormat="1" x14ac:dyDescent="0.15"/>
    <row r="4401" customFormat="1" x14ac:dyDescent="0.15"/>
    <row r="4402" customFormat="1" x14ac:dyDescent="0.15"/>
    <row r="4403" customFormat="1" x14ac:dyDescent="0.15"/>
    <row r="4404" customFormat="1" x14ac:dyDescent="0.15"/>
    <row r="4405" customFormat="1" x14ac:dyDescent="0.15"/>
    <row r="4406" customFormat="1" x14ac:dyDescent="0.15"/>
    <row r="4407" customFormat="1" x14ac:dyDescent="0.15"/>
    <row r="4408" customFormat="1" x14ac:dyDescent="0.15"/>
    <row r="4409" customFormat="1" x14ac:dyDescent="0.15"/>
    <row r="4410" customFormat="1" x14ac:dyDescent="0.15"/>
    <row r="4411" customFormat="1" x14ac:dyDescent="0.15"/>
    <row r="4412" customFormat="1" x14ac:dyDescent="0.15"/>
    <row r="4413" customFormat="1" x14ac:dyDescent="0.15"/>
    <row r="4414" customFormat="1" x14ac:dyDescent="0.15"/>
    <row r="4415" customFormat="1" x14ac:dyDescent="0.15"/>
    <row r="4416" customFormat="1" x14ac:dyDescent="0.15"/>
    <row r="4417" customFormat="1" x14ac:dyDescent="0.15"/>
    <row r="4418" customFormat="1" x14ac:dyDescent="0.15"/>
    <row r="4419" customFormat="1" x14ac:dyDescent="0.15"/>
    <row r="4420" customFormat="1" x14ac:dyDescent="0.15"/>
    <row r="4421" customFormat="1" x14ac:dyDescent="0.15"/>
    <row r="4422" customFormat="1" x14ac:dyDescent="0.15"/>
    <row r="4423" customFormat="1" x14ac:dyDescent="0.15"/>
    <row r="4424" customFormat="1" x14ac:dyDescent="0.15"/>
    <row r="4425" customFormat="1" x14ac:dyDescent="0.15"/>
    <row r="4426" customFormat="1" x14ac:dyDescent="0.15"/>
    <row r="4427" customFormat="1" x14ac:dyDescent="0.15"/>
    <row r="4428" customFormat="1" x14ac:dyDescent="0.15"/>
    <row r="4429" customFormat="1" x14ac:dyDescent="0.15"/>
    <row r="4430" customFormat="1" x14ac:dyDescent="0.15"/>
    <row r="4431" customFormat="1" x14ac:dyDescent="0.15"/>
    <row r="4432" customFormat="1" x14ac:dyDescent="0.15"/>
    <row r="4433" customFormat="1" x14ac:dyDescent="0.15"/>
    <row r="4434" customFormat="1" x14ac:dyDescent="0.15"/>
    <row r="4435" customFormat="1" x14ac:dyDescent="0.15"/>
    <row r="4436" customFormat="1" x14ac:dyDescent="0.15"/>
    <row r="4437" customFormat="1" x14ac:dyDescent="0.15"/>
    <row r="4438" customFormat="1" x14ac:dyDescent="0.15"/>
    <row r="4439" customFormat="1" x14ac:dyDescent="0.15"/>
    <row r="4440" customFormat="1" x14ac:dyDescent="0.15"/>
    <row r="4441" customFormat="1" x14ac:dyDescent="0.15"/>
    <row r="4442" customFormat="1" x14ac:dyDescent="0.15"/>
    <row r="4443" customFormat="1" x14ac:dyDescent="0.15"/>
    <row r="4444" customFormat="1" x14ac:dyDescent="0.15"/>
    <row r="4445" customFormat="1" x14ac:dyDescent="0.15"/>
    <row r="4446" customFormat="1" x14ac:dyDescent="0.15"/>
    <row r="4447" customFormat="1" x14ac:dyDescent="0.15"/>
    <row r="4448" customFormat="1" x14ac:dyDescent="0.15"/>
    <row r="4449" customFormat="1" x14ac:dyDescent="0.15"/>
    <row r="4450" customFormat="1" x14ac:dyDescent="0.15"/>
    <row r="4451" customFormat="1" x14ac:dyDescent="0.15"/>
    <row r="4452" customFormat="1" x14ac:dyDescent="0.15"/>
    <row r="4453" customFormat="1" x14ac:dyDescent="0.15"/>
    <row r="4454" customFormat="1" x14ac:dyDescent="0.15"/>
    <row r="4455" customFormat="1" x14ac:dyDescent="0.15"/>
    <row r="4456" customFormat="1" x14ac:dyDescent="0.15"/>
    <row r="4457" customFormat="1" x14ac:dyDescent="0.15"/>
    <row r="4458" customFormat="1" x14ac:dyDescent="0.15"/>
    <row r="4459" customFormat="1" x14ac:dyDescent="0.15"/>
    <row r="4460" customFormat="1" x14ac:dyDescent="0.15"/>
    <row r="4461" customFormat="1" x14ac:dyDescent="0.15"/>
    <row r="4462" customFormat="1" x14ac:dyDescent="0.15"/>
    <row r="4463" customFormat="1" x14ac:dyDescent="0.15"/>
    <row r="4464" customFormat="1" x14ac:dyDescent="0.15"/>
    <row r="4465" customFormat="1" x14ac:dyDescent="0.15"/>
    <row r="4466" customFormat="1" x14ac:dyDescent="0.15"/>
    <row r="4467" customFormat="1" x14ac:dyDescent="0.15"/>
    <row r="4468" customFormat="1" x14ac:dyDescent="0.15"/>
    <row r="4469" customFormat="1" x14ac:dyDescent="0.15"/>
    <row r="4470" customFormat="1" x14ac:dyDescent="0.15"/>
    <row r="4471" customFormat="1" x14ac:dyDescent="0.15"/>
    <row r="4472" customFormat="1" x14ac:dyDescent="0.15"/>
    <row r="4473" customFormat="1" x14ac:dyDescent="0.15"/>
    <row r="4474" customFormat="1" x14ac:dyDescent="0.15"/>
    <row r="4475" customFormat="1" x14ac:dyDescent="0.15"/>
    <row r="4476" customFormat="1" x14ac:dyDescent="0.15"/>
    <row r="4477" customFormat="1" x14ac:dyDescent="0.15"/>
    <row r="4478" customFormat="1" x14ac:dyDescent="0.15"/>
    <row r="4479" customFormat="1" x14ac:dyDescent="0.15"/>
    <row r="4480" customFormat="1" x14ac:dyDescent="0.15"/>
    <row r="4481" customFormat="1" x14ac:dyDescent="0.15"/>
    <row r="4482" customFormat="1" x14ac:dyDescent="0.15"/>
    <row r="4483" customFormat="1" x14ac:dyDescent="0.15"/>
    <row r="4484" customFormat="1" x14ac:dyDescent="0.15"/>
    <row r="4485" customFormat="1" x14ac:dyDescent="0.15"/>
    <row r="4486" customFormat="1" x14ac:dyDescent="0.15"/>
    <row r="4487" customFormat="1" x14ac:dyDescent="0.15"/>
    <row r="4488" customFormat="1" x14ac:dyDescent="0.15"/>
    <row r="4489" customFormat="1" x14ac:dyDescent="0.15"/>
    <row r="4490" customFormat="1" x14ac:dyDescent="0.15"/>
    <row r="4491" customFormat="1" x14ac:dyDescent="0.15"/>
    <row r="4492" customFormat="1" x14ac:dyDescent="0.15"/>
    <row r="4493" customFormat="1" x14ac:dyDescent="0.15"/>
    <row r="4494" customFormat="1" x14ac:dyDescent="0.15"/>
    <row r="4495" customFormat="1" x14ac:dyDescent="0.15"/>
    <row r="4496" customFormat="1" x14ac:dyDescent="0.15"/>
    <row r="4497" customFormat="1" x14ac:dyDescent="0.15"/>
    <row r="4498" customFormat="1" x14ac:dyDescent="0.15"/>
    <row r="4499" customFormat="1" x14ac:dyDescent="0.15"/>
    <row r="4500" customFormat="1" x14ac:dyDescent="0.15"/>
    <row r="4501" customFormat="1" x14ac:dyDescent="0.15"/>
    <row r="4502" customFormat="1" x14ac:dyDescent="0.15"/>
    <row r="4503" customFormat="1" x14ac:dyDescent="0.15"/>
    <row r="4504" customFormat="1" x14ac:dyDescent="0.15"/>
    <row r="4505" customFormat="1" x14ac:dyDescent="0.15"/>
    <row r="4506" customFormat="1" x14ac:dyDescent="0.15"/>
    <row r="4507" customFormat="1" x14ac:dyDescent="0.15"/>
    <row r="4508" customFormat="1" x14ac:dyDescent="0.15"/>
    <row r="4509" customFormat="1" x14ac:dyDescent="0.15"/>
    <row r="4510" customFormat="1" x14ac:dyDescent="0.15"/>
    <row r="4511" customFormat="1" x14ac:dyDescent="0.15"/>
    <row r="4512" customFormat="1" x14ac:dyDescent="0.15"/>
    <row r="4513" customFormat="1" x14ac:dyDescent="0.15"/>
    <row r="4514" customFormat="1" x14ac:dyDescent="0.15"/>
    <row r="4515" customFormat="1" x14ac:dyDescent="0.15"/>
    <row r="4516" customFormat="1" x14ac:dyDescent="0.15"/>
    <row r="4517" customFormat="1" x14ac:dyDescent="0.15"/>
    <row r="4518" customFormat="1" x14ac:dyDescent="0.15"/>
    <row r="4519" customFormat="1" x14ac:dyDescent="0.15"/>
    <row r="4520" customFormat="1" x14ac:dyDescent="0.15"/>
    <row r="4521" customFormat="1" x14ac:dyDescent="0.15"/>
    <row r="4522" customFormat="1" x14ac:dyDescent="0.15"/>
    <row r="4523" customFormat="1" x14ac:dyDescent="0.15"/>
    <row r="4524" customFormat="1" x14ac:dyDescent="0.15"/>
    <row r="4525" customFormat="1" x14ac:dyDescent="0.15"/>
    <row r="4526" customFormat="1" x14ac:dyDescent="0.15"/>
    <row r="4527" customFormat="1" x14ac:dyDescent="0.15"/>
    <row r="4528" customFormat="1" x14ac:dyDescent="0.15"/>
    <row r="4529" customFormat="1" x14ac:dyDescent="0.15"/>
    <row r="4530" customFormat="1" x14ac:dyDescent="0.15"/>
    <row r="4531" customFormat="1" x14ac:dyDescent="0.15"/>
    <row r="4532" customFormat="1" x14ac:dyDescent="0.15"/>
    <row r="4533" customFormat="1" x14ac:dyDescent="0.15"/>
    <row r="4534" customFormat="1" x14ac:dyDescent="0.15"/>
    <row r="4535" customFormat="1" x14ac:dyDescent="0.15"/>
    <row r="4536" customFormat="1" x14ac:dyDescent="0.15"/>
    <row r="4537" customFormat="1" x14ac:dyDescent="0.15"/>
    <row r="4538" customFormat="1" x14ac:dyDescent="0.15"/>
    <row r="4539" customFormat="1" x14ac:dyDescent="0.15"/>
    <row r="4540" customFormat="1" x14ac:dyDescent="0.15"/>
    <row r="4541" customFormat="1" x14ac:dyDescent="0.15"/>
    <row r="4542" customFormat="1" x14ac:dyDescent="0.15"/>
    <row r="4543" customFormat="1" x14ac:dyDescent="0.15"/>
    <row r="4544" customFormat="1" x14ac:dyDescent="0.15"/>
    <row r="4545" customFormat="1" x14ac:dyDescent="0.15"/>
    <row r="4546" customFormat="1" x14ac:dyDescent="0.15"/>
    <row r="4547" customFormat="1" x14ac:dyDescent="0.15"/>
    <row r="4548" customFormat="1" x14ac:dyDescent="0.15"/>
    <row r="4549" customFormat="1" x14ac:dyDescent="0.15"/>
    <row r="4550" customFormat="1" x14ac:dyDescent="0.15"/>
    <row r="4551" customFormat="1" x14ac:dyDescent="0.15"/>
    <row r="4552" customFormat="1" x14ac:dyDescent="0.15"/>
    <row r="4553" customFormat="1" x14ac:dyDescent="0.15"/>
    <row r="4554" customFormat="1" x14ac:dyDescent="0.15"/>
    <row r="4555" customFormat="1" x14ac:dyDescent="0.15"/>
    <row r="4556" customFormat="1" x14ac:dyDescent="0.15"/>
    <row r="4557" customFormat="1" x14ac:dyDescent="0.15"/>
    <row r="4558" customFormat="1" x14ac:dyDescent="0.15"/>
    <row r="4559" customFormat="1" x14ac:dyDescent="0.15"/>
    <row r="4560" customFormat="1" x14ac:dyDescent="0.15"/>
    <row r="4561" customFormat="1" x14ac:dyDescent="0.15"/>
    <row r="4562" customFormat="1" x14ac:dyDescent="0.15"/>
    <row r="4563" customFormat="1" x14ac:dyDescent="0.15"/>
    <row r="4564" customFormat="1" x14ac:dyDescent="0.15"/>
    <row r="4565" customFormat="1" x14ac:dyDescent="0.15"/>
    <row r="4566" customFormat="1" x14ac:dyDescent="0.15"/>
    <row r="4567" customFormat="1" x14ac:dyDescent="0.15"/>
    <row r="4568" customFormat="1" x14ac:dyDescent="0.15"/>
    <row r="4569" customFormat="1" x14ac:dyDescent="0.15"/>
    <row r="4570" customFormat="1" x14ac:dyDescent="0.15"/>
    <row r="4571" customFormat="1" x14ac:dyDescent="0.15"/>
    <row r="4572" customFormat="1" x14ac:dyDescent="0.15"/>
    <row r="4573" customFormat="1" x14ac:dyDescent="0.15"/>
    <row r="4574" customFormat="1" x14ac:dyDescent="0.15"/>
    <row r="4575" customFormat="1" x14ac:dyDescent="0.15"/>
    <row r="4576" customFormat="1" x14ac:dyDescent="0.15"/>
    <row r="4577" customFormat="1" x14ac:dyDescent="0.15"/>
    <row r="4578" customFormat="1" x14ac:dyDescent="0.15"/>
    <row r="4579" customFormat="1" x14ac:dyDescent="0.15"/>
    <row r="4580" customFormat="1" x14ac:dyDescent="0.15"/>
    <row r="4581" customFormat="1" x14ac:dyDescent="0.15"/>
    <row r="4582" customFormat="1" x14ac:dyDescent="0.15"/>
    <row r="4583" customFormat="1" x14ac:dyDescent="0.15"/>
    <row r="4584" customFormat="1" x14ac:dyDescent="0.15"/>
    <row r="4585" customFormat="1" x14ac:dyDescent="0.15"/>
    <row r="4586" customFormat="1" x14ac:dyDescent="0.15"/>
    <row r="4587" customFormat="1" x14ac:dyDescent="0.15"/>
    <row r="4588" customFormat="1" x14ac:dyDescent="0.15"/>
    <row r="4589" customFormat="1" x14ac:dyDescent="0.15"/>
    <row r="4590" customFormat="1" x14ac:dyDescent="0.15"/>
    <row r="4591" customFormat="1" x14ac:dyDescent="0.15"/>
    <row r="4592" customFormat="1" x14ac:dyDescent="0.15"/>
    <row r="4593" customFormat="1" x14ac:dyDescent="0.15"/>
    <row r="4594" customFormat="1" x14ac:dyDescent="0.15"/>
    <row r="4595" customFormat="1" x14ac:dyDescent="0.15"/>
    <row r="4596" customFormat="1" x14ac:dyDescent="0.15"/>
    <row r="4597" customFormat="1" x14ac:dyDescent="0.15"/>
    <row r="4598" customFormat="1" x14ac:dyDescent="0.15"/>
    <row r="4599" customFormat="1" x14ac:dyDescent="0.15"/>
    <row r="4600" customFormat="1" x14ac:dyDescent="0.15"/>
    <row r="4601" customFormat="1" x14ac:dyDescent="0.15"/>
    <row r="4602" customFormat="1" x14ac:dyDescent="0.15"/>
    <row r="4603" customFormat="1" x14ac:dyDescent="0.15"/>
    <row r="4604" customFormat="1" x14ac:dyDescent="0.15"/>
    <row r="4605" customFormat="1" x14ac:dyDescent="0.15"/>
    <row r="4606" customFormat="1" x14ac:dyDescent="0.15"/>
    <row r="4607" customFormat="1" x14ac:dyDescent="0.15"/>
    <row r="4608" customFormat="1" x14ac:dyDescent="0.15"/>
    <row r="4609" customFormat="1" x14ac:dyDescent="0.15"/>
    <row r="4610" customFormat="1" x14ac:dyDescent="0.15"/>
    <row r="4611" customFormat="1" x14ac:dyDescent="0.15"/>
    <row r="4612" customFormat="1" x14ac:dyDescent="0.15"/>
    <row r="4613" customFormat="1" x14ac:dyDescent="0.15"/>
    <row r="4614" customFormat="1" x14ac:dyDescent="0.15"/>
    <row r="4615" customFormat="1" x14ac:dyDescent="0.15"/>
    <row r="4616" customFormat="1" x14ac:dyDescent="0.15"/>
    <row r="4617" customFormat="1" x14ac:dyDescent="0.15"/>
    <row r="4618" customFormat="1" x14ac:dyDescent="0.15"/>
    <row r="4619" customFormat="1" x14ac:dyDescent="0.15"/>
    <row r="4620" customFormat="1" x14ac:dyDescent="0.15"/>
    <row r="4621" customFormat="1" x14ac:dyDescent="0.15"/>
    <row r="4622" customFormat="1" x14ac:dyDescent="0.15"/>
    <row r="4623" customFormat="1" x14ac:dyDescent="0.15"/>
    <row r="4624" customFormat="1" x14ac:dyDescent="0.15"/>
    <row r="4625" customFormat="1" x14ac:dyDescent="0.15"/>
    <row r="4626" customFormat="1" x14ac:dyDescent="0.15"/>
    <row r="4627" customFormat="1" x14ac:dyDescent="0.15"/>
    <row r="4628" customFormat="1" x14ac:dyDescent="0.15"/>
    <row r="4629" customFormat="1" x14ac:dyDescent="0.15"/>
    <row r="4630" customFormat="1" x14ac:dyDescent="0.15"/>
    <row r="4631" customFormat="1" x14ac:dyDescent="0.15"/>
    <row r="4632" customFormat="1" x14ac:dyDescent="0.15"/>
    <row r="4633" customFormat="1" x14ac:dyDescent="0.15"/>
    <row r="4634" customFormat="1" x14ac:dyDescent="0.15"/>
    <row r="4635" customFormat="1" x14ac:dyDescent="0.15"/>
    <row r="4636" customFormat="1" x14ac:dyDescent="0.15"/>
    <row r="4637" customFormat="1" x14ac:dyDescent="0.15"/>
    <row r="4638" customFormat="1" x14ac:dyDescent="0.15"/>
    <row r="4639" customFormat="1" x14ac:dyDescent="0.15"/>
    <row r="4640" customFormat="1" x14ac:dyDescent="0.15"/>
    <row r="4641" customFormat="1" x14ac:dyDescent="0.15"/>
    <row r="4642" customFormat="1" x14ac:dyDescent="0.15"/>
    <row r="4643" customFormat="1" x14ac:dyDescent="0.15"/>
    <row r="4644" customFormat="1" x14ac:dyDescent="0.15"/>
    <row r="4645" customFormat="1" x14ac:dyDescent="0.15"/>
    <row r="4646" customFormat="1" x14ac:dyDescent="0.15"/>
    <row r="4647" customFormat="1" x14ac:dyDescent="0.15"/>
    <row r="4648" customFormat="1" x14ac:dyDescent="0.15"/>
    <row r="4649" customFormat="1" x14ac:dyDescent="0.15"/>
    <row r="4650" customFormat="1" x14ac:dyDescent="0.15"/>
    <row r="4651" customFormat="1" x14ac:dyDescent="0.15"/>
    <row r="4652" customFormat="1" x14ac:dyDescent="0.15"/>
    <row r="4653" customFormat="1" x14ac:dyDescent="0.15"/>
    <row r="4654" customFormat="1" x14ac:dyDescent="0.15"/>
    <row r="4655" customFormat="1" x14ac:dyDescent="0.15"/>
    <row r="4656" customFormat="1" x14ac:dyDescent="0.15"/>
    <row r="4657" customFormat="1" x14ac:dyDescent="0.15"/>
    <row r="4658" customFormat="1" x14ac:dyDescent="0.15"/>
    <row r="4659" customFormat="1" x14ac:dyDescent="0.15"/>
    <row r="4660" customFormat="1" x14ac:dyDescent="0.15"/>
    <row r="4661" customFormat="1" x14ac:dyDescent="0.15"/>
    <row r="4662" customFormat="1" x14ac:dyDescent="0.15"/>
    <row r="4663" customFormat="1" x14ac:dyDescent="0.15"/>
    <row r="4664" customFormat="1" x14ac:dyDescent="0.15"/>
    <row r="4665" customFormat="1" x14ac:dyDescent="0.15"/>
    <row r="4666" customFormat="1" x14ac:dyDescent="0.15"/>
    <row r="4667" customFormat="1" x14ac:dyDescent="0.15"/>
    <row r="4668" customFormat="1" x14ac:dyDescent="0.15"/>
    <row r="4669" customFormat="1" x14ac:dyDescent="0.15"/>
    <row r="4670" customFormat="1" x14ac:dyDescent="0.15"/>
    <row r="4671" customFormat="1" x14ac:dyDescent="0.15"/>
    <row r="4672" customFormat="1" x14ac:dyDescent="0.15"/>
    <row r="4673" customFormat="1" x14ac:dyDescent="0.15"/>
    <row r="4674" customFormat="1" x14ac:dyDescent="0.15"/>
    <row r="4675" customFormat="1" x14ac:dyDescent="0.15"/>
    <row r="4676" customFormat="1" x14ac:dyDescent="0.15"/>
    <row r="4677" customFormat="1" x14ac:dyDescent="0.15"/>
    <row r="4678" customFormat="1" x14ac:dyDescent="0.15"/>
    <row r="4679" customFormat="1" x14ac:dyDescent="0.15"/>
    <row r="4680" customFormat="1" x14ac:dyDescent="0.15"/>
    <row r="4681" customFormat="1" x14ac:dyDescent="0.15"/>
    <row r="4682" customFormat="1" x14ac:dyDescent="0.15"/>
    <row r="4683" customFormat="1" x14ac:dyDescent="0.15"/>
    <row r="4684" customFormat="1" x14ac:dyDescent="0.15"/>
    <row r="4685" customFormat="1" x14ac:dyDescent="0.15"/>
    <row r="4686" customFormat="1" x14ac:dyDescent="0.15"/>
    <row r="4687" customFormat="1" x14ac:dyDescent="0.15"/>
    <row r="4688" customFormat="1" x14ac:dyDescent="0.15"/>
    <row r="4689" customFormat="1" x14ac:dyDescent="0.15"/>
    <row r="4690" customFormat="1" x14ac:dyDescent="0.15"/>
    <row r="4691" customFormat="1" x14ac:dyDescent="0.15"/>
    <row r="4692" customFormat="1" x14ac:dyDescent="0.15"/>
    <row r="4693" customFormat="1" x14ac:dyDescent="0.15"/>
    <row r="4694" customFormat="1" x14ac:dyDescent="0.15"/>
    <row r="4695" customFormat="1" x14ac:dyDescent="0.15"/>
    <row r="4696" customFormat="1" x14ac:dyDescent="0.15"/>
    <row r="4697" customFormat="1" x14ac:dyDescent="0.15"/>
    <row r="4698" customFormat="1" x14ac:dyDescent="0.15"/>
    <row r="4699" customFormat="1" x14ac:dyDescent="0.15"/>
    <row r="4700" customFormat="1" x14ac:dyDescent="0.15"/>
    <row r="4701" customFormat="1" x14ac:dyDescent="0.15"/>
    <row r="4702" customFormat="1" x14ac:dyDescent="0.15"/>
    <row r="4703" customFormat="1" x14ac:dyDescent="0.15"/>
    <row r="4704" customFormat="1" x14ac:dyDescent="0.15"/>
    <row r="4705" customFormat="1" x14ac:dyDescent="0.15"/>
    <row r="4706" customFormat="1" x14ac:dyDescent="0.15"/>
    <row r="4707" customFormat="1" x14ac:dyDescent="0.15"/>
    <row r="4708" customFormat="1" x14ac:dyDescent="0.15"/>
    <row r="4709" customFormat="1" x14ac:dyDescent="0.15"/>
    <row r="4710" customFormat="1" x14ac:dyDescent="0.15"/>
    <row r="4711" customFormat="1" x14ac:dyDescent="0.15"/>
    <row r="4712" customFormat="1" x14ac:dyDescent="0.15"/>
    <row r="4713" customFormat="1" x14ac:dyDescent="0.15"/>
    <row r="4714" customFormat="1" x14ac:dyDescent="0.15"/>
    <row r="4715" customFormat="1" x14ac:dyDescent="0.15"/>
    <row r="4716" customFormat="1" x14ac:dyDescent="0.15"/>
    <row r="4717" customFormat="1" x14ac:dyDescent="0.15"/>
    <row r="4718" customFormat="1" x14ac:dyDescent="0.15"/>
    <row r="4719" customFormat="1" x14ac:dyDescent="0.15"/>
    <row r="4720" customFormat="1" x14ac:dyDescent="0.15"/>
    <row r="4721" customFormat="1" x14ac:dyDescent="0.15"/>
    <row r="4722" customFormat="1" x14ac:dyDescent="0.15"/>
    <row r="4723" customFormat="1" x14ac:dyDescent="0.15"/>
    <row r="4724" customFormat="1" x14ac:dyDescent="0.15"/>
    <row r="4725" customFormat="1" x14ac:dyDescent="0.15"/>
    <row r="4726" customFormat="1" x14ac:dyDescent="0.15"/>
    <row r="4727" customFormat="1" x14ac:dyDescent="0.15"/>
    <row r="4728" customFormat="1" x14ac:dyDescent="0.15"/>
    <row r="4729" customFormat="1" x14ac:dyDescent="0.15"/>
    <row r="4730" customFormat="1" x14ac:dyDescent="0.15"/>
    <row r="4731" customFormat="1" x14ac:dyDescent="0.15"/>
    <row r="4732" customFormat="1" x14ac:dyDescent="0.15"/>
    <row r="4733" customFormat="1" x14ac:dyDescent="0.15"/>
    <row r="4734" customFormat="1" x14ac:dyDescent="0.15"/>
    <row r="4735" customFormat="1" x14ac:dyDescent="0.15"/>
    <row r="4736" customFormat="1" x14ac:dyDescent="0.15"/>
    <row r="4737" customFormat="1" x14ac:dyDescent="0.15"/>
    <row r="4738" customFormat="1" x14ac:dyDescent="0.15"/>
    <row r="4739" customFormat="1" x14ac:dyDescent="0.15"/>
    <row r="4740" customFormat="1" x14ac:dyDescent="0.15"/>
    <row r="4741" customFormat="1" x14ac:dyDescent="0.15"/>
    <row r="4742" customFormat="1" x14ac:dyDescent="0.15"/>
    <row r="4743" customFormat="1" x14ac:dyDescent="0.15"/>
    <row r="4744" customFormat="1" x14ac:dyDescent="0.15"/>
    <row r="4745" customFormat="1" x14ac:dyDescent="0.15"/>
    <row r="4746" customFormat="1" x14ac:dyDescent="0.15"/>
    <row r="4747" customFormat="1" x14ac:dyDescent="0.15"/>
    <row r="4748" customFormat="1" x14ac:dyDescent="0.15"/>
    <row r="4749" customFormat="1" x14ac:dyDescent="0.15"/>
    <row r="4750" customFormat="1" x14ac:dyDescent="0.15"/>
    <row r="4751" customFormat="1" x14ac:dyDescent="0.15"/>
    <row r="4752" customFormat="1" x14ac:dyDescent="0.15"/>
    <row r="4753" customFormat="1" x14ac:dyDescent="0.15"/>
    <row r="4754" customFormat="1" x14ac:dyDescent="0.15"/>
    <row r="4755" customFormat="1" x14ac:dyDescent="0.15"/>
    <row r="4756" customFormat="1" x14ac:dyDescent="0.15"/>
    <row r="4757" customFormat="1" x14ac:dyDescent="0.15"/>
    <row r="4758" customFormat="1" x14ac:dyDescent="0.15"/>
    <row r="4759" customFormat="1" x14ac:dyDescent="0.15"/>
    <row r="4760" customFormat="1" x14ac:dyDescent="0.15"/>
    <row r="4761" customFormat="1" x14ac:dyDescent="0.15"/>
    <row r="4762" customFormat="1" x14ac:dyDescent="0.15"/>
    <row r="4763" customFormat="1" x14ac:dyDescent="0.15"/>
    <row r="4764" customFormat="1" x14ac:dyDescent="0.15"/>
    <row r="4765" customFormat="1" x14ac:dyDescent="0.15"/>
    <row r="4766" customFormat="1" x14ac:dyDescent="0.15"/>
    <row r="4767" customFormat="1" x14ac:dyDescent="0.15"/>
    <row r="4768" customFormat="1" x14ac:dyDescent="0.15"/>
    <row r="4769" customFormat="1" x14ac:dyDescent="0.15"/>
    <row r="4770" customFormat="1" x14ac:dyDescent="0.15"/>
    <row r="4771" customFormat="1" x14ac:dyDescent="0.15"/>
    <row r="4772" customFormat="1" x14ac:dyDescent="0.15"/>
    <row r="4773" customFormat="1" x14ac:dyDescent="0.15"/>
    <row r="4774" customFormat="1" x14ac:dyDescent="0.15"/>
    <row r="4775" customFormat="1" x14ac:dyDescent="0.15"/>
    <row r="4776" customFormat="1" x14ac:dyDescent="0.15"/>
    <row r="4777" customFormat="1" x14ac:dyDescent="0.15"/>
    <row r="4778" customFormat="1" x14ac:dyDescent="0.15"/>
    <row r="4779" customFormat="1" x14ac:dyDescent="0.15"/>
    <row r="4780" customFormat="1" x14ac:dyDescent="0.15"/>
    <row r="4781" customFormat="1" x14ac:dyDescent="0.15"/>
    <row r="4782" customFormat="1" x14ac:dyDescent="0.15"/>
    <row r="4783" customFormat="1" x14ac:dyDescent="0.15"/>
    <row r="4784" customFormat="1" x14ac:dyDescent="0.15"/>
    <row r="4785" customFormat="1" x14ac:dyDescent="0.15"/>
    <row r="4786" customFormat="1" x14ac:dyDescent="0.15"/>
    <row r="4787" customFormat="1" x14ac:dyDescent="0.15"/>
    <row r="4788" customFormat="1" x14ac:dyDescent="0.15"/>
    <row r="4789" customFormat="1" x14ac:dyDescent="0.15"/>
    <row r="4790" customFormat="1" x14ac:dyDescent="0.15"/>
    <row r="4791" customFormat="1" x14ac:dyDescent="0.15"/>
    <row r="4792" customFormat="1" x14ac:dyDescent="0.15"/>
    <row r="4793" customFormat="1" x14ac:dyDescent="0.15"/>
    <row r="4794" customFormat="1" x14ac:dyDescent="0.15"/>
    <row r="4795" customFormat="1" x14ac:dyDescent="0.15"/>
    <row r="4796" customFormat="1" x14ac:dyDescent="0.15"/>
    <row r="4797" customFormat="1" x14ac:dyDescent="0.15"/>
    <row r="4798" customFormat="1" x14ac:dyDescent="0.15"/>
    <row r="4799" customFormat="1" x14ac:dyDescent="0.15"/>
    <row r="4800" customFormat="1" x14ac:dyDescent="0.15"/>
    <row r="4801" customFormat="1" x14ac:dyDescent="0.15"/>
    <row r="4802" customFormat="1" x14ac:dyDescent="0.15"/>
    <row r="4803" customFormat="1" x14ac:dyDescent="0.15"/>
    <row r="4804" customFormat="1" x14ac:dyDescent="0.15"/>
    <row r="4805" customFormat="1" x14ac:dyDescent="0.15"/>
    <row r="4806" customFormat="1" x14ac:dyDescent="0.15"/>
    <row r="4807" customFormat="1" x14ac:dyDescent="0.15"/>
    <row r="4808" customFormat="1" x14ac:dyDescent="0.15"/>
    <row r="4809" customFormat="1" x14ac:dyDescent="0.15"/>
    <row r="4810" customFormat="1" x14ac:dyDescent="0.15"/>
    <row r="4811" customFormat="1" x14ac:dyDescent="0.15"/>
    <row r="4812" customFormat="1" x14ac:dyDescent="0.15"/>
    <row r="4813" customFormat="1" x14ac:dyDescent="0.15"/>
    <row r="4814" customFormat="1" x14ac:dyDescent="0.15"/>
    <row r="4815" customFormat="1" x14ac:dyDescent="0.15"/>
    <row r="4816" customFormat="1" x14ac:dyDescent="0.15"/>
    <row r="4817" customFormat="1" x14ac:dyDescent="0.15"/>
    <row r="4818" customFormat="1" x14ac:dyDescent="0.15"/>
    <row r="4819" customFormat="1" x14ac:dyDescent="0.15"/>
    <row r="4820" customFormat="1" x14ac:dyDescent="0.15"/>
    <row r="4821" customFormat="1" x14ac:dyDescent="0.15"/>
    <row r="4822" customFormat="1" x14ac:dyDescent="0.15"/>
    <row r="4823" customFormat="1" x14ac:dyDescent="0.15"/>
    <row r="4824" customFormat="1" x14ac:dyDescent="0.15"/>
    <row r="4825" customFormat="1" x14ac:dyDescent="0.15"/>
    <row r="4826" customFormat="1" x14ac:dyDescent="0.15"/>
    <row r="4827" customFormat="1" x14ac:dyDescent="0.15"/>
    <row r="4828" customFormat="1" x14ac:dyDescent="0.15"/>
    <row r="4829" customFormat="1" x14ac:dyDescent="0.15"/>
    <row r="4830" customFormat="1" x14ac:dyDescent="0.15"/>
    <row r="4831" customFormat="1" x14ac:dyDescent="0.15"/>
    <row r="4832" customFormat="1" x14ac:dyDescent="0.15"/>
    <row r="4833" customFormat="1" x14ac:dyDescent="0.15"/>
    <row r="4834" customFormat="1" x14ac:dyDescent="0.15"/>
    <row r="4835" customFormat="1" x14ac:dyDescent="0.15"/>
    <row r="4836" customFormat="1" x14ac:dyDescent="0.15"/>
    <row r="4837" customFormat="1" x14ac:dyDescent="0.15"/>
    <row r="4838" customFormat="1" x14ac:dyDescent="0.15"/>
    <row r="4839" customFormat="1" x14ac:dyDescent="0.15"/>
    <row r="4840" customFormat="1" x14ac:dyDescent="0.15"/>
    <row r="4841" customFormat="1" x14ac:dyDescent="0.15"/>
    <row r="4842" customFormat="1" x14ac:dyDescent="0.15"/>
    <row r="4843" customFormat="1" x14ac:dyDescent="0.15"/>
    <row r="4844" customFormat="1" x14ac:dyDescent="0.15"/>
    <row r="4845" customFormat="1" x14ac:dyDescent="0.15"/>
    <row r="4846" customFormat="1" x14ac:dyDescent="0.15"/>
    <row r="4847" customFormat="1" x14ac:dyDescent="0.15"/>
    <row r="4848" customFormat="1" x14ac:dyDescent="0.15"/>
    <row r="4849" customFormat="1" x14ac:dyDescent="0.15"/>
    <row r="4850" customFormat="1" x14ac:dyDescent="0.15"/>
    <row r="4851" customFormat="1" x14ac:dyDescent="0.15"/>
    <row r="4852" customFormat="1" x14ac:dyDescent="0.15"/>
    <row r="4853" customFormat="1" x14ac:dyDescent="0.15"/>
    <row r="4854" customFormat="1" x14ac:dyDescent="0.15"/>
    <row r="4855" customFormat="1" x14ac:dyDescent="0.15"/>
    <row r="4856" customFormat="1" x14ac:dyDescent="0.15"/>
    <row r="4857" customFormat="1" x14ac:dyDescent="0.15"/>
    <row r="4858" customFormat="1" x14ac:dyDescent="0.15"/>
    <row r="4859" customFormat="1" x14ac:dyDescent="0.15"/>
    <row r="4860" customFormat="1" x14ac:dyDescent="0.15"/>
    <row r="4861" customFormat="1" x14ac:dyDescent="0.15"/>
    <row r="4862" customFormat="1" x14ac:dyDescent="0.15"/>
    <row r="4863" customFormat="1" x14ac:dyDescent="0.15"/>
    <row r="4864" customFormat="1" x14ac:dyDescent="0.15"/>
    <row r="4865" customFormat="1" x14ac:dyDescent="0.15"/>
    <row r="4866" customFormat="1" x14ac:dyDescent="0.15"/>
    <row r="4867" customFormat="1" x14ac:dyDescent="0.15"/>
    <row r="4868" customFormat="1" x14ac:dyDescent="0.15"/>
    <row r="4869" customFormat="1" x14ac:dyDescent="0.15"/>
    <row r="4870" customFormat="1" x14ac:dyDescent="0.15"/>
    <row r="4871" customFormat="1" x14ac:dyDescent="0.15"/>
    <row r="4872" customFormat="1" x14ac:dyDescent="0.15"/>
    <row r="4873" customFormat="1" x14ac:dyDescent="0.15"/>
    <row r="4874" customFormat="1" x14ac:dyDescent="0.15"/>
    <row r="4875" customFormat="1" x14ac:dyDescent="0.15"/>
    <row r="4876" customFormat="1" x14ac:dyDescent="0.15"/>
    <row r="4877" customFormat="1" x14ac:dyDescent="0.15"/>
    <row r="4878" customFormat="1" x14ac:dyDescent="0.15"/>
    <row r="4879" customFormat="1" x14ac:dyDescent="0.15"/>
    <row r="4880" customFormat="1" x14ac:dyDescent="0.15"/>
    <row r="4881" customFormat="1" x14ac:dyDescent="0.15"/>
    <row r="4882" customFormat="1" x14ac:dyDescent="0.15"/>
    <row r="4883" customFormat="1" x14ac:dyDescent="0.15"/>
    <row r="4884" customFormat="1" x14ac:dyDescent="0.15"/>
    <row r="4885" customFormat="1" x14ac:dyDescent="0.15"/>
    <row r="4886" customFormat="1" x14ac:dyDescent="0.15"/>
    <row r="4887" customFormat="1" x14ac:dyDescent="0.15"/>
    <row r="4888" customFormat="1" x14ac:dyDescent="0.15"/>
    <row r="4889" customFormat="1" x14ac:dyDescent="0.15"/>
    <row r="4890" customFormat="1" x14ac:dyDescent="0.15"/>
    <row r="4891" customFormat="1" x14ac:dyDescent="0.15"/>
    <row r="4892" customFormat="1" x14ac:dyDescent="0.15"/>
    <row r="4893" customFormat="1" x14ac:dyDescent="0.15"/>
    <row r="4894" customFormat="1" x14ac:dyDescent="0.15"/>
    <row r="4895" customFormat="1" x14ac:dyDescent="0.15"/>
    <row r="4896" customFormat="1" x14ac:dyDescent="0.15"/>
    <row r="4897" customFormat="1" x14ac:dyDescent="0.15"/>
    <row r="4898" customFormat="1" x14ac:dyDescent="0.15"/>
    <row r="4899" customFormat="1" x14ac:dyDescent="0.15"/>
    <row r="4900" customFormat="1" x14ac:dyDescent="0.15"/>
    <row r="4901" customFormat="1" x14ac:dyDescent="0.15"/>
    <row r="4902" customFormat="1" x14ac:dyDescent="0.15"/>
    <row r="4903" customFormat="1" x14ac:dyDescent="0.15"/>
    <row r="4904" customFormat="1" x14ac:dyDescent="0.15"/>
    <row r="4905" customFormat="1" x14ac:dyDescent="0.15"/>
    <row r="4906" customFormat="1" x14ac:dyDescent="0.15"/>
    <row r="4907" customFormat="1" x14ac:dyDescent="0.15"/>
    <row r="4908" customFormat="1" x14ac:dyDescent="0.15"/>
    <row r="4909" customFormat="1" x14ac:dyDescent="0.15"/>
    <row r="4910" customFormat="1" x14ac:dyDescent="0.15"/>
    <row r="4911" customFormat="1" x14ac:dyDescent="0.15"/>
    <row r="4912" customFormat="1" x14ac:dyDescent="0.15"/>
    <row r="4913" customFormat="1" x14ac:dyDescent="0.15"/>
    <row r="4914" customFormat="1" x14ac:dyDescent="0.15"/>
    <row r="4915" customFormat="1" x14ac:dyDescent="0.15"/>
    <row r="4916" customFormat="1" x14ac:dyDescent="0.15"/>
    <row r="4917" customFormat="1" x14ac:dyDescent="0.15"/>
    <row r="4918" customFormat="1" x14ac:dyDescent="0.15"/>
    <row r="4919" customFormat="1" x14ac:dyDescent="0.15"/>
    <row r="4920" customFormat="1" x14ac:dyDescent="0.15"/>
    <row r="4921" customFormat="1" x14ac:dyDescent="0.15"/>
    <row r="4922" customFormat="1" x14ac:dyDescent="0.15"/>
    <row r="4923" customFormat="1" x14ac:dyDescent="0.15"/>
    <row r="4924" customFormat="1" x14ac:dyDescent="0.15"/>
    <row r="4925" customFormat="1" x14ac:dyDescent="0.15"/>
    <row r="4926" customFormat="1" x14ac:dyDescent="0.15"/>
    <row r="4927" customFormat="1" x14ac:dyDescent="0.15"/>
    <row r="4928" customFormat="1" x14ac:dyDescent="0.15"/>
    <row r="4929" customFormat="1" x14ac:dyDescent="0.15"/>
    <row r="4930" customFormat="1" x14ac:dyDescent="0.15"/>
    <row r="4931" customFormat="1" x14ac:dyDescent="0.15"/>
    <row r="4932" customFormat="1" x14ac:dyDescent="0.15"/>
    <row r="4933" customFormat="1" x14ac:dyDescent="0.15"/>
    <row r="4934" customFormat="1" x14ac:dyDescent="0.15"/>
    <row r="4935" customFormat="1" x14ac:dyDescent="0.15"/>
    <row r="4936" customFormat="1" x14ac:dyDescent="0.15"/>
    <row r="4937" customFormat="1" x14ac:dyDescent="0.15"/>
    <row r="4938" customFormat="1" x14ac:dyDescent="0.15"/>
    <row r="4939" customFormat="1" x14ac:dyDescent="0.15"/>
    <row r="4940" customFormat="1" x14ac:dyDescent="0.15"/>
    <row r="4941" customFormat="1" x14ac:dyDescent="0.15"/>
    <row r="4942" customFormat="1" x14ac:dyDescent="0.15"/>
    <row r="4943" customFormat="1" x14ac:dyDescent="0.15"/>
    <row r="4944" customFormat="1" x14ac:dyDescent="0.15"/>
    <row r="4945" customFormat="1" x14ac:dyDescent="0.15"/>
    <row r="4946" customFormat="1" x14ac:dyDescent="0.15"/>
    <row r="4947" customFormat="1" x14ac:dyDescent="0.15"/>
    <row r="4948" customFormat="1" x14ac:dyDescent="0.15"/>
    <row r="4949" customFormat="1" x14ac:dyDescent="0.15"/>
    <row r="4950" customFormat="1" x14ac:dyDescent="0.15"/>
    <row r="4951" customFormat="1" x14ac:dyDescent="0.15"/>
    <row r="4952" customFormat="1" x14ac:dyDescent="0.15"/>
    <row r="4953" customFormat="1" x14ac:dyDescent="0.15"/>
    <row r="4954" customFormat="1" x14ac:dyDescent="0.15"/>
    <row r="4955" customFormat="1" x14ac:dyDescent="0.15"/>
    <row r="4956" customFormat="1" x14ac:dyDescent="0.15"/>
    <row r="4957" customFormat="1" x14ac:dyDescent="0.15"/>
    <row r="4958" customFormat="1" x14ac:dyDescent="0.15"/>
    <row r="4959" customFormat="1" x14ac:dyDescent="0.15"/>
    <row r="4960" customFormat="1" x14ac:dyDescent="0.15"/>
    <row r="4961" customFormat="1" x14ac:dyDescent="0.15"/>
    <row r="4962" customFormat="1" x14ac:dyDescent="0.15"/>
    <row r="4963" customFormat="1" x14ac:dyDescent="0.15"/>
    <row r="4964" customFormat="1" x14ac:dyDescent="0.15"/>
    <row r="4965" customFormat="1" x14ac:dyDescent="0.15"/>
    <row r="4966" customFormat="1" x14ac:dyDescent="0.15"/>
    <row r="4967" customFormat="1" x14ac:dyDescent="0.15"/>
    <row r="4968" customFormat="1" x14ac:dyDescent="0.15"/>
    <row r="4969" customFormat="1" x14ac:dyDescent="0.15"/>
    <row r="4970" customFormat="1" x14ac:dyDescent="0.15"/>
    <row r="4971" customFormat="1" x14ac:dyDescent="0.15"/>
    <row r="4972" customFormat="1" x14ac:dyDescent="0.15"/>
    <row r="4973" customFormat="1" x14ac:dyDescent="0.15"/>
    <row r="4974" customFormat="1" x14ac:dyDescent="0.15"/>
    <row r="4975" customFormat="1" x14ac:dyDescent="0.15"/>
    <row r="4976" customFormat="1" x14ac:dyDescent="0.15"/>
    <row r="4977" customFormat="1" x14ac:dyDescent="0.15"/>
    <row r="4978" customFormat="1" x14ac:dyDescent="0.15"/>
    <row r="4979" customFormat="1" x14ac:dyDescent="0.15"/>
    <row r="4980" customFormat="1" x14ac:dyDescent="0.15"/>
    <row r="4981" customFormat="1" x14ac:dyDescent="0.15"/>
    <row r="4982" customFormat="1" x14ac:dyDescent="0.15"/>
    <row r="4983" customFormat="1" x14ac:dyDescent="0.15"/>
    <row r="4984" customFormat="1" x14ac:dyDescent="0.15"/>
    <row r="4985" customFormat="1" x14ac:dyDescent="0.15"/>
    <row r="4986" customFormat="1" x14ac:dyDescent="0.15"/>
    <row r="4987" customFormat="1" x14ac:dyDescent="0.15"/>
    <row r="4988" customFormat="1" x14ac:dyDescent="0.15"/>
    <row r="4989" customFormat="1" x14ac:dyDescent="0.15"/>
    <row r="4990" customFormat="1" x14ac:dyDescent="0.15"/>
    <row r="4991" customFormat="1" x14ac:dyDescent="0.15"/>
    <row r="4992" customFormat="1" x14ac:dyDescent="0.15"/>
    <row r="4993" customFormat="1" x14ac:dyDescent="0.15"/>
    <row r="4994" customFormat="1" x14ac:dyDescent="0.15"/>
    <row r="4995" customFormat="1" x14ac:dyDescent="0.15"/>
    <row r="4996" customFormat="1" x14ac:dyDescent="0.15"/>
    <row r="4997" customFormat="1" x14ac:dyDescent="0.15"/>
    <row r="4998" customFormat="1" x14ac:dyDescent="0.15"/>
    <row r="4999" customFormat="1" x14ac:dyDescent="0.15"/>
    <row r="5000" customFormat="1" x14ac:dyDescent="0.15"/>
    <row r="5001" customFormat="1" x14ac:dyDescent="0.15"/>
    <row r="5002" customFormat="1" x14ac:dyDescent="0.15"/>
    <row r="5003" customFormat="1" x14ac:dyDescent="0.15"/>
    <row r="5004" customFormat="1" x14ac:dyDescent="0.15"/>
    <row r="5005" customFormat="1" x14ac:dyDescent="0.15"/>
    <row r="5006" customFormat="1" x14ac:dyDescent="0.15"/>
    <row r="5007" customFormat="1" x14ac:dyDescent="0.15"/>
    <row r="5008" customFormat="1" x14ac:dyDescent="0.15"/>
    <row r="5009" customFormat="1" x14ac:dyDescent="0.15"/>
    <row r="5010" customFormat="1" x14ac:dyDescent="0.15"/>
    <row r="5011" customFormat="1" x14ac:dyDescent="0.15"/>
    <row r="5012" customFormat="1" x14ac:dyDescent="0.15"/>
    <row r="5013" customFormat="1" x14ac:dyDescent="0.15"/>
    <row r="5014" customFormat="1" x14ac:dyDescent="0.15"/>
    <row r="5015" customFormat="1" x14ac:dyDescent="0.15"/>
    <row r="5016" customFormat="1" x14ac:dyDescent="0.15"/>
    <row r="5017" customFormat="1" x14ac:dyDescent="0.15"/>
    <row r="5018" customFormat="1" x14ac:dyDescent="0.15"/>
    <row r="5019" customFormat="1" x14ac:dyDescent="0.15"/>
    <row r="5020" customFormat="1" x14ac:dyDescent="0.15"/>
    <row r="5021" customFormat="1" x14ac:dyDescent="0.15"/>
    <row r="5022" customFormat="1" x14ac:dyDescent="0.15"/>
    <row r="5023" customFormat="1" x14ac:dyDescent="0.15"/>
    <row r="5024" customFormat="1" x14ac:dyDescent="0.15"/>
    <row r="5025" customFormat="1" x14ac:dyDescent="0.15"/>
    <row r="5026" customFormat="1" x14ac:dyDescent="0.15"/>
    <row r="5027" customFormat="1" x14ac:dyDescent="0.15"/>
    <row r="5028" customFormat="1" x14ac:dyDescent="0.15"/>
    <row r="5029" customFormat="1" x14ac:dyDescent="0.15"/>
    <row r="5030" customFormat="1" x14ac:dyDescent="0.15"/>
    <row r="5031" customFormat="1" x14ac:dyDescent="0.15"/>
    <row r="5032" customFormat="1" x14ac:dyDescent="0.15"/>
    <row r="5033" customFormat="1" x14ac:dyDescent="0.15"/>
    <row r="5034" customFormat="1" x14ac:dyDescent="0.15"/>
    <row r="5035" customFormat="1" x14ac:dyDescent="0.15"/>
    <row r="5036" customFormat="1" x14ac:dyDescent="0.15"/>
    <row r="5037" customFormat="1" x14ac:dyDescent="0.15"/>
    <row r="5038" customFormat="1" x14ac:dyDescent="0.15"/>
    <row r="5039" customFormat="1" x14ac:dyDescent="0.15"/>
    <row r="5040" customFormat="1" x14ac:dyDescent="0.15"/>
    <row r="5041" customFormat="1" x14ac:dyDescent="0.15"/>
    <row r="5042" customFormat="1" x14ac:dyDescent="0.15"/>
    <row r="5043" customFormat="1" x14ac:dyDescent="0.15"/>
    <row r="5044" customFormat="1" x14ac:dyDescent="0.15"/>
    <row r="5045" customFormat="1" x14ac:dyDescent="0.15"/>
    <row r="5046" customFormat="1" x14ac:dyDescent="0.15"/>
    <row r="5047" customFormat="1" x14ac:dyDescent="0.15"/>
    <row r="5048" customFormat="1" x14ac:dyDescent="0.15"/>
    <row r="5049" customFormat="1" x14ac:dyDescent="0.15"/>
    <row r="5050" customFormat="1" x14ac:dyDescent="0.15"/>
    <row r="5051" customFormat="1" x14ac:dyDescent="0.15"/>
    <row r="5052" customFormat="1" x14ac:dyDescent="0.15"/>
    <row r="5053" customFormat="1" x14ac:dyDescent="0.15"/>
    <row r="5054" customFormat="1" x14ac:dyDescent="0.15"/>
    <row r="5055" customFormat="1" x14ac:dyDescent="0.15"/>
    <row r="5056" customFormat="1" x14ac:dyDescent="0.15"/>
    <row r="5057" customFormat="1" x14ac:dyDescent="0.15"/>
    <row r="5058" customFormat="1" x14ac:dyDescent="0.15"/>
    <row r="5059" customFormat="1" x14ac:dyDescent="0.15"/>
    <row r="5060" customFormat="1" x14ac:dyDescent="0.15"/>
    <row r="5061" customFormat="1" x14ac:dyDescent="0.15"/>
    <row r="5062" customFormat="1" x14ac:dyDescent="0.15"/>
    <row r="5063" customFormat="1" x14ac:dyDescent="0.15"/>
    <row r="5064" customFormat="1" x14ac:dyDescent="0.15"/>
    <row r="5065" customFormat="1" x14ac:dyDescent="0.15"/>
    <row r="5066" customFormat="1" x14ac:dyDescent="0.15"/>
    <row r="5067" customFormat="1" x14ac:dyDescent="0.15"/>
    <row r="5068" customFormat="1" x14ac:dyDescent="0.15"/>
    <row r="5069" customFormat="1" x14ac:dyDescent="0.15"/>
    <row r="5070" customFormat="1" x14ac:dyDescent="0.15"/>
    <row r="5071" customFormat="1" x14ac:dyDescent="0.15"/>
    <row r="5072" customFormat="1" x14ac:dyDescent="0.15"/>
    <row r="5073" customFormat="1" x14ac:dyDescent="0.15"/>
    <row r="5074" customFormat="1" x14ac:dyDescent="0.15"/>
    <row r="5075" customFormat="1" x14ac:dyDescent="0.15"/>
    <row r="5076" customFormat="1" x14ac:dyDescent="0.15"/>
    <row r="5077" customFormat="1" x14ac:dyDescent="0.15"/>
    <row r="5078" customFormat="1" x14ac:dyDescent="0.15"/>
    <row r="5079" customFormat="1" x14ac:dyDescent="0.15"/>
    <row r="5080" customFormat="1" x14ac:dyDescent="0.15"/>
    <row r="5081" customFormat="1" x14ac:dyDescent="0.15"/>
    <row r="5082" customFormat="1" x14ac:dyDescent="0.15"/>
    <row r="5083" customFormat="1" x14ac:dyDescent="0.15"/>
    <row r="5084" customFormat="1" x14ac:dyDescent="0.15"/>
    <row r="5085" customFormat="1" x14ac:dyDescent="0.15"/>
    <row r="5086" customFormat="1" x14ac:dyDescent="0.15"/>
    <row r="5087" customFormat="1" x14ac:dyDescent="0.15"/>
    <row r="5088" customFormat="1" x14ac:dyDescent="0.15"/>
    <row r="5089" customFormat="1" x14ac:dyDescent="0.15"/>
    <row r="5090" customFormat="1" x14ac:dyDescent="0.15"/>
    <row r="5091" customFormat="1" x14ac:dyDescent="0.15"/>
    <row r="5092" customFormat="1" x14ac:dyDescent="0.15"/>
    <row r="5093" customFormat="1" x14ac:dyDescent="0.15"/>
    <row r="5094" customFormat="1" x14ac:dyDescent="0.15"/>
    <row r="5095" customFormat="1" x14ac:dyDescent="0.15"/>
    <row r="5096" customFormat="1" x14ac:dyDescent="0.15"/>
    <row r="5097" customFormat="1" x14ac:dyDescent="0.15"/>
    <row r="5098" customFormat="1" x14ac:dyDescent="0.15"/>
    <row r="5099" customFormat="1" x14ac:dyDescent="0.15"/>
    <row r="5100" customFormat="1" x14ac:dyDescent="0.15"/>
    <row r="5101" customFormat="1" x14ac:dyDescent="0.15"/>
    <row r="5102" customFormat="1" x14ac:dyDescent="0.15"/>
    <row r="5103" customFormat="1" x14ac:dyDescent="0.15"/>
    <row r="5104" customFormat="1" x14ac:dyDescent="0.15"/>
    <row r="5105" customFormat="1" x14ac:dyDescent="0.15"/>
    <row r="5106" customFormat="1" x14ac:dyDescent="0.15"/>
    <row r="5107" customFormat="1" x14ac:dyDescent="0.15"/>
    <row r="5108" customFormat="1" x14ac:dyDescent="0.15"/>
    <row r="5109" customFormat="1" x14ac:dyDescent="0.15"/>
    <row r="5110" customFormat="1" x14ac:dyDescent="0.15"/>
    <row r="5111" customFormat="1" x14ac:dyDescent="0.15"/>
    <row r="5112" customFormat="1" x14ac:dyDescent="0.15"/>
    <row r="5113" customFormat="1" x14ac:dyDescent="0.15"/>
    <row r="5114" customFormat="1" x14ac:dyDescent="0.15"/>
    <row r="5115" customFormat="1" x14ac:dyDescent="0.15"/>
    <row r="5116" customFormat="1" x14ac:dyDescent="0.15"/>
    <row r="5117" customFormat="1" x14ac:dyDescent="0.15"/>
    <row r="5118" customFormat="1" x14ac:dyDescent="0.15"/>
    <row r="5119" customFormat="1" x14ac:dyDescent="0.15"/>
    <row r="5120" customFormat="1" x14ac:dyDescent="0.15"/>
    <row r="5121" customFormat="1" x14ac:dyDescent="0.15"/>
    <row r="5122" customFormat="1" x14ac:dyDescent="0.15"/>
    <row r="5123" customFormat="1" x14ac:dyDescent="0.15"/>
    <row r="5124" customFormat="1" x14ac:dyDescent="0.15"/>
    <row r="5125" customFormat="1" x14ac:dyDescent="0.15"/>
    <row r="5126" customFormat="1" x14ac:dyDescent="0.15"/>
    <row r="5127" customFormat="1" x14ac:dyDescent="0.15"/>
    <row r="5128" customFormat="1" x14ac:dyDescent="0.15"/>
    <row r="5129" customFormat="1" x14ac:dyDescent="0.15"/>
    <row r="5130" customFormat="1" x14ac:dyDescent="0.15"/>
    <row r="5131" customFormat="1" x14ac:dyDescent="0.15"/>
    <row r="5132" customFormat="1" x14ac:dyDescent="0.15"/>
    <row r="5133" customFormat="1" x14ac:dyDescent="0.15"/>
    <row r="5134" customFormat="1" x14ac:dyDescent="0.15"/>
    <row r="5135" customFormat="1" x14ac:dyDescent="0.15"/>
    <row r="5136" customFormat="1" x14ac:dyDescent="0.15"/>
    <row r="5137" customFormat="1" x14ac:dyDescent="0.15"/>
    <row r="5138" customFormat="1" x14ac:dyDescent="0.15"/>
    <row r="5139" customFormat="1" x14ac:dyDescent="0.15"/>
    <row r="5140" customFormat="1" x14ac:dyDescent="0.15"/>
    <row r="5141" customFormat="1" x14ac:dyDescent="0.15"/>
    <row r="5142" customFormat="1" x14ac:dyDescent="0.15"/>
    <row r="5143" customFormat="1" x14ac:dyDescent="0.15"/>
    <row r="5144" customFormat="1" x14ac:dyDescent="0.15"/>
    <row r="5145" customFormat="1" x14ac:dyDescent="0.15"/>
    <row r="5146" customFormat="1" x14ac:dyDescent="0.15"/>
    <row r="5147" customFormat="1" x14ac:dyDescent="0.15"/>
    <row r="5148" customFormat="1" x14ac:dyDescent="0.15"/>
    <row r="5149" customFormat="1" x14ac:dyDescent="0.15"/>
    <row r="5150" customFormat="1" x14ac:dyDescent="0.15"/>
    <row r="5151" customFormat="1" x14ac:dyDescent="0.15"/>
    <row r="5152" customFormat="1" x14ac:dyDescent="0.15"/>
    <row r="5153" customFormat="1" x14ac:dyDescent="0.15"/>
    <row r="5154" customFormat="1" x14ac:dyDescent="0.15"/>
    <row r="5155" customFormat="1" x14ac:dyDescent="0.15"/>
    <row r="5156" customFormat="1" x14ac:dyDescent="0.15"/>
    <row r="5157" customFormat="1" x14ac:dyDescent="0.15"/>
    <row r="5158" customFormat="1" x14ac:dyDescent="0.15"/>
    <row r="5159" customFormat="1" x14ac:dyDescent="0.15"/>
    <row r="5160" customFormat="1" x14ac:dyDescent="0.15"/>
    <row r="5161" customFormat="1" x14ac:dyDescent="0.15"/>
    <row r="5162" customFormat="1" x14ac:dyDescent="0.15"/>
    <row r="5163" customFormat="1" x14ac:dyDescent="0.15"/>
    <row r="5164" customFormat="1" x14ac:dyDescent="0.15"/>
    <row r="5165" customFormat="1" x14ac:dyDescent="0.15"/>
    <row r="5166" customFormat="1" x14ac:dyDescent="0.15"/>
    <row r="5167" customFormat="1" x14ac:dyDescent="0.15"/>
    <row r="5168" customFormat="1" x14ac:dyDescent="0.15"/>
    <row r="5169" customFormat="1" x14ac:dyDescent="0.15"/>
    <row r="5170" customFormat="1" x14ac:dyDescent="0.15"/>
    <row r="5171" customFormat="1" x14ac:dyDescent="0.15"/>
    <row r="5172" customFormat="1" x14ac:dyDescent="0.15"/>
    <row r="5173" customFormat="1" x14ac:dyDescent="0.15"/>
    <row r="5174" customFormat="1" x14ac:dyDescent="0.15"/>
    <row r="5175" customFormat="1" x14ac:dyDescent="0.15"/>
    <row r="5176" customFormat="1" x14ac:dyDescent="0.15"/>
    <row r="5177" customFormat="1" x14ac:dyDescent="0.15"/>
    <row r="5178" customFormat="1" x14ac:dyDescent="0.15"/>
    <row r="5179" customFormat="1" x14ac:dyDescent="0.15"/>
    <row r="5180" customFormat="1" x14ac:dyDescent="0.15"/>
    <row r="5181" customFormat="1" x14ac:dyDescent="0.15"/>
    <row r="5182" customFormat="1" x14ac:dyDescent="0.15"/>
    <row r="5183" customFormat="1" x14ac:dyDescent="0.15"/>
    <row r="5184" customFormat="1" x14ac:dyDescent="0.15"/>
    <row r="5185" customFormat="1" x14ac:dyDescent="0.15"/>
    <row r="5186" customFormat="1" x14ac:dyDescent="0.15"/>
    <row r="5187" customFormat="1" x14ac:dyDescent="0.15"/>
    <row r="5188" customFormat="1" x14ac:dyDescent="0.15"/>
    <row r="5189" customFormat="1" x14ac:dyDescent="0.15"/>
    <row r="5190" customFormat="1" x14ac:dyDescent="0.15"/>
    <row r="5191" customFormat="1" x14ac:dyDescent="0.15"/>
    <row r="5192" customFormat="1" x14ac:dyDescent="0.15"/>
    <row r="5193" customFormat="1" x14ac:dyDescent="0.15"/>
    <row r="5194" customFormat="1" x14ac:dyDescent="0.15"/>
    <row r="5195" customFormat="1" x14ac:dyDescent="0.15"/>
    <row r="5196" customFormat="1" x14ac:dyDescent="0.15"/>
    <row r="5197" customFormat="1" x14ac:dyDescent="0.15"/>
    <row r="5198" customFormat="1" x14ac:dyDescent="0.15"/>
    <row r="5199" customFormat="1" x14ac:dyDescent="0.15"/>
    <row r="5200" customFormat="1" x14ac:dyDescent="0.15"/>
    <row r="5201" customFormat="1" x14ac:dyDescent="0.15"/>
    <row r="5202" customFormat="1" x14ac:dyDescent="0.15"/>
    <row r="5203" customFormat="1" x14ac:dyDescent="0.15"/>
    <row r="5204" customFormat="1" x14ac:dyDescent="0.15"/>
    <row r="5205" customFormat="1" x14ac:dyDescent="0.15"/>
    <row r="5206" customFormat="1" x14ac:dyDescent="0.15"/>
    <row r="5207" customFormat="1" x14ac:dyDescent="0.15"/>
    <row r="5208" customFormat="1" x14ac:dyDescent="0.15"/>
    <row r="5209" customFormat="1" x14ac:dyDescent="0.15"/>
    <row r="5210" customFormat="1" x14ac:dyDescent="0.15"/>
    <row r="5211" customFormat="1" x14ac:dyDescent="0.15"/>
    <row r="5212" customFormat="1" x14ac:dyDescent="0.15"/>
    <row r="5213" customFormat="1" x14ac:dyDescent="0.15"/>
    <row r="5214" customFormat="1" x14ac:dyDescent="0.15"/>
    <row r="5215" customFormat="1" x14ac:dyDescent="0.15"/>
    <row r="5216" customFormat="1" x14ac:dyDescent="0.15"/>
    <row r="5217" customFormat="1" x14ac:dyDescent="0.15"/>
    <row r="5218" customFormat="1" x14ac:dyDescent="0.15"/>
    <row r="5219" customFormat="1" x14ac:dyDescent="0.15"/>
    <row r="5220" customFormat="1" x14ac:dyDescent="0.15"/>
    <row r="5221" customFormat="1" x14ac:dyDescent="0.15"/>
    <row r="5222" customFormat="1" x14ac:dyDescent="0.15"/>
    <row r="5223" customFormat="1" x14ac:dyDescent="0.15"/>
    <row r="5224" customFormat="1" x14ac:dyDescent="0.15"/>
    <row r="5225" customFormat="1" x14ac:dyDescent="0.15"/>
    <row r="5226" customFormat="1" x14ac:dyDescent="0.15"/>
    <row r="5227" customFormat="1" x14ac:dyDescent="0.15"/>
    <row r="5228" customFormat="1" x14ac:dyDescent="0.15"/>
    <row r="5229" customFormat="1" x14ac:dyDescent="0.15"/>
    <row r="5230" customFormat="1" x14ac:dyDescent="0.15"/>
    <row r="5231" customFormat="1" x14ac:dyDescent="0.15"/>
    <row r="5232" customFormat="1" x14ac:dyDescent="0.15"/>
    <row r="5233" customFormat="1" x14ac:dyDescent="0.15"/>
    <row r="5234" customFormat="1" x14ac:dyDescent="0.15"/>
    <row r="5235" customFormat="1" x14ac:dyDescent="0.15"/>
    <row r="5236" customFormat="1" x14ac:dyDescent="0.15"/>
    <row r="5237" customFormat="1" x14ac:dyDescent="0.15"/>
    <row r="5238" customFormat="1" x14ac:dyDescent="0.15"/>
    <row r="5239" customFormat="1" x14ac:dyDescent="0.15"/>
    <row r="5240" customFormat="1" x14ac:dyDescent="0.15"/>
    <row r="5241" customFormat="1" x14ac:dyDescent="0.15"/>
    <row r="5242" customFormat="1" x14ac:dyDescent="0.15"/>
    <row r="5243" customFormat="1" x14ac:dyDescent="0.15"/>
    <row r="5244" customFormat="1" x14ac:dyDescent="0.15"/>
    <row r="5245" customFormat="1" x14ac:dyDescent="0.15"/>
    <row r="5246" customFormat="1" x14ac:dyDescent="0.15"/>
    <row r="5247" customFormat="1" x14ac:dyDescent="0.15"/>
    <row r="5248" customFormat="1" x14ac:dyDescent="0.15"/>
    <row r="5249" customFormat="1" x14ac:dyDescent="0.15"/>
    <row r="5250" customFormat="1" x14ac:dyDescent="0.15"/>
    <row r="5251" customFormat="1" x14ac:dyDescent="0.15"/>
    <row r="5252" customFormat="1" x14ac:dyDescent="0.15"/>
    <row r="5253" customFormat="1" x14ac:dyDescent="0.15"/>
    <row r="5254" customFormat="1" x14ac:dyDescent="0.15"/>
    <row r="5255" customFormat="1" x14ac:dyDescent="0.15"/>
    <row r="5256" customFormat="1" x14ac:dyDescent="0.15"/>
    <row r="5257" customFormat="1" x14ac:dyDescent="0.15"/>
    <row r="5258" customFormat="1" x14ac:dyDescent="0.15"/>
    <row r="5259" customFormat="1" x14ac:dyDescent="0.15"/>
    <row r="5260" customFormat="1" x14ac:dyDescent="0.15"/>
    <row r="5261" customFormat="1" x14ac:dyDescent="0.15"/>
    <row r="5262" customFormat="1" x14ac:dyDescent="0.15"/>
    <row r="5263" customFormat="1" x14ac:dyDescent="0.15"/>
    <row r="5264" customFormat="1" x14ac:dyDescent="0.15"/>
    <row r="5265" customFormat="1" x14ac:dyDescent="0.15"/>
    <row r="5266" customFormat="1" x14ac:dyDescent="0.15"/>
    <row r="5267" customFormat="1" x14ac:dyDescent="0.15"/>
    <row r="5268" customFormat="1" x14ac:dyDescent="0.15"/>
    <row r="5269" customFormat="1" x14ac:dyDescent="0.15"/>
    <row r="5270" customFormat="1" x14ac:dyDescent="0.15"/>
    <row r="5271" customFormat="1" x14ac:dyDescent="0.15"/>
    <row r="5272" customFormat="1" x14ac:dyDescent="0.15"/>
    <row r="5273" customFormat="1" x14ac:dyDescent="0.15"/>
    <row r="5274" customFormat="1" x14ac:dyDescent="0.15"/>
    <row r="5275" customFormat="1" x14ac:dyDescent="0.15"/>
    <row r="5276" customFormat="1" x14ac:dyDescent="0.15"/>
    <row r="5277" customFormat="1" x14ac:dyDescent="0.15"/>
    <row r="5278" customFormat="1" x14ac:dyDescent="0.15"/>
    <row r="5279" customFormat="1" x14ac:dyDescent="0.15"/>
    <row r="5280" customFormat="1" x14ac:dyDescent="0.15"/>
    <row r="5281" customFormat="1" x14ac:dyDescent="0.15"/>
    <row r="5282" customFormat="1" x14ac:dyDescent="0.15"/>
    <row r="5283" customFormat="1" x14ac:dyDescent="0.15"/>
    <row r="5284" customFormat="1" x14ac:dyDescent="0.15"/>
    <row r="5285" customFormat="1" x14ac:dyDescent="0.15"/>
    <row r="5286" customFormat="1" x14ac:dyDescent="0.15"/>
    <row r="5287" customFormat="1" x14ac:dyDescent="0.15"/>
    <row r="5288" customFormat="1" x14ac:dyDescent="0.15"/>
    <row r="5289" customFormat="1" x14ac:dyDescent="0.15"/>
    <row r="5290" customFormat="1" x14ac:dyDescent="0.15"/>
    <row r="5291" customFormat="1" x14ac:dyDescent="0.15"/>
    <row r="5292" customFormat="1" x14ac:dyDescent="0.15"/>
    <row r="5293" customFormat="1" x14ac:dyDescent="0.15"/>
    <row r="5294" customFormat="1" x14ac:dyDescent="0.15"/>
    <row r="5295" customFormat="1" x14ac:dyDescent="0.15"/>
    <row r="5296" customFormat="1" x14ac:dyDescent="0.15"/>
    <row r="5297" customFormat="1" x14ac:dyDescent="0.15"/>
    <row r="5298" customFormat="1" x14ac:dyDescent="0.15"/>
    <row r="5299" customFormat="1" x14ac:dyDescent="0.15"/>
    <row r="5300" customFormat="1" x14ac:dyDescent="0.15"/>
    <row r="5301" customFormat="1" x14ac:dyDescent="0.15"/>
    <row r="5302" customFormat="1" x14ac:dyDescent="0.15"/>
    <row r="5303" customFormat="1" x14ac:dyDescent="0.15"/>
    <row r="5304" customFormat="1" x14ac:dyDescent="0.15"/>
    <row r="5305" customFormat="1" x14ac:dyDescent="0.15"/>
    <row r="5306" customFormat="1" x14ac:dyDescent="0.15"/>
    <row r="5307" customFormat="1" x14ac:dyDescent="0.15"/>
    <row r="5308" customFormat="1" x14ac:dyDescent="0.15"/>
    <row r="5309" customFormat="1" x14ac:dyDescent="0.15"/>
    <row r="5310" customFormat="1" x14ac:dyDescent="0.15"/>
    <row r="5311" customFormat="1" x14ac:dyDescent="0.15"/>
    <row r="5312" customFormat="1" x14ac:dyDescent="0.15"/>
    <row r="5313" customFormat="1" x14ac:dyDescent="0.15"/>
    <row r="5314" customFormat="1" x14ac:dyDescent="0.15"/>
    <row r="5315" customFormat="1" x14ac:dyDescent="0.15"/>
    <row r="5316" customFormat="1" x14ac:dyDescent="0.15"/>
    <row r="5317" customFormat="1" x14ac:dyDescent="0.15"/>
    <row r="5318" customFormat="1" x14ac:dyDescent="0.15"/>
    <row r="5319" customFormat="1" x14ac:dyDescent="0.15"/>
    <row r="5320" customFormat="1" x14ac:dyDescent="0.15"/>
    <row r="5321" customFormat="1" x14ac:dyDescent="0.15"/>
    <row r="5322" customFormat="1" x14ac:dyDescent="0.15"/>
    <row r="5323" customFormat="1" x14ac:dyDescent="0.15"/>
    <row r="5324" customFormat="1" x14ac:dyDescent="0.15"/>
    <row r="5325" customFormat="1" x14ac:dyDescent="0.15"/>
    <row r="5326" customFormat="1" x14ac:dyDescent="0.15"/>
    <row r="5327" customFormat="1" x14ac:dyDescent="0.15"/>
    <row r="5328" customFormat="1" x14ac:dyDescent="0.15"/>
    <row r="5329" customFormat="1" x14ac:dyDescent="0.15"/>
    <row r="5330" customFormat="1" x14ac:dyDescent="0.15"/>
    <row r="5331" customFormat="1" x14ac:dyDescent="0.15"/>
    <row r="5332" customFormat="1" x14ac:dyDescent="0.15"/>
    <row r="5333" customFormat="1" x14ac:dyDescent="0.15"/>
    <row r="5334" customFormat="1" x14ac:dyDescent="0.15"/>
    <row r="5335" customFormat="1" x14ac:dyDescent="0.15"/>
    <row r="5336" customFormat="1" x14ac:dyDescent="0.15"/>
    <row r="5337" customFormat="1" x14ac:dyDescent="0.15"/>
    <row r="5338" customFormat="1" x14ac:dyDescent="0.15"/>
    <row r="5339" customFormat="1" x14ac:dyDescent="0.15"/>
    <row r="5340" customFormat="1" x14ac:dyDescent="0.15"/>
    <row r="5341" customFormat="1" x14ac:dyDescent="0.15"/>
    <row r="5342" customFormat="1" x14ac:dyDescent="0.15"/>
    <row r="5343" customFormat="1" x14ac:dyDescent="0.15"/>
    <row r="5344" customFormat="1" x14ac:dyDescent="0.15"/>
    <row r="5345" customFormat="1" x14ac:dyDescent="0.15"/>
    <row r="5346" customFormat="1" x14ac:dyDescent="0.15"/>
    <row r="5347" customFormat="1" x14ac:dyDescent="0.15"/>
    <row r="5348" customFormat="1" x14ac:dyDescent="0.15"/>
    <row r="5349" customFormat="1" x14ac:dyDescent="0.15"/>
    <row r="5350" customFormat="1" x14ac:dyDescent="0.15"/>
    <row r="5351" customFormat="1" x14ac:dyDescent="0.15"/>
    <row r="5352" customFormat="1" x14ac:dyDescent="0.15"/>
    <row r="5353" customFormat="1" x14ac:dyDescent="0.15"/>
    <row r="5354" customFormat="1" x14ac:dyDescent="0.15"/>
    <row r="5355" customFormat="1" x14ac:dyDescent="0.15"/>
    <row r="5356" customFormat="1" x14ac:dyDescent="0.15"/>
    <row r="5357" customFormat="1" x14ac:dyDescent="0.15"/>
    <row r="5358" customFormat="1" x14ac:dyDescent="0.15"/>
    <row r="5359" customFormat="1" x14ac:dyDescent="0.15"/>
    <row r="5360" customFormat="1" x14ac:dyDescent="0.15"/>
    <row r="5361" customFormat="1" x14ac:dyDescent="0.15"/>
    <row r="5362" customFormat="1" x14ac:dyDescent="0.15"/>
    <row r="5363" customFormat="1" x14ac:dyDescent="0.15"/>
    <row r="5364" customFormat="1" x14ac:dyDescent="0.15"/>
    <row r="5365" customFormat="1" x14ac:dyDescent="0.15"/>
    <row r="5366" customFormat="1" x14ac:dyDescent="0.15"/>
    <row r="5367" customFormat="1" x14ac:dyDescent="0.15"/>
    <row r="5368" customFormat="1" x14ac:dyDescent="0.15"/>
    <row r="5369" customFormat="1" x14ac:dyDescent="0.15"/>
    <row r="5370" customFormat="1" x14ac:dyDescent="0.15"/>
    <row r="5371" customFormat="1" x14ac:dyDescent="0.15"/>
    <row r="5372" customFormat="1" x14ac:dyDescent="0.15"/>
    <row r="5373" customFormat="1" x14ac:dyDescent="0.15"/>
    <row r="5374" customFormat="1" x14ac:dyDescent="0.15"/>
    <row r="5375" customFormat="1" x14ac:dyDescent="0.15"/>
    <row r="5376" customFormat="1" x14ac:dyDescent="0.15"/>
    <row r="5377" customFormat="1" x14ac:dyDescent="0.15"/>
    <row r="5378" customFormat="1" x14ac:dyDescent="0.15"/>
    <row r="5379" customFormat="1" x14ac:dyDescent="0.15"/>
    <row r="5380" customFormat="1" x14ac:dyDescent="0.15"/>
    <row r="5381" customFormat="1" x14ac:dyDescent="0.15"/>
    <row r="5382" customFormat="1" x14ac:dyDescent="0.15"/>
    <row r="5383" customFormat="1" x14ac:dyDescent="0.15"/>
    <row r="5384" customFormat="1" x14ac:dyDescent="0.15"/>
    <row r="5385" customFormat="1" x14ac:dyDescent="0.15"/>
    <row r="5386" customFormat="1" x14ac:dyDescent="0.15"/>
    <row r="5387" customFormat="1" x14ac:dyDescent="0.15"/>
    <row r="5388" customFormat="1" x14ac:dyDescent="0.15"/>
    <row r="5389" customFormat="1" x14ac:dyDescent="0.15"/>
    <row r="5390" customFormat="1" x14ac:dyDescent="0.15"/>
    <row r="5391" customFormat="1" x14ac:dyDescent="0.15"/>
    <row r="5392" customFormat="1" x14ac:dyDescent="0.15"/>
    <row r="5393" customFormat="1" x14ac:dyDescent="0.15"/>
    <row r="5394" customFormat="1" x14ac:dyDescent="0.15"/>
    <row r="5395" customFormat="1" x14ac:dyDescent="0.15"/>
    <row r="5396" customFormat="1" x14ac:dyDescent="0.15"/>
    <row r="5397" customFormat="1" x14ac:dyDescent="0.15"/>
    <row r="5398" customFormat="1" x14ac:dyDescent="0.15"/>
    <row r="5399" customFormat="1" x14ac:dyDescent="0.15"/>
    <row r="5400" customFormat="1" x14ac:dyDescent="0.15"/>
    <row r="5401" customFormat="1" x14ac:dyDescent="0.15"/>
    <row r="5402" customFormat="1" x14ac:dyDescent="0.15"/>
    <row r="5403" customFormat="1" x14ac:dyDescent="0.15"/>
    <row r="5404" customFormat="1" x14ac:dyDescent="0.15"/>
    <row r="5405" customFormat="1" x14ac:dyDescent="0.15"/>
    <row r="5406" customFormat="1" x14ac:dyDescent="0.15"/>
    <row r="5407" customFormat="1" x14ac:dyDescent="0.15"/>
    <row r="5408" customFormat="1" x14ac:dyDescent="0.15"/>
    <row r="5409" customFormat="1" x14ac:dyDescent="0.15"/>
    <row r="5410" customFormat="1" x14ac:dyDescent="0.15"/>
    <row r="5411" customFormat="1" x14ac:dyDescent="0.15"/>
    <row r="5412" customFormat="1" x14ac:dyDescent="0.15"/>
    <row r="5413" customFormat="1" x14ac:dyDescent="0.15"/>
    <row r="5414" customFormat="1" x14ac:dyDescent="0.15"/>
    <row r="5415" customFormat="1" x14ac:dyDescent="0.15"/>
    <row r="5416" customFormat="1" x14ac:dyDescent="0.15"/>
    <row r="5417" customFormat="1" x14ac:dyDescent="0.15"/>
    <row r="5418" customFormat="1" x14ac:dyDescent="0.15"/>
    <row r="5419" customFormat="1" x14ac:dyDescent="0.15"/>
    <row r="5420" customFormat="1" x14ac:dyDescent="0.15"/>
    <row r="5421" customFormat="1" x14ac:dyDescent="0.15"/>
    <row r="5422" customFormat="1" x14ac:dyDescent="0.15"/>
    <row r="5423" customFormat="1" x14ac:dyDescent="0.15"/>
    <row r="5424" customFormat="1" x14ac:dyDescent="0.15"/>
    <row r="5425" customFormat="1" x14ac:dyDescent="0.15"/>
    <row r="5426" customFormat="1" x14ac:dyDescent="0.15"/>
    <row r="5427" customFormat="1" x14ac:dyDescent="0.15"/>
    <row r="5428" customFormat="1" x14ac:dyDescent="0.15"/>
    <row r="5429" customFormat="1" x14ac:dyDescent="0.15"/>
    <row r="5430" customFormat="1" x14ac:dyDescent="0.15"/>
    <row r="5431" customFormat="1" x14ac:dyDescent="0.15"/>
    <row r="5432" customFormat="1" x14ac:dyDescent="0.15"/>
    <row r="5433" customFormat="1" x14ac:dyDescent="0.15"/>
    <row r="5434" customFormat="1" x14ac:dyDescent="0.15"/>
    <row r="5435" customFormat="1" x14ac:dyDescent="0.15"/>
    <row r="5436" customFormat="1" x14ac:dyDescent="0.15"/>
    <row r="5437" customFormat="1" x14ac:dyDescent="0.15"/>
    <row r="5438" customFormat="1" x14ac:dyDescent="0.15"/>
    <row r="5439" customFormat="1" x14ac:dyDescent="0.15"/>
    <row r="5440" customFormat="1" x14ac:dyDescent="0.15"/>
    <row r="5441" customFormat="1" x14ac:dyDescent="0.15"/>
    <row r="5442" customFormat="1" x14ac:dyDescent="0.15"/>
    <row r="5443" customFormat="1" x14ac:dyDescent="0.15"/>
    <row r="5444" customFormat="1" x14ac:dyDescent="0.15"/>
    <row r="5445" customFormat="1" x14ac:dyDescent="0.15"/>
    <row r="5446" customFormat="1" x14ac:dyDescent="0.15"/>
    <row r="5447" customFormat="1" x14ac:dyDescent="0.15"/>
    <row r="5448" customFormat="1" x14ac:dyDescent="0.15"/>
    <row r="5449" customFormat="1" x14ac:dyDescent="0.15"/>
    <row r="5450" customFormat="1" x14ac:dyDescent="0.15"/>
    <row r="5451" customFormat="1" x14ac:dyDescent="0.15"/>
    <row r="5452" customFormat="1" x14ac:dyDescent="0.15"/>
    <row r="5453" customFormat="1" x14ac:dyDescent="0.15"/>
    <row r="5454" customFormat="1" x14ac:dyDescent="0.15"/>
    <row r="5455" customFormat="1" x14ac:dyDescent="0.15"/>
    <row r="5456" customFormat="1" x14ac:dyDescent="0.15"/>
    <row r="5457" customFormat="1" x14ac:dyDescent="0.15"/>
    <row r="5458" customFormat="1" x14ac:dyDescent="0.15"/>
    <row r="5459" customFormat="1" x14ac:dyDescent="0.15"/>
    <row r="5460" customFormat="1" x14ac:dyDescent="0.15"/>
    <row r="5461" customFormat="1" x14ac:dyDescent="0.15"/>
    <row r="5462" customFormat="1" x14ac:dyDescent="0.15"/>
    <row r="5463" customFormat="1" x14ac:dyDescent="0.15"/>
    <row r="5464" customFormat="1" x14ac:dyDescent="0.15"/>
    <row r="5465" customFormat="1" x14ac:dyDescent="0.15"/>
    <row r="5466" customFormat="1" x14ac:dyDescent="0.15"/>
    <row r="5467" customFormat="1" x14ac:dyDescent="0.15"/>
    <row r="5468" customFormat="1" x14ac:dyDescent="0.15"/>
    <row r="5469" customFormat="1" x14ac:dyDescent="0.15"/>
    <row r="5470" customFormat="1" x14ac:dyDescent="0.15"/>
    <row r="5471" customFormat="1" x14ac:dyDescent="0.15"/>
    <row r="5472" customFormat="1" x14ac:dyDescent="0.15"/>
    <row r="5473" customFormat="1" x14ac:dyDescent="0.15"/>
    <row r="5474" customFormat="1" x14ac:dyDescent="0.15"/>
    <row r="5475" customFormat="1" x14ac:dyDescent="0.15"/>
    <row r="5476" customFormat="1" x14ac:dyDescent="0.15"/>
    <row r="5477" customFormat="1" x14ac:dyDescent="0.15"/>
    <row r="5478" customFormat="1" x14ac:dyDescent="0.15"/>
    <row r="5479" customFormat="1" x14ac:dyDescent="0.15"/>
    <row r="5480" customFormat="1" x14ac:dyDescent="0.15"/>
    <row r="5481" customFormat="1" x14ac:dyDescent="0.15"/>
    <row r="5482" customFormat="1" x14ac:dyDescent="0.15"/>
    <row r="5483" customFormat="1" x14ac:dyDescent="0.15"/>
    <row r="5484" customFormat="1" x14ac:dyDescent="0.15"/>
    <row r="5485" customFormat="1" x14ac:dyDescent="0.15"/>
    <row r="5486" customFormat="1" x14ac:dyDescent="0.15"/>
    <row r="5487" customFormat="1" x14ac:dyDescent="0.15"/>
    <row r="5488" customFormat="1" x14ac:dyDescent="0.15"/>
    <row r="5489" customFormat="1" x14ac:dyDescent="0.15"/>
    <row r="5490" customFormat="1" x14ac:dyDescent="0.15"/>
    <row r="5491" customFormat="1" x14ac:dyDescent="0.15"/>
    <row r="5492" customFormat="1" x14ac:dyDescent="0.15"/>
    <row r="5493" customFormat="1" x14ac:dyDescent="0.15"/>
    <row r="5494" customFormat="1" x14ac:dyDescent="0.15"/>
    <row r="5495" customFormat="1" x14ac:dyDescent="0.15"/>
    <row r="5496" customFormat="1" x14ac:dyDescent="0.15"/>
    <row r="5497" customFormat="1" x14ac:dyDescent="0.15"/>
    <row r="5498" customFormat="1" x14ac:dyDescent="0.15"/>
    <row r="5499" customFormat="1" x14ac:dyDescent="0.15"/>
    <row r="5500" customFormat="1" x14ac:dyDescent="0.15"/>
    <row r="5501" customFormat="1" x14ac:dyDescent="0.15"/>
    <row r="5502" customFormat="1" x14ac:dyDescent="0.15"/>
    <row r="5503" customFormat="1" x14ac:dyDescent="0.15"/>
    <row r="5504" customFormat="1" x14ac:dyDescent="0.15"/>
    <row r="5505" customFormat="1" x14ac:dyDescent="0.15"/>
    <row r="5506" customFormat="1" x14ac:dyDescent="0.15"/>
    <row r="5507" customFormat="1" x14ac:dyDescent="0.15"/>
    <row r="5508" customFormat="1" x14ac:dyDescent="0.15"/>
    <row r="5509" customFormat="1" x14ac:dyDescent="0.15"/>
    <row r="5510" customFormat="1" x14ac:dyDescent="0.15"/>
    <row r="5511" customFormat="1" x14ac:dyDescent="0.15"/>
    <row r="5512" customFormat="1" x14ac:dyDescent="0.15"/>
    <row r="5513" customFormat="1" x14ac:dyDescent="0.15"/>
    <row r="5514" customFormat="1" x14ac:dyDescent="0.15"/>
    <row r="5515" customFormat="1" x14ac:dyDescent="0.15"/>
    <row r="5516" customFormat="1" x14ac:dyDescent="0.15"/>
    <row r="5517" customFormat="1" x14ac:dyDescent="0.15"/>
    <row r="5518" customFormat="1" x14ac:dyDescent="0.15"/>
    <row r="5519" customFormat="1" x14ac:dyDescent="0.15"/>
    <row r="5520" customFormat="1" x14ac:dyDescent="0.15"/>
    <row r="5521" customFormat="1" x14ac:dyDescent="0.15"/>
    <row r="5522" customFormat="1" x14ac:dyDescent="0.15"/>
    <row r="5523" customFormat="1" x14ac:dyDescent="0.15"/>
    <row r="5524" customFormat="1" x14ac:dyDescent="0.15"/>
    <row r="5525" customFormat="1" x14ac:dyDescent="0.15"/>
    <row r="5526" customFormat="1" x14ac:dyDescent="0.15"/>
    <row r="5527" customFormat="1" x14ac:dyDescent="0.15"/>
    <row r="5528" customFormat="1" x14ac:dyDescent="0.15"/>
    <row r="5529" customFormat="1" x14ac:dyDescent="0.15"/>
    <row r="5530" customFormat="1" x14ac:dyDescent="0.15"/>
    <row r="5531" customFormat="1" x14ac:dyDescent="0.15"/>
    <row r="5532" customFormat="1" x14ac:dyDescent="0.15"/>
    <row r="5533" customFormat="1" x14ac:dyDescent="0.15"/>
    <row r="5534" customFormat="1" x14ac:dyDescent="0.15"/>
    <row r="5535" customFormat="1" x14ac:dyDescent="0.15"/>
    <row r="5536" customFormat="1" x14ac:dyDescent="0.15"/>
    <row r="5537" customFormat="1" x14ac:dyDescent="0.15"/>
    <row r="5538" customFormat="1" x14ac:dyDescent="0.15"/>
    <row r="5539" customFormat="1" x14ac:dyDescent="0.15"/>
    <row r="5540" customFormat="1" x14ac:dyDescent="0.15"/>
    <row r="5541" customFormat="1" x14ac:dyDescent="0.15"/>
    <row r="5542" customFormat="1" x14ac:dyDescent="0.15"/>
    <row r="5543" customFormat="1" x14ac:dyDescent="0.15"/>
    <row r="5544" customFormat="1" x14ac:dyDescent="0.15"/>
    <row r="5545" customFormat="1" x14ac:dyDescent="0.15"/>
    <row r="5546" customFormat="1" x14ac:dyDescent="0.15"/>
    <row r="5547" customFormat="1" x14ac:dyDescent="0.15"/>
    <row r="5548" customFormat="1" x14ac:dyDescent="0.15"/>
    <row r="5549" customFormat="1" x14ac:dyDescent="0.15"/>
    <row r="5550" customFormat="1" x14ac:dyDescent="0.15"/>
    <row r="5551" customFormat="1" x14ac:dyDescent="0.15"/>
    <row r="5552" customFormat="1" x14ac:dyDescent="0.15"/>
    <row r="5553" customFormat="1" x14ac:dyDescent="0.15"/>
    <row r="5554" customFormat="1" x14ac:dyDescent="0.15"/>
    <row r="5555" customFormat="1" x14ac:dyDescent="0.15"/>
    <row r="5556" customFormat="1" x14ac:dyDescent="0.15"/>
    <row r="5557" customFormat="1" x14ac:dyDescent="0.15"/>
    <row r="5558" customFormat="1" x14ac:dyDescent="0.15"/>
    <row r="5559" customFormat="1" x14ac:dyDescent="0.15"/>
    <row r="5560" customFormat="1" x14ac:dyDescent="0.15"/>
    <row r="5561" customFormat="1" x14ac:dyDescent="0.15"/>
    <row r="5562" customFormat="1" x14ac:dyDescent="0.15"/>
    <row r="5563" customFormat="1" x14ac:dyDescent="0.15"/>
    <row r="5564" customFormat="1" x14ac:dyDescent="0.15"/>
    <row r="5565" customFormat="1" x14ac:dyDescent="0.15"/>
    <row r="5566" customFormat="1" x14ac:dyDescent="0.15"/>
    <row r="5567" customFormat="1" x14ac:dyDescent="0.15"/>
    <row r="5568" customFormat="1" x14ac:dyDescent="0.15"/>
    <row r="5569" customFormat="1" x14ac:dyDescent="0.15"/>
    <row r="5570" customFormat="1" x14ac:dyDescent="0.15"/>
    <row r="5571" customFormat="1" x14ac:dyDescent="0.15"/>
    <row r="5572" customFormat="1" x14ac:dyDescent="0.15"/>
    <row r="5573" customFormat="1" x14ac:dyDescent="0.15"/>
    <row r="5574" customFormat="1" x14ac:dyDescent="0.15"/>
    <row r="5575" customFormat="1" x14ac:dyDescent="0.15"/>
    <row r="5576" customFormat="1" x14ac:dyDescent="0.15"/>
    <row r="5577" customFormat="1" x14ac:dyDescent="0.15"/>
    <row r="5578" customFormat="1" x14ac:dyDescent="0.15"/>
    <row r="5579" customFormat="1" x14ac:dyDescent="0.15"/>
    <row r="5580" customFormat="1" x14ac:dyDescent="0.15"/>
    <row r="5581" customFormat="1" x14ac:dyDescent="0.15"/>
    <row r="5582" customFormat="1" x14ac:dyDescent="0.15"/>
    <row r="5583" customFormat="1" x14ac:dyDescent="0.15"/>
    <row r="5584" customFormat="1" x14ac:dyDescent="0.15"/>
    <row r="5585" customFormat="1" x14ac:dyDescent="0.15"/>
    <row r="5586" customFormat="1" x14ac:dyDescent="0.15"/>
    <row r="5587" customFormat="1" x14ac:dyDescent="0.15"/>
    <row r="5588" customFormat="1" x14ac:dyDescent="0.15"/>
    <row r="5589" customFormat="1" x14ac:dyDescent="0.15"/>
    <row r="5590" customFormat="1" x14ac:dyDescent="0.15"/>
    <row r="5591" customFormat="1" x14ac:dyDescent="0.15"/>
    <row r="5592" customFormat="1" x14ac:dyDescent="0.15"/>
    <row r="5593" customFormat="1" x14ac:dyDescent="0.15"/>
    <row r="5594" customFormat="1" x14ac:dyDescent="0.15"/>
    <row r="5595" customFormat="1" x14ac:dyDescent="0.15"/>
    <row r="5596" customFormat="1" x14ac:dyDescent="0.15"/>
    <row r="5597" customFormat="1" x14ac:dyDescent="0.15"/>
    <row r="5598" customFormat="1" x14ac:dyDescent="0.15"/>
    <row r="5599" customFormat="1" x14ac:dyDescent="0.15"/>
    <row r="5600" customFormat="1" x14ac:dyDescent="0.15"/>
    <row r="5601" customFormat="1" x14ac:dyDescent="0.15"/>
    <row r="5602" customFormat="1" x14ac:dyDescent="0.15"/>
    <row r="5603" customFormat="1" x14ac:dyDescent="0.15"/>
    <row r="5604" customFormat="1" x14ac:dyDescent="0.15"/>
    <row r="5605" customFormat="1" x14ac:dyDescent="0.15"/>
    <row r="5606" customFormat="1" x14ac:dyDescent="0.15"/>
    <row r="5607" customFormat="1" x14ac:dyDescent="0.15"/>
    <row r="5608" customFormat="1" x14ac:dyDescent="0.15"/>
    <row r="5609" customFormat="1" x14ac:dyDescent="0.15"/>
    <row r="5610" customFormat="1" x14ac:dyDescent="0.15"/>
    <row r="5611" customFormat="1" x14ac:dyDescent="0.15"/>
    <row r="5612" customFormat="1" x14ac:dyDescent="0.15"/>
    <row r="5613" customFormat="1" x14ac:dyDescent="0.15"/>
    <row r="5614" customFormat="1" x14ac:dyDescent="0.15"/>
    <row r="5615" customFormat="1" x14ac:dyDescent="0.15"/>
    <row r="5616" customFormat="1" x14ac:dyDescent="0.15"/>
    <row r="5617" customFormat="1" x14ac:dyDescent="0.15"/>
    <row r="5618" customFormat="1" x14ac:dyDescent="0.15"/>
    <row r="5619" customFormat="1" x14ac:dyDescent="0.15"/>
    <row r="5620" customFormat="1" x14ac:dyDescent="0.15"/>
    <row r="5621" customFormat="1" x14ac:dyDescent="0.15"/>
    <row r="5622" customFormat="1" x14ac:dyDescent="0.15"/>
    <row r="5623" customFormat="1" x14ac:dyDescent="0.15"/>
    <row r="5624" customFormat="1" x14ac:dyDescent="0.15"/>
    <row r="5625" customFormat="1" x14ac:dyDescent="0.15"/>
    <row r="5626" customFormat="1" x14ac:dyDescent="0.15"/>
    <row r="5627" customFormat="1" x14ac:dyDescent="0.15"/>
    <row r="5628" customFormat="1" x14ac:dyDescent="0.15"/>
    <row r="5629" customFormat="1" x14ac:dyDescent="0.15"/>
    <row r="5630" customFormat="1" x14ac:dyDescent="0.15"/>
    <row r="5631" customFormat="1" x14ac:dyDescent="0.15"/>
    <row r="5632" customFormat="1" x14ac:dyDescent="0.15"/>
    <row r="5633" customFormat="1" x14ac:dyDescent="0.15"/>
    <row r="5634" customFormat="1" x14ac:dyDescent="0.15"/>
    <row r="5635" customFormat="1" x14ac:dyDescent="0.15"/>
    <row r="5636" customFormat="1" x14ac:dyDescent="0.15"/>
    <row r="5637" customFormat="1" x14ac:dyDescent="0.15"/>
    <row r="5638" customFormat="1" x14ac:dyDescent="0.15"/>
    <row r="5639" customFormat="1" x14ac:dyDescent="0.15"/>
    <row r="5640" customFormat="1" x14ac:dyDescent="0.15"/>
    <row r="5641" customFormat="1" x14ac:dyDescent="0.15"/>
    <row r="5642" customFormat="1" x14ac:dyDescent="0.15"/>
    <row r="5643" customFormat="1" x14ac:dyDescent="0.15"/>
    <row r="5644" customFormat="1" x14ac:dyDescent="0.15"/>
    <row r="5645" customFormat="1" x14ac:dyDescent="0.15"/>
    <row r="5646" customFormat="1" x14ac:dyDescent="0.15"/>
    <row r="5647" customFormat="1" x14ac:dyDescent="0.15"/>
    <row r="5648" customFormat="1" x14ac:dyDescent="0.15"/>
    <row r="5649" customFormat="1" x14ac:dyDescent="0.15"/>
    <row r="5650" customFormat="1" x14ac:dyDescent="0.15"/>
    <row r="5651" customFormat="1" x14ac:dyDescent="0.15"/>
    <row r="5652" customFormat="1" x14ac:dyDescent="0.15"/>
    <row r="5653" customFormat="1" x14ac:dyDescent="0.15"/>
    <row r="5654" customFormat="1" x14ac:dyDescent="0.15"/>
    <row r="5655" customFormat="1" x14ac:dyDescent="0.15"/>
    <row r="5656" customFormat="1" x14ac:dyDescent="0.15"/>
    <row r="5657" customFormat="1" x14ac:dyDescent="0.15"/>
    <row r="5658" customFormat="1" x14ac:dyDescent="0.15"/>
    <row r="5659" customFormat="1" x14ac:dyDescent="0.15"/>
    <row r="5660" customFormat="1" x14ac:dyDescent="0.15"/>
    <row r="5661" customFormat="1" x14ac:dyDescent="0.15"/>
    <row r="5662" customFormat="1" x14ac:dyDescent="0.15"/>
    <row r="5663" customFormat="1" x14ac:dyDescent="0.15"/>
    <row r="5664" customFormat="1" x14ac:dyDescent="0.15"/>
    <row r="5665" customFormat="1" x14ac:dyDescent="0.15"/>
    <row r="5666" customFormat="1" x14ac:dyDescent="0.15"/>
    <row r="5667" customFormat="1" x14ac:dyDescent="0.15"/>
    <row r="5668" customFormat="1" x14ac:dyDescent="0.15"/>
    <row r="5669" customFormat="1" x14ac:dyDescent="0.15"/>
    <row r="5670" customFormat="1" x14ac:dyDescent="0.15"/>
    <row r="5671" customFormat="1" x14ac:dyDescent="0.15"/>
    <row r="5672" customFormat="1" x14ac:dyDescent="0.15"/>
    <row r="5673" customFormat="1" x14ac:dyDescent="0.15"/>
    <row r="5674" customFormat="1" x14ac:dyDescent="0.15"/>
    <row r="5675" customFormat="1" x14ac:dyDescent="0.15"/>
    <row r="5676" customFormat="1" x14ac:dyDescent="0.15"/>
    <row r="5677" customFormat="1" x14ac:dyDescent="0.15"/>
    <row r="5678" customFormat="1" x14ac:dyDescent="0.15"/>
    <row r="5679" customFormat="1" x14ac:dyDescent="0.15"/>
    <row r="5680" customFormat="1" x14ac:dyDescent="0.15"/>
    <row r="5681" customFormat="1" x14ac:dyDescent="0.15"/>
    <row r="5682" customFormat="1" x14ac:dyDescent="0.15"/>
    <row r="5683" customFormat="1" x14ac:dyDescent="0.15"/>
    <row r="5684" customFormat="1" x14ac:dyDescent="0.15"/>
    <row r="5685" customFormat="1" x14ac:dyDescent="0.15"/>
    <row r="5686" customFormat="1" x14ac:dyDescent="0.15"/>
    <row r="5687" customFormat="1" x14ac:dyDescent="0.15"/>
    <row r="5688" customFormat="1" x14ac:dyDescent="0.15"/>
    <row r="5689" customFormat="1" x14ac:dyDescent="0.15"/>
    <row r="5690" customFormat="1" x14ac:dyDescent="0.15"/>
    <row r="5691" customFormat="1" x14ac:dyDescent="0.15"/>
    <row r="5692" customFormat="1" x14ac:dyDescent="0.15"/>
    <row r="5693" customFormat="1" x14ac:dyDescent="0.15"/>
    <row r="5694" customFormat="1" x14ac:dyDescent="0.15"/>
    <row r="5695" customFormat="1" x14ac:dyDescent="0.15"/>
    <row r="5696" customFormat="1" x14ac:dyDescent="0.15"/>
    <row r="5697" customFormat="1" x14ac:dyDescent="0.15"/>
    <row r="5698" customFormat="1" x14ac:dyDescent="0.15"/>
    <row r="5699" customFormat="1" x14ac:dyDescent="0.15"/>
    <row r="5700" customFormat="1" x14ac:dyDescent="0.15"/>
    <row r="5701" customFormat="1" x14ac:dyDescent="0.15"/>
    <row r="5702" customFormat="1" x14ac:dyDescent="0.15"/>
    <row r="5703" customFormat="1" x14ac:dyDescent="0.15"/>
    <row r="5704" customFormat="1" x14ac:dyDescent="0.15"/>
    <row r="5705" customFormat="1" x14ac:dyDescent="0.15"/>
    <row r="5706" customFormat="1" x14ac:dyDescent="0.15"/>
    <row r="5707" customFormat="1" x14ac:dyDescent="0.15"/>
    <row r="5708" customFormat="1" x14ac:dyDescent="0.15"/>
    <row r="5709" customFormat="1" x14ac:dyDescent="0.15"/>
    <row r="5710" customFormat="1" x14ac:dyDescent="0.15"/>
    <row r="5711" customFormat="1" x14ac:dyDescent="0.15"/>
    <row r="5712" customFormat="1" x14ac:dyDescent="0.15"/>
    <row r="5713" customFormat="1" x14ac:dyDescent="0.15"/>
    <row r="5714" customFormat="1" x14ac:dyDescent="0.15"/>
    <row r="5715" customFormat="1" x14ac:dyDescent="0.15"/>
    <row r="5716" customFormat="1" x14ac:dyDescent="0.15"/>
    <row r="5717" customFormat="1" x14ac:dyDescent="0.15"/>
    <row r="5718" customFormat="1" x14ac:dyDescent="0.15"/>
    <row r="5719" customFormat="1" x14ac:dyDescent="0.15"/>
    <row r="5720" customFormat="1" x14ac:dyDescent="0.15"/>
    <row r="5721" customFormat="1" x14ac:dyDescent="0.15"/>
    <row r="5722" customFormat="1" x14ac:dyDescent="0.15"/>
    <row r="5723" customFormat="1" x14ac:dyDescent="0.15"/>
    <row r="5724" customFormat="1" x14ac:dyDescent="0.15"/>
    <row r="5725" customFormat="1" x14ac:dyDescent="0.15"/>
    <row r="5726" customFormat="1" x14ac:dyDescent="0.15"/>
    <row r="5727" customFormat="1" x14ac:dyDescent="0.15"/>
    <row r="5728" customFormat="1" x14ac:dyDescent="0.15"/>
    <row r="5729" customFormat="1" x14ac:dyDescent="0.15"/>
    <row r="5730" customFormat="1" x14ac:dyDescent="0.15"/>
    <row r="5731" customFormat="1" x14ac:dyDescent="0.15"/>
    <row r="5732" customFormat="1" x14ac:dyDescent="0.15"/>
    <row r="5733" customFormat="1" x14ac:dyDescent="0.15"/>
    <row r="5734" customFormat="1" x14ac:dyDescent="0.15"/>
    <row r="5735" customFormat="1" x14ac:dyDescent="0.15"/>
    <row r="5736" customFormat="1" x14ac:dyDescent="0.15"/>
    <row r="5737" customFormat="1" x14ac:dyDescent="0.15"/>
    <row r="5738" customFormat="1" x14ac:dyDescent="0.15"/>
    <row r="5739" customFormat="1" x14ac:dyDescent="0.15"/>
    <row r="5740" customFormat="1" x14ac:dyDescent="0.15"/>
    <row r="5741" customFormat="1" x14ac:dyDescent="0.15"/>
    <row r="5742" customFormat="1" x14ac:dyDescent="0.15"/>
    <row r="5743" customFormat="1" x14ac:dyDescent="0.15"/>
    <row r="5744" customFormat="1" x14ac:dyDescent="0.15"/>
    <row r="5745" customFormat="1" x14ac:dyDescent="0.15"/>
    <row r="5746" customFormat="1" x14ac:dyDescent="0.15"/>
    <row r="5747" customFormat="1" x14ac:dyDescent="0.15"/>
    <row r="5748" customFormat="1" x14ac:dyDescent="0.15"/>
    <row r="5749" customFormat="1" x14ac:dyDescent="0.15"/>
    <row r="5750" customFormat="1" x14ac:dyDescent="0.15"/>
    <row r="5751" customFormat="1" x14ac:dyDescent="0.15"/>
    <row r="5752" customFormat="1" x14ac:dyDescent="0.15"/>
    <row r="5753" customFormat="1" x14ac:dyDescent="0.15"/>
    <row r="5754" customFormat="1" x14ac:dyDescent="0.15"/>
    <row r="5755" customFormat="1" x14ac:dyDescent="0.15"/>
    <row r="5756" customFormat="1" x14ac:dyDescent="0.15"/>
    <row r="5757" customFormat="1" x14ac:dyDescent="0.15"/>
    <row r="5758" customFormat="1" x14ac:dyDescent="0.15"/>
    <row r="5759" customFormat="1" x14ac:dyDescent="0.15"/>
    <row r="5760" customFormat="1" x14ac:dyDescent="0.15"/>
    <row r="5761" customFormat="1" x14ac:dyDescent="0.15"/>
    <row r="5762" customFormat="1" x14ac:dyDescent="0.15"/>
    <row r="5763" customFormat="1" x14ac:dyDescent="0.15"/>
    <row r="5764" customFormat="1" x14ac:dyDescent="0.15"/>
    <row r="5765" customFormat="1" x14ac:dyDescent="0.15"/>
    <row r="5766" customFormat="1" x14ac:dyDescent="0.15"/>
    <row r="5767" customFormat="1" x14ac:dyDescent="0.15"/>
    <row r="5768" customFormat="1" x14ac:dyDescent="0.15"/>
    <row r="5769" customFormat="1" x14ac:dyDescent="0.15"/>
    <row r="5770" customFormat="1" x14ac:dyDescent="0.15"/>
    <row r="5771" customFormat="1" x14ac:dyDescent="0.15"/>
    <row r="5772" customFormat="1" x14ac:dyDescent="0.15"/>
    <row r="5773" customFormat="1" x14ac:dyDescent="0.15"/>
    <row r="5774" customFormat="1" x14ac:dyDescent="0.15"/>
    <row r="5775" customFormat="1" x14ac:dyDescent="0.15"/>
    <row r="5776" customFormat="1" x14ac:dyDescent="0.15"/>
    <row r="5777" customFormat="1" x14ac:dyDescent="0.15"/>
    <row r="5778" customFormat="1" x14ac:dyDescent="0.15"/>
    <row r="5779" customFormat="1" x14ac:dyDescent="0.15"/>
    <row r="5780" customFormat="1" x14ac:dyDescent="0.15"/>
    <row r="5781" customFormat="1" x14ac:dyDescent="0.15"/>
    <row r="5782" customFormat="1" x14ac:dyDescent="0.15"/>
    <row r="5783" customFormat="1" x14ac:dyDescent="0.15"/>
    <row r="5784" customFormat="1" x14ac:dyDescent="0.15"/>
    <row r="5785" customFormat="1" x14ac:dyDescent="0.15"/>
    <row r="5786" customFormat="1" x14ac:dyDescent="0.15"/>
    <row r="5787" customFormat="1" x14ac:dyDescent="0.15"/>
    <row r="5788" customFormat="1" x14ac:dyDescent="0.15"/>
    <row r="5789" customFormat="1" x14ac:dyDescent="0.15"/>
    <row r="5790" customFormat="1" x14ac:dyDescent="0.15"/>
    <row r="5791" customFormat="1" x14ac:dyDescent="0.15"/>
    <row r="5792" customFormat="1" x14ac:dyDescent="0.15"/>
    <row r="5793" customFormat="1" x14ac:dyDescent="0.15"/>
    <row r="5794" customFormat="1" x14ac:dyDescent="0.15"/>
    <row r="5795" customFormat="1" x14ac:dyDescent="0.15"/>
    <row r="5796" customFormat="1" x14ac:dyDescent="0.15"/>
    <row r="5797" customFormat="1" x14ac:dyDescent="0.15"/>
    <row r="5798" customFormat="1" x14ac:dyDescent="0.15"/>
    <row r="5799" customFormat="1" x14ac:dyDescent="0.15"/>
    <row r="5800" customFormat="1" x14ac:dyDescent="0.15"/>
    <row r="5801" customFormat="1" x14ac:dyDescent="0.15"/>
    <row r="5802" customFormat="1" x14ac:dyDescent="0.15"/>
    <row r="5803" customFormat="1" x14ac:dyDescent="0.15"/>
    <row r="5804" customFormat="1" x14ac:dyDescent="0.15"/>
    <row r="5805" customFormat="1" x14ac:dyDescent="0.15"/>
    <row r="5806" customFormat="1" x14ac:dyDescent="0.15"/>
    <row r="5807" customFormat="1" x14ac:dyDescent="0.15"/>
    <row r="5808" customFormat="1" x14ac:dyDescent="0.15"/>
    <row r="5809" customFormat="1" x14ac:dyDescent="0.15"/>
    <row r="5810" customFormat="1" x14ac:dyDescent="0.15"/>
    <row r="5811" customFormat="1" x14ac:dyDescent="0.15"/>
    <row r="5812" customFormat="1" x14ac:dyDescent="0.15"/>
    <row r="5813" customFormat="1" x14ac:dyDescent="0.15"/>
    <row r="5814" customFormat="1" x14ac:dyDescent="0.15"/>
    <row r="5815" customFormat="1" x14ac:dyDescent="0.15"/>
    <row r="5816" customFormat="1" x14ac:dyDescent="0.15"/>
    <row r="5817" customFormat="1" x14ac:dyDescent="0.15"/>
    <row r="5818" customFormat="1" x14ac:dyDescent="0.15"/>
    <row r="5819" customFormat="1" x14ac:dyDescent="0.15"/>
    <row r="5820" customFormat="1" x14ac:dyDescent="0.15"/>
    <row r="5821" customFormat="1" x14ac:dyDescent="0.15"/>
    <row r="5822" customFormat="1" x14ac:dyDescent="0.15"/>
    <row r="5823" customFormat="1" x14ac:dyDescent="0.15"/>
    <row r="5824" customFormat="1" x14ac:dyDescent="0.15"/>
    <row r="5825" customFormat="1" x14ac:dyDescent="0.15"/>
    <row r="5826" customFormat="1" x14ac:dyDescent="0.15"/>
    <row r="5827" customFormat="1" x14ac:dyDescent="0.15"/>
    <row r="5828" customFormat="1" x14ac:dyDescent="0.15"/>
    <row r="5829" customFormat="1" x14ac:dyDescent="0.15"/>
    <row r="5830" customFormat="1" x14ac:dyDescent="0.15"/>
    <row r="5831" customFormat="1" x14ac:dyDescent="0.15"/>
    <row r="5832" customFormat="1" x14ac:dyDescent="0.15"/>
    <row r="5833" customFormat="1" x14ac:dyDescent="0.15"/>
    <row r="5834" customFormat="1" x14ac:dyDescent="0.15"/>
    <row r="5835" customFormat="1" x14ac:dyDescent="0.15"/>
    <row r="5836" customFormat="1" x14ac:dyDescent="0.15"/>
    <row r="5837" customFormat="1" x14ac:dyDescent="0.15"/>
    <row r="5838" customFormat="1" x14ac:dyDescent="0.15"/>
    <row r="5839" customFormat="1" x14ac:dyDescent="0.15"/>
    <row r="5840" customFormat="1" x14ac:dyDescent="0.15"/>
    <row r="5841" customFormat="1" x14ac:dyDescent="0.15"/>
    <row r="5842" customFormat="1" x14ac:dyDescent="0.15"/>
    <row r="5843" customFormat="1" x14ac:dyDescent="0.15"/>
    <row r="5844" customFormat="1" x14ac:dyDescent="0.15"/>
    <row r="5845" customFormat="1" x14ac:dyDescent="0.15"/>
    <row r="5846" customFormat="1" x14ac:dyDescent="0.15"/>
    <row r="5847" customFormat="1" x14ac:dyDescent="0.15"/>
    <row r="5848" customFormat="1" x14ac:dyDescent="0.15"/>
    <row r="5849" customFormat="1" x14ac:dyDescent="0.15"/>
    <row r="5850" customFormat="1" x14ac:dyDescent="0.15"/>
    <row r="5851" customFormat="1" x14ac:dyDescent="0.15"/>
    <row r="5852" customFormat="1" x14ac:dyDescent="0.15"/>
    <row r="5853" customFormat="1" x14ac:dyDescent="0.15"/>
    <row r="5854" customFormat="1" x14ac:dyDescent="0.15"/>
    <row r="5855" customFormat="1" x14ac:dyDescent="0.15"/>
    <row r="5856" customFormat="1" x14ac:dyDescent="0.15"/>
    <row r="5857" customFormat="1" x14ac:dyDescent="0.15"/>
    <row r="5858" customFormat="1" x14ac:dyDescent="0.15"/>
    <row r="5859" customFormat="1" x14ac:dyDescent="0.15"/>
    <row r="5860" customFormat="1" x14ac:dyDescent="0.15"/>
    <row r="5861" customFormat="1" x14ac:dyDescent="0.15"/>
    <row r="5862" customFormat="1" x14ac:dyDescent="0.15"/>
    <row r="5863" customFormat="1" x14ac:dyDescent="0.15"/>
    <row r="5864" customFormat="1" x14ac:dyDescent="0.15"/>
    <row r="5865" customFormat="1" x14ac:dyDescent="0.15"/>
    <row r="5866" customFormat="1" x14ac:dyDescent="0.15"/>
    <row r="5867" customFormat="1" x14ac:dyDescent="0.15"/>
    <row r="5868" customFormat="1" x14ac:dyDescent="0.15"/>
    <row r="5869" customFormat="1" x14ac:dyDescent="0.15"/>
    <row r="5870" customFormat="1" x14ac:dyDescent="0.15"/>
    <row r="5871" customFormat="1" x14ac:dyDescent="0.15"/>
    <row r="5872" customFormat="1" x14ac:dyDescent="0.15"/>
    <row r="5873" customFormat="1" x14ac:dyDescent="0.15"/>
    <row r="5874" customFormat="1" x14ac:dyDescent="0.15"/>
    <row r="5875" customFormat="1" x14ac:dyDescent="0.15"/>
    <row r="5876" customFormat="1" x14ac:dyDescent="0.15"/>
    <row r="5877" customFormat="1" x14ac:dyDescent="0.15"/>
    <row r="5878" customFormat="1" x14ac:dyDescent="0.15"/>
    <row r="5879" customFormat="1" x14ac:dyDescent="0.15"/>
    <row r="5880" customFormat="1" x14ac:dyDescent="0.15"/>
    <row r="5881" customFormat="1" x14ac:dyDescent="0.15"/>
    <row r="5882" customFormat="1" x14ac:dyDescent="0.15"/>
    <row r="5883" customFormat="1" x14ac:dyDescent="0.15"/>
    <row r="5884" customFormat="1" x14ac:dyDescent="0.15"/>
    <row r="5885" customFormat="1" x14ac:dyDescent="0.15"/>
    <row r="5886" customFormat="1" x14ac:dyDescent="0.15"/>
    <row r="5887" customFormat="1" x14ac:dyDescent="0.15"/>
    <row r="5888" customFormat="1" x14ac:dyDescent="0.15"/>
    <row r="5889" customFormat="1" x14ac:dyDescent="0.15"/>
    <row r="5890" customFormat="1" x14ac:dyDescent="0.15"/>
    <row r="5891" customFormat="1" x14ac:dyDescent="0.15"/>
    <row r="5892" customFormat="1" x14ac:dyDescent="0.15"/>
    <row r="5893" customFormat="1" x14ac:dyDescent="0.15"/>
    <row r="5894" customFormat="1" x14ac:dyDescent="0.15"/>
    <row r="5895" customFormat="1" x14ac:dyDescent="0.15"/>
    <row r="5896" customFormat="1" x14ac:dyDescent="0.15"/>
    <row r="5897" customFormat="1" x14ac:dyDescent="0.15"/>
    <row r="5898" customFormat="1" x14ac:dyDescent="0.15"/>
    <row r="5899" customFormat="1" x14ac:dyDescent="0.15"/>
    <row r="5900" customFormat="1" x14ac:dyDescent="0.15"/>
    <row r="5901" customFormat="1" x14ac:dyDescent="0.15"/>
    <row r="5902" customFormat="1" x14ac:dyDescent="0.15"/>
    <row r="5903" customFormat="1" x14ac:dyDescent="0.15"/>
    <row r="5904" customFormat="1" x14ac:dyDescent="0.15"/>
    <row r="5905" customFormat="1" x14ac:dyDescent="0.15"/>
    <row r="5906" customFormat="1" x14ac:dyDescent="0.15"/>
    <row r="5907" customFormat="1" x14ac:dyDescent="0.15"/>
    <row r="5908" customFormat="1" x14ac:dyDescent="0.15"/>
    <row r="5909" customFormat="1" x14ac:dyDescent="0.15"/>
    <row r="5910" customFormat="1" x14ac:dyDescent="0.15"/>
    <row r="5911" customFormat="1" x14ac:dyDescent="0.15"/>
    <row r="5912" customFormat="1" x14ac:dyDescent="0.15"/>
    <row r="5913" customFormat="1" x14ac:dyDescent="0.15"/>
    <row r="5914" customFormat="1" x14ac:dyDescent="0.15"/>
    <row r="5915" customFormat="1" x14ac:dyDescent="0.15"/>
    <row r="5916" customFormat="1" x14ac:dyDescent="0.15"/>
    <row r="5917" customFormat="1" x14ac:dyDescent="0.15"/>
    <row r="5918" customFormat="1" x14ac:dyDescent="0.15"/>
    <row r="5919" customFormat="1" x14ac:dyDescent="0.15"/>
    <row r="5920" customFormat="1" x14ac:dyDescent="0.15"/>
    <row r="5921" customFormat="1" x14ac:dyDescent="0.15"/>
    <row r="5922" customFormat="1" x14ac:dyDescent="0.15"/>
    <row r="5923" customFormat="1" x14ac:dyDescent="0.15"/>
    <row r="5924" customFormat="1" x14ac:dyDescent="0.15"/>
    <row r="5925" customFormat="1" x14ac:dyDescent="0.15"/>
    <row r="5926" customFormat="1" x14ac:dyDescent="0.15"/>
    <row r="5927" customFormat="1" x14ac:dyDescent="0.15"/>
    <row r="5928" customFormat="1" x14ac:dyDescent="0.15"/>
    <row r="5929" customFormat="1" x14ac:dyDescent="0.15"/>
    <row r="5930" customFormat="1" x14ac:dyDescent="0.15"/>
    <row r="5931" customFormat="1" x14ac:dyDescent="0.15"/>
    <row r="5932" customFormat="1" x14ac:dyDescent="0.15"/>
    <row r="5933" customFormat="1" x14ac:dyDescent="0.15"/>
    <row r="5934" customFormat="1" x14ac:dyDescent="0.15"/>
    <row r="5935" customFormat="1" x14ac:dyDescent="0.15"/>
    <row r="5936" customFormat="1" x14ac:dyDescent="0.15"/>
    <row r="5937" customFormat="1" x14ac:dyDescent="0.15"/>
    <row r="5938" customFormat="1" x14ac:dyDescent="0.15"/>
    <row r="5939" customFormat="1" x14ac:dyDescent="0.15"/>
    <row r="5940" customFormat="1" x14ac:dyDescent="0.15"/>
    <row r="5941" customFormat="1" x14ac:dyDescent="0.15"/>
    <row r="5942" customFormat="1" x14ac:dyDescent="0.15"/>
    <row r="5943" customFormat="1" x14ac:dyDescent="0.15"/>
    <row r="5944" customFormat="1" x14ac:dyDescent="0.15"/>
    <row r="5945" customFormat="1" x14ac:dyDescent="0.15"/>
    <row r="5946" customFormat="1" x14ac:dyDescent="0.15"/>
    <row r="5947" customFormat="1" x14ac:dyDescent="0.15"/>
    <row r="5948" customFormat="1" x14ac:dyDescent="0.15"/>
    <row r="5949" customFormat="1" x14ac:dyDescent="0.15"/>
    <row r="5950" customFormat="1" x14ac:dyDescent="0.15"/>
    <row r="5951" customFormat="1" x14ac:dyDescent="0.15"/>
    <row r="5952" customFormat="1" x14ac:dyDescent="0.15"/>
    <row r="5953" customFormat="1" x14ac:dyDescent="0.15"/>
    <row r="5954" customFormat="1" x14ac:dyDescent="0.15"/>
    <row r="5955" customFormat="1" x14ac:dyDescent="0.15"/>
    <row r="5956" customFormat="1" x14ac:dyDescent="0.15"/>
    <row r="5957" customFormat="1" x14ac:dyDescent="0.15"/>
    <row r="5958" customFormat="1" x14ac:dyDescent="0.15"/>
    <row r="5959" customFormat="1" x14ac:dyDescent="0.15"/>
    <row r="5960" customFormat="1" x14ac:dyDescent="0.15"/>
    <row r="5961" customFormat="1" x14ac:dyDescent="0.15"/>
    <row r="5962" customFormat="1" x14ac:dyDescent="0.15"/>
    <row r="5963" customFormat="1" x14ac:dyDescent="0.15"/>
    <row r="5964" customFormat="1" x14ac:dyDescent="0.15"/>
    <row r="5965" customFormat="1" x14ac:dyDescent="0.15"/>
    <row r="5966" customFormat="1" x14ac:dyDescent="0.15"/>
    <row r="5967" customFormat="1" x14ac:dyDescent="0.15"/>
    <row r="5968" customFormat="1" x14ac:dyDescent="0.15"/>
    <row r="5969" customFormat="1" x14ac:dyDescent="0.15"/>
    <row r="5970" customFormat="1" x14ac:dyDescent="0.15"/>
    <row r="5971" customFormat="1" x14ac:dyDescent="0.15"/>
    <row r="5972" customFormat="1" x14ac:dyDescent="0.15"/>
    <row r="5973" customFormat="1" x14ac:dyDescent="0.15"/>
    <row r="5974" customFormat="1" x14ac:dyDescent="0.15"/>
    <row r="5975" customFormat="1" x14ac:dyDescent="0.15"/>
    <row r="5976" customFormat="1" x14ac:dyDescent="0.15"/>
    <row r="5977" customFormat="1" x14ac:dyDescent="0.15"/>
    <row r="5978" customFormat="1" x14ac:dyDescent="0.15"/>
    <row r="5979" customFormat="1" x14ac:dyDescent="0.15"/>
    <row r="5980" customFormat="1" x14ac:dyDescent="0.15"/>
    <row r="5981" customFormat="1" x14ac:dyDescent="0.15"/>
    <row r="5982" customFormat="1" x14ac:dyDescent="0.15"/>
    <row r="5983" customFormat="1" x14ac:dyDescent="0.15"/>
    <row r="5984" customFormat="1" x14ac:dyDescent="0.15"/>
    <row r="5985" customFormat="1" x14ac:dyDescent="0.15"/>
    <row r="5986" customFormat="1" x14ac:dyDescent="0.15"/>
    <row r="5987" customFormat="1" x14ac:dyDescent="0.15"/>
    <row r="5988" customFormat="1" x14ac:dyDescent="0.15"/>
    <row r="5989" customFormat="1" x14ac:dyDescent="0.15"/>
    <row r="5990" customFormat="1" x14ac:dyDescent="0.15"/>
    <row r="5991" customFormat="1" x14ac:dyDescent="0.15"/>
    <row r="5992" customFormat="1" x14ac:dyDescent="0.15"/>
    <row r="5993" customFormat="1" x14ac:dyDescent="0.15"/>
    <row r="5994" customFormat="1" x14ac:dyDescent="0.15"/>
    <row r="5995" customFormat="1" x14ac:dyDescent="0.15"/>
    <row r="5996" customFormat="1" x14ac:dyDescent="0.15"/>
    <row r="5997" customFormat="1" x14ac:dyDescent="0.15"/>
    <row r="5998" customFormat="1" x14ac:dyDescent="0.15"/>
    <row r="5999" customFormat="1" x14ac:dyDescent="0.15"/>
    <row r="6000" customFormat="1" x14ac:dyDescent="0.15"/>
    <row r="6001" customFormat="1" x14ac:dyDescent="0.15"/>
    <row r="6002" customFormat="1" x14ac:dyDescent="0.15"/>
    <row r="6003" customFormat="1" x14ac:dyDescent="0.15"/>
    <row r="6004" customFormat="1" x14ac:dyDescent="0.15"/>
    <row r="6005" customFormat="1" x14ac:dyDescent="0.15"/>
    <row r="6006" customFormat="1" x14ac:dyDescent="0.15"/>
    <row r="6007" customFormat="1" x14ac:dyDescent="0.15"/>
    <row r="6008" customFormat="1" x14ac:dyDescent="0.15"/>
    <row r="6009" customFormat="1" x14ac:dyDescent="0.15"/>
    <row r="6010" customFormat="1" x14ac:dyDescent="0.15"/>
    <row r="6011" customFormat="1" x14ac:dyDescent="0.15"/>
    <row r="6012" customFormat="1" x14ac:dyDescent="0.15"/>
    <row r="6013" customFormat="1" x14ac:dyDescent="0.15"/>
    <row r="6014" customFormat="1" x14ac:dyDescent="0.15"/>
    <row r="6015" customFormat="1" x14ac:dyDescent="0.15"/>
    <row r="6016" customFormat="1" x14ac:dyDescent="0.15"/>
    <row r="6017" customFormat="1" x14ac:dyDescent="0.15"/>
    <row r="6018" customFormat="1" x14ac:dyDescent="0.15"/>
    <row r="6019" customFormat="1" x14ac:dyDescent="0.15"/>
    <row r="6020" customFormat="1" x14ac:dyDescent="0.15"/>
    <row r="6021" customFormat="1" x14ac:dyDescent="0.15"/>
    <row r="6022" customFormat="1" x14ac:dyDescent="0.15"/>
    <row r="6023" customFormat="1" x14ac:dyDescent="0.15"/>
    <row r="6024" customFormat="1" x14ac:dyDescent="0.15"/>
    <row r="6025" customFormat="1" x14ac:dyDescent="0.15"/>
    <row r="6026" customFormat="1" x14ac:dyDescent="0.15"/>
    <row r="6027" customFormat="1" x14ac:dyDescent="0.15"/>
    <row r="6028" customFormat="1" x14ac:dyDescent="0.15"/>
    <row r="6029" customFormat="1" x14ac:dyDescent="0.15"/>
    <row r="6030" customFormat="1" x14ac:dyDescent="0.15"/>
    <row r="6031" customFormat="1" x14ac:dyDescent="0.15"/>
    <row r="6032" customFormat="1" x14ac:dyDescent="0.15"/>
    <row r="6033" customFormat="1" x14ac:dyDescent="0.15"/>
    <row r="6034" customFormat="1" x14ac:dyDescent="0.15"/>
    <row r="6035" customFormat="1" x14ac:dyDescent="0.15"/>
    <row r="6036" customFormat="1" x14ac:dyDescent="0.15"/>
    <row r="6037" customFormat="1" x14ac:dyDescent="0.15"/>
    <row r="6038" customFormat="1" x14ac:dyDescent="0.15"/>
    <row r="6039" customFormat="1" x14ac:dyDescent="0.15"/>
    <row r="6040" customFormat="1" x14ac:dyDescent="0.15"/>
    <row r="6041" customFormat="1" x14ac:dyDescent="0.15"/>
    <row r="6042" customFormat="1" x14ac:dyDescent="0.15"/>
    <row r="6043" customFormat="1" x14ac:dyDescent="0.15"/>
    <row r="6044" customFormat="1" x14ac:dyDescent="0.15"/>
    <row r="6045" customFormat="1" x14ac:dyDescent="0.15"/>
    <row r="6046" customFormat="1" x14ac:dyDescent="0.15"/>
    <row r="6047" customFormat="1" x14ac:dyDescent="0.15"/>
    <row r="6048" customFormat="1" x14ac:dyDescent="0.15"/>
    <row r="6049" customFormat="1" x14ac:dyDescent="0.15"/>
    <row r="6050" customFormat="1" x14ac:dyDescent="0.15"/>
    <row r="6051" customFormat="1" x14ac:dyDescent="0.15"/>
    <row r="6052" customFormat="1" x14ac:dyDescent="0.15"/>
    <row r="6053" customFormat="1" x14ac:dyDescent="0.15"/>
    <row r="6054" customFormat="1" x14ac:dyDescent="0.15"/>
    <row r="6055" customFormat="1" x14ac:dyDescent="0.15"/>
    <row r="6056" customFormat="1" x14ac:dyDescent="0.15"/>
    <row r="6057" customFormat="1" x14ac:dyDescent="0.15"/>
    <row r="6058" customFormat="1" x14ac:dyDescent="0.15"/>
    <row r="6059" customFormat="1" x14ac:dyDescent="0.15"/>
    <row r="6060" customFormat="1" x14ac:dyDescent="0.15"/>
    <row r="6061" customFormat="1" x14ac:dyDescent="0.15"/>
    <row r="6062" customFormat="1" x14ac:dyDescent="0.15"/>
    <row r="6063" customFormat="1" x14ac:dyDescent="0.15"/>
    <row r="6064" customFormat="1" x14ac:dyDescent="0.15"/>
    <row r="6065" customFormat="1" x14ac:dyDescent="0.15"/>
    <row r="6066" customFormat="1" x14ac:dyDescent="0.15"/>
    <row r="6067" customFormat="1" x14ac:dyDescent="0.15"/>
    <row r="6068" customFormat="1" x14ac:dyDescent="0.15"/>
    <row r="6069" customFormat="1" x14ac:dyDescent="0.15"/>
    <row r="6070" customFormat="1" x14ac:dyDescent="0.15"/>
    <row r="6071" customFormat="1" x14ac:dyDescent="0.15"/>
    <row r="6072" customFormat="1" x14ac:dyDescent="0.15"/>
    <row r="6073" customFormat="1" x14ac:dyDescent="0.15"/>
    <row r="6074" customFormat="1" x14ac:dyDescent="0.15"/>
    <row r="6075" customFormat="1" x14ac:dyDescent="0.15"/>
    <row r="6076" customFormat="1" x14ac:dyDescent="0.15"/>
    <row r="6077" customFormat="1" x14ac:dyDescent="0.15"/>
    <row r="6078" customFormat="1" x14ac:dyDescent="0.15"/>
    <row r="6079" customFormat="1" x14ac:dyDescent="0.15"/>
    <row r="6080" customFormat="1" x14ac:dyDescent="0.15"/>
    <row r="6081" customFormat="1" x14ac:dyDescent="0.15"/>
    <row r="6082" customFormat="1" x14ac:dyDescent="0.15"/>
    <row r="6083" customFormat="1" x14ac:dyDescent="0.15"/>
    <row r="6084" customFormat="1" x14ac:dyDescent="0.15"/>
    <row r="6085" customFormat="1" x14ac:dyDescent="0.15"/>
    <row r="6086" customFormat="1" x14ac:dyDescent="0.15"/>
    <row r="6087" customFormat="1" x14ac:dyDescent="0.15"/>
    <row r="6088" customFormat="1" x14ac:dyDescent="0.15"/>
    <row r="6089" customFormat="1" x14ac:dyDescent="0.15"/>
    <row r="6090" customFormat="1" x14ac:dyDescent="0.15"/>
    <row r="6091" customFormat="1" x14ac:dyDescent="0.15"/>
    <row r="6092" customFormat="1" x14ac:dyDescent="0.15"/>
    <row r="6093" customFormat="1" x14ac:dyDescent="0.15"/>
    <row r="6094" customFormat="1" x14ac:dyDescent="0.15"/>
    <row r="6095" customFormat="1" x14ac:dyDescent="0.15"/>
    <row r="6096" customFormat="1" x14ac:dyDescent="0.15"/>
    <row r="6097" customFormat="1" x14ac:dyDescent="0.15"/>
    <row r="6098" customFormat="1" x14ac:dyDescent="0.15"/>
    <row r="6099" customFormat="1" x14ac:dyDescent="0.15"/>
    <row r="6100" customFormat="1" x14ac:dyDescent="0.15"/>
    <row r="6101" customFormat="1" x14ac:dyDescent="0.15"/>
    <row r="6102" customFormat="1" x14ac:dyDescent="0.15"/>
    <row r="6103" customFormat="1" x14ac:dyDescent="0.15"/>
    <row r="6104" customFormat="1" x14ac:dyDescent="0.15"/>
    <row r="6105" customFormat="1" x14ac:dyDescent="0.15"/>
    <row r="6106" customFormat="1" x14ac:dyDescent="0.15"/>
    <row r="6107" customFormat="1" x14ac:dyDescent="0.15"/>
    <row r="6108" customFormat="1" x14ac:dyDescent="0.15"/>
    <row r="6109" customFormat="1" x14ac:dyDescent="0.15"/>
    <row r="6110" customFormat="1" x14ac:dyDescent="0.15"/>
    <row r="6111" customFormat="1" x14ac:dyDescent="0.15"/>
    <row r="6112" customFormat="1" x14ac:dyDescent="0.15"/>
    <row r="6113" customFormat="1" x14ac:dyDescent="0.15"/>
    <row r="6114" customFormat="1" x14ac:dyDescent="0.15"/>
    <row r="6115" customFormat="1" x14ac:dyDescent="0.15"/>
    <row r="6116" customFormat="1" x14ac:dyDescent="0.15"/>
    <row r="6117" customFormat="1" x14ac:dyDescent="0.15"/>
    <row r="6118" customFormat="1" x14ac:dyDescent="0.15"/>
    <row r="6119" customFormat="1" x14ac:dyDescent="0.15"/>
    <row r="6120" customFormat="1" x14ac:dyDescent="0.15"/>
    <row r="6121" customFormat="1" x14ac:dyDescent="0.15"/>
    <row r="6122" customFormat="1" x14ac:dyDescent="0.15"/>
    <row r="6123" customFormat="1" x14ac:dyDescent="0.15"/>
    <row r="6124" customFormat="1" x14ac:dyDescent="0.15"/>
    <row r="6125" customFormat="1" x14ac:dyDescent="0.15"/>
    <row r="6126" customFormat="1" x14ac:dyDescent="0.15"/>
    <row r="6127" customFormat="1" x14ac:dyDescent="0.15"/>
    <row r="6128" customFormat="1" x14ac:dyDescent="0.15"/>
    <row r="6129" customFormat="1" x14ac:dyDescent="0.15"/>
    <row r="6130" customFormat="1" x14ac:dyDescent="0.15"/>
    <row r="6131" customFormat="1" x14ac:dyDescent="0.15"/>
    <row r="6132" customFormat="1" x14ac:dyDescent="0.15"/>
    <row r="6133" customFormat="1" x14ac:dyDescent="0.15"/>
    <row r="6134" customFormat="1" x14ac:dyDescent="0.15"/>
    <row r="6135" customFormat="1" x14ac:dyDescent="0.15"/>
    <row r="6136" customFormat="1" x14ac:dyDescent="0.15"/>
    <row r="6137" customFormat="1" x14ac:dyDescent="0.15"/>
    <row r="6138" customFormat="1" x14ac:dyDescent="0.15"/>
    <row r="6139" customFormat="1" x14ac:dyDescent="0.15"/>
    <row r="6140" customFormat="1" x14ac:dyDescent="0.15"/>
    <row r="6141" customFormat="1" x14ac:dyDescent="0.15"/>
    <row r="6142" customFormat="1" x14ac:dyDescent="0.15"/>
    <row r="6143" customFormat="1" x14ac:dyDescent="0.15"/>
    <row r="6144" customFormat="1" x14ac:dyDescent="0.15"/>
    <row r="6145" customFormat="1" x14ac:dyDescent="0.15"/>
    <row r="6146" customFormat="1" x14ac:dyDescent="0.15"/>
    <row r="6147" customFormat="1" x14ac:dyDescent="0.15"/>
    <row r="6148" customFormat="1" x14ac:dyDescent="0.15"/>
    <row r="6149" customFormat="1" x14ac:dyDescent="0.15"/>
    <row r="6150" customFormat="1" x14ac:dyDescent="0.15"/>
    <row r="6151" customFormat="1" x14ac:dyDescent="0.15"/>
    <row r="6152" customFormat="1" x14ac:dyDescent="0.15"/>
    <row r="6153" customFormat="1" x14ac:dyDescent="0.15"/>
    <row r="6154" customFormat="1" x14ac:dyDescent="0.15"/>
    <row r="6155" customFormat="1" x14ac:dyDescent="0.15"/>
    <row r="6156" customFormat="1" x14ac:dyDescent="0.15"/>
    <row r="6157" customFormat="1" x14ac:dyDescent="0.15"/>
    <row r="6158" customFormat="1" x14ac:dyDescent="0.15"/>
    <row r="6159" customFormat="1" x14ac:dyDescent="0.15"/>
    <row r="6160" customFormat="1" x14ac:dyDescent="0.15"/>
    <row r="6161" customFormat="1" x14ac:dyDescent="0.15"/>
    <row r="6162" customFormat="1" x14ac:dyDescent="0.15"/>
    <row r="6163" customFormat="1" x14ac:dyDescent="0.15"/>
    <row r="6164" customFormat="1" x14ac:dyDescent="0.15"/>
    <row r="6165" customFormat="1" x14ac:dyDescent="0.15"/>
    <row r="6166" customFormat="1" x14ac:dyDescent="0.15"/>
    <row r="6167" customFormat="1" x14ac:dyDescent="0.15"/>
    <row r="6168" customFormat="1" x14ac:dyDescent="0.15"/>
    <row r="6169" customFormat="1" x14ac:dyDescent="0.15"/>
    <row r="6170" customFormat="1" x14ac:dyDescent="0.15"/>
    <row r="6171" customFormat="1" x14ac:dyDescent="0.15"/>
    <row r="6172" customFormat="1" x14ac:dyDescent="0.15"/>
    <row r="6173" customFormat="1" x14ac:dyDescent="0.15"/>
    <row r="6174" customFormat="1" x14ac:dyDescent="0.15"/>
    <row r="6175" customFormat="1" x14ac:dyDescent="0.15"/>
    <row r="6176" customFormat="1" x14ac:dyDescent="0.15"/>
    <row r="6177" customFormat="1" x14ac:dyDescent="0.15"/>
    <row r="6178" customFormat="1" x14ac:dyDescent="0.15"/>
    <row r="6179" customFormat="1" x14ac:dyDescent="0.15"/>
    <row r="6180" customFormat="1" x14ac:dyDescent="0.15"/>
    <row r="6181" customFormat="1" x14ac:dyDescent="0.15"/>
    <row r="6182" customFormat="1" x14ac:dyDescent="0.15"/>
    <row r="6183" customFormat="1" x14ac:dyDescent="0.15"/>
    <row r="6184" customFormat="1" x14ac:dyDescent="0.15"/>
    <row r="6185" customFormat="1" x14ac:dyDescent="0.15"/>
    <row r="6186" customFormat="1" x14ac:dyDescent="0.15"/>
    <row r="6187" customFormat="1" x14ac:dyDescent="0.15"/>
    <row r="6188" customFormat="1" x14ac:dyDescent="0.15"/>
    <row r="6189" customFormat="1" x14ac:dyDescent="0.15"/>
    <row r="6190" customFormat="1" x14ac:dyDescent="0.15"/>
    <row r="6191" customFormat="1" x14ac:dyDescent="0.15"/>
    <row r="6192" customFormat="1" x14ac:dyDescent="0.15"/>
    <row r="6193" customFormat="1" x14ac:dyDescent="0.15"/>
    <row r="6194" customFormat="1" x14ac:dyDescent="0.15"/>
    <row r="6195" customFormat="1" x14ac:dyDescent="0.15"/>
    <row r="6196" customFormat="1" x14ac:dyDescent="0.15"/>
    <row r="6197" customFormat="1" x14ac:dyDescent="0.15"/>
    <row r="6198" customFormat="1" x14ac:dyDescent="0.15"/>
    <row r="6199" customFormat="1" x14ac:dyDescent="0.15"/>
    <row r="6200" customFormat="1" x14ac:dyDescent="0.15"/>
    <row r="6201" customFormat="1" x14ac:dyDescent="0.15"/>
    <row r="6202" customFormat="1" x14ac:dyDescent="0.15"/>
    <row r="6203" customFormat="1" x14ac:dyDescent="0.15"/>
    <row r="6204" customFormat="1" x14ac:dyDescent="0.15"/>
    <row r="6205" customFormat="1" x14ac:dyDescent="0.15"/>
    <row r="6206" customFormat="1" x14ac:dyDescent="0.15"/>
    <row r="6207" customFormat="1" x14ac:dyDescent="0.15"/>
    <row r="6208" customFormat="1" x14ac:dyDescent="0.15"/>
    <row r="6209" customFormat="1" x14ac:dyDescent="0.15"/>
    <row r="6210" customFormat="1" x14ac:dyDescent="0.15"/>
    <row r="6211" customFormat="1" x14ac:dyDescent="0.15"/>
    <row r="6212" customFormat="1" x14ac:dyDescent="0.15"/>
    <row r="6213" customFormat="1" x14ac:dyDescent="0.15"/>
    <row r="6214" customFormat="1" x14ac:dyDescent="0.15"/>
    <row r="6215" customFormat="1" x14ac:dyDescent="0.15"/>
    <row r="6216" customFormat="1" x14ac:dyDescent="0.15"/>
    <row r="6217" customFormat="1" x14ac:dyDescent="0.15"/>
    <row r="6218" customFormat="1" x14ac:dyDescent="0.15"/>
    <row r="6219" customFormat="1" x14ac:dyDescent="0.15"/>
    <row r="6220" customFormat="1" x14ac:dyDescent="0.15"/>
    <row r="6221" customFormat="1" x14ac:dyDescent="0.15"/>
    <row r="6222" customFormat="1" x14ac:dyDescent="0.15"/>
    <row r="6223" customFormat="1" x14ac:dyDescent="0.15"/>
    <row r="6224" customFormat="1" x14ac:dyDescent="0.15"/>
    <row r="6225" customFormat="1" x14ac:dyDescent="0.15"/>
    <row r="6226" customFormat="1" x14ac:dyDescent="0.15"/>
    <row r="6227" customFormat="1" x14ac:dyDescent="0.15"/>
    <row r="6228" customFormat="1" x14ac:dyDescent="0.15"/>
    <row r="6229" customFormat="1" x14ac:dyDescent="0.15"/>
    <row r="6230" customFormat="1" x14ac:dyDescent="0.15"/>
    <row r="6231" customFormat="1" x14ac:dyDescent="0.15"/>
    <row r="6232" customFormat="1" x14ac:dyDescent="0.15"/>
    <row r="6233" customFormat="1" x14ac:dyDescent="0.15"/>
    <row r="6234" customFormat="1" x14ac:dyDescent="0.15"/>
    <row r="6235" customFormat="1" x14ac:dyDescent="0.15"/>
    <row r="6236" customFormat="1" x14ac:dyDescent="0.15"/>
    <row r="6237" customFormat="1" x14ac:dyDescent="0.15"/>
    <row r="6238" customFormat="1" x14ac:dyDescent="0.15"/>
    <row r="6239" customFormat="1" x14ac:dyDescent="0.15"/>
    <row r="6240" customFormat="1" x14ac:dyDescent="0.15"/>
    <row r="6241" customFormat="1" x14ac:dyDescent="0.15"/>
    <row r="6242" customFormat="1" x14ac:dyDescent="0.15"/>
    <row r="6243" customFormat="1" x14ac:dyDescent="0.15"/>
    <row r="6244" customFormat="1" x14ac:dyDescent="0.15"/>
    <row r="6245" customFormat="1" x14ac:dyDescent="0.15"/>
    <row r="6246" customFormat="1" x14ac:dyDescent="0.15"/>
    <row r="6247" customFormat="1" x14ac:dyDescent="0.15"/>
    <row r="6248" customFormat="1" x14ac:dyDescent="0.15"/>
    <row r="6249" customFormat="1" x14ac:dyDescent="0.15"/>
    <row r="6250" customFormat="1" x14ac:dyDescent="0.15"/>
    <row r="6251" customFormat="1" x14ac:dyDescent="0.15"/>
    <row r="6252" customFormat="1" x14ac:dyDescent="0.15"/>
    <row r="6253" customFormat="1" x14ac:dyDescent="0.15"/>
    <row r="6254" customFormat="1" x14ac:dyDescent="0.15"/>
    <row r="6255" customFormat="1" x14ac:dyDescent="0.15"/>
    <row r="6256" customFormat="1" x14ac:dyDescent="0.15"/>
    <row r="6257" customFormat="1" x14ac:dyDescent="0.15"/>
    <row r="6258" customFormat="1" x14ac:dyDescent="0.15"/>
    <row r="6259" customFormat="1" x14ac:dyDescent="0.15"/>
    <row r="6260" customFormat="1" x14ac:dyDescent="0.15"/>
    <row r="6261" customFormat="1" x14ac:dyDescent="0.15"/>
    <row r="6262" customFormat="1" x14ac:dyDescent="0.15"/>
    <row r="6263" customFormat="1" x14ac:dyDescent="0.15"/>
    <row r="6264" customFormat="1" x14ac:dyDescent="0.15"/>
    <row r="6265" customFormat="1" x14ac:dyDescent="0.15"/>
    <row r="6266" customFormat="1" x14ac:dyDescent="0.15"/>
    <row r="6267" customFormat="1" x14ac:dyDescent="0.15"/>
    <row r="6268" customFormat="1" x14ac:dyDescent="0.15"/>
    <row r="6269" customFormat="1" x14ac:dyDescent="0.15"/>
    <row r="6270" customFormat="1" x14ac:dyDescent="0.15"/>
    <row r="6271" customFormat="1" x14ac:dyDescent="0.15"/>
    <row r="6272" customFormat="1" x14ac:dyDescent="0.15"/>
    <row r="6273" customFormat="1" x14ac:dyDescent="0.15"/>
    <row r="6274" customFormat="1" x14ac:dyDescent="0.15"/>
    <row r="6275" customFormat="1" x14ac:dyDescent="0.15"/>
    <row r="6276" customFormat="1" x14ac:dyDescent="0.15"/>
    <row r="6277" customFormat="1" x14ac:dyDescent="0.15"/>
    <row r="6278" customFormat="1" x14ac:dyDescent="0.15"/>
    <row r="6279" customFormat="1" x14ac:dyDescent="0.15"/>
    <row r="6280" customFormat="1" x14ac:dyDescent="0.15"/>
    <row r="6281" customFormat="1" x14ac:dyDescent="0.15"/>
    <row r="6282" customFormat="1" x14ac:dyDescent="0.15"/>
    <row r="6283" customFormat="1" x14ac:dyDescent="0.15"/>
    <row r="6284" customFormat="1" x14ac:dyDescent="0.15"/>
    <row r="6285" customFormat="1" x14ac:dyDescent="0.15"/>
    <row r="6286" customFormat="1" x14ac:dyDescent="0.15"/>
    <row r="6287" customFormat="1" x14ac:dyDescent="0.15"/>
    <row r="6288" customFormat="1" x14ac:dyDescent="0.15"/>
    <row r="6289" customFormat="1" x14ac:dyDescent="0.15"/>
    <row r="6290" customFormat="1" x14ac:dyDescent="0.15"/>
    <row r="6291" customFormat="1" x14ac:dyDescent="0.15"/>
    <row r="6292" customFormat="1" x14ac:dyDescent="0.15"/>
    <row r="6293" customFormat="1" x14ac:dyDescent="0.15"/>
    <row r="6294" customFormat="1" x14ac:dyDescent="0.15"/>
    <row r="6295" customFormat="1" x14ac:dyDescent="0.15"/>
    <row r="6296" customFormat="1" x14ac:dyDescent="0.15"/>
    <row r="6297" customFormat="1" x14ac:dyDescent="0.15"/>
    <row r="6298" customFormat="1" x14ac:dyDescent="0.15"/>
    <row r="6299" customFormat="1" x14ac:dyDescent="0.15"/>
    <row r="6300" customFormat="1" x14ac:dyDescent="0.15"/>
    <row r="6301" customFormat="1" x14ac:dyDescent="0.15"/>
    <row r="6302" customFormat="1" x14ac:dyDescent="0.15"/>
    <row r="6303" customFormat="1" x14ac:dyDescent="0.15"/>
    <row r="6304" customFormat="1" x14ac:dyDescent="0.15"/>
    <row r="6305" customFormat="1" x14ac:dyDescent="0.15"/>
    <row r="6306" customFormat="1" x14ac:dyDescent="0.15"/>
    <row r="6307" customFormat="1" x14ac:dyDescent="0.15"/>
    <row r="6308" customFormat="1" x14ac:dyDescent="0.15"/>
    <row r="6309" customFormat="1" x14ac:dyDescent="0.15"/>
    <row r="6310" customFormat="1" x14ac:dyDescent="0.15"/>
    <row r="6311" customFormat="1" x14ac:dyDescent="0.15"/>
    <row r="6312" customFormat="1" x14ac:dyDescent="0.15"/>
    <row r="6313" customFormat="1" x14ac:dyDescent="0.15"/>
    <row r="6314" customFormat="1" x14ac:dyDescent="0.15"/>
    <row r="6315" customFormat="1" x14ac:dyDescent="0.15"/>
    <row r="6316" customFormat="1" x14ac:dyDescent="0.15"/>
    <row r="6317" customFormat="1" x14ac:dyDescent="0.15"/>
    <row r="6318" customFormat="1" x14ac:dyDescent="0.15"/>
    <row r="6319" customFormat="1" x14ac:dyDescent="0.15"/>
    <row r="6320" customFormat="1" x14ac:dyDescent="0.15"/>
    <row r="6321" customFormat="1" x14ac:dyDescent="0.15"/>
    <row r="6322" customFormat="1" x14ac:dyDescent="0.15"/>
    <row r="6323" customFormat="1" x14ac:dyDescent="0.15"/>
    <row r="6324" customFormat="1" x14ac:dyDescent="0.15"/>
    <row r="6325" customFormat="1" x14ac:dyDescent="0.15"/>
    <row r="6326" customFormat="1" x14ac:dyDescent="0.15"/>
    <row r="6327" customFormat="1" x14ac:dyDescent="0.15"/>
    <row r="6328" customFormat="1" x14ac:dyDescent="0.15"/>
    <row r="6329" customFormat="1" x14ac:dyDescent="0.15"/>
    <row r="6330" customFormat="1" x14ac:dyDescent="0.15"/>
    <row r="6331" customFormat="1" x14ac:dyDescent="0.15"/>
    <row r="6332" customFormat="1" x14ac:dyDescent="0.15"/>
    <row r="6333" customFormat="1" x14ac:dyDescent="0.15"/>
    <row r="6334" customFormat="1" x14ac:dyDescent="0.15"/>
    <row r="6335" customFormat="1" x14ac:dyDescent="0.15"/>
    <row r="6336" customFormat="1" x14ac:dyDescent="0.15"/>
    <row r="6337" customFormat="1" x14ac:dyDescent="0.15"/>
    <row r="6338" customFormat="1" x14ac:dyDescent="0.15"/>
    <row r="6339" customFormat="1" x14ac:dyDescent="0.15"/>
    <row r="6340" customFormat="1" x14ac:dyDescent="0.15"/>
    <row r="6341" customFormat="1" x14ac:dyDescent="0.15"/>
    <row r="6342" customFormat="1" x14ac:dyDescent="0.15"/>
    <row r="6343" customFormat="1" x14ac:dyDescent="0.15"/>
    <row r="6344" customFormat="1" x14ac:dyDescent="0.15"/>
    <row r="6345" customFormat="1" x14ac:dyDescent="0.15"/>
    <row r="6346" customFormat="1" x14ac:dyDescent="0.15"/>
    <row r="6347" customFormat="1" x14ac:dyDescent="0.15"/>
    <row r="6348" customFormat="1" x14ac:dyDescent="0.15"/>
    <row r="6349" customFormat="1" x14ac:dyDescent="0.15"/>
    <row r="6350" customFormat="1" x14ac:dyDescent="0.15"/>
    <row r="6351" customFormat="1" x14ac:dyDescent="0.15"/>
    <row r="6352" customFormat="1" x14ac:dyDescent="0.15"/>
    <row r="6353" customFormat="1" x14ac:dyDescent="0.15"/>
    <row r="6354" customFormat="1" x14ac:dyDescent="0.15"/>
    <row r="6355" customFormat="1" x14ac:dyDescent="0.15"/>
    <row r="6356" customFormat="1" x14ac:dyDescent="0.15"/>
    <row r="6357" customFormat="1" x14ac:dyDescent="0.15"/>
    <row r="6358" customFormat="1" x14ac:dyDescent="0.15"/>
    <row r="6359" customFormat="1" x14ac:dyDescent="0.15"/>
    <row r="6360" customFormat="1" x14ac:dyDescent="0.15"/>
    <row r="6361" customFormat="1" x14ac:dyDescent="0.15"/>
    <row r="6362" customFormat="1" x14ac:dyDescent="0.15"/>
    <row r="6363" customFormat="1" x14ac:dyDescent="0.15"/>
    <row r="6364" customFormat="1" x14ac:dyDescent="0.15"/>
    <row r="6365" customFormat="1" x14ac:dyDescent="0.15"/>
    <row r="6366" customFormat="1" x14ac:dyDescent="0.15"/>
    <row r="6367" customFormat="1" x14ac:dyDescent="0.15"/>
    <row r="6368" customFormat="1" x14ac:dyDescent="0.15"/>
    <row r="6369" customFormat="1" x14ac:dyDescent="0.15"/>
    <row r="6370" customFormat="1" x14ac:dyDescent="0.15"/>
    <row r="6371" customFormat="1" x14ac:dyDescent="0.15"/>
    <row r="6372" customFormat="1" x14ac:dyDescent="0.15"/>
    <row r="6373" customFormat="1" x14ac:dyDescent="0.15"/>
    <row r="6374" customFormat="1" x14ac:dyDescent="0.15"/>
    <row r="6375" customFormat="1" x14ac:dyDescent="0.15"/>
    <row r="6376" customFormat="1" x14ac:dyDescent="0.15"/>
    <row r="6377" customFormat="1" x14ac:dyDescent="0.15"/>
    <row r="6378" customFormat="1" x14ac:dyDescent="0.15"/>
    <row r="6379" customFormat="1" x14ac:dyDescent="0.15"/>
    <row r="6380" customFormat="1" x14ac:dyDescent="0.15"/>
    <row r="6381" customFormat="1" x14ac:dyDescent="0.15"/>
    <row r="6382" customFormat="1" x14ac:dyDescent="0.15"/>
    <row r="6383" customFormat="1" x14ac:dyDescent="0.15"/>
    <row r="6384" customFormat="1" x14ac:dyDescent="0.15"/>
    <row r="6385" customFormat="1" x14ac:dyDescent="0.15"/>
    <row r="6386" customFormat="1" x14ac:dyDescent="0.15"/>
    <row r="6387" customFormat="1" x14ac:dyDescent="0.15"/>
    <row r="6388" customFormat="1" x14ac:dyDescent="0.15"/>
    <row r="6389" customFormat="1" x14ac:dyDescent="0.15"/>
    <row r="6390" customFormat="1" x14ac:dyDescent="0.15"/>
    <row r="6391" customFormat="1" x14ac:dyDescent="0.15"/>
    <row r="6392" customFormat="1" x14ac:dyDescent="0.15"/>
    <row r="6393" customFormat="1" x14ac:dyDescent="0.15"/>
    <row r="6394" customFormat="1" x14ac:dyDescent="0.15"/>
    <row r="6395" customFormat="1" x14ac:dyDescent="0.15"/>
    <row r="6396" customFormat="1" x14ac:dyDescent="0.15"/>
    <row r="6397" customFormat="1" x14ac:dyDescent="0.15"/>
    <row r="6398" customFormat="1" x14ac:dyDescent="0.15"/>
    <row r="6399" customFormat="1" x14ac:dyDescent="0.15"/>
    <row r="6400" customFormat="1" x14ac:dyDescent="0.15"/>
    <row r="6401" customFormat="1" x14ac:dyDescent="0.15"/>
    <row r="6402" customFormat="1" x14ac:dyDescent="0.15"/>
    <row r="6403" customFormat="1" x14ac:dyDescent="0.15"/>
    <row r="6404" customFormat="1" x14ac:dyDescent="0.15"/>
    <row r="6405" customFormat="1" x14ac:dyDescent="0.15"/>
    <row r="6406" customFormat="1" x14ac:dyDescent="0.15"/>
    <row r="6407" customFormat="1" x14ac:dyDescent="0.15"/>
    <row r="6408" customFormat="1" x14ac:dyDescent="0.15"/>
    <row r="6409" customFormat="1" x14ac:dyDescent="0.15"/>
    <row r="6410" customFormat="1" x14ac:dyDescent="0.15"/>
    <row r="6411" customFormat="1" x14ac:dyDescent="0.15"/>
    <row r="6412" customFormat="1" x14ac:dyDescent="0.15"/>
    <row r="6413" customFormat="1" x14ac:dyDescent="0.15"/>
    <row r="6414" customFormat="1" x14ac:dyDescent="0.15"/>
    <row r="6415" customFormat="1" x14ac:dyDescent="0.15"/>
    <row r="6416" customFormat="1" x14ac:dyDescent="0.15"/>
    <row r="6417" customFormat="1" x14ac:dyDescent="0.15"/>
    <row r="6418" customFormat="1" x14ac:dyDescent="0.15"/>
    <row r="6419" customFormat="1" x14ac:dyDescent="0.15"/>
    <row r="6420" customFormat="1" x14ac:dyDescent="0.15"/>
    <row r="6421" customFormat="1" x14ac:dyDescent="0.15"/>
    <row r="6422" customFormat="1" x14ac:dyDescent="0.15"/>
    <row r="6423" customFormat="1" x14ac:dyDescent="0.15"/>
    <row r="6424" customFormat="1" x14ac:dyDescent="0.15"/>
    <row r="6425" customFormat="1" x14ac:dyDescent="0.15"/>
    <row r="6426" customFormat="1" x14ac:dyDescent="0.15"/>
    <row r="6427" customFormat="1" x14ac:dyDescent="0.15"/>
    <row r="6428" customFormat="1" x14ac:dyDescent="0.15"/>
    <row r="6429" customFormat="1" x14ac:dyDescent="0.15"/>
    <row r="6430" customFormat="1" x14ac:dyDescent="0.15"/>
    <row r="6431" customFormat="1" x14ac:dyDescent="0.15"/>
    <row r="6432" customFormat="1" x14ac:dyDescent="0.15"/>
    <row r="6433" customFormat="1" x14ac:dyDescent="0.15"/>
    <row r="6434" customFormat="1" x14ac:dyDescent="0.15"/>
    <row r="6435" customFormat="1" x14ac:dyDescent="0.15"/>
    <row r="6436" customFormat="1" x14ac:dyDescent="0.15"/>
    <row r="6437" customFormat="1" x14ac:dyDescent="0.15"/>
    <row r="6438" customFormat="1" x14ac:dyDescent="0.15"/>
    <row r="6439" customFormat="1" x14ac:dyDescent="0.15"/>
    <row r="6440" customFormat="1" x14ac:dyDescent="0.15"/>
    <row r="6441" customFormat="1" x14ac:dyDescent="0.15"/>
    <row r="6442" customFormat="1" x14ac:dyDescent="0.15"/>
    <row r="6443" customFormat="1" x14ac:dyDescent="0.15"/>
    <row r="6444" customFormat="1" x14ac:dyDescent="0.15"/>
    <row r="6445" customFormat="1" x14ac:dyDescent="0.15"/>
    <row r="6446" customFormat="1" x14ac:dyDescent="0.15"/>
    <row r="6447" customFormat="1" x14ac:dyDescent="0.15"/>
    <row r="6448" customFormat="1" x14ac:dyDescent="0.15"/>
    <row r="6449" customFormat="1" x14ac:dyDescent="0.15"/>
    <row r="6450" customFormat="1" x14ac:dyDescent="0.15"/>
    <row r="6451" customFormat="1" x14ac:dyDescent="0.15"/>
    <row r="6452" customFormat="1" x14ac:dyDescent="0.15"/>
    <row r="6453" customFormat="1" x14ac:dyDescent="0.15"/>
    <row r="6454" customFormat="1" x14ac:dyDescent="0.15"/>
    <row r="6455" customFormat="1" x14ac:dyDescent="0.15"/>
    <row r="6456" customFormat="1" x14ac:dyDescent="0.15"/>
    <row r="6457" customFormat="1" x14ac:dyDescent="0.15"/>
    <row r="6458" customFormat="1" x14ac:dyDescent="0.15"/>
    <row r="6459" customFormat="1" x14ac:dyDescent="0.15"/>
    <row r="6460" customFormat="1" x14ac:dyDescent="0.15"/>
    <row r="6461" customFormat="1" x14ac:dyDescent="0.15"/>
    <row r="6462" customFormat="1" x14ac:dyDescent="0.15"/>
    <row r="6463" customFormat="1" x14ac:dyDescent="0.15"/>
    <row r="6464" customFormat="1" x14ac:dyDescent="0.15"/>
    <row r="6465" customFormat="1" x14ac:dyDescent="0.15"/>
    <row r="6466" customFormat="1" x14ac:dyDescent="0.15"/>
    <row r="6467" customFormat="1" x14ac:dyDescent="0.15"/>
    <row r="6468" customFormat="1" x14ac:dyDescent="0.15"/>
    <row r="6469" customFormat="1" x14ac:dyDescent="0.15"/>
    <row r="6470" customFormat="1" x14ac:dyDescent="0.15"/>
    <row r="6471" customFormat="1" x14ac:dyDescent="0.15"/>
    <row r="6472" customFormat="1" x14ac:dyDescent="0.15"/>
    <row r="6473" customFormat="1" x14ac:dyDescent="0.15"/>
    <row r="6474" customFormat="1" x14ac:dyDescent="0.15"/>
    <row r="6475" customFormat="1" x14ac:dyDescent="0.15"/>
    <row r="6476" customFormat="1" x14ac:dyDescent="0.15"/>
    <row r="6477" customFormat="1" x14ac:dyDescent="0.15"/>
    <row r="6478" customFormat="1" x14ac:dyDescent="0.15"/>
    <row r="6479" customFormat="1" x14ac:dyDescent="0.15"/>
    <row r="6480" customFormat="1" x14ac:dyDescent="0.15"/>
    <row r="6481" customFormat="1" x14ac:dyDescent="0.15"/>
    <row r="6482" customFormat="1" x14ac:dyDescent="0.15"/>
    <row r="6483" customFormat="1" x14ac:dyDescent="0.15"/>
    <row r="6484" customFormat="1" x14ac:dyDescent="0.15"/>
    <row r="6485" customFormat="1" x14ac:dyDescent="0.15"/>
    <row r="6486" customFormat="1" x14ac:dyDescent="0.15"/>
    <row r="6487" customFormat="1" x14ac:dyDescent="0.15"/>
    <row r="6488" customFormat="1" x14ac:dyDescent="0.15"/>
    <row r="6489" customFormat="1" x14ac:dyDescent="0.15"/>
    <row r="6490" customFormat="1" x14ac:dyDescent="0.15"/>
    <row r="6491" customFormat="1" x14ac:dyDescent="0.15"/>
    <row r="6492" customFormat="1" x14ac:dyDescent="0.15"/>
    <row r="6493" customFormat="1" x14ac:dyDescent="0.15"/>
    <row r="6494" customFormat="1" x14ac:dyDescent="0.15"/>
    <row r="6495" customFormat="1" x14ac:dyDescent="0.15"/>
    <row r="6496" customFormat="1" x14ac:dyDescent="0.15"/>
    <row r="6497" customFormat="1" x14ac:dyDescent="0.15"/>
    <row r="6498" customFormat="1" x14ac:dyDescent="0.15"/>
    <row r="6499" customFormat="1" x14ac:dyDescent="0.15"/>
    <row r="6500" customFormat="1" x14ac:dyDescent="0.15"/>
    <row r="6501" customFormat="1" x14ac:dyDescent="0.15"/>
    <row r="6502" customFormat="1" x14ac:dyDescent="0.15"/>
    <row r="6503" customFormat="1" x14ac:dyDescent="0.15"/>
    <row r="6504" customFormat="1" x14ac:dyDescent="0.15"/>
    <row r="6505" customFormat="1" x14ac:dyDescent="0.15"/>
    <row r="6506" customFormat="1" x14ac:dyDescent="0.15"/>
    <row r="6507" customFormat="1" x14ac:dyDescent="0.15"/>
    <row r="6508" customFormat="1" x14ac:dyDescent="0.15"/>
    <row r="6509" customFormat="1" x14ac:dyDescent="0.15"/>
    <row r="6510" customFormat="1" x14ac:dyDescent="0.15"/>
    <row r="6511" customFormat="1" x14ac:dyDescent="0.15"/>
    <row r="6512" customFormat="1" x14ac:dyDescent="0.15"/>
    <row r="6513" customFormat="1" x14ac:dyDescent="0.15"/>
    <row r="6514" customFormat="1" x14ac:dyDescent="0.15"/>
    <row r="6515" customFormat="1" x14ac:dyDescent="0.15"/>
    <row r="6516" customFormat="1" x14ac:dyDescent="0.15"/>
    <row r="6517" customFormat="1" x14ac:dyDescent="0.15"/>
    <row r="6518" customFormat="1" x14ac:dyDescent="0.15"/>
    <row r="6519" customFormat="1" x14ac:dyDescent="0.15"/>
    <row r="6520" customFormat="1" x14ac:dyDescent="0.15"/>
    <row r="6521" customFormat="1" x14ac:dyDescent="0.15"/>
    <row r="6522" customFormat="1" x14ac:dyDescent="0.15"/>
    <row r="6523" customFormat="1" x14ac:dyDescent="0.15"/>
    <row r="6524" customFormat="1" x14ac:dyDescent="0.15"/>
    <row r="6525" customFormat="1" x14ac:dyDescent="0.15"/>
    <row r="6526" customFormat="1" x14ac:dyDescent="0.15"/>
    <row r="6527" customFormat="1" x14ac:dyDescent="0.15"/>
    <row r="6528" customFormat="1" x14ac:dyDescent="0.15"/>
    <row r="6529" customFormat="1" x14ac:dyDescent="0.15"/>
    <row r="6530" customFormat="1" x14ac:dyDescent="0.15"/>
    <row r="6531" customFormat="1" x14ac:dyDescent="0.15"/>
    <row r="6532" customFormat="1" x14ac:dyDescent="0.15"/>
    <row r="6533" customFormat="1" x14ac:dyDescent="0.15"/>
    <row r="6534" customFormat="1" x14ac:dyDescent="0.15"/>
    <row r="6535" customFormat="1" x14ac:dyDescent="0.15"/>
    <row r="6536" customFormat="1" x14ac:dyDescent="0.15"/>
    <row r="6537" customFormat="1" x14ac:dyDescent="0.15"/>
    <row r="6538" customFormat="1" x14ac:dyDescent="0.15"/>
    <row r="6539" customFormat="1" x14ac:dyDescent="0.15"/>
    <row r="6540" customFormat="1" x14ac:dyDescent="0.15"/>
    <row r="6541" customFormat="1" x14ac:dyDescent="0.15"/>
    <row r="6542" customFormat="1" x14ac:dyDescent="0.15"/>
    <row r="6543" customFormat="1" x14ac:dyDescent="0.15"/>
    <row r="6544" customFormat="1" x14ac:dyDescent="0.15"/>
    <row r="6545" customFormat="1" x14ac:dyDescent="0.15"/>
    <row r="6546" customFormat="1" x14ac:dyDescent="0.15"/>
    <row r="6547" customFormat="1" x14ac:dyDescent="0.15"/>
    <row r="6548" customFormat="1" x14ac:dyDescent="0.15"/>
    <row r="6549" customFormat="1" x14ac:dyDescent="0.15"/>
    <row r="6550" customFormat="1" x14ac:dyDescent="0.15"/>
    <row r="6551" customFormat="1" x14ac:dyDescent="0.15"/>
    <row r="6552" customFormat="1" x14ac:dyDescent="0.15"/>
    <row r="6553" customFormat="1" x14ac:dyDescent="0.15"/>
    <row r="6554" customFormat="1" x14ac:dyDescent="0.15"/>
    <row r="6555" customFormat="1" x14ac:dyDescent="0.15"/>
    <row r="6556" customFormat="1" x14ac:dyDescent="0.15"/>
    <row r="6557" customFormat="1" x14ac:dyDescent="0.15"/>
    <row r="6558" customFormat="1" x14ac:dyDescent="0.15"/>
    <row r="6559" customFormat="1" x14ac:dyDescent="0.15"/>
    <row r="6560" customFormat="1" x14ac:dyDescent="0.15"/>
    <row r="6561" customFormat="1" x14ac:dyDescent="0.15"/>
    <row r="6562" customFormat="1" x14ac:dyDescent="0.15"/>
    <row r="6563" customFormat="1" x14ac:dyDescent="0.15"/>
    <row r="6564" customFormat="1" x14ac:dyDescent="0.15"/>
    <row r="6565" customFormat="1" x14ac:dyDescent="0.15"/>
    <row r="6566" customFormat="1" x14ac:dyDescent="0.15"/>
    <row r="6567" customFormat="1" x14ac:dyDescent="0.15"/>
    <row r="6568" customFormat="1" x14ac:dyDescent="0.15"/>
    <row r="6569" customFormat="1" x14ac:dyDescent="0.15"/>
    <row r="6570" customFormat="1" x14ac:dyDescent="0.15"/>
    <row r="6571" customFormat="1" x14ac:dyDescent="0.15"/>
    <row r="6572" customFormat="1" x14ac:dyDescent="0.15"/>
    <row r="6573" customFormat="1" x14ac:dyDescent="0.15"/>
    <row r="6574" customFormat="1" x14ac:dyDescent="0.15"/>
    <row r="6575" customFormat="1" x14ac:dyDescent="0.15"/>
    <row r="6576" customFormat="1" x14ac:dyDescent="0.15"/>
    <row r="6577" customFormat="1" x14ac:dyDescent="0.15"/>
    <row r="6578" customFormat="1" x14ac:dyDescent="0.15"/>
    <row r="6579" customFormat="1" x14ac:dyDescent="0.15"/>
    <row r="6580" customFormat="1" x14ac:dyDescent="0.15"/>
    <row r="6581" customFormat="1" x14ac:dyDescent="0.15"/>
    <row r="6582" customFormat="1" x14ac:dyDescent="0.15"/>
    <row r="6583" customFormat="1" x14ac:dyDescent="0.15"/>
    <row r="6584" customFormat="1" x14ac:dyDescent="0.15"/>
    <row r="6585" customFormat="1" x14ac:dyDescent="0.15"/>
    <row r="6586" customFormat="1" x14ac:dyDescent="0.15"/>
    <row r="6587" customFormat="1" x14ac:dyDescent="0.15"/>
    <row r="6588" customFormat="1" x14ac:dyDescent="0.15"/>
    <row r="6589" customFormat="1" x14ac:dyDescent="0.15"/>
    <row r="6590" customFormat="1" x14ac:dyDescent="0.15"/>
    <row r="6591" customFormat="1" x14ac:dyDescent="0.15"/>
    <row r="6592" customFormat="1" x14ac:dyDescent="0.15"/>
    <row r="6593" customFormat="1" x14ac:dyDescent="0.15"/>
    <row r="6594" customFormat="1" x14ac:dyDescent="0.15"/>
    <row r="6595" customFormat="1" x14ac:dyDescent="0.15"/>
    <row r="6596" customFormat="1" x14ac:dyDescent="0.15"/>
    <row r="6597" customFormat="1" x14ac:dyDescent="0.15"/>
    <row r="6598" customFormat="1" x14ac:dyDescent="0.15"/>
    <row r="6599" customFormat="1" x14ac:dyDescent="0.15"/>
    <row r="6600" customFormat="1" x14ac:dyDescent="0.15"/>
    <row r="6601" customFormat="1" x14ac:dyDescent="0.15"/>
    <row r="6602" customFormat="1" x14ac:dyDescent="0.15"/>
    <row r="6603" customFormat="1" x14ac:dyDescent="0.15"/>
    <row r="6604" customFormat="1" x14ac:dyDescent="0.15"/>
    <row r="6605" customFormat="1" x14ac:dyDescent="0.15"/>
    <row r="6606" customFormat="1" x14ac:dyDescent="0.15"/>
    <row r="6607" customFormat="1" x14ac:dyDescent="0.15"/>
    <row r="6608" customFormat="1" x14ac:dyDescent="0.15"/>
    <row r="6609" customFormat="1" x14ac:dyDescent="0.15"/>
    <row r="6610" customFormat="1" x14ac:dyDescent="0.15"/>
    <row r="6611" customFormat="1" x14ac:dyDescent="0.15"/>
    <row r="6612" customFormat="1" x14ac:dyDescent="0.15"/>
    <row r="6613" customFormat="1" x14ac:dyDescent="0.15"/>
    <row r="6614" customFormat="1" x14ac:dyDescent="0.15"/>
    <row r="6615" customFormat="1" x14ac:dyDescent="0.15"/>
    <row r="6616" customFormat="1" x14ac:dyDescent="0.15"/>
    <row r="6617" customFormat="1" x14ac:dyDescent="0.15"/>
    <row r="6618" customFormat="1" x14ac:dyDescent="0.15"/>
    <row r="6619" customFormat="1" x14ac:dyDescent="0.15"/>
    <row r="6620" customFormat="1" x14ac:dyDescent="0.15"/>
    <row r="6621" customFormat="1" x14ac:dyDescent="0.15"/>
    <row r="6622" customFormat="1" x14ac:dyDescent="0.15"/>
    <row r="6623" customFormat="1" x14ac:dyDescent="0.15"/>
    <row r="6624" customFormat="1" x14ac:dyDescent="0.15"/>
    <row r="6625" customFormat="1" x14ac:dyDescent="0.15"/>
    <row r="6626" customFormat="1" x14ac:dyDescent="0.15"/>
    <row r="6627" customFormat="1" x14ac:dyDescent="0.15"/>
    <row r="6628" customFormat="1" x14ac:dyDescent="0.15"/>
    <row r="6629" customFormat="1" x14ac:dyDescent="0.15"/>
    <row r="6630" customFormat="1" x14ac:dyDescent="0.15"/>
    <row r="6631" customFormat="1" x14ac:dyDescent="0.15"/>
    <row r="6632" customFormat="1" x14ac:dyDescent="0.15"/>
    <row r="6633" customFormat="1" x14ac:dyDescent="0.15"/>
    <row r="6634" customFormat="1" x14ac:dyDescent="0.15"/>
    <row r="6635" customFormat="1" x14ac:dyDescent="0.15"/>
    <row r="6636" customFormat="1" x14ac:dyDescent="0.15"/>
    <row r="6637" customFormat="1" x14ac:dyDescent="0.15"/>
    <row r="6638" customFormat="1" x14ac:dyDescent="0.15"/>
    <row r="6639" customFormat="1" x14ac:dyDescent="0.15"/>
    <row r="6640" customFormat="1" x14ac:dyDescent="0.15"/>
    <row r="6641" customFormat="1" x14ac:dyDescent="0.15"/>
    <row r="6642" customFormat="1" x14ac:dyDescent="0.15"/>
    <row r="6643" customFormat="1" x14ac:dyDescent="0.15"/>
    <row r="6644" customFormat="1" x14ac:dyDescent="0.15"/>
    <row r="6645" customFormat="1" x14ac:dyDescent="0.15"/>
    <row r="6646" customFormat="1" x14ac:dyDescent="0.15"/>
    <row r="6647" customFormat="1" x14ac:dyDescent="0.15"/>
    <row r="6648" customFormat="1" x14ac:dyDescent="0.15"/>
    <row r="6649" customFormat="1" x14ac:dyDescent="0.15"/>
    <row r="6650" customFormat="1" x14ac:dyDescent="0.15"/>
    <row r="6651" customFormat="1" x14ac:dyDescent="0.15"/>
    <row r="6652" customFormat="1" x14ac:dyDescent="0.15"/>
    <row r="6653" customFormat="1" x14ac:dyDescent="0.15"/>
    <row r="6654" customFormat="1" x14ac:dyDescent="0.15"/>
    <row r="6655" customFormat="1" x14ac:dyDescent="0.15"/>
    <row r="6656" customFormat="1" x14ac:dyDescent="0.15"/>
    <row r="6657" customFormat="1" x14ac:dyDescent="0.15"/>
    <row r="6658" customFormat="1" x14ac:dyDescent="0.15"/>
    <row r="6659" customFormat="1" x14ac:dyDescent="0.15"/>
    <row r="6660" customFormat="1" x14ac:dyDescent="0.15"/>
    <row r="6661" customFormat="1" x14ac:dyDescent="0.15"/>
    <row r="6662" customFormat="1" x14ac:dyDescent="0.15"/>
    <row r="6663" customFormat="1" x14ac:dyDescent="0.15"/>
    <row r="6664" customFormat="1" x14ac:dyDescent="0.15"/>
    <row r="6665" customFormat="1" x14ac:dyDescent="0.15"/>
    <row r="6666" customFormat="1" x14ac:dyDescent="0.15"/>
    <row r="6667" customFormat="1" x14ac:dyDescent="0.15"/>
    <row r="6668" customFormat="1" x14ac:dyDescent="0.15"/>
    <row r="6669" customFormat="1" x14ac:dyDescent="0.15"/>
    <row r="6670" customFormat="1" x14ac:dyDescent="0.15"/>
    <row r="6671" customFormat="1" x14ac:dyDescent="0.15"/>
    <row r="6672" customFormat="1" x14ac:dyDescent="0.15"/>
    <row r="6673" customFormat="1" x14ac:dyDescent="0.15"/>
    <row r="6674" customFormat="1" x14ac:dyDescent="0.15"/>
    <row r="6675" customFormat="1" x14ac:dyDescent="0.15"/>
    <row r="6676" customFormat="1" x14ac:dyDescent="0.15"/>
    <row r="6677" customFormat="1" x14ac:dyDescent="0.15"/>
    <row r="6678" customFormat="1" x14ac:dyDescent="0.15"/>
    <row r="6679" customFormat="1" x14ac:dyDescent="0.15"/>
    <row r="6680" customFormat="1" x14ac:dyDescent="0.15"/>
    <row r="6681" customFormat="1" x14ac:dyDescent="0.15"/>
    <row r="6682" customFormat="1" x14ac:dyDescent="0.15"/>
    <row r="6683" customFormat="1" x14ac:dyDescent="0.15"/>
    <row r="6684" customFormat="1" x14ac:dyDescent="0.15"/>
    <row r="6685" customFormat="1" x14ac:dyDescent="0.15"/>
    <row r="6686" customFormat="1" x14ac:dyDescent="0.15"/>
    <row r="6687" customFormat="1" x14ac:dyDescent="0.15"/>
    <row r="6688" customFormat="1" x14ac:dyDescent="0.15"/>
    <row r="6689" customFormat="1" x14ac:dyDescent="0.15"/>
    <row r="6690" customFormat="1" x14ac:dyDescent="0.15"/>
    <row r="6691" customFormat="1" x14ac:dyDescent="0.15"/>
    <row r="6692" customFormat="1" x14ac:dyDescent="0.15"/>
    <row r="6693" customFormat="1" x14ac:dyDescent="0.15"/>
    <row r="6694" customFormat="1" x14ac:dyDescent="0.15"/>
    <row r="6695" customFormat="1" x14ac:dyDescent="0.15"/>
    <row r="6696" customFormat="1" x14ac:dyDescent="0.15"/>
    <row r="6697" customFormat="1" x14ac:dyDescent="0.15"/>
    <row r="6698" customFormat="1" x14ac:dyDescent="0.15"/>
    <row r="6699" customFormat="1" x14ac:dyDescent="0.15"/>
    <row r="6700" customFormat="1" x14ac:dyDescent="0.15"/>
    <row r="6701" customFormat="1" x14ac:dyDescent="0.15"/>
    <row r="6702" customFormat="1" x14ac:dyDescent="0.15"/>
    <row r="6703" customFormat="1" x14ac:dyDescent="0.15"/>
    <row r="6704" customFormat="1" x14ac:dyDescent="0.15"/>
    <row r="6705" customFormat="1" x14ac:dyDescent="0.15"/>
    <row r="6706" customFormat="1" x14ac:dyDescent="0.15"/>
    <row r="6707" customFormat="1" x14ac:dyDescent="0.15"/>
    <row r="6708" customFormat="1" x14ac:dyDescent="0.15"/>
    <row r="6709" customFormat="1" x14ac:dyDescent="0.15"/>
    <row r="6710" customFormat="1" x14ac:dyDescent="0.15"/>
    <row r="6711" customFormat="1" x14ac:dyDescent="0.15"/>
    <row r="6712" customFormat="1" x14ac:dyDescent="0.15"/>
    <row r="6713" customFormat="1" x14ac:dyDescent="0.15"/>
    <row r="6714" customFormat="1" x14ac:dyDescent="0.15"/>
    <row r="6715" customFormat="1" x14ac:dyDescent="0.15"/>
    <row r="6716" customFormat="1" x14ac:dyDescent="0.15"/>
    <row r="6717" customFormat="1" x14ac:dyDescent="0.15"/>
    <row r="6718" customFormat="1" x14ac:dyDescent="0.15"/>
    <row r="6719" customFormat="1" x14ac:dyDescent="0.15"/>
    <row r="6720" customFormat="1" x14ac:dyDescent="0.15"/>
    <row r="6721" customFormat="1" x14ac:dyDescent="0.15"/>
    <row r="6722" customFormat="1" x14ac:dyDescent="0.15"/>
    <row r="6723" customFormat="1" x14ac:dyDescent="0.15"/>
    <row r="6724" customFormat="1" x14ac:dyDescent="0.15"/>
    <row r="6725" customFormat="1" x14ac:dyDescent="0.15"/>
    <row r="6726" customFormat="1" x14ac:dyDescent="0.15"/>
    <row r="6727" customFormat="1" x14ac:dyDescent="0.15"/>
    <row r="6728" customFormat="1" x14ac:dyDescent="0.15"/>
    <row r="6729" customFormat="1" x14ac:dyDescent="0.15"/>
    <row r="6730" customFormat="1" x14ac:dyDescent="0.15"/>
    <row r="6731" customFormat="1" x14ac:dyDescent="0.15"/>
    <row r="6732" customFormat="1" x14ac:dyDescent="0.15"/>
    <row r="6733" customFormat="1" x14ac:dyDescent="0.15"/>
    <row r="6734" customFormat="1" x14ac:dyDescent="0.15"/>
    <row r="6735" customFormat="1" x14ac:dyDescent="0.15"/>
    <row r="6736" customFormat="1" x14ac:dyDescent="0.15"/>
    <row r="6737" customFormat="1" x14ac:dyDescent="0.15"/>
    <row r="6738" customFormat="1" x14ac:dyDescent="0.15"/>
    <row r="6739" customFormat="1" x14ac:dyDescent="0.15"/>
    <row r="6740" customFormat="1" x14ac:dyDescent="0.15"/>
    <row r="6741" customFormat="1" x14ac:dyDescent="0.15"/>
    <row r="6742" customFormat="1" x14ac:dyDescent="0.15"/>
    <row r="6743" customFormat="1" x14ac:dyDescent="0.15"/>
    <row r="6744" customFormat="1" x14ac:dyDescent="0.15"/>
    <row r="6745" customFormat="1" x14ac:dyDescent="0.15"/>
    <row r="6746" customFormat="1" x14ac:dyDescent="0.15"/>
    <row r="6747" customFormat="1" x14ac:dyDescent="0.15"/>
    <row r="6748" customFormat="1" x14ac:dyDescent="0.15"/>
    <row r="6749" customFormat="1" x14ac:dyDescent="0.15"/>
    <row r="6750" customFormat="1" x14ac:dyDescent="0.15"/>
    <row r="6751" customFormat="1" x14ac:dyDescent="0.15"/>
    <row r="6752" customFormat="1" x14ac:dyDescent="0.15"/>
    <row r="6753" customFormat="1" x14ac:dyDescent="0.15"/>
    <row r="6754" customFormat="1" x14ac:dyDescent="0.15"/>
    <row r="6755" customFormat="1" x14ac:dyDescent="0.15"/>
    <row r="6756" customFormat="1" x14ac:dyDescent="0.15"/>
    <row r="6757" customFormat="1" x14ac:dyDescent="0.15"/>
    <row r="6758" customFormat="1" x14ac:dyDescent="0.15"/>
    <row r="6759" customFormat="1" x14ac:dyDescent="0.15"/>
    <row r="6760" customFormat="1" x14ac:dyDescent="0.15"/>
    <row r="6761" customFormat="1" x14ac:dyDescent="0.15"/>
    <row r="6762" customFormat="1" x14ac:dyDescent="0.15"/>
    <row r="6763" customFormat="1" x14ac:dyDescent="0.15"/>
    <row r="6764" customFormat="1" x14ac:dyDescent="0.15"/>
    <row r="6765" customFormat="1" x14ac:dyDescent="0.15"/>
    <row r="6766" customFormat="1" x14ac:dyDescent="0.15"/>
    <row r="6767" customFormat="1" x14ac:dyDescent="0.15"/>
    <row r="6768" customFormat="1" x14ac:dyDescent="0.15"/>
    <row r="6769" customFormat="1" x14ac:dyDescent="0.15"/>
    <row r="6770" customFormat="1" x14ac:dyDescent="0.15"/>
    <row r="6771" customFormat="1" x14ac:dyDescent="0.15"/>
    <row r="6772" customFormat="1" x14ac:dyDescent="0.15"/>
    <row r="6773" customFormat="1" x14ac:dyDescent="0.15"/>
    <row r="6774" customFormat="1" x14ac:dyDescent="0.15"/>
    <row r="6775" customFormat="1" x14ac:dyDescent="0.15"/>
    <row r="6776" customFormat="1" x14ac:dyDescent="0.15"/>
    <row r="6777" customFormat="1" x14ac:dyDescent="0.15"/>
    <row r="6778" customFormat="1" x14ac:dyDescent="0.15"/>
    <row r="6779" customFormat="1" x14ac:dyDescent="0.15"/>
    <row r="6780" customFormat="1" x14ac:dyDescent="0.15"/>
    <row r="6781" customFormat="1" x14ac:dyDescent="0.15"/>
    <row r="6782" customFormat="1" x14ac:dyDescent="0.15"/>
    <row r="6783" customFormat="1" x14ac:dyDescent="0.15"/>
    <row r="6784" customFormat="1" x14ac:dyDescent="0.15"/>
    <row r="6785" customFormat="1" x14ac:dyDescent="0.15"/>
    <row r="6786" customFormat="1" x14ac:dyDescent="0.15"/>
    <row r="6787" customFormat="1" x14ac:dyDescent="0.15"/>
    <row r="6788" customFormat="1" x14ac:dyDescent="0.15"/>
    <row r="6789" customFormat="1" x14ac:dyDescent="0.15"/>
    <row r="6790" customFormat="1" x14ac:dyDescent="0.15"/>
    <row r="6791" customFormat="1" x14ac:dyDescent="0.15"/>
    <row r="6792" customFormat="1" x14ac:dyDescent="0.15"/>
    <row r="6793" customFormat="1" x14ac:dyDescent="0.15"/>
    <row r="6794" customFormat="1" x14ac:dyDescent="0.15"/>
    <row r="6795" customFormat="1" x14ac:dyDescent="0.15"/>
    <row r="6796" customFormat="1" x14ac:dyDescent="0.15"/>
    <row r="6797" customFormat="1" x14ac:dyDescent="0.15"/>
    <row r="6798" customFormat="1" x14ac:dyDescent="0.15"/>
    <row r="6799" customFormat="1" x14ac:dyDescent="0.15"/>
    <row r="6800" customFormat="1" x14ac:dyDescent="0.15"/>
    <row r="6801" customFormat="1" x14ac:dyDescent="0.15"/>
    <row r="6802" customFormat="1" x14ac:dyDescent="0.15"/>
    <row r="6803" customFormat="1" x14ac:dyDescent="0.15"/>
    <row r="6804" customFormat="1" x14ac:dyDescent="0.15"/>
    <row r="6805" customFormat="1" x14ac:dyDescent="0.15"/>
    <row r="6806" customFormat="1" x14ac:dyDescent="0.15"/>
    <row r="6807" customFormat="1" x14ac:dyDescent="0.15"/>
    <row r="6808" customFormat="1" x14ac:dyDescent="0.15"/>
    <row r="6809" customFormat="1" x14ac:dyDescent="0.15"/>
    <row r="6810" customFormat="1" x14ac:dyDescent="0.15"/>
    <row r="6811" customFormat="1" x14ac:dyDescent="0.15"/>
    <row r="6812" customFormat="1" x14ac:dyDescent="0.15"/>
    <row r="6813" customFormat="1" x14ac:dyDescent="0.15"/>
    <row r="6814" customFormat="1" x14ac:dyDescent="0.15"/>
    <row r="6815" customFormat="1" x14ac:dyDescent="0.15"/>
    <row r="6816" customFormat="1" x14ac:dyDescent="0.15"/>
    <row r="6817" customFormat="1" x14ac:dyDescent="0.15"/>
    <row r="6818" customFormat="1" x14ac:dyDescent="0.15"/>
    <row r="6819" customFormat="1" x14ac:dyDescent="0.15"/>
    <row r="6820" customFormat="1" x14ac:dyDescent="0.15"/>
    <row r="6821" customFormat="1" x14ac:dyDescent="0.15"/>
    <row r="6822" customFormat="1" x14ac:dyDescent="0.15"/>
    <row r="6823" customFormat="1" x14ac:dyDescent="0.15"/>
    <row r="6824" customFormat="1" x14ac:dyDescent="0.15"/>
    <row r="6825" customFormat="1" x14ac:dyDescent="0.15"/>
    <row r="6826" customFormat="1" x14ac:dyDescent="0.15"/>
    <row r="6827" customFormat="1" x14ac:dyDescent="0.15"/>
    <row r="6828" customFormat="1" x14ac:dyDescent="0.15"/>
    <row r="6829" customFormat="1" x14ac:dyDescent="0.15"/>
    <row r="6830" customFormat="1" x14ac:dyDescent="0.15"/>
    <row r="6831" customFormat="1" x14ac:dyDescent="0.15"/>
    <row r="6832" customFormat="1" x14ac:dyDescent="0.15"/>
    <row r="6833" customFormat="1" x14ac:dyDescent="0.15"/>
    <row r="6834" customFormat="1" x14ac:dyDescent="0.15"/>
    <row r="6835" customFormat="1" x14ac:dyDescent="0.15"/>
    <row r="6836" customFormat="1" x14ac:dyDescent="0.15"/>
    <row r="6837" customFormat="1" x14ac:dyDescent="0.15"/>
    <row r="6838" customFormat="1" x14ac:dyDescent="0.15"/>
    <row r="6839" customFormat="1" x14ac:dyDescent="0.15"/>
    <row r="6840" customFormat="1" x14ac:dyDescent="0.15"/>
    <row r="6841" customFormat="1" x14ac:dyDescent="0.15"/>
    <row r="6842" customFormat="1" x14ac:dyDescent="0.15"/>
    <row r="6843" customFormat="1" x14ac:dyDescent="0.15"/>
    <row r="6844" customFormat="1" x14ac:dyDescent="0.15"/>
    <row r="6845" customFormat="1" x14ac:dyDescent="0.15"/>
    <row r="6846" customFormat="1" x14ac:dyDescent="0.15"/>
    <row r="6847" customFormat="1" x14ac:dyDescent="0.15"/>
    <row r="6848" customFormat="1" x14ac:dyDescent="0.15"/>
    <row r="6849" customFormat="1" x14ac:dyDescent="0.15"/>
    <row r="6850" customFormat="1" x14ac:dyDescent="0.15"/>
    <row r="6851" customFormat="1" x14ac:dyDescent="0.15"/>
    <row r="6852" customFormat="1" x14ac:dyDescent="0.15"/>
    <row r="6853" customFormat="1" x14ac:dyDescent="0.15"/>
    <row r="6854" customFormat="1" x14ac:dyDescent="0.15"/>
    <row r="6855" customFormat="1" x14ac:dyDescent="0.15"/>
    <row r="6856" customFormat="1" x14ac:dyDescent="0.15"/>
    <row r="6857" customFormat="1" x14ac:dyDescent="0.15"/>
    <row r="6858" customFormat="1" x14ac:dyDescent="0.15"/>
    <row r="6859" customFormat="1" x14ac:dyDescent="0.15"/>
    <row r="6860" customFormat="1" x14ac:dyDescent="0.15"/>
    <row r="6861" customFormat="1" x14ac:dyDescent="0.15"/>
    <row r="6862" customFormat="1" x14ac:dyDescent="0.15"/>
    <row r="6863" customFormat="1" x14ac:dyDescent="0.15"/>
    <row r="6864" customFormat="1" x14ac:dyDescent="0.15"/>
    <row r="6865" customFormat="1" x14ac:dyDescent="0.15"/>
    <row r="6866" customFormat="1" x14ac:dyDescent="0.15"/>
    <row r="6867" customFormat="1" x14ac:dyDescent="0.15"/>
    <row r="6868" customFormat="1" x14ac:dyDescent="0.15"/>
    <row r="6869" customFormat="1" x14ac:dyDescent="0.15"/>
    <row r="6870" customFormat="1" x14ac:dyDescent="0.15"/>
    <row r="6871" customFormat="1" x14ac:dyDescent="0.15"/>
    <row r="6872" customFormat="1" x14ac:dyDescent="0.15"/>
    <row r="6873" customFormat="1" x14ac:dyDescent="0.15"/>
    <row r="6874" customFormat="1" x14ac:dyDescent="0.15"/>
    <row r="6875" customFormat="1" x14ac:dyDescent="0.15"/>
    <row r="6876" customFormat="1" x14ac:dyDescent="0.15"/>
    <row r="6877" customFormat="1" x14ac:dyDescent="0.15"/>
    <row r="6878" customFormat="1" x14ac:dyDescent="0.15"/>
    <row r="6879" customFormat="1" x14ac:dyDescent="0.15"/>
    <row r="6880" customFormat="1" x14ac:dyDescent="0.15"/>
    <row r="6881" customFormat="1" x14ac:dyDescent="0.15"/>
    <row r="6882" customFormat="1" x14ac:dyDescent="0.15"/>
    <row r="6883" customFormat="1" x14ac:dyDescent="0.15"/>
    <row r="6884" customFormat="1" x14ac:dyDescent="0.15"/>
    <row r="6885" customFormat="1" x14ac:dyDescent="0.15"/>
    <row r="6886" customFormat="1" x14ac:dyDescent="0.15"/>
    <row r="6887" customFormat="1" x14ac:dyDescent="0.15"/>
    <row r="6888" customFormat="1" x14ac:dyDescent="0.15"/>
    <row r="6889" customFormat="1" x14ac:dyDescent="0.15"/>
    <row r="6890" customFormat="1" x14ac:dyDescent="0.15"/>
    <row r="6891" customFormat="1" x14ac:dyDescent="0.15"/>
    <row r="6892" customFormat="1" x14ac:dyDescent="0.15"/>
    <row r="6893" customFormat="1" x14ac:dyDescent="0.15"/>
    <row r="6894" customFormat="1" x14ac:dyDescent="0.15"/>
    <row r="6895" customFormat="1" x14ac:dyDescent="0.15"/>
    <row r="6896" customFormat="1" x14ac:dyDescent="0.15"/>
    <row r="6897" customFormat="1" x14ac:dyDescent="0.15"/>
    <row r="6898" customFormat="1" x14ac:dyDescent="0.15"/>
    <row r="6899" customFormat="1" x14ac:dyDescent="0.15"/>
    <row r="6900" customFormat="1" x14ac:dyDescent="0.15"/>
    <row r="6901" customFormat="1" x14ac:dyDescent="0.15"/>
    <row r="6902" customFormat="1" x14ac:dyDescent="0.15"/>
    <row r="6903" customFormat="1" x14ac:dyDescent="0.15"/>
    <row r="6904" customFormat="1" x14ac:dyDescent="0.15"/>
    <row r="6905" customFormat="1" x14ac:dyDescent="0.15"/>
    <row r="6906" customFormat="1" x14ac:dyDescent="0.15"/>
    <row r="6907" customFormat="1" x14ac:dyDescent="0.15"/>
    <row r="6908" customFormat="1" x14ac:dyDescent="0.15"/>
    <row r="6909" customFormat="1" x14ac:dyDescent="0.15"/>
    <row r="6910" customFormat="1" x14ac:dyDescent="0.15"/>
    <row r="6911" customFormat="1" x14ac:dyDescent="0.15"/>
    <row r="6912" customFormat="1" x14ac:dyDescent="0.15"/>
    <row r="6913" customFormat="1" x14ac:dyDescent="0.15"/>
    <row r="6914" customFormat="1" x14ac:dyDescent="0.15"/>
    <row r="6915" customFormat="1" x14ac:dyDescent="0.15"/>
    <row r="6916" customFormat="1" x14ac:dyDescent="0.15"/>
    <row r="6917" customFormat="1" x14ac:dyDescent="0.15"/>
    <row r="6918" customFormat="1" x14ac:dyDescent="0.15"/>
    <row r="6919" customFormat="1" x14ac:dyDescent="0.15"/>
    <row r="6920" customFormat="1" x14ac:dyDescent="0.15"/>
    <row r="6921" customFormat="1" x14ac:dyDescent="0.15"/>
    <row r="6922" customFormat="1" x14ac:dyDescent="0.15"/>
    <row r="6923" customFormat="1" x14ac:dyDescent="0.15"/>
    <row r="6924" customFormat="1" x14ac:dyDescent="0.15"/>
    <row r="6925" customFormat="1" x14ac:dyDescent="0.15"/>
    <row r="6926" customFormat="1" x14ac:dyDescent="0.15"/>
    <row r="6927" customFormat="1" x14ac:dyDescent="0.15"/>
    <row r="6928" customFormat="1" x14ac:dyDescent="0.15"/>
    <row r="6929" customFormat="1" x14ac:dyDescent="0.15"/>
    <row r="6930" customFormat="1" x14ac:dyDescent="0.15"/>
    <row r="6931" customFormat="1" x14ac:dyDescent="0.15"/>
    <row r="6932" customFormat="1" x14ac:dyDescent="0.15"/>
    <row r="6933" customFormat="1" x14ac:dyDescent="0.15"/>
    <row r="6934" customFormat="1" x14ac:dyDescent="0.15"/>
    <row r="6935" customFormat="1" x14ac:dyDescent="0.15"/>
    <row r="6936" customFormat="1" x14ac:dyDescent="0.15"/>
    <row r="6937" customFormat="1" x14ac:dyDescent="0.15"/>
    <row r="6938" customFormat="1" x14ac:dyDescent="0.15"/>
    <row r="6939" customFormat="1" x14ac:dyDescent="0.15"/>
    <row r="6940" customFormat="1" x14ac:dyDescent="0.15"/>
    <row r="6941" customFormat="1" x14ac:dyDescent="0.15"/>
    <row r="6942" customFormat="1" x14ac:dyDescent="0.15"/>
    <row r="6943" customFormat="1" x14ac:dyDescent="0.15"/>
    <row r="6944" customFormat="1" x14ac:dyDescent="0.15"/>
    <row r="6945" customFormat="1" x14ac:dyDescent="0.15"/>
    <row r="6946" customFormat="1" x14ac:dyDescent="0.15"/>
    <row r="6947" customFormat="1" x14ac:dyDescent="0.15"/>
    <row r="6948" customFormat="1" x14ac:dyDescent="0.15"/>
    <row r="6949" customFormat="1" x14ac:dyDescent="0.15"/>
    <row r="6950" customFormat="1" x14ac:dyDescent="0.15"/>
    <row r="6951" customFormat="1" x14ac:dyDescent="0.15"/>
    <row r="6952" customFormat="1" x14ac:dyDescent="0.15"/>
    <row r="6953" customFormat="1" x14ac:dyDescent="0.15"/>
    <row r="6954" customFormat="1" x14ac:dyDescent="0.15"/>
    <row r="6955" customFormat="1" x14ac:dyDescent="0.15"/>
    <row r="6956" customFormat="1" x14ac:dyDescent="0.15"/>
    <row r="6957" customFormat="1" x14ac:dyDescent="0.15"/>
    <row r="6958" customFormat="1" x14ac:dyDescent="0.15"/>
    <row r="6959" customFormat="1" x14ac:dyDescent="0.15"/>
    <row r="6960" customFormat="1" x14ac:dyDescent="0.15"/>
    <row r="6961" customFormat="1" x14ac:dyDescent="0.15"/>
    <row r="6962" customFormat="1" x14ac:dyDescent="0.15"/>
    <row r="6963" customFormat="1" x14ac:dyDescent="0.15"/>
    <row r="6964" customFormat="1" x14ac:dyDescent="0.15"/>
    <row r="6965" customFormat="1" x14ac:dyDescent="0.15"/>
    <row r="6966" customFormat="1" x14ac:dyDescent="0.15"/>
    <row r="6967" customFormat="1" x14ac:dyDescent="0.15"/>
    <row r="6968" customFormat="1" x14ac:dyDescent="0.15"/>
    <row r="6969" customFormat="1" x14ac:dyDescent="0.15"/>
    <row r="6970" customFormat="1" x14ac:dyDescent="0.15"/>
    <row r="6971" customFormat="1" x14ac:dyDescent="0.15"/>
    <row r="6972" customFormat="1" x14ac:dyDescent="0.15"/>
    <row r="6973" customFormat="1" x14ac:dyDescent="0.15"/>
    <row r="6974" customFormat="1" x14ac:dyDescent="0.15"/>
    <row r="6975" customFormat="1" x14ac:dyDescent="0.15"/>
    <row r="6976" customFormat="1" x14ac:dyDescent="0.15"/>
    <row r="6977" customFormat="1" x14ac:dyDescent="0.15"/>
    <row r="6978" customFormat="1" x14ac:dyDescent="0.15"/>
    <row r="6979" customFormat="1" x14ac:dyDescent="0.15"/>
    <row r="6980" customFormat="1" x14ac:dyDescent="0.15"/>
    <row r="6981" customFormat="1" x14ac:dyDescent="0.15"/>
    <row r="6982" customFormat="1" x14ac:dyDescent="0.15"/>
    <row r="6983" customFormat="1" x14ac:dyDescent="0.15"/>
    <row r="6984" customFormat="1" x14ac:dyDescent="0.15"/>
    <row r="6985" customFormat="1" x14ac:dyDescent="0.15"/>
    <row r="6986" customFormat="1" x14ac:dyDescent="0.15"/>
    <row r="6987" customFormat="1" x14ac:dyDescent="0.15"/>
    <row r="6988" customFormat="1" x14ac:dyDescent="0.15"/>
    <row r="6989" customFormat="1" x14ac:dyDescent="0.15"/>
    <row r="6990" customFormat="1" x14ac:dyDescent="0.15"/>
    <row r="6991" customFormat="1" x14ac:dyDescent="0.15"/>
    <row r="6992" customFormat="1" x14ac:dyDescent="0.15"/>
    <row r="6993" customFormat="1" x14ac:dyDescent="0.15"/>
    <row r="6994" customFormat="1" x14ac:dyDescent="0.15"/>
    <row r="6995" customFormat="1" x14ac:dyDescent="0.15"/>
    <row r="6996" customFormat="1" x14ac:dyDescent="0.15"/>
    <row r="6997" customFormat="1" x14ac:dyDescent="0.15"/>
    <row r="6998" customFormat="1" x14ac:dyDescent="0.15"/>
    <row r="6999" customFormat="1" x14ac:dyDescent="0.15"/>
    <row r="7000" customFormat="1" x14ac:dyDescent="0.15"/>
    <row r="7001" customFormat="1" x14ac:dyDescent="0.15"/>
    <row r="7002" customFormat="1" x14ac:dyDescent="0.15"/>
    <row r="7003" customFormat="1" x14ac:dyDescent="0.15"/>
    <row r="7004" customFormat="1" x14ac:dyDescent="0.15"/>
    <row r="7005" customFormat="1" x14ac:dyDescent="0.15"/>
    <row r="7006" customFormat="1" x14ac:dyDescent="0.15"/>
    <row r="7007" customFormat="1" x14ac:dyDescent="0.15"/>
    <row r="7008" customFormat="1" x14ac:dyDescent="0.15"/>
    <row r="7009" customFormat="1" x14ac:dyDescent="0.15"/>
    <row r="7010" customFormat="1" x14ac:dyDescent="0.15"/>
    <row r="7011" customFormat="1" x14ac:dyDescent="0.15"/>
    <row r="7012" customFormat="1" x14ac:dyDescent="0.15"/>
    <row r="7013" customFormat="1" x14ac:dyDescent="0.15"/>
    <row r="7014" customFormat="1" x14ac:dyDescent="0.15"/>
    <row r="7015" customFormat="1" x14ac:dyDescent="0.15"/>
    <row r="7016" customFormat="1" x14ac:dyDescent="0.15"/>
    <row r="7017" customFormat="1" x14ac:dyDescent="0.15"/>
    <row r="7018" customFormat="1" x14ac:dyDescent="0.15"/>
    <row r="7019" customFormat="1" x14ac:dyDescent="0.15"/>
    <row r="7020" customFormat="1" x14ac:dyDescent="0.15"/>
    <row r="7021" customFormat="1" x14ac:dyDescent="0.15"/>
    <row r="7022" customFormat="1" x14ac:dyDescent="0.15"/>
    <row r="7023" customFormat="1" x14ac:dyDescent="0.15"/>
    <row r="7024" customFormat="1" x14ac:dyDescent="0.15"/>
    <row r="7025" customFormat="1" x14ac:dyDescent="0.15"/>
    <row r="7026" customFormat="1" x14ac:dyDescent="0.15"/>
    <row r="7027" customFormat="1" x14ac:dyDescent="0.15"/>
    <row r="7028" customFormat="1" x14ac:dyDescent="0.15"/>
    <row r="7029" customFormat="1" x14ac:dyDescent="0.15"/>
    <row r="7030" customFormat="1" x14ac:dyDescent="0.15"/>
    <row r="7031" customFormat="1" x14ac:dyDescent="0.15"/>
    <row r="7032" customFormat="1" x14ac:dyDescent="0.15"/>
    <row r="7033" customFormat="1" x14ac:dyDescent="0.15"/>
    <row r="7034" customFormat="1" x14ac:dyDescent="0.15"/>
    <row r="7035" customFormat="1" x14ac:dyDescent="0.15"/>
    <row r="7036" customFormat="1" x14ac:dyDescent="0.15"/>
    <row r="7037" customFormat="1" x14ac:dyDescent="0.15"/>
    <row r="7038" customFormat="1" x14ac:dyDescent="0.15"/>
    <row r="7039" customFormat="1" x14ac:dyDescent="0.15"/>
    <row r="7040" customFormat="1" x14ac:dyDescent="0.15"/>
    <row r="7041" customFormat="1" x14ac:dyDescent="0.15"/>
    <row r="7042" customFormat="1" x14ac:dyDescent="0.15"/>
    <row r="7043" customFormat="1" x14ac:dyDescent="0.15"/>
    <row r="7044" customFormat="1" x14ac:dyDescent="0.15"/>
    <row r="7045" customFormat="1" x14ac:dyDescent="0.15"/>
    <row r="7046" customFormat="1" x14ac:dyDescent="0.15"/>
    <row r="7047" customFormat="1" x14ac:dyDescent="0.15"/>
    <row r="7048" customFormat="1" x14ac:dyDescent="0.15"/>
    <row r="7049" customFormat="1" x14ac:dyDescent="0.15"/>
    <row r="7050" customFormat="1" x14ac:dyDescent="0.15"/>
    <row r="7051" customFormat="1" x14ac:dyDescent="0.15"/>
    <row r="7052" customFormat="1" x14ac:dyDescent="0.15"/>
    <row r="7053" customFormat="1" x14ac:dyDescent="0.15"/>
    <row r="7054" customFormat="1" x14ac:dyDescent="0.15"/>
    <row r="7055" customFormat="1" x14ac:dyDescent="0.15"/>
    <row r="7056" customFormat="1" x14ac:dyDescent="0.15"/>
    <row r="7057" customFormat="1" x14ac:dyDescent="0.15"/>
    <row r="7058" customFormat="1" x14ac:dyDescent="0.15"/>
    <row r="7059" customFormat="1" x14ac:dyDescent="0.15"/>
    <row r="7060" customFormat="1" x14ac:dyDescent="0.15"/>
    <row r="7061" customFormat="1" x14ac:dyDescent="0.15"/>
    <row r="7062" customFormat="1" x14ac:dyDescent="0.15"/>
    <row r="7063" customFormat="1" x14ac:dyDescent="0.15"/>
    <row r="7064" customFormat="1" x14ac:dyDescent="0.15"/>
    <row r="7065" customFormat="1" x14ac:dyDescent="0.15"/>
    <row r="7066" customFormat="1" x14ac:dyDescent="0.15"/>
    <row r="7067" customFormat="1" x14ac:dyDescent="0.15"/>
    <row r="7068" customFormat="1" x14ac:dyDescent="0.15"/>
    <row r="7069" customFormat="1" x14ac:dyDescent="0.15"/>
    <row r="7070" customFormat="1" x14ac:dyDescent="0.15"/>
    <row r="7071" customFormat="1" x14ac:dyDescent="0.15"/>
    <row r="7072" customFormat="1" x14ac:dyDescent="0.15"/>
    <row r="7073" customFormat="1" x14ac:dyDescent="0.15"/>
    <row r="7074" customFormat="1" x14ac:dyDescent="0.15"/>
    <row r="7075" customFormat="1" x14ac:dyDescent="0.15"/>
    <row r="7076" customFormat="1" x14ac:dyDescent="0.15"/>
    <row r="7077" customFormat="1" x14ac:dyDescent="0.15"/>
    <row r="7078" customFormat="1" x14ac:dyDescent="0.15"/>
    <row r="7079" customFormat="1" x14ac:dyDescent="0.15"/>
    <row r="7080" customFormat="1" x14ac:dyDescent="0.15"/>
    <row r="7081" customFormat="1" x14ac:dyDescent="0.15"/>
    <row r="7082" customFormat="1" x14ac:dyDescent="0.15"/>
    <row r="7083" customFormat="1" x14ac:dyDescent="0.15"/>
    <row r="7084" customFormat="1" x14ac:dyDescent="0.15"/>
    <row r="7085" customFormat="1" x14ac:dyDescent="0.15"/>
    <row r="7086" customFormat="1" x14ac:dyDescent="0.15"/>
    <row r="7087" customFormat="1" x14ac:dyDescent="0.15"/>
    <row r="7088" customFormat="1" x14ac:dyDescent="0.15"/>
    <row r="7089" customFormat="1" x14ac:dyDescent="0.15"/>
    <row r="7090" customFormat="1" x14ac:dyDescent="0.15"/>
    <row r="7091" customFormat="1" x14ac:dyDescent="0.15"/>
    <row r="7092" customFormat="1" x14ac:dyDescent="0.15"/>
    <row r="7093" customFormat="1" x14ac:dyDescent="0.15"/>
    <row r="7094" customFormat="1" x14ac:dyDescent="0.15"/>
    <row r="7095" customFormat="1" x14ac:dyDescent="0.15"/>
    <row r="7096" customFormat="1" x14ac:dyDescent="0.15"/>
    <row r="7097" customFormat="1" x14ac:dyDescent="0.15"/>
    <row r="7098" customFormat="1" x14ac:dyDescent="0.15"/>
    <row r="7099" customFormat="1" x14ac:dyDescent="0.15"/>
    <row r="7100" customFormat="1" x14ac:dyDescent="0.15"/>
    <row r="7101" customFormat="1" x14ac:dyDescent="0.15"/>
    <row r="7102" customFormat="1" x14ac:dyDescent="0.15"/>
    <row r="7103" customFormat="1" x14ac:dyDescent="0.15"/>
    <row r="7104" customFormat="1" x14ac:dyDescent="0.15"/>
    <row r="7105" customFormat="1" x14ac:dyDescent="0.15"/>
    <row r="7106" customFormat="1" x14ac:dyDescent="0.15"/>
    <row r="7107" customFormat="1" x14ac:dyDescent="0.15"/>
    <row r="7108" customFormat="1" x14ac:dyDescent="0.15"/>
    <row r="7109" customFormat="1" x14ac:dyDescent="0.15"/>
    <row r="7110" customFormat="1" x14ac:dyDescent="0.15"/>
    <row r="7111" customFormat="1" x14ac:dyDescent="0.15"/>
    <row r="7112" customFormat="1" x14ac:dyDescent="0.15"/>
    <row r="7113" customFormat="1" x14ac:dyDescent="0.15"/>
    <row r="7114" customFormat="1" x14ac:dyDescent="0.15"/>
    <row r="7115" customFormat="1" x14ac:dyDescent="0.15"/>
    <row r="7116" customFormat="1" x14ac:dyDescent="0.15"/>
    <row r="7117" customFormat="1" x14ac:dyDescent="0.15"/>
    <row r="7118" customFormat="1" x14ac:dyDescent="0.15"/>
    <row r="7119" customFormat="1" x14ac:dyDescent="0.15"/>
    <row r="7120" customFormat="1" x14ac:dyDescent="0.15"/>
    <row r="7121" customFormat="1" x14ac:dyDescent="0.15"/>
    <row r="7122" customFormat="1" x14ac:dyDescent="0.15"/>
    <row r="7123" customFormat="1" x14ac:dyDescent="0.15"/>
    <row r="7124" customFormat="1" x14ac:dyDescent="0.15"/>
    <row r="7125" customFormat="1" x14ac:dyDescent="0.15"/>
    <row r="7126" customFormat="1" x14ac:dyDescent="0.15"/>
    <row r="7127" customFormat="1" x14ac:dyDescent="0.15"/>
    <row r="7128" customFormat="1" x14ac:dyDescent="0.15"/>
    <row r="7129" customFormat="1" x14ac:dyDescent="0.15"/>
    <row r="7130" customFormat="1" x14ac:dyDescent="0.15"/>
    <row r="7131" customFormat="1" x14ac:dyDescent="0.15"/>
    <row r="7132" customFormat="1" x14ac:dyDescent="0.15"/>
    <row r="7133" customFormat="1" x14ac:dyDescent="0.15"/>
    <row r="7134" customFormat="1" x14ac:dyDescent="0.15"/>
    <row r="7135" customFormat="1" x14ac:dyDescent="0.15"/>
    <row r="7136" customFormat="1" x14ac:dyDescent="0.15"/>
    <row r="7137" customFormat="1" x14ac:dyDescent="0.15"/>
    <row r="7138" customFormat="1" x14ac:dyDescent="0.15"/>
    <row r="7139" customFormat="1" x14ac:dyDescent="0.15"/>
    <row r="7140" customFormat="1" x14ac:dyDescent="0.15"/>
    <row r="7141" customFormat="1" x14ac:dyDescent="0.15"/>
    <row r="7142" customFormat="1" x14ac:dyDescent="0.15"/>
    <row r="7143" customFormat="1" x14ac:dyDescent="0.15"/>
    <row r="7144" customFormat="1" x14ac:dyDescent="0.15"/>
    <row r="7145" customFormat="1" x14ac:dyDescent="0.15"/>
    <row r="7146" customFormat="1" x14ac:dyDescent="0.15"/>
    <row r="7147" customFormat="1" x14ac:dyDescent="0.15"/>
    <row r="7148" customFormat="1" x14ac:dyDescent="0.15"/>
    <row r="7149" customFormat="1" x14ac:dyDescent="0.15"/>
    <row r="7150" customFormat="1" x14ac:dyDescent="0.15"/>
    <row r="7151" customFormat="1" x14ac:dyDescent="0.15"/>
    <row r="7152" customFormat="1" x14ac:dyDescent="0.15"/>
    <row r="7153" customFormat="1" x14ac:dyDescent="0.15"/>
    <row r="7154" customFormat="1" x14ac:dyDescent="0.15"/>
    <row r="7155" customFormat="1" x14ac:dyDescent="0.15"/>
    <row r="7156" customFormat="1" x14ac:dyDescent="0.15"/>
    <row r="7157" customFormat="1" x14ac:dyDescent="0.15"/>
    <row r="7158" customFormat="1" x14ac:dyDescent="0.15"/>
    <row r="7159" customFormat="1" x14ac:dyDescent="0.15"/>
    <row r="7160" customFormat="1" x14ac:dyDescent="0.15"/>
    <row r="7161" customFormat="1" x14ac:dyDescent="0.15"/>
    <row r="7162" customFormat="1" x14ac:dyDescent="0.15"/>
    <row r="7163" customFormat="1" x14ac:dyDescent="0.15"/>
    <row r="7164" customFormat="1" x14ac:dyDescent="0.15"/>
    <row r="7165" customFormat="1" x14ac:dyDescent="0.15"/>
    <row r="7166" customFormat="1" x14ac:dyDescent="0.15"/>
    <row r="7167" customFormat="1" x14ac:dyDescent="0.15"/>
    <row r="7168" customFormat="1" x14ac:dyDescent="0.15"/>
    <row r="7169" customFormat="1" x14ac:dyDescent="0.15"/>
    <row r="7170" customFormat="1" x14ac:dyDescent="0.15"/>
    <row r="7171" customFormat="1" x14ac:dyDescent="0.15"/>
    <row r="7172" customFormat="1" x14ac:dyDescent="0.15"/>
    <row r="7173" customFormat="1" x14ac:dyDescent="0.15"/>
    <row r="7174" customFormat="1" x14ac:dyDescent="0.15"/>
    <row r="7175" customFormat="1" x14ac:dyDescent="0.15"/>
    <row r="7176" customFormat="1" x14ac:dyDescent="0.15"/>
    <row r="7177" customFormat="1" x14ac:dyDescent="0.15"/>
    <row r="7178" customFormat="1" x14ac:dyDescent="0.15"/>
    <row r="7179" customFormat="1" x14ac:dyDescent="0.15"/>
    <row r="7180" customFormat="1" x14ac:dyDescent="0.15"/>
    <row r="7181" customFormat="1" x14ac:dyDescent="0.15"/>
    <row r="7182" customFormat="1" x14ac:dyDescent="0.15"/>
    <row r="7183" customFormat="1" x14ac:dyDescent="0.15"/>
    <row r="7184" customFormat="1" x14ac:dyDescent="0.15"/>
    <row r="7185" customFormat="1" x14ac:dyDescent="0.15"/>
    <row r="7186" customFormat="1" x14ac:dyDescent="0.15"/>
    <row r="7187" customFormat="1" x14ac:dyDescent="0.15"/>
    <row r="7188" customFormat="1" x14ac:dyDescent="0.15"/>
    <row r="7189" customFormat="1" x14ac:dyDescent="0.15"/>
    <row r="7190" customFormat="1" x14ac:dyDescent="0.15"/>
    <row r="7191" customFormat="1" x14ac:dyDescent="0.15"/>
    <row r="7192" customFormat="1" x14ac:dyDescent="0.15"/>
    <row r="7193" customFormat="1" x14ac:dyDescent="0.15"/>
    <row r="7194" customFormat="1" x14ac:dyDescent="0.15"/>
    <row r="7195" customFormat="1" x14ac:dyDescent="0.15"/>
    <row r="7196" customFormat="1" x14ac:dyDescent="0.15"/>
    <row r="7197" customFormat="1" x14ac:dyDescent="0.15"/>
    <row r="7198" customFormat="1" x14ac:dyDescent="0.15"/>
    <row r="7199" customFormat="1" x14ac:dyDescent="0.15"/>
    <row r="7200" customFormat="1" x14ac:dyDescent="0.15"/>
    <row r="7201" customFormat="1" x14ac:dyDescent="0.15"/>
    <row r="7202" customFormat="1" x14ac:dyDescent="0.15"/>
    <row r="7203" customFormat="1" x14ac:dyDescent="0.15"/>
    <row r="7204" customFormat="1" x14ac:dyDescent="0.15"/>
    <row r="7205" customFormat="1" x14ac:dyDescent="0.15"/>
    <row r="7206" customFormat="1" x14ac:dyDescent="0.15"/>
    <row r="7207" customFormat="1" x14ac:dyDescent="0.15"/>
    <row r="7208" customFormat="1" x14ac:dyDescent="0.15"/>
    <row r="7209" customFormat="1" x14ac:dyDescent="0.15"/>
    <row r="7210" customFormat="1" x14ac:dyDescent="0.15"/>
    <row r="7211" customFormat="1" x14ac:dyDescent="0.15"/>
    <row r="7212" customFormat="1" x14ac:dyDescent="0.15"/>
    <row r="7213" customFormat="1" x14ac:dyDescent="0.15"/>
    <row r="7214" customFormat="1" x14ac:dyDescent="0.15"/>
    <row r="7215" customFormat="1" x14ac:dyDescent="0.15"/>
    <row r="7216" customFormat="1" x14ac:dyDescent="0.15"/>
    <row r="7217" customFormat="1" x14ac:dyDescent="0.15"/>
    <row r="7218" customFormat="1" x14ac:dyDescent="0.15"/>
    <row r="7219" customFormat="1" x14ac:dyDescent="0.15"/>
    <row r="7220" customFormat="1" x14ac:dyDescent="0.15"/>
    <row r="7221" customFormat="1" x14ac:dyDescent="0.15"/>
    <row r="7222" customFormat="1" x14ac:dyDescent="0.15"/>
    <row r="7223" customFormat="1" x14ac:dyDescent="0.15"/>
    <row r="7224" customFormat="1" x14ac:dyDescent="0.15"/>
    <row r="7225" customFormat="1" x14ac:dyDescent="0.15"/>
    <row r="7226" customFormat="1" x14ac:dyDescent="0.15"/>
    <row r="7227" customFormat="1" x14ac:dyDescent="0.15"/>
    <row r="7228" customFormat="1" x14ac:dyDescent="0.15"/>
    <row r="7229" customFormat="1" x14ac:dyDescent="0.15"/>
    <row r="7230" customFormat="1" x14ac:dyDescent="0.15"/>
    <row r="7231" customFormat="1" x14ac:dyDescent="0.15"/>
    <row r="7232" customFormat="1" x14ac:dyDescent="0.15"/>
    <row r="7233" customFormat="1" x14ac:dyDescent="0.15"/>
    <row r="7234" customFormat="1" x14ac:dyDescent="0.15"/>
    <row r="7235" customFormat="1" x14ac:dyDescent="0.15"/>
    <row r="7236" customFormat="1" x14ac:dyDescent="0.15"/>
    <row r="7237" customFormat="1" x14ac:dyDescent="0.15"/>
    <row r="7238" customFormat="1" x14ac:dyDescent="0.15"/>
    <row r="7239" customFormat="1" x14ac:dyDescent="0.15"/>
    <row r="7240" customFormat="1" x14ac:dyDescent="0.15"/>
    <row r="7241" customFormat="1" x14ac:dyDescent="0.15"/>
    <row r="7242" customFormat="1" x14ac:dyDescent="0.15"/>
    <row r="7243" customFormat="1" x14ac:dyDescent="0.15"/>
    <row r="7244" customFormat="1" x14ac:dyDescent="0.15"/>
    <row r="7245" customFormat="1" x14ac:dyDescent="0.15"/>
    <row r="7246" customFormat="1" x14ac:dyDescent="0.15"/>
    <row r="7247" customFormat="1" x14ac:dyDescent="0.15"/>
    <row r="7248" customFormat="1" x14ac:dyDescent="0.15"/>
    <row r="7249" customFormat="1" x14ac:dyDescent="0.15"/>
    <row r="7250" customFormat="1" x14ac:dyDescent="0.15"/>
    <row r="7251" customFormat="1" x14ac:dyDescent="0.15"/>
    <row r="7252" customFormat="1" x14ac:dyDescent="0.15"/>
    <row r="7253" customFormat="1" x14ac:dyDescent="0.15"/>
    <row r="7254" customFormat="1" x14ac:dyDescent="0.15"/>
    <row r="7255" customFormat="1" x14ac:dyDescent="0.15"/>
    <row r="7256" customFormat="1" x14ac:dyDescent="0.15"/>
    <row r="7257" customFormat="1" x14ac:dyDescent="0.15"/>
    <row r="7258" customFormat="1" x14ac:dyDescent="0.15"/>
    <row r="7259" customFormat="1" x14ac:dyDescent="0.15"/>
    <row r="7260" customFormat="1" x14ac:dyDescent="0.15"/>
    <row r="7261" customFormat="1" x14ac:dyDescent="0.15"/>
    <row r="7262" customFormat="1" x14ac:dyDescent="0.15"/>
    <row r="7263" customFormat="1" x14ac:dyDescent="0.15"/>
    <row r="7264" customFormat="1" x14ac:dyDescent="0.15"/>
    <row r="7265" customFormat="1" x14ac:dyDescent="0.15"/>
    <row r="7266" customFormat="1" x14ac:dyDescent="0.15"/>
    <row r="7267" customFormat="1" x14ac:dyDescent="0.15"/>
    <row r="7268" customFormat="1" x14ac:dyDescent="0.15"/>
    <row r="7269" customFormat="1" x14ac:dyDescent="0.15"/>
    <row r="7270" customFormat="1" x14ac:dyDescent="0.15"/>
    <row r="7271" customFormat="1" x14ac:dyDescent="0.15"/>
    <row r="7272" customFormat="1" x14ac:dyDescent="0.15"/>
    <row r="7273" customFormat="1" x14ac:dyDescent="0.15"/>
    <row r="7274" customFormat="1" x14ac:dyDescent="0.15"/>
    <row r="7275" customFormat="1" x14ac:dyDescent="0.15"/>
    <row r="7276" customFormat="1" x14ac:dyDescent="0.15"/>
    <row r="7277" customFormat="1" x14ac:dyDescent="0.15"/>
    <row r="7278" customFormat="1" x14ac:dyDescent="0.15"/>
    <row r="7279" customFormat="1" x14ac:dyDescent="0.15"/>
    <row r="7280" customFormat="1" x14ac:dyDescent="0.15"/>
    <row r="7281" customFormat="1" x14ac:dyDescent="0.15"/>
    <row r="7282" customFormat="1" x14ac:dyDescent="0.15"/>
    <row r="7283" customFormat="1" x14ac:dyDescent="0.15"/>
    <row r="7284" customFormat="1" x14ac:dyDescent="0.15"/>
    <row r="7285" customFormat="1" x14ac:dyDescent="0.15"/>
    <row r="7286" customFormat="1" x14ac:dyDescent="0.15"/>
    <row r="7287" customFormat="1" x14ac:dyDescent="0.15"/>
    <row r="7288" customFormat="1" x14ac:dyDescent="0.15"/>
    <row r="7289" customFormat="1" x14ac:dyDescent="0.15"/>
    <row r="7290" customFormat="1" x14ac:dyDescent="0.15"/>
    <row r="7291" customFormat="1" x14ac:dyDescent="0.15"/>
    <row r="7292" customFormat="1" x14ac:dyDescent="0.15"/>
    <row r="7293" customFormat="1" x14ac:dyDescent="0.15"/>
    <row r="7294" customFormat="1" x14ac:dyDescent="0.15"/>
    <row r="7295" customFormat="1" x14ac:dyDescent="0.15"/>
    <row r="7296" customFormat="1" x14ac:dyDescent="0.15"/>
    <row r="7297" customFormat="1" x14ac:dyDescent="0.15"/>
    <row r="7298" customFormat="1" x14ac:dyDescent="0.15"/>
    <row r="7299" customFormat="1" x14ac:dyDescent="0.15"/>
    <row r="7300" customFormat="1" x14ac:dyDescent="0.15"/>
    <row r="7301" customFormat="1" x14ac:dyDescent="0.15"/>
    <row r="7302" customFormat="1" x14ac:dyDescent="0.15"/>
    <row r="7303" customFormat="1" x14ac:dyDescent="0.15"/>
    <row r="7304" customFormat="1" x14ac:dyDescent="0.15"/>
    <row r="7305" customFormat="1" x14ac:dyDescent="0.15"/>
    <row r="7306" customFormat="1" x14ac:dyDescent="0.15"/>
    <row r="7307" customFormat="1" x14ac:dyDescent="0.15"/>
    <row r="7308" customFormat="1" x14ac:dyDescent="0.15"/>
    <row r="7309" customFormat="1" x14ac:dyDescent="0.15"/>
    <row r="7310" customFormat="1" x14ac:dyDescent="0.15"/>
    <row r="7311" customFormat="1" x14ac:dyDescent="0.15"/>
    <row r="7312" customFormat="1" x14ac:dyDescent="0.15"/>
    <row r="7313" customFormat="1" x14ac:dyDescent="0.15"/>
    <row r="7314" customFormat="1" x14ac:dyDescent="0.15"/>
    <row r="7315" customFormat="1" x14ac:dyDescent="0.15"/>
    <row r="7316" customFormat="1" x14ac:dyDescent="0.15"/>
    <row r="7317" customFormat="1" x14ac:dyDescent="0.15"/>
    <row r="7318" customFormat="1" x14ac:dyDescent="0.15"/>
    <row r="7319" customFormat="1" x14ac:dyDescent="0.15"/>
    <row r="7320" customFormat="1" x14ac:dyDescent="0.15"/>
    <row r="7321" customFormat="1" x14ac:dyDescent="0.15"/>
    <row r="7322" customFormat="1" x14ac:dyDescent="0.15"/>
    <row r="7323" customFormat="1" x14ac:dyDescent="0.15"/>
    <row r="7324" customFormat="1" x14ac:dyDescent="0.15"/>
    <row r="7325" customFormat="1" x14ac:dyDescent="0.15"/>
    <row r="7326" customFormat="1" x14ac:dyDescent="0.15"/>
    <row r="7327" customFormat="1" x14ac:dyDescent="0.15"/>
    <row r="7328" customFormat="1" x14ac:dyDescent="0.15"/>
    <row r="7329" customFormat="1" x14ac:dyDescent="0.15"/>
    <row r="7330" customFormat="1" x14ac:dyDescent="0.15"/>
    <row r="7331" customFormat="1" x14ac:dyDescent="0.15"/>
    <row r="7332" customFormat="1" x14ac:dyDescent="0.15"/>
    <row r="7333" customFormat="1" x14ac:dyDescent="0.15"/>
    <row r="7334" customFormat="1" x14ac:dyDescent="0.15"/>
    <row r="7335" customFormat="1" x14ac:dyDescent="0.15"/>
    <row r="7336" customFormat="1" x14ac:dyDescent="0.15"/>
    <row r="7337" customFormat="1" x14ac:dyDescent="0.15"/>
    <row r="7338" customFormat="1" x14ac:dyDescent="0.15"/>
    <row r="7339" customFormat="1" x14ac:dyDescent="0.15"/>
    <row r="7340" customFormat="1" x14ac:dyDescent="0.15"/>
    <row r="7341" customFormat="1" x14ac:dyDescent="0.15"/>
    <row r="7342" customFormat="1" x14ac:dyDescent="0.15"/>
    <row r="7343" customFormat="1" x14ac:dyDescent="0.15"/>
    <row r="7344" customFormat="1" x14ac:dyDescent="0.15"/>
    <row r="7345" customFormat="1" x14ac:dyDescent="0.15"/>
    <row r="7346" customFormat="1" x14ac:dyDescent="0.15"/>
    <row r="7347" customFormat="1" x14ac:dyDescent="0.15"/>
    <row r="7348" customFormat="1" x14ac:dyDescent="0.15"/>
    <row r="7349" customFormat="1" x14ac:dyDescent="0.15"/>
    <row r="7350" customFormat="1" x14ac:dyDescent="0.15"/>
    <row r="7351" customFormat="1" x14ac:dyDescent="0.15"/>
    <row r="7352" customFormat="1" x14ac:dyDescent="0.15"/>
    <row r="7353" customFormat="1" x14ac:dyDescent="0.15"/>
    <row r="7354" customFormat="1" x14ac:dyDescent="0.15"/>
    <row r="7355" customFormat="1" x14ac:dyDescent="0.15"/>
    <row r="7356" customFormat="1" x14ac:dyDescent="0.15"/>
    <row r="7357" customFormat="1" x14ac:dyDescent="0.15"/>
    <row r="7358" customFormat="1" x14ac:dyDescent="0.15"/>
    <row r="7359" customFormat="1" x14ac:dyDescent="0.15"/>
    <row r="7360" customFormat="1" x14ac:dyDescent="0.15"/>
    <row r="7361" customFormat="1" x14ac:dyDescent="0.15"/>
    <row r="7362" customFormat="1" x14ac:dyDescent="0.15"/>
    <row r="7363" customFormat="1" x14ac:dyDescent="0.15"/>
    <row r="7364" customFormat="1" x14ac:dyDescent="0.15"/>
    <row r="7365" customFormat="1" x14ac:dyDescent="0.15"/>
    <row r="7366" customFormat="1" x14ac:dyDescent="0.15"/>
    <row r="7367" customFormat="1" x14ac:dyDescent="0.15"/>
    <row r="7368" customFormat="1" x14ac:dyDescent="0.15"/>
    <row r="7369" customFormat="1" x14ac:dyDescent="0.15"/>
    <row r="7370" customFormat="1" x14ac:dyDescent="0.15"/>
    <row r="7371" customFormat="1" x14ac:dyDescent="0.15"/>
    <row r="7372" customFormat="1" x14ac:dyDescent="0.15"/>
    <row r="7373" customFormat="1" x14ac:dyDescent="0.15"/>
    <row r="7374" customFormat="1" x14ac:dyDescent="0.15"/>
    <row r="7375" customFormat="1" x14ac:dyDescent="0.15"/>
    <row r="7376" customFormat="1" x14ac:dyDescent="0.15"/>
    <row r="7377" customFormat="1" x14ac:dyDescent="0.15"/>
    <row r="7378" customFormat="1" x14ac:dyDescent="0.15"/>
    <row r="7379" customFormat="1" x14ac:dyDescent="0.15"/>
    <row r="7380" customFormat="1" x14ac:dyDescent="0.15"/>
    <row r="7381" customFormat="1" x14ac:dyDescent="0.15"/>
    <row r="7382" customFormat="1" x14ac:dyDescent="0.15"/>
    <row r="7383" customFormat="1" x14ac:dyDescent="0.15"/>
    <row r="7384" customFormat="1" x14ac:dyDescent="0.15"/>
    <row r="7385" customFormat="1" x14ac:dyDescent="0.15"/>
    <row r="7386" customFormat="1" x14ac:dyDescent="0.15"/>
    <row r="7387" customFormat="1" x14ac:dyDescent="0.15"/>
    <row r="7388" customFormat="1" x14ac:dyDescent="0.15"/>
    <row r="7389" customFormat="1" x14ac:dyDescent="0.15"/>
    <row r="7390" customFormat="1" x14ac:dyDescent="0.15"/>
    <row r="7391" customFormat="1" x14ac:dyDescent="0.15"/>
    <row r="7392" customFormat="1" x14ac:dyDescent="0.15"/>
    <row r="7393" customFormat="1" x14ac:dyDescent="0.15"/>
    <row r="7394" customFormat="1" x14ac:dyDescent="0.15"/>
    <row r="7395" customFormat="1" x14ac:dyDescent="0.15"/>
    <row r="7396" customFormat="1" x14ac:dyDescent="0.15"/>
    <row r="7397" customFormat="1" x14ac:dyDescent="0.15"/>
    <row r="7398" customFormat="1" x14ac:dyDescent="0.15"/>
    <row r="7399" customFormat="1" x14ac:dyDescent="0.15"/>
    <row r="7400" customFormat="1" x14ac:dyDescent="0.15"/>
    <row r="7401" customFormat="1" x14ac:dyDescent="0.15"/>
    <row r="7402" customFormat="1" x14ac:dyDescent="0.15"/>
    <row r="7403" customFormat="1" x14ac:dyDescent="0.15"/>
    <row r="7404" customFormat="1" x14ac:dyDescent="0.15"/>
    <row r="7405" customFormat="1" x14ac:dyDescent="0.15"/>
    <row r="7406" customFormat="1" x14ac:dyDescent="0.15"/>
    <row r="7407" customFormat="1" x14ac:dyDescent="0.15"/>
    <row r="7408" customFormat="1" x14ac:dyDescent="0.15"/>
    <row r="7409" customFormat="1" x14ac:dyDescent="0.15"/>
    <row r="7410" customFormat="1" x14ac:dyDescent="0.15"/>
    <row r="7411" customFormat="1" x14ac:dyDescent="0.15"/>
    <row r="7412" customFormat="1" x14ac:dyDescent="0.15"/>
    <row r="7413" customFormat="1" x14ac:dyDescent="0.15"/>
    <row r="7414" customFormat="1" x14ac:dyDescent="0.15"/>
    <row r="7415" customFormat="1" x14ac:dyDescent="0.15"/>
    <row r="7416" customFormat="1" x14ac:dyDescent="0.15"/>
    <row r="7417" customFormat="1" x14ac:dyDescent="0.15"/>
    <row r="7418" customFormat="1" x14ac:dyDescent="0.15"/>
    <row r="7419" customFormat="1" x14ac:dyDescent="0.15"/>
    <row r="7420" customFormat="1" x14ac:dyDescent="0.15"/>
    <row r="7421" customFormat="1" x14ac:dyDescent="0.15"/>
    <row r="7422" customFormat="1" x14ac:dyDescent="0.15"/>
    <row r="7423" customFormat="1" x14ac:dyDescent="0.15"/>
    <row r="7424" customFormat="1" x14ac:dyDescent="0.15"/>
    <row r="7425" customFormat="1" x14ac:dyDescent="0.15"/>
    <row r="7426" customFormat="1" x14ac:dyDescent="0.15"/>
    <row r="7427" customFormat="1" x14ac:dyDescent="0.15"/>
    <row r="7428" customFormat="1" x14ac:dyDescent="0.15"/>
    <row r="7429" customFormat="1" x14ac:dyDescent="0.15"/>
    <row r="7430" customFormat="1" x14ac:dyDescent="0.15"/>
    <row r="7431" customFormat="1" x14ac:dyDescent="0.15"/>
    <row r="7432" customFormat="1" x14ac:dyDescent="0.15"/>
    <row r="7433" customFormat="1" x14ac:dyDescent="0.15"/>
    <row r="7434" customFormat="1" x14ac:dyDescent="0.15"/>
    <row r="7435" customFormat="1" x14ac:dyDescent="0.15"/>
    <row r="7436" customFormat="1" x14ac:dyDescent="0.15"/>
    <row r="7437" customFormat="1" x14ac:dyDescent="0.15"/>
    <row r="7438" customFormat="1" x14ac:dyDescent="0.15"/>
    <row r="7439" customFormat="1" x14ac:dyDescent="0.15"/>
    <row r="7440" customFormat="1" x14ac:dyDescent="0.15"/>
    <row r="7441" customFormat="1" x14ac:dyDescent="0.15"/>
    <row r="7442" customFormat="1" x14ac:dyDescent="0.15"/>
    <row r="7443" customFormat="1" x14ac:dyDescent="0.15"/>
    <row r="7444" customFormat="1" x14ac:dyDescent="0.15"/>
    <row r="7445" customFormat="1" x14ac:dyDescent="0.15"/>
    <row r="7446" customFormat="1" x14ac:dyDescent="0.15"/>
    <row r="7447" customFormat="1" x14ac:dyDescent="0.15"/>
    <row r="7448" customFormat="1" x14ac:dyDescent="0.15"/>
    <row r="7449" customFormat="1" x14ac:dyDescent="0.15"/>
    <row r="7450" customFormat="1" x14ac:dyDescent="0.15"/>
    <row r="7451" customFormat="1" x14ac:dyDescent="0.15"/>
    <row r="7452" customFormat="1" x14ac:dyDescent="0.15"/>
    <row r="7453" customFormat="1" x14ac:dyDescent="0.15"/>
    <row r="7454" customFormat="1" x14ac:dyDescent="0.15"/>
    <row r="7455" customFormat="1" x14ac:dyDescent="0.15"/>
    <row r="7456" customFormat="1" x14ac:dyDescent="0.15"/>
    <row r="7457" customFormat="1" x14ac:dyDescent="0.15"/>
    <row r="7458" customFormat="1" x14ac:dyDescent="0.15"/>
    <row r="7459" customFormat="1" x14ac:dyDescent="0.15"/>
    <row r="7460" customFormat="1" x14ac:dyDescent="0.15"/>
    <row r="7461" customFormat="1" x14ac:dyDescent="0.15"/>
    <row r="7462" customFormat="1" x14ac:dyDescent="0.15"/>
    <row r="7463" customFormat="1" x14ac:dyDescent="0.15"/>
    <row r="7464" customFormat="1" x14ac:dyDescent="0.15"/>
    <row r="7465" customFormat="1" x14ac:dyDescent="0.15"/>
    <row r="7466" customFormat="1" x14ac:dyDescent="0.15"/>
    <row r="7467" customFormat="1" x14ac:dyDescent="0.15"/>
    <row r="7468" customFormat="1" x14ac:dyDescent="0.15"/>
    <row r="7469" customFormat="1" x14ac:dyDescent="0.15"/>
    <row r="7470" customFormat="1" x14ac:dyDescent="0.15"/>
    <row r="7471" customFormat="1" x14ac:dyDescent="0.15"/>
    <row r="7472" customFormat="1" x14ac:dyDescent="0.15"/>
    <row r="7473" customFormat="1" x14ac:dyDescent="0.15"/>
    <row r="7474" customFormat="1" x14ac:dyDescent="0.15"/>
    <row r="7475" customFormat="1" x14ac:dyDescent="0.15"/>
    <row r="7476" customFormat="1" x14ac:dyDescent="0.15"/>
    <row r="7477" customFormat="1" x14ac:dyDescent="0.15"/>
    <row r="7478" customFormat="1" x14ac:dyDescent="0.15"/>
    <row r="7479" customFormat="1" x14ac:dyDescent="0.15"/>
    <row r="7480" customFormat="1" x14ac:dyDescent="0.15"/>
    <row r="7481" customFormat="1" x14ac:dyDescent="0.15"/>
    <row r="7482" customFormat="1" x14ac:dyDescent="0.15"/>
    <row r="7483" customFormat="1" x14ac:dyDescent="0.15"/>
    <row r="7484" customFormat="1" x14ac:dyDescent="0.15"/>
    <row r="7485" customFormat="1" x14ac:dyDescent="0.15"/>
    <row r="7486" customFormat="1" x14ac:dyDescent="0.15"/>
    <row r="7487" customFormat="1" x14ac:dyDescent="0.15"/>
    <row r="7488" customFormat="1" x14ac:dyDescent="0.15"/>
    <row r="7489" customFormat="1" x14ac:dyDescent="0.15"/>
    <row r="7490" customFormat="1" x14ac:dyDescent="0.15"/>
    <row r="7491" customFormat="1" x14ac:dyDescent="0.15"/>
    <row r="7492" customFormat="1" x14ac:dyDescent="0.15"/>
    <row r="7493" customFormat="1" x14ac:dyDescent="0.15"/>
    <row r="7494" customFormat="1" x14ac:dyDescent="0.15"/>
    <row r="7495" customFormat="1" x14ac:dyDescent="0.15"/>
    <row r="7496" customFormat="1" x14ac:dyDescent="0.15"/>
    <row r="7497" customFormat="1" x14ac:dyDescent="0.15"/>
    <row r="7498" customFormat="1" x14ac:dyDescent="0.15"/>
    <row r="7499" customFormat="1" x14ac:dyDescent="0.15"/>
    <row r="7500" customFormat="1" x14ac:dyDescent="0.15"/>
    <row r="7501" customFormat="1" x14ac:dyDescent="0.15"/>
    <row r="7502" customFormat="1" x14ac:dyDescent="0.15"/>
    <row r="7503" customFormat="1" x14ac:dyDescent="0.15"/>
    <row r="7504" customFormat="1" x14ac:dyDescent="0.15"/>
    <row r="7505" customFormat="1" x14ac:dyDescent="0.15"/>
    <row r="7506" customFormat="1" x14ac:dyDescent="0.15"/>
    <row r="7507" customFormat="1" x14ac:dyDescent="0.15"/>
    <row r="7508" customFormat="1" x14ac:dyDescent="0.15"/>
    <row r="7509" customFormat="1" x14ac:dyDescent="0.15"/>
    <row r="7510" customFormat="1" x14ac:dyDescent="0.15"/>
    <row r="7511" customFormat="1" x14ac:dyDescent="0.15"/>
    <row r="7512" customFormat="1" x14ac:dyDescent="0.15"/>
    <row r="7513" customFormat="1" x14ac:dyDescent="0.15"/>
    <row r="7514" customFormat="1" x14ac:dyDescent="0.15"/>
    <row r="7515" customFormat="1" x14ac:dyDescent="0.15"/>
    <row r="7516" customFormat="1" x14ac:dyDescent="0.15"/>
    <row r="7517" customFormat="1" x14ac:dyDescent="0.15"/>
    <row r="7518" customFormat="1" x14ac:dyDescent="0.15"/>
    <row r="7519" customFormat="1" x14ac:dyDescent="0.15"/>
    <row r="7520" customFormat="1" x14ac:dyDescent="0.15"/>
    <row r="7521" customFormat="1" x14ac:dyDescent="0.15"/>
    <row r="7522" customFormat="1" x14ac:dyDescent="0.15"/>
    <row r="7523" customFormat="1" x14ac:dyDescent="0.15"/>
    <row r="7524" customFormat="1" x14ac:dyDescent="0.15"/>
    <row r="7525" customFormat="1" x14ac:dyDescent="0.15"/>
    <row r="7526" customFormat="1" x14ac:dyDescent="0.15"/>
    <row r="7527" customFormat="1" x14ac:dyDescent="0.15"/>
    <row r="7528" customFormat="1" x14ac:dyDescent="0.15"/>
    <row r="7529" customFormat="1" x14ac:dyDescent="0.15"/>
    <row r="7530" customFormat="1" x14ac:dyDescent="0.15"/>
    <row r="7531" customFormat="1" x14ac:dyDescent="0.15"/>
    <row r="7532" customFormat="1" x14ac:dyDescent="0.15"/>
    <row r="7533" customFormat="1" x14ac:dyDescent="0.15"/>
    <row r="7534" customFormat="1" x14ac:dyDescent="0.15"/>
    <row r="7535" customFormat="1" x14ac:dyDescent="0.15"/>
    <row r="7536" customFormat="1" x14ac:dyDescent="0.15"/>
    <row r="7537" customFormat="1" x14ac:dyDescent="0.15"/>
    <row r="7538" customFormat="1" x14ac:dyDescent="0.15"/>
    <row r="7539" customFormat="1" x14ac:dyDescent="0.15"/>
    <row r="7540" customFormat="1" x14ac:dyDescent="0.15"/>
    <row r="7541" customFormat="1" x14ac:dyDescent="0.15"/>
    <row r="7542" customFormat="1" x14ac:dyDescent="0.15"/>
    <row r="7543" customFormat="1" x14ac:dyDescent="0.15"/>
    <row r="7544" customFormat="1" x14ac:dyDescent="0.15"/>
    <row r="7545" customFormat="1" x14ac:dyDescent="0.15"/>
    <row r="7546" customFormat="1" x14ac:dyDescent="0.15"/>
    <row r="7547" customFormat="1" x14ac:dyDescent="0.15"/>
    <row r="7548" customFormat="1" x14ac:dyDescent="0.15"/>
    <row r="7549" customFormat="1" x14ac:dyDescent="0.15"/>
    <row r="7550" customFormat="1" x14ac:dyDescent="0.15"/>
    <row r="7551" customFormat="1" x14ac:dyDescent="0.15"/>
    <row r="7552" customFormat="1" x14ac:dyDescent="0.15"/>
    <row r="7553" customFormat="1" x14ac:dyDescent="0.15"/>
    <row r="7554" customFormat="1" x14ac:dyDescent="0.15"/>
    <row r="7555" customFormat="1" x14ac:dyDescent="0.15"/>
    <row r="7556" customFormat="1" x14ac:dyDescent="0.15"/>
    <row r="7557" customFormat="1" x14ac:dyDescent="0.15"/>
    <row r="7558" customFormat="1" x14ac:dyDescent="0.15"/>
    <row r="7559" customFormat="1" x14ac:dyDescent="0.15"/>
    <row r="7560" customFormat="1" x14ac:dyDescent="0.15"/>
    <row r="7561" customFormat="1" x14ac:dyDescent="0.15"/>
    <row r="7562" customFormat="1" x14ac:dyDescent="0.15"/>
    <row r="7563" customFormat="1" x14ac:dyDescent="0.15"/>
    <row r="7564" customFormat="1" x14ac:dyDescent="0.15"/>
    <row r="7565" customFormat="1" x14ac:dyDescent="0.15"/>
    <row r="7566" customFormat="1" x14ac:dyDescent="0.15"/>
    <row r="7567" customFormat="1" x14ac:dyDescent="0.15"/>
    <row r="7568" customFormat="1" x14ac:dyDescent="0.15"/>
    <row r="7569" customFormat="1" x14ac:dyDescent="0.15"/>
    <row r="7570" customFormat="1" x14ac:dyDescent="0.15"/>
    <row r="7571" customFormat="1" x14ac:dyDescent="0.15"/>
    <row r="7572" customFormat="1" x14ac:dyDescent="0.15"/>
    <row r="7573" customFormat="1" x14ac:dyDescent="0.15"/>
    <row r="7574" customFormat="1" x14ac:dyDescent="0.15"/>
    <row r="7575" customFormat="1" x14ac:dyDescent="0.15"/>
    <row r="7576" customFormat="1" x14ac:dyDescent="0.15"/>
    <row r="7577" customFormat="1" x14ac:dyDescent="0.15"/>
    <row r="7578" customFormat="1" x14ac:dyDescent="0.15"/>
    <row r="7579" customFormat="1" x14ac:dyDescent="0.15"/>
    <row r="7580" customFormat="1" x14ac:dyDescent="0.15"/>
    <row r="7581" customFormat="1" x14ac:dyDescent="0.15"/>
    <row r="7582" customFormat="1" x14ac:dyDescent="0.15"/>
    <row r="7583" customFormat="1" x14ac:dyDescent="0.15"/>
    <row r="7584" customFormat="1" x14ac:dyDescent="0.15"/>
    <row r="7585" customFormat="1" x14ac:dyDescent="0.15"/>
    <row r="7586" customFormat="1" x14ac:dyDescent="0.15"/>
    <row r="7587" customFormat="1" x14ac:dyDescent="0.15"/>
    <row r="7588" customFormat="1" x14ac:dyDescent="0.15"/>
    <row r="7589" customFormat="1" x14ac:dyDescent="0.15"/>
    <row r="7590" customFormat="1" x14ac:dyDescent="0.15"/>
    <row r="7591" customFormat="1" x14ac:dyDescent="0.15"/>
    <row r="7592" customFormat="1" x14ac:dyDescent="0.15"/>
    <row r="7593" customFormat="1" x14ac:dyDescent="0.15"/>
    <row r="7594" customFormat="1" x14ac:dyDescent="0.15"/>
    <row r="7595" customFormat="1" x14ac:dyDescent="0.15"/>
    <row r="7596" customFormat="1" x14ac:dyDescent="0.15"/>
    <row r="7597" customFormat="1" x14ac:dyDescent="0.15"/>
    <row r="7598" customFormat="1" x14ac:dyDescent="0.15"/>
    <row r="7599" customFormat="1" x14ac:dyDescent="0.15"/>
    <row r="7600" customFormat="1" x14ac:dyDescent="0.15"/>
    <row r="7601" customFormat="1" x14ac:dyDescent="0.15"/>
    <row r="7602" customFormat="1" x14ac:dyDescent="0.15"/>
    <row r="7603" customFormat="1" x14ac:dyDescent="0.15"/>
    <row r="7604" customFormat="1" x14ac:dyDescent="0.15"/>
    <row r="7605" customFormat="1" x14ac:dyDescent="0.15"/>
    <row r="7606" customFormat="1" x14ac:dyDescent="0.15"/>
    <row r="7607" customFormat="1" x14ac:dyDescent="0.15"/>
    <row r="7608" customFormat="1" x14ac:dyDescent="0.15"/>
    <row r="7609" customFormat="1" x14ac:dyDescent="0.15"/>
    <row r="7610" customFormat="1" x14ac:dyDescent="0.15"/>
    <row r="7611" customFormat="1" x14ac:dyDescent="0.15"/>
    <row r="7612" customFormat="1" x14ac:dyDescent="0.15"/>
    <row r="7613" customFormat="1" x14ac:dyDescent="0.15"/>
    <row r="7614" customFormat="1" x14ac:dyDescent="0.15"/>
    <row r="7615" customFormat="1" x14ac:dyDescent="0.15"/>
    <row r="7616" customFormat="1" x14ac:dyDescent="0.15"/>
    <row r="7617" customFormat="1" x14ac:dyDescent="0.15"/>
    <row r="7618" customFormat="1" x14ac:dyDescent="0.15"/>
    <row r="7619" customFormat="1" x14ac:dyDescent="0.15"/>
    <row r="7620" customFormat="1" x14ac:dyDescent="0.15"/>
    <row r="7621" customFormat="1" x14ac:dyDescent="0.15"/>
    <row r="7622" customFormat="1" x14ac:dyDescent="0.15"/>
    <row r="7623" customFormat="1" x14ac:dyDescent="0.15"/>
    <row r="7624" customFormat="1" x14ac:dyDescent="0.15"/>
    <row r="7625" customFormat="1" x14ac:dyDescent="0.15"/>
    <row r="7626" customFormat="1" x14ac:dyDescent="0.15"/>
    <row r="7627" customFormat="1" x14ac:dyDescent="0.15"/>
    <row r="7628" customFormat="1" x14ac:dyDescent="0.15"/>
    <row r="7629" customFormat="1" x14ac:dyDescent="0.15"/>
    <row r="7630" customFormat="1" x14ac:dyDescent="0.15"/>
    <row r="7631" customFormat="1" x14ac:dyDescent="0.15"/>
    <row r="7632" customFormat="1" x14ac:dyDescent="0.15"/>
    <row r="7633" customFormat="1" x14ac:dyDescent="0.15"/>
    <row r="7634" customFormat="1" x14ac:dyDescent="0.15"/>
    <row r="7635" customFormat="1" x14ac:dyDescent="0.15"/>
    <row r="7636" customFormat="1" x14ac:dyDescent="0.15"/>
    <row r="7637" customFormat="1" x14ac:dyDescent="0.15"/>
    <row r="7638" customFormat="1" x14ac:dyDescent="0.15"/>
    <row r="7639" customFormat="1" x14ac:dyDescent="0.15"/>
    <row r="7640" customFormat="1" x14ac:dyDescent="0.15"/>
    <row r="7641" customFormat="1" x14ac:dyDescent="0.15"/>
    <row r="7642" customFormat="1" x14ac:dyDescent="0.15"/>
    <row r="7643" customFormat="1" x14ac:dyDescent="0.15"/>
    <row r="7644" customFormat="1" x14ac:dyDescent="0.15"/>
    <row r="7645" customFormat="1" x14ac:dyDescent="0.15"/>
    <row r="7646" customFormat="1" x14ac:dyDescent="0.15"/>
    <row r="7647" customFormat="1" x14ac:dyDescent="0.15"/>
    <row r="7648" customFormat="1" x14ac:dyDescent="0.15"/>
    <row r="7649" customFormat="1" x14ac:dyDescent="0.15"/>
    <row r="7650" customFormat="1" x14ac:dyDescent="0.15"/>
    <row r="7651" customFormat="1" x14ac:dyDescent="0.15"/>
    <row r="7652" customFormat="1" x14ac:dyDescent="0.15"/>
    <row r="7653" customFormat="1" x14ac:dyDescent="0.15"/>
    <row r="7654" customFormat="1" x14ac:dyDescent="0.15"/>
    <row r="7655" customFormat="1" x14ac:dyDescent="0.15"/>
    <row r="7656" customFormat="1" x14ac:dyDescent="0.15"/>
    <row r="7657" customFormat="1" x14ac:dyDescent="0.15"/>
    <row r="7658" customFormat="1" x14ac:dyDescent="0.15"/>
    <row r="7659" customFormat="1" x14ac:dyDescent="0.15"/>
    <row r="7660" customFormat="1" x14ac:dyDescent="0.15"/>
    <row r="7661" customFormat="1" x14ac:dyDescent="0.15"/>
    <row r="7662" customFormat="1" x14ac:dyDescent="0.15"/>
    <row r="7663" customFormat="1" x14ac:dyDescent="0.15"/>
    <row r="7664" customFormat="1" x14ac:dyDescent="0.15"/>
    <row r="7665" customFormat="1" x14ac:dyDescent="0.15"/>
    <row r="7666" customFormat="1" x14ac:dyDescent="0.15"/>
    <row r="7667" customFormat="1" x14ac:dyDescent="0.15"/>
    <row r="7668" customFormat="1" x14ac:dyDescent="0.15"/>
    <row r="7669" customFormat="1" x14ac:dyDescent="0.15"/>
    <row r="7670" customFormat="1" x14ac:dyDescent="0.15"/>
    <row r="7671" customFormat="1" x14ac:dyDescent="0.15"/>
    <row r="7672" customFormat="1" x14ac:dyDescent="0.15"/>
    <row r="7673" customFormat="1" x14ac:dyDescent="0.15"/>
    <row r="7674" customFormat="1" x14ac:dyDescent="0.15"/>
    <row r="7675" customFormat="1" x14ac:dyDescent="0.15"/>
    <row r="7676" customFormat="1" x14ac:dyDescent="0.15"/>
    <row r="7677" customFormat="1" x14ac:dyDescent="0.15"/>
    <row r="7678" customFormat="1" x14ac:dyDescent="0.15"/>
    <row r="7679" customFormat="1" x14ac:dyDescent="0.15"/>
    <row r="7680" customFormat="1" x14ac:dyDescent="0.15"/>
    <row r="7681" customFormat="1" x14ac:dyDescent="0.15"/>
    <row r="7682" customFormat="1" x14ac:dyDescent="0.15"/>
    <row r="7683" customFormat="1" x14ac:dyDescent="0.15"/>
    <row r="7684" customFormat="1" x14ac:dyDescent="0.15"/>
    <row r="7685" customFormat="1" x14ac:dyDescent="0.15"/>
    <row r="7686" customFormat="1" x14ac:dyDescent="0.15"/>
    <row r="7687" customFormat="1" x14ac:dyDescent="0.15"/>
    <row r="7688" customFormat="1" x14ac:dyDescent="0.15"/>
    <row r="7689" customFormat="1" x14ac:dyDescent="0.15"/>
    <row r="7690" customFormat="1" x14ac:dyDescent="0.15"/>
    <row r="7691" customFormat="1" x14ac:dyDescent="0.15"/>
    <row r="7692" customFormat="1" x14ac:dyDescent="0.15"/>
    <row r="7693" customFormat="1" x14ac:dyDescent="0.15"/>
    <row r="7694" customFormat="1" x14ac:dyDescent="0.15"/>
    <row r="7695" customFormat="1" x14ac:dyDescent="0.15"/>
    <row r="7696" customFormat="1" x14ac:dyDescent="0.15"/>
    <row r="7697" customFormat="1" x14ac:dyDescent="0.15"/>
    <row r="7698" customFormat="1" x14ac:dyDescent="0.15"/>
    <row r="7699" customFormat="1" x14ac:dyDescent="0.15"/>
    <row r="7700" customFormat="1" x14ac:dyDescent="0.15"/>
    <row r="7701" customFormat="1" x14ac:dyDescent="0.15"/>
    <row r="7702" customFormat="1" x14ac:dyDescent="0.15"/>
    <row r="7703" customFormat="1" x14ac:dyDescent="0.15"/>
    <row r="7704" customFormat="1" x14ac:dyDescent="0.15"/>
    <row r="7705" customFormat="1" x14ac:dyDescent="0.15"/>
    <row r="7706" customFormat="1" x14ac:dyDescent="0.15"/>
    <row r="7707" customFormat="1" x14ac:dyDescent="0.15"/>
    <row r="7708" customFormat="1" x14ac:dyDescent="0.15"/>
    <row r="7709" customFormat="1" x14ac:dyDescent="0.15"/>
    <row r="7710" customFormat="1" x14ac:dyDescent="0.15"/>
    <row r="7711" customFormat="1" x14ac:dyDescent="0.15"/>
    <row r="7712" customFormat="1" x14ac:dyDescent="0.15"/>
    <row r="7713" customFormat="1" x14ac:dyDescent="0.15"/>
    <row r="7714" customFormat="1" x14ac:dyDescent="0.15"/>
    <row r="7715" customFormat="1" x14ac:dyDescent="0.15"/>
    <row r="7716" customFormat="1" x14ac:dyDescent="0.15"/>
    <row r="7717" customFormat="1" x14ac:dyDescent="0.15"/>
    <row r="7718" customFormat="1" x14ac:dyDescent="0.15"/>
    <row r="7719" customFormat="1" x14ac:dyDescent="0.15"/>
    <row r="7720" customFormat="1" x14ac:dyDescent="0.15"/>
    <row r="7721" customFormat="1" x14ac:dyDescent="0.15"/>
    <row r="7722" customFormat="1" x14ac:dyDescent="0.15"/>
    <row r="7723" customFormat="1" x14ac:dyDescent="0.15"/>
    <row r="7724" customFormat="1" x14ac:dyDescent="0.15"/>
    <row r="7725" customFormat="1" x14ac:dyDescent="0.15"/>
    <row r="7726" customFormat="1" x14ac:dyDescent="0.15"/>
    <row r="7727" customFormat="1" x14ac:dyDescent="0.15"/>
    <row r="7728" customFormat="1" x14ac:dyDescent="0.15"/>
    <row r="7729" customFormat="1" x14ac:dyDescent="0.15"/>
    <row r="7730" customFormat="1" x14ac:dyDescent="0.15"/>
    <row r="7731" customFormat="1" x14ac:dyDescent="0.15"/>
    <row r="7732" customFormat="1" x14ac:dyDescent="0.15"/>
    <row r="7733" customFormat="1" x14ac:dyDescent="0.15"/>
    <row r="7734" customFormat="1" x14ac:dyDescent="0.15"/>
    <row r="7735" customFormat="1" x14ac:dyDescent="0.15"/>
    <row r="7736" customFormat="1" x14ac:dyDescent="0.15"/>
    <row r="7737" customFormat="1" x14ac:dyDescent="0.15"/>
    <row r="7738" customFormat="1" x14ac:dyDescent="0.15"/>
    <row r="7739" customFormat="1" x14ac:dyDescent="0.15"/>
    <row r="7740" customFormat="1" x14ac:dyDescent="0.15"/>
    <row r="7741" customFormat="1" x14ac:dyDescent="0.15"/>
    <row r="7742" customFormat="1" x14ac:dyDescent="0.15"/>
    <row r="7743" customFormat="1" x14ac:dyDescent="0.15"/>
    <row r="7744" customFormat="1" x14ac:dyDescent="0.15"/>
    <row r="7745" customFormat="1" x14ac:dyDescent="0.15"/>
    <row r="7746" customFormat="1" x14ac:dyDescent="0.15"/>
    <row r="7747" customFormat="1" x14ac:dyDescent="0.15"/>
    <row r="7748" customFormat="1" x14ac:dyDescent="0.15"/>
    <row r="7749" customFormat="1" x14ac:dyDescent="0.15"/>
    <row r="7750" customFormat="1" x14ac:dyDescent="0.15"/>
    <row r="7751" customFormat="1" x14ac:dyDescent="0.15"/>
    <row r="7752" customFormat="1" x14ac:dyDescent="0.15"/>
    <row r="7753" customFormat="1" x14ac:dyDescent="0.15"/>
    <row r="7754" customFormat="1" x14ac:dyDescent="0.15"/>
    <row r="7755" customFormat="1" x14ac:dyDescent="0.15"/>
    <row r="7756" customFormat="1" x14ac:dyDescent="0.15"/>
    <row r="7757" customFormat="1" x14ac:dyDescent="0.15"/>
    <row r="7758" customFormat="1" x14ac:dyDescent="0.15"/>
    <row r="7759" customFormat="1" x14ac:dyDescent="0.15"/>
    <row r="7760" customFormat="1" x14ac:dyDescent="0.15"/>
    <row r="7761" customFormat="1" x14ac:dyDescent="0.15"/>
    <row r="7762" customFormat="1" x14ac:dyDescent="0.15"/>
    <row r="7763" customFormat="1" x14ac:dyDescent="0.15"/>
    <row r="7764" customFormat="1" x14ac:dyDescent="0.15"/>
    <row r="7765" customFormat="1" x14ac:dyDescent="0.15"/>
    <row r="7766" customFormat="1" x14ac:dyDescent="0.15"/>
    <row r="7767" customFormat="1" x14ac:dyDescent="0.15"/>
    <row r="7768" customFormat="1" x14ac:dyDescent="0.15"/>
    <row r="7769" customFormat="1" x14ac:dyDescent="0.15"/>
    <row r="7770" customFormat="1" x14ac:dyDescent="0.15"/>
    <row r="7771" customFormat="1" x14ac:dyDescent="0.15"/>
    <row r="7772" customFormat="1" x14ac:dyDescent="0.15"/>
    <row r="7773" customFormat="1" x14ac:dyDescent="0.15"/>
    <row r="7774" customFormat="1" x14ac:dyDescent="0.15"/>
    <row r="7775" customFormat="1" x14ac:dyDescent="0.15"/>
    <row r="7776" customFormat="1" x14ac:dyDescent="0.15"/>
    <row r="7777" customFormat="1" x14ac:dyDescent="0.15"/>
    <row r="7778" customFormat="1" x14ac:dyDescent="0.15"/>
    <row r="7779" customFormat="1" x14ac:dyDescent="0.15"/>
    <row r="7780" customFormat="1" x14ac:dyDescent="0.15"/>
    <row r="7781" customFormat="1" x14ac:dyDescent="0.15"/>
    <row r="7782" customFormat="1" x14ac:dyDescent="0.15"/>
    <row r="7783" customFormat="1" x14ac:dyDescent="0.15"/>
    <row r="7784" customFormat="1" x14ac:dyDescent="0.15"/>
    <row r="7785" customFormat="1" x14ac:dyDescent="0.15"/>
    <row r="7786" customFormat="1" x14ac:dyDescent="0.15"/>
    <row r="7787" customFormat="1" x14ac:dyDescent="0.15"/>
    <row r="7788" customFormat="1" x14ac:dyDescent="0.15"/>
    <row r="7789" customFormat="1" x14ac:dyDescent="0.15"/>
    <row r="7790" customFormat="1" x14ac:dyDescent="0.15"/>
    <row r="7791" customFormat="1" x14ac:dyDescent="0.15"/>
    <row r="7792" customFormat="1" x14ac:dyDescent="0.15"/>
    <row r="7793" customFormat="1" x14ac:dyDescent="0.15"/>
    <row r="7794" customFormat="1" x14ac:dyDescent="0.15"/>
    <row r="7795" customFormat="1" x14ac:dyDescent="0.15"/>
    <row r="7796" customFormat="1" x14ac:dyDescent="0.15"/>
    <row r="7797" customFormat="1" x14ac:dyDescent="0.15"/>
    <row r="7798" customFormat="1" x14ac:dyDescent="0.15"/>
    <row r="7799" customFormat="1" x14ac:dyDescent="0.15"/>
    <row r="7800" customFormat="1" x14ac:dyDescent="0.15"/>
    <row r="7801" customFormat="1" x14ac:dyDescent="0.15"/>
    <row r="7802" customFormat="1" x14ac:dyDescent="0.15"/>
    <row r="7803" customFormat="1" x14ac:dyDescent="0.15"/>
    <row r="7804" customFormat="1" x14ac:dyDescent="0.15"/>
    <row r="7805" customFormat="1" x14ac:dyDescent="0.15"/>
    <row r="7806" customFormat="1" x14ac:dyDescent="0.15"/>
    <row r="7807" customFormat="1" x14ac:dyDescent="0.15"/>
    <row r="7808" customFormat="1" x14ac:dyDescent="0.15"/>
    <row r="7809" customFormat="1" x14ac:dyDescent="0.15"/>
    <row r="7810" customFormat="1" x14ac:dyDescent="0.15"/>
    <row r="7811" customFormat="1" x14ac:dyDescent="0.15"/>
    <row r="7812" customFormat="1" x14ac:dyDescent="0.15"/>
    <row r="7813" customFormat="1" x14ac:dyDescent="0.15"/>
    <row r="7814" customFormat="1" x14ac:dyDescent="0.15"/>
    <row r="7815" customFormat="1" x14ac:dyDescent="0.15"/>
    <row r="7816" customFormat="1" x14ac:dyDescent="0.15"/>
    <row r="7817" customFormat="1" x14ac:dyDescent="0.15"/>
    <row r="7818" customFormat="1" x14ac:dyDescent="0.15"/>
    <row r="7819" customFormat="1" x14ac:dyDescent="0.15"/>
    <row r="7820" customFormat="1" x14ac:dyDescent="0.15"/>
    <row r="7821" customFormat="1" x14ac:dyDescent="0.15"/>
    <row r="7822" customFormat="1" x14ac:dyDescent="0.15"/>
    <row r="7823" customFormat="1" x14ac:dyDescent="0.15"/>
    <row r="7824" customFormat="1" x14ac:dyDescent="0.15"/>
    <row r="7825" customFormat="1" x14ac:dyDescent="0.15"/>
    <row r="7826" customFormat="1" x14ac:dyDescent="0.15"/>
    <row r="7827" customFormat="1" x14ac:dyDescent="0.15"/>
    <row r="7828" customFormat="1" x14ac:dyDescent="0.15"/>
    <row r="7829" customFormat="1" x14ac:dyDescent="0.15"/>
    <row r="7830" customFormat="1" x14ac:dyDescent="0.15"/>
    <row r="7831" customFormat="1" x14ac:dyDescent="0.15"/>
    <row r="7832" customFormat="1" x14ac:dyDescent="0.15"/>
    <row r="7833" customFormat="1" x14ac:dyDescent="0.15"/>
    <row r="7834" customFormat="1" x14ac:dyDescent="0.15"/>
    <row r="7835" customFormat="1" x14ac:dyDescent="0.15"/>
    <row r="7836" customFormat="1" x14ac:dyDescent="0.15"/>
    <row r="7837" customFormat="1" x14ac:dyDescent="0.15"/>
    <row r="7838" customFormat="1" x14ac:dyDescent="0.15"/>
    <row r="7839" customFormat="1" x14ac:dyDescent="0.15"/>
    <row r="7840" customFormat="1" x14ac:dyDescent="0.15"/>
    <row r="7841" customFormat="1" x14ac:dyDescent="0.15"/>
    <row r="7842" customFormat="1" x14ac:dyDescent="0.15"/>
    <row r="7843" customFormat="1" x14ac:dyDescent="0.15"/>
    <row r="7844" customFormat="1" x14ac:dyDescent="0.15"/>
    <row r="7845" customFormat="1" x14ac:dyDescent="0.15"/>
    <row r="7846" customFormat="1" x14ac:dyDescent="0.15"/>
    <row r="7847" customFormat="1" x14ac:dyDescent="0.15"/>
    <row r="7848" customFormat="1" x14ac:dyDescent="0.15"/>
    <row r="7849" customFormat="1" x14ac:dyDescent="0.15"/>
    <row r="7850" customFormat="1" x14ac:dyDescent="0.15"/>
    <row r="7851" customFormat="1" x14ac:dyDescent="0.15"/>
    <row r="7852" customFormat="1" x14ac:dyDescent="0.15"/>
    <row r="7853" customFormat="1" x14ac:dyDescent="0.15"/>
    <row r="7854" customFormat="1" x14ac:dyDescent="0.15"/>
    <row r="7855" customFormat="1" x14ac:dyDescent="0.15"/>
    <row r="7856" customFormat="1" x14ac:dyDescent="0.15"/>
    <row r="7857" customFormat="1" x14ac:dyDescent="0.15"/>
    <row r="7858" customFormat="1" x14ac:dyDescent="0.15"/>
    <row r="7859" customFormat="1" x14ac:dyDescent="0.15"/>
    <row r="7860" customFormat="1" x14ac:dyDescent="0.15"/>
    <row r="7861" customFormat="1" x14ac:dyDescent="0.15"/>
    <row r="7862" customFormat="1" x14ac:dyDescent="0.15"/>
    <row r="7863" customFormat="1" x14ac:dyDescent="0.15"/>
    <row r="7864" customFormat="1" x14ac:dyDescent="0.15"/>
    <row r="7865" customFormat="1" x14ac:dyDescent="0.15"/>
    <row r="7866" customFormat="1" x14ac:dyDescent="0.15"/>
    <row r="7867" customFormat="1" x14ac:dyDescent="0.15"/>
    <row r="7868" customFormat="1" x14ac:dyDescent="0.15"/>
    <row r="7869" customFormat="1" x14ac:dyDescent="0.15"/>
    <row r="7870" customFormat="1" x14ac:dyDescent="0.15"/>
    <row r="7871" customFormat="1" x14ac:dyDescent="0.15"/>
    <row r="7872" customFormat="1" x14ac:dyDescent="0.15"/>
    <row r="7873" customFormat="1" x14ac:dyDescent="0.15"/>
    <row r="7874" customFormat="1" x14ac:dyDescent="0.15"/>
    <row r="7875" customFormat="1" x14ac:dyDescent="0.15"/>
    <row r="7876" customFormat="1" x14ac:dyDescent="0.15"/>
    <row r="7877" customFormat="1" x14ac:dyDescent="0.15"/>
    <row r="7878" customFormat="1" x14ac:dyDescent="0.15"/>
    <row r="7879" customFormat="1" x14ac:dyDescent="0.15"/>
    <row r="7880" customFormat="1" x14ac:dyDescent="0.15"/>
    <row r="7881" customFormat="1" x14ac:dyDescent="0.15"/>
    <row r="7882" customFormat="1" x14ac:dyDescent="0.15"/>
    <row r="7883" customFormat="1" x14ac:dyDescent="0.15"/>
    <row r="7884" customFormat="1" x14ac:dyDescent="0.15"/>
    <row r="7885" customFormat="1" x14ac:dyDescent="0.15"/>
    <row r="7886" customFormat="1" x14ac:dyDescent="0.15"/>
    <row r="7887" customFormat="1" x14ac:dyDescent="0.15"/>
    <row r="7888" customFormat="1" x14ac:dyDescent="0.15"/>
    <row r="7889" customFormat="1" x14ac:dyDescent="0.15"/>
    <row r="7890" customFormat="1" x14ac:dyDescent="0.15"/>
    <row r="7891" customFormat="1" x14ac:dyDescent="0.15"/>
    <row r="7892" customFormat="1" x14ac:dyDescent="0.15"/>
    <row r="7893" customFormat="1" x14ac:dyDescent="0.15"/>
    <row r="7894" customFormat="1" x14ac:dyDescent="0.15"/>
    <row r="7895" customFormat="1" x14ac:dyDescent="0.15"/>
    <row r="7896" customFormat="1" x14ac:dyDescent="0.15"/>
    <row r="7897" customFormat="1" x14ac:dyDescent="0.15"/>
    <row r="7898" customFormat="1" x14ac:dyDescent="0.15"/>
    <row r="7899" customFormat="1" x14ac:dyDescent="0.15"/>
    <row r="7900" customFormat="1" x14ac:dyDescent="0.15"/>
    <row r="7901" customFormat="1" x14ac:dyDescent="0.15"/>
    <row r="7902" customFormat="1" x14ac:dyDescent="0.15"/>
    <row r="7903" customFormat="1" x14ac:dyDescent="0.15"/>
    <row r="7904" customFormat="1" x14ac:dyDescent="0.15"/>
    <row r="7905" customFormat="1" x14ac:dyDescent="0.15"/>
    <row r="7906" customFormat="1" x14ac:dyDescent="0.15"/>
    <row r="7907" customFormat="1" x14ac:dyDescent="0.15"/>
    <row r="7908" customFormat="1" x14ac:dyDescent="0.15"/>
    <row r="7909" customFormat="1" x14ac:dyDescent="0.15"/>
    <row r="7910" customFormat="1" x14ac:dyDescent="0.15"/>
    <row r="7911" customFormat="1" x14ac:dyDescent="0.15"/>
    <row r="7912" customFormat="1" x14ac:dyDescent="0.15"/>
    <row r="7913" customFormat="1" x14ac:dyDescent="0.15"/>
    <row r="7914" customFormat="1" x14ac:dyDescent="0.15"/>
    <row r="7915" customFormat="1" x14ac:dyDescent="0.15"/>
    <row r="7916" customFormat="1" x14ac:dyDescent="0.15"/>
    <row r="7917" customFormat="1" x14ac:dyDescent="0.15"/>
    <row r="7918" customFormat="1" x14ac:dyDescent="0.15"/>
    <row r="7919" customFormat="1" x14ac:dyDescent="0.15"/>
    <row r="7920" customFormat="1" x14ac:dyDescent="0.15"/>
    <row r="7921" customFormat="1" x14ac:dyDescent="0.15"/>
    <row r="7922" customFormat="1" x14ac:dyDescent="0.15"/>
    <row r="7923" customFormat="1" x14ac:dyDescent="0.15"/>
    <row r="7924" customFormat="1" x14ac:dyDescent="0.15"/>
    <row r="7925" customFormat="1" x14ac:dyDescent="0.15"/>
    <row r="7926" customFormat="1" x14ac:dyDescent="0.15"/>
    <row r="7927" customFormat="1" x14ac:dyDescent="0.15"/>
    <row r="7928" customFormat="1" x14ac:dyDescent="0.15"/>
    <row r="7929" customFormat="1" x14ac:dyDescent="0.15"/>
    <row r="7930" customFormat="1" x14ac:dyDescent="0.15"/>
    <row r="7931" customFormat="1" x14ac:dyDescent="0.15"/>
    <row r="7932" customFormat="1" x14ac:dyDescent="0.15"/>
    <row r="7933" customFormat="1" x14ac:dyDescent="0.15"/>
    <row r="7934" customFormat="1" x14ac:dyDescent="0.15"/>
    <row r="7935" customFormat="1" x14ac:dyDescent="0.15"/>
    <row r="7936" customFormat="1" x14ac:dyDescent="0.15"/>
    <row r="7937" customFormat="1" x14ac:dyDescent="0.15"/>
    <row r="7938" customFormat="1" x14ac:dyDescent="0.15"/>
    <row r="7939" customFormat="1" x14ac:dyDescent="0.15"/>
    <row r="7940" customFormat="1" x14ac:dyDescent="0.15"/>
    <row r="7941" customFormat="1" x14ac:dyDescent="0.15"/>
    <row r="7942" customFormat="1" x14ac:dyDescent="0.15"/>
    <row r="7943" customFormat="1" x14ac:dyDescent="0.15"/>
    <row r="7944" customFormat="1" x14ac:dyDescent="0.15"/>
    <row r="7945" customFormat="1" x14ac:dyDescent="0.15"/>
    <row r="7946" customFormat="1" x14ac:dyDescent="0.15"/>
    <row r="7947" customFormat="1" x14ac:dyDescent="0.15"/>
    <row r="7948" customFormat="1" x14ac:dyDescent="0.15"/>
    <row r="7949" customFormat="1" x14ac:dyDescent="0.15"/>
    <row r="7950" customFormat="1" x14ac:dyDescent="0.15"/>
    <row r="7951" customFormat="1" x14ac:dyDescent="0.15"/>
    <row r="7952" customFormat="1" x14ac:dyDescent="0.15"/>
    <row r="7953" customFormat="1" x14ac:dyDescent="0.15"/>
    <row r="7954" customFormat="1" x14ac:dyDescent="0.15"/>
    <row r="7955" customFormat="1" x14ac:dyDescent="0.15"/>
    <row r="7956" customFormat="1" x14ac:dyDescent="0.15"/>
    <row r="7957" customFormat="1" x14ac:dyDescent="0.15"/>
    <row r="7958" customFormat="1" x14ac:dyDescent="0.15"/>
    <row r="7959" customFormat="1" x14ac:dyDescent="0.15"/>
    <row r="7960" customFormat="1" x14ac:dyDescent="0.15"/>
    <row r="7961" customFormat="1" x14ac:dyDescent="0.15"/>
    <row r="7962" customFormat="1" x14ac:dyDescent="0.15"/>
    <row r="7963" customFormat="1" x14ac:dyDescent="0.15"/>
    <row r="7964" customFormat="1" x14ac:dyDescent="0.15"/>
    <row r="7965" customFormat="1" x14ac:dyDescent="0.15"/>
    <row r="7966" customFormat="1" x14ac:dyDescent="0.15"/>
    <row r="7967" customFormat="1" x14ac:dyDescent="0.15"/>
    <row r="7968" customFormat="1" x14ac:dyDescent="0.15"/>
    <row r="7969" customFormat="1" x14ac:dyDescent="0.15"/>
    <row r="7970" customFormat="1" x14ac:dyDescent="0.15"/>
    <row r="7971" customFormat="1" x14ac:dyDescent="0.15"/>
    <row r="7972" customFormat="1" x14ac:dyDescent="0.15"/>
    <row r="7973" customFormat="1" x14ac:dyDescent="0.15"/>
    <row r="7974" customFormat="1" x14ac:dyDescent="0.15"/>
    <row r="7975" customFormat="1" x14ac:dyDescent="0.15"/>
    <row r="7976" customFormat="1" x14ac:dyDescent="0.15"/>
    <row r="7977" customFormat="1" x14ac:dyDescent="0.15"/>
    <row r="7978" customFormat="1" x14ac:dyDescent="0.15"/>
    <row r="7979" customFormat="1" x14ac:dyDescent="0.15"/>
    <row r="7980" customFormat="1" x14ac:dyDescent="0.15"/>
    <row r="7981" customFormat="1" x14ac:dyDescent="0.15"/>
    <row r="7982" customFormat="1" x14ac:dyDescent="0.15"/>
    <row r="7983" customFormat="1" x14ac:dyDescent="0.15"/>
    <row r="7984" customFormat="1" x14ac:dyDescent="0.15"/>
    <row r="7985" customFormat="1" x14ac:dyDescent="0.15"/>
    <row r="7986" customFormat="1" x14ac:dyDescent="0.15"/>
    <row r="7987" customFormat="1" x14ac:dyDescent="0.15"/>
    <row r="7988" customFormat="1" x14ac:dyDescent="0.15"/>
    <row r="7989" customFormat="1" x14ac:dyDescent="0.15"/>
    <row r="7990" customFormat="1" x14ac:dyDescent="0.15"/>
    <row r="7991" customFormat="1" x14ac:dyDescent="0.15"/>
    <row r="7992" customFormat="1" x14ac:dyDescent="0.15"/>
    <row r="7993" customFormat="1" x14ac:dyDescent="0.15"/>
    <row r="7994" customFormat="1" x14ac:dyDescent="0.15"/>
    <row r="7995" customFormat="1" x14ac:dyDescent="0.15"/>
    <row r="7996" customFormat="1" x14ac:dyDescent="0.15"/>
    <row r="7997" customFormat="1" x14ac:dyDescent="0.15"/>
    <row r="7998" customFormat="1" x14ac:dyDescent="0.15"/>
    <row r="7999" customFormat="1" x14ac:dyDescent="0.15"/>
    <row r="8000" customFormat="1" x14ac:dyDescent="0.15"/>
    <row r="8001" customFormat="1" x14ac:dyDescent="0.15"/>
    <row r="8002" customFormat="1" x14ac:dyDescent="0.15"/>
    <row r="8003" customFormat="1" x14ac:dyDescent="0.15"/>
    <row r="8004" customFormat="1" x14ac:dyDescent="0.15"/>
    <row r="8005" customFormat="1" x14ac:dyDescent="0.15"/>
    <row r="8006" customFormat="1" x14ac:dyDescent="0.15"/>
    <row r="8007" customFormat="1" x14ac:dyDescent="0.15"/>
    <row r="8008" customFormat="1" x14ac:dyDescent="0.15"/>
    <row r="8009" customFormat="1" x14ac:dyDescent="0.15"/>
    <row r="8010" customFormat="1" x14ac:dyDescent="0.15"/>
    <row r="8011" customFormat="1" x14ac:dyDescent="0.15"/>
    <row r="8012" customFormat="1" x14ac:dyDescent="0.15"/>
    <row r="8013" customFormat="1" x14ac:dyDescent="0.15"/>
    <row r="8014" customFormat="1" x14ac:dyDescent="0.15"/>
    <row r="8015" customFormat="1" x14ac:dyDescent="0.15"/>
    <row r="8016" customFormat="1" x14ac:dyDescent="0.15"/>
    <row r="8017" customFormat="1" x14ac:dyDescent="0.15"/>
    <row r="8018" customFormat="1" x14ac:dyDescent="0.15"/>
    <row r="8019" customFormat="1" x14ac:dyDescent="0.15"/>
    <row r="8020" customFormat="1" x14ac:dyDescent="0.15"/>
    <row r="8021" customFormat="1" x14ac:dyDescent="0.15"/>
    <row r="8022" customFormat="1" x14ac:dyDescent="0.15"/>
    <row r="8023" customFormat="1" x14ac:dyDescent="0.15"/>
    <row r="8024" customFormat="1" x14ac:dyDescent="0.15"/>
    <row r="8025" customFormat="1" x14ac:dyDescent="0.15"/>
    <row r="8026" customFormat="1" x14ac:dyDescent="0.15"/>
    <row r="8027" customFormat="1" x14ac:dyDescent="0.15"/>
    <row r="8028" customFormat="1" x14ac:dyDescent="0.15"/>
    <row r="8029" customFormat="1" x14ac:dyDescent="0.15"/>
    <row r="8030" customFormat="1" x14ac:dyDescent="0.15"/>
    <row r="8031" customFormat="1" x14ac:dyDescent="0.15"/>
    <row r="8032" customFormat="1" x14ac:dyDescent="0.15"/>
    <row r="8033" customFormat="1" x14ac:dyDescent="0.15"/>
    <row r="8034" customFormat="1" x14ac:dyDescent="0.15"/>
    <row r="8035" customFormat="1" x14ac:dyDescent="0.15"/>
    <row r="8036" customFormat="1" x14ac:dyDescent="0.15"/>
    <row r="8037" customFormat="1" x14ac:dyDescent="0.15"/>
    <row r="8038" customFormat="1" x14ac:dyDescent="0.15"/>
    <row r="8039" customFormat="1" x14ac:dyDescent="0.15"/>
    <row r="8040" customFormat="1" x14ac:dyDescent="0.15"/>
    <row r="8041" customFormat="1" x14ac:dyDescent="0.15"/>
    <row r="8042" customFormat="1" x14ac:dyDescent="0.15"/>
    <row r="8043" customFormat="1" x14ac:dyDescent="0.15"/>
    <row r="8044" customFormat="1" x14ac:dyDescent="0.15"/>
    <row r="8045" customFormat="1" x14ac:dyDescent="0.15"/>
    <row r="8046" customFormat="1" x14ac:dyDescent="0.15"/>
    <row r="8047" customFormat="1" x14ac:dyDescent="0.15"/>
    <row r="8048" customFormat="1" x14ac:dyDescent="0.15"/>
    <row r="8049" customFormat="1" x14ac:dyDescent="0.15"/>
    <row r="8050" customFormat="1" x14ac:dyDescent="0.15"/>
    <row r="8051" customFormat="1" x14ac:dyDescent="0.15"/>
    <row r="8052" customFormat="1" x14ac:dyDescent="0.15"/>
    <row r="8053" customFormat="1" x14ac:dyDescent="0.15"/>
    <row r="8054" customFormat="1" x14ac:dyDescent="0.15"/>
    <row r="8055" customFormat="1" x14ac:dyDescent="0.15"/>
    <row r="8056" customFormat="1" x14ac:dyDescent="0.15"/>
    <row r="8057" customFormat="1" x14ac:dyDescent="0.15"/>
    <row r="8058" customFormat="1" x14ac:dyDescent="0.15"/>
    <row r="8059" customFormat="1" x14ac:dyDescent="0.15"/>
    <row r="8060" customFormat="1" x14ac:dyDescent="0.15"/>
    <row r="8061" customFormat="1" x14ac:dyDescent="0.15"/>
    <row r="8062" customFormat="1" x14ac:dyDescent="0.15"/>
    <row r="8063" customFormat="1" x14ac:dyDescent="0.15"/>
    <row r="8064" customFormat="1" x14ac:dyDescent="0.15"/>
    <row r="8065" customFormat="1" x14ac:dyDescent="0.15"/>
    <row r="8066" customFormat="1" x14ac:dyDescent="0.15"/>
    <row r="8067" customFormat="1" x14ac:dyDescent="0.15"/>
    <row r="8068" customFormat="1" x14ac:dyDescent="0.15"/>
    <row r="8069" customFormat="1" x14ac:dyDescent="0.15"/>
    <row r="8070" customFormat="1" x14ac:dyDescent="0.15"/>
    <row r="8071" customFormat="1" x14ac:dyDescent="0.15"/>
    <row r="8072" customFormat="1" x14ac:dyDescent="0.15"/>
    <row r="8073" customFormat="1" x14ac:dyDescent="0.15"/>
    <row r="8074" customFormat="1" x14ac:dyDescent="0.15"/>
    <row r="8075" customFormat="1" x14ac:dyDescent="0.15"/>
    <row r="8076" customFormat="1" x14ac:dyDescent="0.15"/>
    <row r="8077" customFormat="1" x14ac:dyDescent="0.15"/>
    <row r="8078" customFormat="1" x14ac:dyDescent="0.15"/>
    <row r="8079" customFormat="1" x14ac:dyDescent="0.15"/>
    <row r="8080" customFormat="1" x14ac:dyDescent="0.15"/>
    <row r="8081" customFormat="1" x14ac:dyDescent="0.15"/>
    <row r="8082" customFormat="1" x14ac:dyDescent="0.15"/>
    <row r="8083" customFormat="1" x14ac:dyDescent="0.15"/>
    <row r="8084" customFormat="1" x14ac:dyDescent="0.15"/>
    <row r="8085" customFormat="1" x14ac:dyDescent="0.15"/>
    <row r="8086" customFormat="1" x14ac:dyDescent="0.15"/>
    <row r="8087" customFormat="1" x14ac:dyDescent="0.15"/>
    <row r="8088" customFormat="1" x14ac:dyDescent="0.15"/>
    <row r="8089" customFormat="1" x14ac:dyDescent="0.15"/>
    <row r="8090" customFormat="1" x14ac:dyDescent="0.15"/>
    <row r="8091" customFormat="1" x14ac:dyDescent="0.15"/>
    <row r="8092" customFormat="1" x14ac:dyDescent="0.15"/>
    <row r="8093" customFormat="1" x14ac:dyDescent="0.15"/>
    <row r="8094" customFormat="1" x14ac:dyDescent="0.15"/>
    <row r="8095" customFormat="1" x14ac:dyDescent="0.15"/>
    <row r="8096" customFormat="1" x14ac:dyDescent="0.15"/>
    <row r="8097" customFormat="1" x14ac:dyDescent="0.15"/>
    <row r="8098" customFormat="1" x14ac:dyDescent="0.15"/>
    <row r="8099" customFormat="1" x14ac:dyDescent="0.15"/>
    <row r="8100" customFormat="1" x14ac:dyDescent="0.15"/>
    <row r="8101" customFormat="1" x14ac:dyDescent="0.15"/>
    <row r="8102" customFormat="1" x14ac:dyDescent="0.15"/>
    <row r="8103" customFormat="1" x14ac:dyDescent="0.15"/>
    <row r="8104" customFormat="1" x14ac:dyDescent="0.15"/>
    <row r="8105" customFormat="1" x14ac:dyDescent="0.15"/>
    <row r="8106" customFormat="1" x14ac:dyDescent="0.15"/>
    <row r="8107" customFormat="1" x14ac:dyDescent="0.15"/>
    <row r="8108" customFormat="1" x14ac:dyDescent="0.15"/>
    <row r="8109" customFormat="1" x14ac:dyDescent="0.15"/>
    <row r="8110" customFormat="1" x14ac:dyDescent="0.15"/>
    <row r="8111" customFormat="1" x14ac:dyDescent="0.15"/>
    <row r="8112" customFormat="1" x14ac:dyDescent="0.15"/>
    <row r="8113" customFormat="1" x14ac:dyDescent="0.15"/>
    <row r="8114" customFormat="1" x14ac:dyDescent="0.15"/>
    <row r="8115" customFormat="1" x14ac:dyDescent="0.15"/>
    <row r="8116" customFormat="1" x14ac:dyDescent="0.15"/>
    <row r="8117" customFormat="1" x14ac:dyDescent="0.15"/>
    <row r="8118" customFormat="1" x14ac:dyDescent="0.15"/>
    <row r="8119" customFormat="1" x14ac:dyDescent="0.15"/>
    <row r="8120" customFormat="1" x14ac:dyDescent="0.15"/>
    <row r="8121" customFormat="1" x14ac:dyDescent="0.15"/>
    <row r="8122" customFormat="1" x14ac:dyDescent="0.15"/>
    <row r="8123" customFormat="1" x14ac:dyDescent="0.15"/>
    <row r="8124" customFormat="1" x14ac:dyDescent="0.15"/>
    <row r="8125" customFormat="1" x14ac:dyDescent="0.15"/>
    <row r="8126" customFormat="1" x14ac:dyDescent="0.15"/>
    <row r="8127" customFormat="1" x14ac:dyDescent="0.15"/>
    <row r="8128" customFormat="1" x14ac:dyDescent="0.15"/>
    <row r="8129" customFormat="1" x14ac:dyDescent="0.15"/>
    <row r="8130" customFormat="1" x14ac:dyDescent="0.15"/>
    <row r="8131" customFormat="1" x14ac:dyDescent="0.15"/>
    <row r="8132" customFormat="1" x14ac:dyDescent="0.15"/>
    <row r="8133" customFormat="1" x14ac:dyDescent="0.15"/>
    <row r="8134" customFormat="1" x14ac:dyDescent="0.15"/>
    <row r="8135" customFormat="1" x14ac:dyDescent="0.15"/>
    <row r="8136" customFormat="1" x14ac:dyDescent="0.15"/>
    <row r="8137" customFormat="1" x14ac:dyDescent="0.15"/>
    <row r="8138" customFormat="1" x14ac:dyDescent="0.15"/>
    <row r="8139" customFormat="1" x14ac:dyDescent="0.15"/>
    <row r="8140" customFormat="1" x14ac:dyDescent="0.15"/>
    <row r="8141" customFormat="1" x14ac:dyDescent="0.15"/>
    <row r="8142" customFormat="1" x14ac:dyDescent="0.15"/>
    <row r="8143" customFormat="1" x14ac:dyDescent="0.15"/>
    <row r="8144" customFormat="1" x14ac:dyDescent="0.15"/>
    <row r="8145" customFormat="1" x14ac:dyDescent="0.15"/>
    <row r="8146" customFormat="1" x14ac:dyDescent="0.15"/>
    <row r="8147" customFormat="1" x14ac:dyDescent="0.15"/>
    <row r="8148" customFormat="1" x14ac:dyDescent="0.15"/>
    <row r="8149" customFormat="1" x14ac:dyDescent="0.15"/>
    <row r="8150" customFormat="1" x14ac:dyDescent="0.15"/>
    <row r="8151" customFormat="1" x14ac:dyDescent="0.15"/>
    <row r="8152" customFormat="1" x14ac:dyDescent="0.15"/>
    <row r="8153" customFormat="1" x14ac:dyDescent="0.15"/>
    <row r="8154" customFormat="1" x14ac:dyDescent="0.15"/>
    <row r="8155" customFormat="1" x14ac:dyDescent="0.15"/>
    <row r="8156" customFormat="1" x14ac:dyDescent="0.15"/>
    <row r="8157" customFormat="1" x14ac:dyDescent="0.15"/>
    <row r="8158" customFormat="1" x14ac:dyDescent="0.15"/>
    <row r="8159" customFormat="1" x14ac:dyDescent="0.15"/>
    <row r="8160" customFormat="1" x14ac:dyDescent="0.15"/>
    <row r="8161" customFormat="1" x14ac:dyDescent="0.15"/>
    <row r="8162" customFormat="1" x14ac:dyDescent="0.15"/>
    <row r="8163" customFormat="1" x14ac:dyDescent="0.15"/>
    <row r="8164" customFormat="1" x14ac:dyDescent="0.15"/>
    <row r="8165" customFormat="1" x14ac:dyDescent="0.15"/>
    <row r="8166" customFormat="1" x14ac:dyDescent="0.15"/>
    <row r="8167" customFormat="1" x14ac:dyDescent="0.15"/>
    <row r="8168" customFormat="1" x14ac:dyDescent="0.15"/>
    <row r="8169" customFormat="1" x14ac:dyDescent="0.15"/>
    <row r="8170" customFormat="1" x14ac:dyDescent="0.15"/>
    <row r="8171" customFormat="1" x14ac:dyDescent="0.15"/>
    <row r="8172" customFormat="1" x14ac:dyDescent="0.15"/>
    <row r="8173" customFormat="1" x14ac:dyDescent="0.15"/>
    <row r="8174" customFormat="1" x14ac:dyDescent="0.15"/>
    <row r="8175" customFormat="1" x14ac:dyDescent="0.15"/>
    <row r="8176" customFormat="1" x14ac:dyDescent="0.15"/>
    <row r="8177" customFormat="1" x14ac:dyDescent="0.15"/>
    <row r="8178" customFormat="1" x14ac:dyDescent="0.15"/>
    <row r="8179" customFormat="1" x14ac:dyDescent="0.15"/>
    <row r="8180" customFormat="1" x14ac:dyDescent="0.15"/>
    <row r="8181" customFormat="1" x14ac:dyDescent="0.15"/>
    <row r="8182" customFormat="1" x14ac:dyDescent="0.15"/>
    <row r="8183" customFormat="1" x14ac:dyDescent="0.15"/>
    <row r="8184" customFormat="1" x14ac:dyDescent="0.15"/>
    <row r="8185" customFormat="1" x14ac:dyDescent="0.15"/>
    <row r="8186" customFormat="1" x14ac:dyDescent="0.15"/>
    <row r="8187" customFormat="1" x14ac:dyDescent="0.15"/>
    <row r="8188" customFormat="1" x14ac:dyDescent="0.15"/>
    <row r="8189" customFormat="1" x14ac:dyDescent="0.15"/>
    <row r="8190" customFormat="1" x14ac:dyDescent="0.15"/>
    <row r="8191" customFormat="1" x14ac:dyDescent="0.15"/>
    <row r="8192" customFormat="1" x14ac:dyDescent="0.15"/>
    <row r="8193" customFormat="1" x14ac:dyDescent="0.15"/>
    <row r="8194" customFormat="1" x14ac:dyDescent="0.15"/>
    <row r="8195" customFormat="1" x14ac:dyDescent="0.15"/>
    <row r="8196" customFormat="1" x14ac:dyDescent="0.15"/>
    <row r="8197" customFormat="1" x14ac:dyDescent="0.15"/>
    <row r="8198" customFormat="1" x14ac:dyDescent="0.15"/>
    <row r="8199" customFormat="1" x14ac:dyDescent="0.15"/>
    <row r="8200" customFormat="1" x14ac:dyDescent="0.15"/>
    <row r="8201" customFormat="1" x14ac:dyDescent="0.15"/>
    <row r="8202" customFormat="1" x14ac:dyDescent="0.15"/>
    <row r="8203" customFormat="1" x14ac:dyDescent="0.15"/>
    <row r="8204" customFormat="1" x14ac:dyDescent="0.15"/>
    <row r="8205" customFormat="1" x14ac:dyDescent="0.15"/>
    <row r="8206" customFormat="1" x14ac:dyDescent="0.15"/>
    <row r="8207" customFormat="1" x14ac:dyDescent="0.15"/>
    <row r="8208" customFormat="1" x14ac:dyDescent="0.15"/>
    <row r="8209" customFormat="1" x14ac:dyDescent="0.15"/>
    <row r="8210" customFormat="1" x14ac:dyDescent="0.15"/>
    <row r="8211" customFormat="1" x14ac:dyDescent="0.15"/>
    <row r="8212" customFormat="1" x14ac:dyDescent="0.15"/>
    <row r="8213" customFormat="1" x14ac:dyDescent="0.15"/>
    <row r="8214" customFormat="1" x14ac:dyDescent="0.15"/>
    <row r="8215" customFormat="1" x14ac:dyDescent="0.15"/>
    <row r="8216" customFormat="1" x14ac:dyDescent="0.15"/>
    <row r="8217" customFormat="1" x14ac:dyDescent="0.15"/>
    <row r="8218" customFormat="1" x14ac:dyDescent="0.15"/>
    <row r="8219" customFormat="1" x14ac:dyDescent="0.15"/>
    <row r="8220" customFormat="1" x14ac:dyDescent="0.15"/>
    <row r="8221" customFormat="1" x14ac:dyDescent="0.15"/>
    <row r="8222" customFormat="1" x14ac:dyDescent="0.15"/>
    <row r="8223" customFormat="1" x14ac:dyDescent="0.15"/>
    <row r="8224" customFormat="1" x14ac:dyDescent="0.15"/>
    <row r="8225" customFormat="1" x14ac:dyDescent="0.15"/>
    <row r="8226" customFormat="1" x14ac:dyDescent="0.15"/>
    <row r="8227" customFormat="1" x14ac:dyDescent="0.15"/>
    <row r="8228" customFormat="1" x14ac:dyDescent="0.15"/>
    <row r="8229" customFormat="1" x14ac:dyDescent="0.15"/>
    <row r="8230" customFormat="1" x14ac:dyDescent="0.15"/>
    <row r="8231" customFormat="1" x14ac:dyDescent="0.15"/>
    <row r="8232" customFormat="1" x14ac:dyDescent="0.15"/>
    <row r="8233" customFormat="1" x14ac:dyDescent="0.15"/>
    <row r="8234" customFormat="1" x14ac:dyDescent="0.15"/>
    <row r="8235" customFormat="1" x14ac:dyDescent="0.15"/>
    <row r="8236" customFormat="1" x14ac:dyDescent="0.15"/>
    <row r="8237" customFormat="1" x14ac:dyDescent="0.15"/>
    <row r="8238" customFormat="1" x14ac:dyDescent="0.15"/>
    <row r="8239" customFormat="1" x14ac:dyDescent="0.15"/>
    <row r="8240" customFormat="1" x14ac:dyDescent="0.15"/>
    <row r="8241" customFormat="1" x14ac:dyDescent="0.15"/>
    <row r="8242" customFormat="1" x14ac:dyDescent="0.15"/>
    <row r="8243" customFormat="1" x14ac:dyDescent="0.15"/>
    <row r="8244" customFormat="1" x14ac:dyDescent="0.15"/>
    <row r="8245" customFormat="1" x14ac:dyDescent="0.15"/>
    <row r="8246" customFormat="1" x14ac:dyDescent="0.15"/>
    <row r="8247" customFormat="1" x14ac:dyDescent="0.15"/>
    <row r="8248" customFormat="1" x14ac:dyDescent="0.15"/>
    <row r="8249" customFormat="1" x14ac:dyDescent="0.15"/>
    <row r="8250" customFormat="1" x14ac:dyDescent="0.15"/>
    <row r="8251" customFormat="1" x14ac:dyDescent="0.15"/>
    <row r="8252" customFormat="1" x14ac:dyDescent="0.15"/>
    <row r="8253" customFormat="1" x14ac:dyDescent="0.15"/>
    <row r="8254" customFormat="1" x14ac:dyDescent="0.15"/>
    <row r="8255" customFormat="1" x14ac:dyDescent="0.15"/>
    <row r="8256" customFormat="1" x14ac:dyDescent="0.15"/>
    <row r="8257" customFormat="1" x14ac:dyDescent="0.15"/>
    <row r="8258" customFormat="1" x14ac:dyDescent="0.15"/>
    <row r="8259" customFormat="1" x14ac:dyDescent="0.15"/>
    <row r="8260" customFormat="1" x14ac:dyDescent="0.15"/>
    <row r="8261" customFormat="1" x14ac:dyDescent="0.15"/>
    <row r="8262" customFormat="1" x14ac:dyDescent="0.15"/>
    <row r="8263" customFormat="1" x14ac:dyDescent="0.15"/>
    <row r="8264" customFormat="1" x14ac:dyDescent="0.15"/>
    <row r="8265" customFormat="1" x14ac:dyDescent="0.15"/>
    <row r="8266" customFormat="1" x14ac:dyDescent="0.15"/>
    <row r="8267" customFormat="1" x14ac:dyDescent="0.15"/>
    <row r="8268" customFormat="1" x14ac:dyDescent="0.15"/>
    <row r="8269" customFormat="1" x14ac:dyDescent="0.15"/>
    <row r="8270" customFormat="1" x14ac:dyDescent="0.15"/>
    <row r="8271" customFormat="1" x14ac:dyDescent="0.15"/>
    <row r="8272" customFormat="1" x14ac:dyDescent="0.15"/>
    <row r="8273" customFormat="1" x14ac:dyDescent="0.15"/>
    <row r="8274" customFormat="1" x14ac:dyDescent="0.15"/>
    <row r="8275" customFormat="1" x14ac:dyDescent="0.15"/>
    <row r="8276" customFormat="1" x14ac:dyDescent="0.15"/>
    <row r="8277" customFormat="1" x14ac:dyDescent="0.15"/>
    <row r="8278" customFormat="1" x14ac:dyDescent="0.15"/>
    <row r="8279" customFormat="1" x14ac:dyDescent="0.15"/>
    <row r="8280" customFormat="1" x14ac:dyDescent="0.15"/>
    <row r="8281" customFormat="1" x14ac:dyDescent="0.15"/>
    <row r="8282" customFormat="1" x14ac:dyDescent="0.15"/>
    <row r="8283" customFormat="1" x14ac:dyDescent="0.15"/>
    <row r="8284" customFormat="1" x14ac:dyDescent="0.15"/>
    <row r="8285" customFormat="1" x14ac:dyDescent="0.15"/>
    <row r="8286" customFormat="1" x14ac:dyDescent="0.15"/>
    <row r="8287" customFormat="1" x14ac:dyDescent="0.15"/>
    <row r="8288" customFormat="1" x14ac:dyDescent="0.15"/>
    <row r="8289" customFormat="1" x14ac:dyDescent="0.15"/>
    <row r="8290" customFormat="1" x14ac:dyDescent="0.15"/>
    <row r="8291" customFormat="1" x14ac:dyDescent="0.15"/>
    <row r="8292" customFormat="1" x14ac:dyDescent="0.15"/>
    <row r="8293" customFormat="1" x14ac:dyDescent="0.15"/>
    <row r="8294" customFormat="1" x14ac:dyDescent="0.15"/>
    <row r="8295" customFormat="1" x14ac:dyDescent="0.15"/>
    <row r="8296" customFormat="1" x14ac:dyDescent="0.15"/>
    <row r="8297" customFormat="1" x14ac:dyDescent="0.15"/>
    <row r="8298" customFormat="1" x14ac:dyDescent="0.15"/>
    <row r="8299" customFormat="1" x14ac:dyDescent="0.15"/>
    <row r="8300" customFormat="1" x14ac:dyDescent="0.15"/>
    <row r="8301" customFormat="1" x14ac:dyDescent="0.15"/>
    <row r="8302" customFormat="1" x14ac:dyDescent="0.15"/>
    <row r="8303" customFormat="1" x14ac:dyDescent="0.15"/>
    <row r="8304" customFormat="1" x14ac:dyDescent="0.15"/>
    <row r="8305" customFormat="1" x14ac:dyDescent="0.15"/>
    <row r="8306" customFormat="1" x14ac:dyDescent="0.15"/>
    <row r="8307" customFormat="1" x14ac:dyDescent="0.15"/>
    <row r="8308" customFormat="1" x14ac:dyDescent="0.15"/>
    <row r="8309" customFormat="1" x14ac:dyDescent="0.15"/>
    <row r="8310" customFormat="1" x14ac:dyDescent="0.15"/>
    <row r="8311" customFormat="1" x14ac:dyDescent="0.15"/>
    <row r="8312" customFormat="1" x14ac:dyDescent="0.15"/>
    <row r="8313" customFormat="1" x14ac:dyDescent="0.15"/>
    <row r="8314" customFormat="1" x14ac:dyDescent="0.15"/>
    <row r="8315" customFormat="1" x14ac:dyDescent="0.15"/>
    <row r="8316" customFormat="1" x14ac:dyDescent="0.15"/>
    <row r="8317" customFormat="1" x14ac:dyDescent="0.15"/>
    <row r="8318" customFormat="1" x14ac:dyDescent="0.15"/>
    <row r="8319" customFormat="1" x14ac:dyDescent="0.15"/>
    <row r="8320" customFormat="1" x14ac:dyDescent="0.15"/>
    <row r="8321" customFormat="1" x14ac:dyDescent="0.15"/>
    <row r="8322" customFormat="1" x14ac:dyDescent="0.15"/>
    <row r="8323" customFormat="1" x14ac:dyDescent="0.15"/>
    <row r="8324" customFormat="1" x14ac:dyDescent="0.15"/>
    <row r="8325" customFormat="1" x14ac:dyDescent="0.15"/>
    <row r="8326" customFormat="1" x14ac:dyDescent="0.15"/>
    <row r="8327" customFormat="1" x14ac:dyDescent="0.15"/>
    <row r="8328" customFormat="1" x14ac:dyDescent="0.15"/>
    <row r="8329" customFormat="1" x14ac:dyDescent="0.15"/>
    <row r="8330" customFormat="1" x14ac:dyDescent="0.15"/>
    <row r="8331" customFormat="1" x14ac:dyDescent="0.15"/>
    <row r="8332" customFormat="1" x14ac:dyDescent="0.15"/>
    <row r="8333" customFormat="1" x14ac:dyDescent="0.15"/>
    <row r="8334" customFormat="1" x14ac:dyDescent="0.15"/>
    <row r="8335" customFormat="1" x14ac:dyDescent="0.15"/>
    <row r="8336" customFormat="1" x14ac:dyDescent="0.15"/>
    <row r="8337" customFormat="1" x14ac:dyDescent="0.15"/>
    <row r="8338" customFormat="1" x14ac:dyDescent="0.15"/>
    <row r="8339" customFormat="1" x14ac:dyDescent="0.15"/>
    <row r="8340" customFormat="1" x14ac:dyDescent="0.15"/>
    <row r="8341" customFormat="1" x14ac:dyDescent="0.15"/>
    <row r="8342" customFormat="1" x14ac:dyDescent="0.15"/>
    <row r="8343" customFormat="1" x14ac:dyDescent="0.15"/>
    <row r="8344" customFormat="1" x14ac:dyDescent="0.15"/>
    <row r="8345" customFormat="1" x14ac:dyDescent="0.15"/>
    <row r="8346" customFormat="1" x14ac:dyDescent="0.15"/>
    <row r="8347" customFormat="1" x14ac:dyDescent="0.15"/>
    <row r="8348" customFormat="1" x14ac:dyDescent="0.15"/>
    <row r="8349" customFormat="1" x14ac:dyDescent="0.15"/>
    <row r="8350" customFormat="1" x14ac:dyDescent="0.15"/>
    <row r="8351" customFormat="1" x14ac:dyDescent="0.15"/>
    <row r="8352" customFormat="1" x14ac:dyDescent="0.15"/>
    <row r="8353" customFormat="1" x14ac:dyDescent="0.15"/>
    <row r="8354" customFormat="1" x14ac:dyDescent="0.15"/>
    <row r="8355" customFormat="1" x14ac:dyDescent="0.15"/>
    <row r="8356" customFormat="1" x14ac:dyDescent="0.15"/>
    <row r="8357" customFormat="1" x14ac:dyDescent="0.15"/>
    <row r="8358" customFormat="1" x14ac:dyDescent="0.15"/>
    <row r="8359" customFormat="1" x14ac:dyDescent="0.15"/>
    <row r="8360" customFormat="1" x14ac:dyDescent="0.15"/>
    <row r="8361" customFormat="1" x14ac:dyDescent="0.15"/>
    <row r="8362" customFormat="1" x14ac:dyDescent="0.15"/>
    <row r="8363" customFormat="1" x14ac:dyDescent="0.15"/>
    <row r="8364" customFormat="1" x14ac:dyDescent="0.15"/>
    <row r="8365" customFormat="1" x14ac:dyDescent="0.15"/>
    <row r="8366" customFormat="1" x14ac:dyDescent="0.15"/>
    <row r="8367" customFormat="1" x14ac:dyDescent="0.15"/>
    <row r="8368" customFormat="1" x14ac:dyDescent="0.15"/>
    <row r="8369" customFormat="1" x14ac:dyDescent="0.15"/>
    <row r="8370" customFormat="1" x14ac:dyDescent="0.15"/>
    <row r="8371" customFormat="1" x14ac:dyDescent="0.15"/>
    <row r="8372" customFormat="1" x14ac:dyDescent="0.15"/>
    <row r="8373" customFormat="1" x14ac:dyDescent="0.15"/>
    <row r="8374" customFormat="1" x14ac:dyDescent="0.15"/>
    <row r="8375" customFormat="1" x14ac:dyDescent="0.15"/>
    <row r="8376" customFormat="1" x14ac:dyDescent="0.15"/>
    <row r="8377" customFormat="1" x14ac:dyDescent="0.15"/>
    <row r="8378" customFormat="1" x14ac:dyDescent="0.15"/>
    <row r="8379" customFormat="1" x14ac:dyDescent="0.15"/>
    <row r="8380" customFormat="1" x14ac:dyDescent="0.15"/>
    <row r="8381" customFormat="1" x14ac:dyDescent="0.15"/>
    <row r="8382" customFormat="1" x14ac:dyDescent="0.15"/>
    <row r="8383" customFormat="1" x14ac:dyDescent="0.15"/>
    <row r="8384" customFormat="1" x14ac:dyDescent="0.15"/>
    <row r="8385" customFormat="1" x14ac:dyDescent="0.15"/>
    <row r="8386" customFormat="1" x14ac:dyDescent="0.15"/>
    <row r="8387" customFormat="1" x14ac:dyDescent="0.15"/>
    <row r="8388" customFormat="1" x14ac:dyDescent="0.15"/>
    <row r="8389" customFormat="1" x14ac:dyDescent="0.15"/>
    <row r="8390" customFormat="1" x14ac:dyDescent="0.15"/>
    <row r="8391" customFormat="1" x14ac:dyDescent="0.15"/>
    <row r="8392" customFormat="1" x14ac:dyDescent="0.15"/>
    <row r="8393" customFormat="1" x14ac:dyDescent="0.15"/>
    <row r="8394" customFormat="1" x14ac:dyDescent="0.15"/>
    <row r="8395" customFormat="1" x14ac:dyDescent="0.15"/>
    <row r="8396" customFormat="1" x14ac:dyDescent="0.15"/>
    <row r="8397" customFormat="1" x14ac:dyDescent="0.15"/>
    <row r="8398" customFormat="1" x14ac:dyDescent="0.15"/>
    <row r="8399" customFormat="1" x14ac:dyDescent="0.15"/>
    <row r="8400" customFormat="1" x14ac:dyDescent="0.15"/>
    <row r="8401" customFormat="1" x14ac:dyDescent="0.15"/>
    <row r="8402" customFormat="1" x14ac:dyDescent="0.15"/>
    <row r="8403" customFormat="1" x14ac:dyDescent="0.15"/>
    <row r="8404" customFormat="1" x14ac:dyDescent="0.15"/>
    <row r="8405" customFormat="1" x14ac:dyDescent="0.15"/>
    <row r="8406" customFormat="1" x14ac:dyDescent="0.15"/>
    <row r="8407" customFormat="1" x14ac:dyDescent="0.15"/>
    <row r="8408" customFormat="1" x14ac:dyDescent="0.15"/>
    <row r="8409" customFormat="1" x14ac:dyDescent="0.15"/>
    <row r="8410" customFormat="1" x14ac:dyDescent="0.15"/>
    <row r="8411" customFormat="1" x14ac:dyDescent="0.15"/>
    <row r="8412" customFormat="1" x14ac:dyDescent="0.15"/>
    <row r="8413" customFormat="1" x14ac:dyDescent="0.15"/>
    <row r="8414" customFormat="1" x14ac:dyDescent="0.15"/>
    <row r="8415" customFormat="1" x14ac:dyDescent="0.15"/>
    <row r="8416" customFormat="1" x14ac:dyDescent="0.15"/>
    <row r="8417" customFormat="1" x14ac:dyDescent="0.15"/>
    <row r="8418" customFormat="1" x14ac:dyDescent="0.15"/>
    <row r="8419" customFormat="1" x14ac:dyDescent="0.15"/>
    <row r="8420" customFormat="1" x14ac:dyDescent="0.15"/>
    <row r="8421" customFormat="1" x14ac:dyDescent="0.15"/>
    <row r="8422" customFormat="1" x14ac:dyDescent="0.15"/>
    <row r="8423" customFormat="1" x14ac:dyDescent="0.15"/>
    <row r="8424" customFormat="1" x14ac:dyDescent="0.15"/>
    <row r="8425" customFormat="1" x14ac:dyDescent="0.15"/>
    <row r="8426" customFormat="1" x14ac:dyDescent="0.15"/>
    <row r="8427" customFormat="1" x14ac:dyDescent="0.15"/>
    <row r="8428" customFormat="1" x14ac:dyDescent="0.15"/>
    <row r="8429" customFormat="1" x14ac:dyDescent="0.15"/>
    <row r="8430" customFormat="1" x14ac:dyDescent="0.15"/>
    <row r="8431" customFormat="1" x14ac:dyDescent="0.15"/>
    <row r="8432" customFormat="1" x14ac:dyDescent="0.15"/>
    <row r="8433" customFormat="1" x14ac:dyDescent="0.15"/>
    <row r="8434" customFormat="1" x14ac:dyDescent="0.15"/>
    <row r="8435" customFormat="1" x14ac:dyDescent="0.15"/>
    <row r="8436" customFormat="1" x14ac:dyDescent="0.15"/>
    <row r="8437" customFormat="1" x14ac:dyDescent="0.15"/>
    <row r="8438" customFormat="1" x14ac:dyDescent="0.15"/>
    <row r="8439" customFormat="1" x14ac:dyDescent="0.15"/>
    <row r="8440" customFormat="1" x14ac:dyDescent="0.15"/>
    <row r="8441" customFormat="1" x14ac:dyDescent="0.15"/>
    <row r="8442" customFormat="1" x14ac:dyDescent="0.15"/>
    <row r="8443" customFormat="1" x14ac:dyDescent="0.15"/>
    <row r="8444" customFormat="1" x14ac:dyDescent="0.15"/>
    <row r="8445" customFormat="1" x14ac:dyDescent="0.15"/>
    <row r="8446" customFormat="1" x14ac:dyDescent="0.15"/>
    <row r="8447" customFormat="1" x14ac:dyDescent="0.15"/>
    <row r="8448" customFormat="1" x14ac:dyDescent="0.15"/>
    <row r="8449" customFormat="1" x14ac:dyDescent="0.15"/>
    <row r="8450" customFormat="1" x14ac:dyDescent="0.15"/>
    <row r="8451" customFormat="1" x14ac:dyDescent="0.15"/>
    <row r="8452" customFormat="1" x14ac:dyDescent="0.15"/>
    <row r="8453" customFormat="1" x14ac:dyDescent="0.15"/>
    <row r="8454" customFormat="1" x14ac:dyDescent="0.15"/>
    <row r="8455" customFormat="1" x14ac:dyDescent="0.15"/>
    <row r="8456" customFormat="1" x14ac:dyDescent="0.15"/>
    <row r="8457" customFormat="1" x14ac:dyDescent="0.15"/>
    <row r="8458" customFormat="1" x14ac:dyDescent="0.15"/>
    <row r="8459" customFormat="1" x14ac:dyDescent="0.15"/>
    <row r="8460" customFormat="1" x14ac:dyDescent="0.15"/>
    <row r="8461" customFormat="1" x14ac:dyDescent="0.15"/>
    <row r="8462" customFormat="1" x14ac:dyDescent="0.15"/>
    <row r="8463" customFormat="1" x14ac:dyDescent="0.15"/>
    <row r="8464" customFormat="1" x14ac:dyDescent="0.15"/>
    <row r="8465" customFormat="1" x14ac:dyDescent="0.15"/>
    <row r="8466" customFormat="1" x14ac:dyDescent="0.15"/>
    <row r="8467" customFormat="1" x14ac:dyDescent="0.15"/>
    <row r="8468" customFormat="1" x14ac:dyDescent="0.15"/>
    <row r="8469" customFormat="1" x14ac:dyDescent="0.15"/>
    <row r="8470" customFormat="1" x14ac:dyDescent="0.15"/>
    <row r="8471" customFormat="1" x14ac:dyDescent="0.15"/>
    <row r="8472" customFormat="1" x14ac:dyDescent="0.15"/>
    <row r="8473" customFormat="1" x14ac:dyDescent="0.15"/>
    <row r="8474" customFormat="1" x14ac:dyDescent="0.15"/>
    <row r="8475" customFormat="1" x14ac:dyDescent="0.15"/>
    <row r="8476" customFormat="1" x14ac:dyDescent="0.15"/>
    <row r="8477" customFormat="1" x14ac:dyDescent="0.15"/>
    <row r="8478" customFormat="1" x14ac:dyDescent="0.15"/>
    <row r="8479" customFormat="1" x14ac:dyDescent="0.15"/>
    <row r="8480" customFormat="1" x14ac:dyDescent="0.15"/>
    <row r="8481" customFormat="1" x14ac:dyDescent="0.15"/>
    <row r="8482" customFormat="1" x14ac:dyDescent="0.15"/>
    <row r="8483" customFormat="1" x14ac:dyDescent="0.15"/>
    <row r="8484" customFormat="1" x14ac:dyDescent="0.15"/>
    <row r="8485" customFormat="1" x14ac:dyDescent="0.15"/>
    <row r="8486" customFormat="1" x14ac:dyDescent="0.15"/>
    <row r="8487" customFormat="1" x14ac:dyDescent="0.15"/>
    <row r="8488" customFormat="1" x14ac:dyDescent="0.15"/>
    <row r="8489" customFormat="1" x14ac:dyDescent="0.15"/>
    <row r="8490" customFormat="1" x14ac:dyDescent="0.15"/>
    <row r="8491" customFormat="1" x14ac:dyDescent="0.15"/>
    <row r="8492" customFormat="1" x14ac:dyDescent="0.15"/>
    <row r="8493" customFormat="1" x14ac:dyDescent="0.15"/>
    <row r="8494" customFormat="1" x14ac:dyDescent="0.15"/>
    <row r="8495" customFormat="1" x14ac:dyDescent="0.15"/>
    <row r="8496" customFormat="1" x14ac:dyDescent="0.15"/>
    <row r="8497" customFormat="1" x14ac:dyDescent="0.15"/>
    <row r="8498" customFormat="1" x14ac:dyDescent="0.15"/>
    <row r="8499" customFormat="1" x14ac:dyDescent="0.15"/>
    <row r="8500" customFormat="1" x14ac:dyDescent="0.15"/>
    <row r="8501" customFormat="1" x14ac:dyDescent="0.15"/>
    <row r="8502" customFormat="1" x14ac:dyDescent="0.15"/>
    <row r="8503" customFormat="1" x14ac:dyDescent="0.15"/>
    <row r="8504" customFormat="1" x14ac:dyDescent="0.15"/>
    <row r="8505" customFormat="1" x14ac:dyDescent="0.15"/>
    <row r="8506" customFormat="1" x14ac:dyDescent="0.15"/>
    <row r="8507" customFormat="1" x14ac:dyDescent="0.15"/>
    <row r="8508" customFormat="1" x14ac:dyDescent="0.15"/>
    <row r="8509" customFormat="1" x14ac:dyDescent="0.15"/>
    <row r="8510" customFormat="1" x14ac:dyDescent="0.15"/>
    <row r="8511" customFormat="1" x14ac:dyDescent="0.15"/>
    <row r="8512" customFormat="1" x14ac:dyDescent="0.15"/>
    <row r="8513" customFormat="1" x14ac:dyDescent="0.15"/>
    <row r="8514" customFormat="1" x14ac:dyDescent="0.15"/>
    <row r="8515" customFormat="1" x14ac:dyDescent="0.15"/>
    <row r="8516" customFormat="1" x14ac:dyDescent="0.15"/>
    <row r="8517" customFormat="1" x14ac:dyDescent="0.15"/>
    <row r="8518" customFormat="1" x14ac:dyDescent="0.15"/>
    <row r="8519" customFormat="1" x14ac:dyDescent="0.15"/>
    <row r="8520" customFormat="1" x14ac:dyDescent="0.15"/>
    <row r="8521" customFormat="1" x14ac:dyDescent="0.15"/>
    <row r="8522" customFormat="1" x14ac:dyDescent="0.15"/>
    <row r="8523" customFormat="1" x14ac:dyDescent="0.15"/>
    <row r="8524" customFormat="1" x14ac:dyDescent="0.15"/>
    <row r="8525" customFormat="1" x14ac:dyDescent="0.15"/>
    <row r="8526" customFormat="1" x14ac:dyDescent="0.15"/>
    <row r="8527" customFormat="1" x14ac:dyDescent="0.15"/>
    <row r="8528" customFormat="1" x14ac:dyDescent="0.15"/>
    <row r="8529" customFormat="1" x14ac:dyDescent="0.15"/>
    <row r="8530" customFormat="1" x14ac:dyDescent="0.15"/>
    <row r="8531" customFormat="1" x14ac:dyDescent="0.15"/>
    <row r="8532" customFormat="1" x14ac:dyDescent="0.15"/>
    <row r="8533" customFormat="1" x14ac:dyDescent="0.15"/>
    <row r="8534" customFormat="1" x14ac:dyDescent="0.15"/>
    <row r="8535" customFormat="1" x14ac:dyDescent="0.15"/>
    <row r="8536" customFormat="1" x14ac:dyDescent="0.15"/>
    <row r="8537" customFormat="1" x14ac:dyDescent="0.15"/>
    <row r="8538" customFormat="1" x14ac:dyDescent="0.15"/>
    <row r="8539" customFormat="1" x14ac:dyDescent="0.15"/>
    <row r="8540" customFormat="1" x14ac:dyDescent="0.15"/>
    <row r="8541" customFormat="1" x14ac:dyDescent="0.15"/>
    <row r="8542" customFormat="1" x14ac:dyDescent="0.15"/>
    <row r="8543" customFormat="1" x14ac:dyDescent="0.15"/>
    <row r="8544" customFormat="1" x14ac:dyDescent="0.15"/>
    <row r="8545" customFormat="1" x14ac:dyDescent="0.15"/>
    <row r="8546" customFormat="1" x14ac:dyDescent="0.15"/>
    <row r="8547" customFormat="1" x14ac:dyDescent="0.15"/>
    <row r="8548" customFormat="1" x14ac:dyDescent="0.15"/>
    <row r="8549" customFormat="1" x14ac:dyDescent="0.15"/>
    <row r="8550" customFormat="1" x14ac:dyDescent="0.15"/>
    <row r="8551" customFormat="1" x14ac:dyDescent="0.15"/>
    <row r="8552" customFormat="1" x14ac:dyDescent="0.15"/>
    <row r="8553" customFormat="1" x14ac:dyDescent="0.15"/>
    <row r="8554" customFormat="1" x14ac:dyDescent="0.15"/>
    <row r="8555" customFormat="1" x14ac:dyDescent="0.15"/>
    <row r="8556" customFormat="1" x14ac:dyDescent="0.15"/>
    <row r="8557" customFormat="1" x14ac:dyDescent="0.15"/>
    <row r="8558" customFormat="1" x14ac:dyDescent="0.15"/>
    <row r="8559" customFormat="1" x14ac:dyDescent="0.15"/>
    <row r="8560" customFormat="1" x14ac:dyDescent="0.15"/>
    <row r="8561" customFormat="1" x14ac:dyDescent="0.15"/>
    <row r="8562" customFormat="1" x14ac:dyDescent="0.15"/>
    <row r="8563" customFormat="1" x14ac:dyDescent="0.15"/>
    <row r="8564" customFormat="1" x14ac:dyDescent="0.15"/>
    <row r="8565" customFormat="1" x14ac:dyDescent="0.15"/>
    <row r="8566" customFormat="1" x14ac:dyDescent="0.15"/>
    <row r="8567" customFormat="1" x14ac:dyDescent="0.15"/>
    <row r="8568" customFormat="1" x14ac:dyDescent="0.15"/>
    <row r="8569" customFormat="1" x14ac:dyDescent="0.15"/>
    <row r="8570" customFormat="1" x14ac:dyDescent="0.15"/>
    <row r="8571" customFormat="1" x14ac:dyDescent="0.15"/>
    <row r="8572" customFormat="1" x14ac:dyDescent="0.15"/>
    <row r="8573" customFormat="1" x14ac:dyDescent="0.15"/>
    <row r="8574" customFormat="1" x14ac:dyDescent="0.15"/>
    <row r="8575" customFormat="1" x14ac:dyDescent="0.15"/>
    <row r="8576" customFormat="1" x14ac:dyDescent="0.15"/>
    <row r="8577" customFormat="1" x14ac:dyDescent="0.15"/>
    <row r="8578" customFormat="1" x14ac:dyDescent="0.15"/>
    <row r="8579" customFormat="1" x14ac:dyDescent="0.15"/>
    <row r="8580" customFormat="1" x14ac:dyDescent="0.15"/>
    <row r="8581" customFormat="1" x14ac:dyDescent="0.15"/>
    <row r="8582" customFormat="1" x14ac:dyDescent="0.15"/>
    <row r="8583" customFormat="1" x14ac:dyDescent="0.15"/>
    <row r="8584" customFormat="1" x14ac:dyDescent="0.15"/>
    <row r="8585" customFormat="1" x14ac:dyDescent="0.15"/>
    <row r="8586" customFormat="1" x14ac:dyDescent="0.15"/>
    <row r="8587" customFormat="1" x14ac:dyDescent="0.15"/>
    <row r="8588" customFormat="1" x14ac:dyDescent="0.15"/>
    <row r="8589" customFormat="1" x14ac:dyDescent="0.15"/>
    <row r="8590" customFormat="1" x14ac:dyDescent="0.15"/>
    <row r="8591" customFormat="1" x14ac:dyDescent="0.15"/>
    <row r="8592" customFormat="1" x14ac:dyDescent="0.15"/>
    <row r="8593" customFormat="1" x14ac:dyDescent="0.15"/>
    <row r="8594" customFormat="1" x14ac:dyDescent="0.15"/>
    <row r="8595" customFormat="1" x14ac:dyDescent="0.15"/>
    <row r="8596" customFormat="1" x14ac:dyDescent="0.15"/>
    <row r="8597" customFormat="1" x14ac:dyDescent="0.15"/>
    <row r="8598" customFormat="1" x14ac:dyDescent="0.15"/>
    <row r="8599" customFormat="1" x14ac:dyDescent="0.15"/>
    <row r="8600" customFormat="1" x14ac:dyDescent="0.15"/>
    <row r="8601" customFormat="1" x14ac:dyDescent="0.15"/>
    <row r="8602" customFormat="1" x14ac:dyDescent="0.15"/>
    <row r="8603" customFormat="1" x14ac:dyDescent="0.15"/>
    <row r="8604" customFormat="1" x14ac:dyDescent="0.15"/>
    <row r="8605" customFormat="1" x14ac:dyDescent="0.15"/>
    <row r="8606" customFormat="1" x14ac:dyDescent="0.15"/>
    <row r="8607" customFormat="1" x14ac:dyDescent="0.15"/>
    <row r="8608" customFormat="1" x14ac:dyDescent="0.15"/>
    <row r="8609" customFormat="1" x14ac:dyDescent="0.15"/>
    <row r="8610" customFormat="1" x14ac:dyDescent="0.15"/>
    <row r="8611" customFormat="1" x14ac:dyDescent="0.15"/>
    <row r="8612" customFormat="1" x14ac:dyDescent="0.15"/>
    <row r="8613" customFormat="1" x14ac:dyDescent="0.15"/>
    <row r="8614" customFormat="1" x14ac:dyDescent="0.15"/>
    <row r="8615" customFormat="1" x14ac:dyDescent="0.15"/>
    <row r="8616" customFormat="1" x14ac:dyDescent="0.15"/>
    <row r="8617" customFormat="1" x14ac:dyDescent="0.15"/>
    <row r="8618" customFormat="1" x14ac:dyDescent="0.15"/>
    <row r="8619" customFormat="1" x14ac:dyDescent="0.15"/>
    <row r="8620" customFormat="1" x14ac:dyDescent="0.15"/>
    <row r="8621" customFormat="1" x14ac:dyDescent="0.15"/>
    <row r="8622" customFormat="1" x14ac:dyDescent="0.15"/>
    <row r="8623" customFormat="1" x14ac:dyDescent="0.15"/>
    <row r="8624" customFormat="1" x14ac:dyDescent="0.15"/>
    <row r="8625" customFormat="1" x14ac:dyDescent="0.15"/>
    <row r="8626" customFormat="1" x14ac:dyDescent="0.15"/>
    <row r="8627" customFormat="1" x14ac:dyDescent="0.15"/>
    <row r="8628" customFormat="1" x14ac:dyDescent="0.15"/>
    <row r="8629" customFormat="1" x14ac:dyDescent="0.15"/>
    <row r="8630" customFormat="1" x14ac:dyDescent="0.15"/>
    <row r="8631" customFormat="1" x14ac:dyDescent="0.15"/>
    <row r="8632" customFormat="1" x14ac:dyDescent="0.15"/>
    <row r="8633" customFormat="1" x14ac:dyDescent="0.15"/>
    <row r="8634" customFormat="1" x14ac:dyDescent="0.15"/>
    <row r="8635" customFormat="1" x14ac:dyDescent="0.15"/>
    <row r="8636" customFormat="1" x14ac:dyDescent="0.15"/>
    <row r="8637" customFormat="1" x14ac:dyDescent="0.15"/>
    <row r="8638" customFormat="1" x14ac:dyDescent="0.15"/>
    <row r="8639" customFormat="1" x14ac:dyDescent="0.15"/>
    <row r="8640" customFormat="1" x14ac:dyDescent="0.15"/>
    <row r="8641" customFormat="1" x14ac:dyDescent="0.15"/>
    <row r="8642" customFormat="1" x14ac:dyDescent="0.15"/>
    <row r="8643" customFormat="1" x14ac:dyDescent="0.15"/>
    <row r="8644" customFormat="1" x14ac:dyDescent="0.15"/>
    <row r="8645" customFormat="1" x14ac:dyDescent="0.15"/>
    <row r="8646" customFormat="1" x14ac:dyDescent="0.15"/>
    <row r="8647" customFormat="1" x14ac:dyDescent="0.15"/>
    <row r="8648" customFormat="1" x14ac:dyDescent="0.15"/>
    <row r="8649" customFormat="1" x14ac:dyDescent="0.15"/>
    <row r="8650" customFormat="1" x14ac:dyDescent="0.15"/>
    <row r="8651" customFormat="1" x14ac:dyDescent="0.15"/>
    <row r="8652" customFormat="1" x14ac:dyDescent="0.15"/>
    <row r="8653" customFormat="1" x14ac:dyDescent="0.15"/>
    <row r="8654" customFormat="1" x14ac:dyDescent="0.15"/>
    <row r="8655" customFormat="1" x14ac:dyDescent="0.15"/>
    <row r="8656" customFormat="1" x14ac:dyDescent="0.15"/>
    <row r="8657" customFormat="1" x14ac:dyDescent="0.15"/>
    <row r="8658" customFormat="1" x14ac:dyDescent="0.15"/>
    <row r="8659" customFormat="1" x14ac:dyDescent="0.15"/>
    <row r="8660" customFormat="1" x14ac:dyDescent="0.15"/>
    <row r="8661" customFormat="1" x14ac:dyDescent="0.15"/>
    <row r="8662" customFormat="1" x14ac:dyDescent="0.15"/>
    <row r="8663" customFormat="1" x14ac:dyDescent="0.15"/>
    <row r="8664" customFormat="1" x14ac:dyDescent="0.15"/>
    <row r="8665" customFormat="1" x14ac:dyDescent="0.15"/>
    <row r="8666" customFormat="1" x14ac:dyDescent="0.15"/>
    <row r="8667" customFormat="1" x14ac:dyDescent="0.15"/>
    <row r="8668" customFormat="1" x14ac:dyDescent="0.15"/>
    <row r="8669" customFormat="1" x14ac:dyDescent="0.15"/>
    <row r="8670" customFormat="1" x14ac:dyDescent="0.15"/>
    <row r="8671" customFormat="1" x14ac:dyDescent="0.15"/>
    <row r="8672" customFormat="1" x14ac:dyDescent="0.15"/>
    <row r="8673" customFormat="1" x14ac:dyDescent="0.15"/>
    <row r="8674" customFormat="1" x14ac:dyDescent="0.15"/>
    <row r="8675" customFormat="1" x14ac:dyDescent="0.15"/>
    <row r="8676" customFormat="1" x14ac:dyDescent="0.15"/>
    <row r="8677" customFormat="1" x14ac:dyDescent="0.15"/>
    <row r="8678" customFormat="1" x14ac:dyDescent="0.15"/>
    <row r="8679" customFormat="1" x14ac:dyDescent="0.15"/>
    <row r="8680" customFormat="1" x14ac:dyDescent="0.15"/>
    <row r="8681" customFormat="1" x14ac:dyDescent="0.15"/>
    <row r="8682" customFormat="1" x14ac:dyDescent="0.15"/>
    <row r="8683" customFormat="1" x14ac:dyDescent="0.15"/>
    <row r="8684" customFormat="1" x14ac:dyDescent="0.15"/>
    <row r="8685" customFormat="1" x14ac:dyDescent="0.15"/>
    <row r="8686" customFormat="1" x14ac:dyDescent="0.15"/>
    <row r="8687" customFormat="1" x14ac:dyDescent="0.15"/>
    <row r="8688" customFormat="1" x14ac:dyDescent="0.15"/>
    <row r="8689" customFormat="1" x14ac:dyDescent="0.15"/>
    <row r="8690" customFormat="1" x14ac:dyDescent="0.15"/>
    <row r="8691" customFormat="1" x14ac:dyDescent="0.15"/>
    <row r="8692" customFormat="1" x14ac:dyDescent="0.15"/>
    <row r="8693" customFormat="1" x14ac:dyDescent="0.15"/>
    <row r="8694" customFormat="1" x14ac:dyDescent="0.15"/>
    <row r="8695" customFormat="1" x14ac:dyDescent="0.15"/>
    <row r="8696" customFormat="1" x14ac:dyDescent="0.15"/>
    <row r="8697" customFormat="1" x14ac:dyDescent="0.15"/>
    <row r="8698" customFormat="1" x14ac:dyDescent="0.15"/>
    <row r="8699" customFormat="1" x14ac:dyDescent="0.15"/>
    <row r="8700" customFormat="1" x14ac:dyDescent="0.15"/>
    <row r="8701" customFormat="1" x14ac:dyDescent="0.15"/>
    <row r="8702" customFormat="1" x14ac:dyDescent="0.15"/>
    <row r="8703" customFormat="1" x14ac:dyDescent="0.15"/>
    <row r="8704" customFormat="1" x14ac:dyDescent="0.15"/>
    <row r="8705" customFormat="1" x14ac:dyDescent="0.15"/>
    <row r="8706" customFormat="1" x14ac:dyDescent="0.15"/>
    <row r="8707" customFormat="1" x14ac:dyDescent="0.15"/>
    <row r="8708" customFormat="1" x14ac:dyDescent="0.15"/>
    <row r="8709" customFormat="1" x14ac:dyDescent="0.15"/>
    <row r="8710" customFormat="1" x14ac:dyDescent="0.15"/>
    <row r="8711" customFormat="1" x14ac:dyDescent="0.15"/>
    <row r="8712" customFormat="1" x14ac:dyDescent="0.15"/>
    <row r="8713" customFormat="1" x14ac:dyDescent="0.15"/>
    <row r="8714" customFormat="1" x14ac:dyDescent="0.15"/>
    <row r="8715" customFormat="1" x14ac:dyDescent="0.15"/>
    <row r="8716" customFormat="1" x14ac:dyDescent="0.15"/>
    <row r="8717" customFormat="1" x14ac:dyDescent="0.15"/>
    <row r="8718" customFormat="1" x14ac:dyDescent="0.15"/>
    <row r="8719" customFormat="1" x14ac:dyDescent="0.15"/>
    <row r="8720" customFormat="1" x14ac:dyDescent="0.15"/>
    <row r="8721" customFormat="1" x14ac:dyDescent="0.15"/>
    <row r="8722" customFormat="1" x14ac:dyDescent="0.15"/>
    <row r="8723" customFormat="1" x14ac:dyDescent="0.15"/>
    <row r="8724" customFormat="1" x14ac:dyDescent="0.15"/>
    <row r="8725" customFormat="1" x14ac:dyDescent="0.15"/>
    <row r="8726" customFormat="1" x14ac:dyDescent="0.15"/>
    <row r="8727" customFormat="1" x14ac:dyDescent="0.15"/>
    <row r="8728" customFormat="1" x14ac:dyDescent="0.15"/>
    <row r="8729" customFormat="1" x14ac:dyDescent="0.15"/>
    <row r="8730" customFormat="1" x14ac:dyDescent="0.15"/>
    <row r="8731" customFormat="1" x14ac:dyDescent="0.15"/>
    <row r="8732" customFormat="1" x14ac:dyDescent="0.15"/>
    <row r="8733" customFormat="1" x14ac:dyDescent="0.15"/>
    <row r="8734" customFormat="1" x14ac:dyDescent="0.15"/>
    <row r="8735" customFormat="1" x14ac:dyDescent="0.15"/>
    <row r="8736" customFormat="1" x14ac:dyDescent="0.15"/>
    <row r="8737" customFormat="1" x14ac:dyDescent="0.15"/>
    <row r="8738" customFormat="1" x14ac:dyDescent="0.15"/>
    <row r="8739" customFormat="1" x14ac:dyDescent="0.15"/>
    <row r="8740" customFormat="1" x14ac:dyDescent="0.15"/>
    <row r="8741" customFormat="1" x14ac:dyDescent="0.15"/>
    <row r="8742" customFormat="1" x14ac:dyDescent="0.15"/>
    <row r="8743" customFormat="1" x14ac:dyDescent="0.15"/>
    <row r="8744" customFormat="1" x14ac:dyDescent="0.15"/>
    <row r="8745" customFormat="1" x14ac:dyDescent="0.15"/>
    <row r="8746" customFormat="1" x14ac:dyDescent="0.15"/>
    <row r="8747" customFormat="1" x14ac:dyDescent="0.15"/>
  </sheetData>
  <sheetProtection algorithmName="SHA-512" hashValue="tquGXn2uRIIYxT9bKKEzLtxrds6G89AuUoUOTW678nMXDmxaZmA3fEcdZ0Jqfnfqk4oRjeOAUnBN/j792pbdsA==" saltValue="2nVghlWRxUKQKGkihCeOPA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00E93-5301-CA43-8440-56C74B19887A}">
  <sheetPr codeName="Sheet2"/>
  <dimension ref="A1:V32"/>
  <sheetViews>
    <sheetView zoomScaleNormal="100" workbookViewId="0">
      <selection activeCell="C9" sqref="C9"/>
    </sheetView>
  </sheetViews>
  <sheetFormatPr baseColWidth="10" defaultRowHeight="13" x14ac:dyDescent="0.15"/>
  <cols>
    <col min="1" max="1" width="17.33203125" style="213" customWidth="1"/>
    <col min="2" max="2" width="18.6640625" style="213" bestFit="1" customWidth="1"/>
    <col min="3" max="7" width="11.83203125" style="213" customWidth="1"/>
    <col min="8" max="8" width="12.5" style="213" hidden="1" customWidth="1"/>
    <col min="9" max="9" width="11.83203125" style="213" hidden="1" customWidth="1"/>
    <col min="10" max="14" width="11.83203125" style="213" customWidth="1"/>
    <col min="15" max="18" width="11.83203125" style="213" hidden="1" customWidth="1"/>
    <col min="19" max="22" width="11.83203125" style="213" customWidth="1"/>
    <col min="23" max="16384" width="10.83203125" style="213"/>
  </cols>
  <sheetData>
    <row r="1" spans="1:22" ht="14" x14ac:dyDescent="0.15">
      <c r="A1" s="212" t="s">
        <v>2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</row>
    <row r="2" spans="1:22" ht="14" x14ac:dyDescent="0.15">
      <c r="A2" s="214" t="s">
        <v>287</v>
      </c>
      <c r="B2" s="212"/>
      <c r="C2" s="212"/>
      <c r="D2" s="212"/>
      <c r="E2" s="212"/>
      <c r="F2" s="212"/>
      <c r="G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</row>
    <row r="3" spans="1:22" ht="15" thickBot="1" x14ac:dyDescent="0.2">
      <c r="A3" s="212"/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</row>
    <row r="4" spans="1:22" ht="14" x14ac:dyDescent="0.15">
      <c r="A4" s="193"/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5"/>
    </row>
    <row r="5" spans="1:22" ht="14" x14ac:dyDescent="0.15">
      <c r="A5" s="196" t="s">
        <v>303</v>
      </c>
      <c r="B5" s="232"/>
      <c r="C5" s="233">
        <v>2500</v>
      </c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197"/>
    </row>
    <row r="6" spans="1:22" ht="15" thickBot="1" x14ac:dyDescent="0.2">
      <c r="A6" s="198"/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200"/>
    </row>
    <row r="7" spans="1:22" ht="14" x14ac:dyDescent="0.15">
      <c r="A7" s="193" t="s">
        <v>284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5"/>
    </row>
    <row r="8" spans="1:22" ht="75" x14ac:dyDescent="0.15">
      <c r="A8" s="237" t="s">
        <v>84</v>
      </c>
      <c r="B8" s="238" t="s">
        <v>44</v>
      </c>
      <c r="C8" s="239" t="s">
        <v>45</v>
      </c>
      <c r="D8" s="239" t="s">
        <v>57</v>
      </c>
      <c r="E8" s="239" t="s">
        <v>58</v>
      </c>
      <c r="F8" s="239" t="s">
        <v>59</v>
      </c>
      <c r="G8" s="240" t="s">
        <v>328</v>
      </c>
      <c r="H8" s="259" t="s">
        <v>0</v>
      </c>
      <c r="I8" s="259" t="s">
        <v>46</v>
      </c>
      <c r="J8" s="241" t="s">
        <v>1</v>
      </c>
      <c r="K8" s="242" t="s">
        <v>47</v>
      </c>
      <c r="L8" s="242" t="s">
        <v>48</v>
      </c>
      <c r="M8" s="242" t="s">
        <v>49</v>
      </c>
      <c r="N8" s="242" t="s">
        <v>50</v>
      </c>
      <c r="O8" s="243" t="s">
        <v>300</v>
      </c>
      <c r="P8" s="243" t="s">
        <v>301</v>
      </c>
      <c r="Q8" s="243" t="s">
        <v>51</v>
      </c>
      <c r="R8" s="243" t="s">
        <v>52</v>
      </c>
      <c r="S8" s="244" t="s">
        <v>53</v>
      </c>
      <c r="T8" s="244" t="s">
        <v>54</v>
      </c>
      <c r="U8" s="242" t="s">
        <v>55</v>
      </c>
      <c r="V8" s="245" t="s">
        <v>56</v>
      </c>
    </row>
    <row r="9" spans="1:22" ht="14" x14ac:dyDescent="0.15">
      <c r="A9" s="201" t="str">
        <f>'Tariffs 2020'!F3</f>
        <v>AGL</v>
      </c>
      <c r="B9" s="227" t="str">
        <f>'Tariffs 2020'!G3</f>
        <v>Essentials</v>
      </c>
      <c r="C9" s="228">
        <f>91*'Tariffs 2020'!H3/100</f>
        <v>89.37027272727272</v>
      </c>
      <c r="D9" s="228">
        <f>IF('Tariffs 2020'!K3="",$C$5*'Tariffs 2020'!W3/100,IF($C$5&gt;='Tariffs 2020'!L3*1.5,('Tariffs 2020'!L3*1.5*'Tariffs 2020'!W3/100),($C$5*'Tariffs 2020'!W3/100)))</f>
        <v>82.5</v>
      </c>
      <c r="E9" s="228">
        <f>IF(AND('Tariffs 2020'!L3*1.5&gt;0,'Tariffs 2020'!M3*1.5&gt;0),IF($C$5&lt;'Tariffs 2020'!L3*1.5,0,IF(($C$5-'Tariffs 2020'!L3*1.5)&lt;=('Tariffs 2020'!M3*1.5+'Tariffs 2020'!L3*1.5),(($C$5-'Tariffs 2020'!L3*1.5)*'Tariffs 2020'!X3/100),(('Tariffs 2020'!M3*1.5)*'Tariffs 2020'!X3/100))),0)</f>
        <v>0</v>
      </c>
      <c r="F9" s="228">
        <f>IF(AND('Tariffs 2020'!P3&gt;0,'Tariffs 2020'!O3&gt;0),IF(($C$5&lt;(SUM('Tariffs 2020'!L3:P3))*1.5),(0),($C$5-(SUM('Tariffs 2020'!L3:P3)*1.5))*'Tariffs 2020'!AB3/100),IF(AND('Tariffs 2020'!O3&gt;0,'Tariffs 2020'!P3=""),IF(($C$5&lt; (SUM('Tariffs 2020'!L3:O3))*1.5),(0),($C$5-(SUM('Tariffs 2020'!L3:O3))*1.5)*'Tariffs 2020'!AA3/100),IF(AND('Tariffs 2020'!N3&gt;0,'Tariffs 2020'!O3=""),IF(($C$5&lt;(SUM('Tariffs 2020'!L3:N3))*1.5),(0),($C$5-(SUM('Tariffs 2020'!L3:N3))*1.5)*'Tariffs 2020'!Z3/100),IF(AND('Tariffs 2020'!M3&gt;0,'Tariffs 2020'!N3=""),IF(($C$5&lt;'Tariffs 2020'!M3*1.5+'Tariffs 2020'!L3*1.5),(0),(($C$5-('Tariffs 2020'!M3*1.5+'Tariffs 2020'!L3*1.5))*'Tariffs 2020'!Y3/100)),IF(AND('Tariffs 2020'!L3&gt;0,'Tariffs 2020'!M3=""&gt;0),IF(($C$5&lt;'Tariffs 2020'!L3*1.5),(0),($C$5-('Tariffs 2020'!L3*1.5))*'Tariffs 2020'!X3/100),0)))))</f>
        <v>0</v>
      </c>
      <c r="G9" s="228">
        <f>SUM(C9:F9)</f>
        <v>171.87027272727272</v>
      </c>
      <c r="H9" s="228">
        <f>(G9-C9)*4</f>
        <v>330</v>
      </c>
      <c r="I9" s="229">
        <f>G9*4</f>
        <v>687.48109090909088</v>
      </c>
      <c r="J9" s="229">
        <f>I9*1.1</f>
        <v>756.22919999999999</v>
      </c>
      <c r="K9" s="227">
        <f>'Tariffs 2020'!AT3</f>
        <v>0</v>
      </c>
      <c r="L9" s="227">
        <f>'Tariffs 2020'!AU3</f>
        <v>0</v>
      </c>
      <c r="M9" s="227">
        <f>'Tariffs 2020'!AV3</f>
        <v>0</v>
      </c>
      <c r="N9" s="227">
        <f>'Tariffs 2020'!AW3</f>
        <v>0</v>
      </c>
      <c r="O9" s="230" t="str">
        <f t="shared" ref="O9" si="0">IF(SUM(K9:N9)=0,"No discount",IF(K9&gt;0,"Guaranteed off bill",IF(L9&gt;0,"Guaranteed off usage",IF(M9&gt;0,"Pay-on-time off bill","Pay-on-time off usage"))))</f>
        <v>No discount</v>
      </c>
      <c r="P9" s="230" t="str">
        <f>IF(OR(A9="Origin Energy",A9="Red Energy",A9="Powershop"),"Inclusive","Exclusive")</f>
        <v>Exclusive</v>
      </c>
      <c r="Q9" s="235">
        <f t="shared" ref="Q9" si="1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687.48109090909088</v>
      </c>
      <c r="R9" s="235">
        <f t="shared" ref="R9" si="2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687.48109090909088</v>
      </c>
      <c r="S9" s="256">
        <f t="shared" ref="S9:T9" si="3">Q9*1.1</f>
        <v>756.22919999999999</v>
      </c>
      <c r="T9" s="256">
        <f t="shared" si="3"/>
        <v>756.22919999999999</v>
      </c>
      <c r="U9" s="231">
        <f>'Tariffs 2020'!BF3</f>
        <v>0</v>
      </c>
      <c r="V9" s="202" t="str">
        <f>'Tariffs 2020'!BG3</f>
        <v>n</v>
      </c>
    </row>
    <row r="10" spans="1:22" ht="14" x14ac:dyDescent="0.15">
      <c r="A10" s="201" t="str">
        <f>'Tariffs 2020'!F4</f>
        <v>Origin Energy</v>
      </c>
      <c r="B10" s="227" t="str">
        <f>'Tariffs 2020'!G4</f>
        <v>Flexi</v>
      </c>
      <c r="C10" s="228">
        <f>91*'Tariffs 2020'!H4/100</f>
        <v>98.445454545454538</v>
      </c>
      <c r="D10" s="228">
        <f>IF('Tariffs 2020'!K4="",$C$5*'Tariffs 2020'!W4/100,IF($C$5&gt;='Tariffs 2020'!L4*1.5,('Tariffs 2020'!L4*1.5*'Tariffs 2020'!W4/100),($C$5*'Tariffs 2020'!W4/100)))</f>
        <v>72.014264999999995</v>
      </c>
      <c r="E10" s="228">
        <f>IF(AND('Tariffs 2020'!L4*1.5&gt;0,'Tariffs 2020'!M4*1.5&gt;0),IF($C$5&lt;'Tariffs 2020'!L4*1.5,0,IF(($C$5-'Tariffs 2020'!L4*1.5)&lt;=('Tariffs 2020'!M4*1.5+'Tariffs 2020'!L4*1.5),(($C$5-'Tariffs 2020'!L4*1.5)*'Tariffs 2020'!X4/100),(('Tariffs 2020'!M4*1.5)*'Tariffs 2020'!X4/100))),0)</f>
        <v>0</v>
      </c>
      <c r="F10" s="228">
        <f>IF(AND('Tariffs 2020'!P4&gt;0,'Tariffs 2020'!O4&gt;0),IF(($C$5&lt;(SUM('Tariffs 2020'!L4:P4))*1.5),(0),($C$5-(SUM('Tariffs 2020'!L4:P4)*1.5))*'Tariffs 2020'!AB4/100),IF(AND('Tariffs 2020'!O4&gt;0,'Tariffs 2020'!P4=""),IF(($C$5&lt; (SUM('Tariffs 2020'!L4:O4))*1.5),(0),($C$5-(SUM('Tariffs 2020'!L4:O4))*1.5)*'Tariffs 2020'!AA4/100),IF(AND('Tariffs 2020'!N4&gt;0,'Tariffs 2020'!O4=""),IF(($C$5&lt;(SUM('Tariffs 2020'!L4:N4))*1.5),(0),($C$5-(SUM('Tariffs 2020'!L4:N4))*1.5)*'Tariffs 2020'!Z4/100),IF(AND('Tariffs 2020'!M4&gt;0,'Tariffs 2020'!N4=""),IF(($C$5&lt;'Tariffs 2020'!M4*1.5+'Tariffs 2020'!L4*1.5),(0),(($C$5-('Tariffs 2020'!M4*1.5+'Tariffs 2020'!L4*1.5))*'Tariffs 2020'!Y4/100)),IF(AND('Tariffs 2020'!L4&gt;0,'Tariffs 2020'!M4=""&gt;0),IF(($C$5&lt;'Tariffs 2020'!L4*1.5),(0),($C$5-('Tariffs 2020'!L4*1.5))*'Tariffs 2020'!X4/100),0)))))</f>
        <v>5.9314327272727283</v>
      </c>
      <c r="G10" s="228">
        <f>SUM(C10:F10)</f>
        <v>176.39115227272725</v>
      </c>
      <c r="H10" s="228">
        <f>(G10-C10)*4</f>
        <v>311.78279090909086</v>
      </c>
      <c r="I10" s="229">
        <f>G10*4</f>
        <v>705.56460909090902</v>
      </c>
      <c r="J10" s="229">
        <f>I10*1.1</f>
        <v>776.12107000000003</v>
      </c>
      <c r="K10" s="227">
        <f>'Tariffs 2020'!AT4</f>
        <v>3</v>
      </c>
      <c r="L10" s="227">
        <f>'Tariffs 2020'!AU4</f>
        <v>0</v>
      </c>
      <c r="M10" s="227">
        <f>'Tariffs 2020'!AV4</f>
        <v>0</v>
      </c>
      <c r="N10" s="227">
        <f>'Tariffs 2020'!AW4</f>
        <v>0</v>
      </c>
      <c r="O10" s="230" t="str">
        <f t="shared" ref="O10:O11" si="4">IF(SUM(K10:N10)=0,"No discount",IF(K10&gt;0,"Guaranteed off bill",IF(L10&gt;0,"Guaranteed off usage",IF(M10&gt;0,"Pay-on-time off bill","Pay-on-time off usage"))))</f>
        <v>Guaranteed off bill</v>
      </c>
      <c r="P10" s="230" t="str">
        <f>IF(OR(A10="Origin Energy",A10="Red Energy",A10="Powershop"),"Inclusive","Exclusive")</f>
        <v>Inclusive</v>
      </c>
      <c r="Q10" s="235">
        <f t="shared" ref="Q10:Q11" si="5">IF(AND(O10="Guaranteed off bill",P10="Inclusive"),((I10*1.1)-((I10*1.1)*K10/100))/1.1,IF(AND(O10="Guaranteed off usage",P10="Inclusive"),((I10*1.1)-((H10*1.1)*L10/100))/1.1,IF(AND(O10="Guaranteed off bill",P10="Exclusive"),I10-(I10*K10/100),IF(AND(O10="Guaranteed off usage",P10="Exclusive"),I10-(H10*L10/100),IF(P10="Inclusive",((I10*1.1))/1.1,I10)))))</f>
        <v>684.39767081818184</v>
      </c>
      <c r="R10" s="235">
        <f t="shared" ref="R10:R11" si="6">IF(AND(O10="Pay-on-time off bill",P10="Inclusive"),((Q10*1.1)-((Q10*1.1)*M10/100))/1.1,IF(AND(O10="Pay-on-time off usage",P10="Inclusive"),((Q10*1.1)-((H10*1.1)*N10/100))/1.1,IF(AND(O10="Pay-on-time off bill",P10="Exclusive"),Q10-(Q10*M10/100),IF(AND(O10="Pay-on-time off usage",P10="Exclusive"),Q10-(H10*N10/100),IF(P10="Inclusive",((Q10*1.1))/1.1,Q10)))))</f>
        <v>684.39767081818184</v>
      </c>
      <c r="S10" s="256">
        <f t="shared" ref="S10:S11" si="7">Q10*1.1</f>
        <v>752.83743790000005</v>
      </c>
      <c r="T10" s="256">
        <f t="shared" ref="T10:T11" si="8">R10*1.1</f>
        <v>752.83743790000005</v>
      </c>
      <c r="U10" s="231">
        <f>'Tariffs 2020'!BF4</f>
        <v>0</v>
      </c>
      <c r="V10" s="202" t="str">
        <f>'Tariffs 2020'!BG4</f>
        <v>n</v>
      </c>
    </row>
    <row r="11" spans="1:22" ht="14" x14ac:dyDescent="0.15">
      <c r="A11" s="201" t="str">
        <f>'Tariffs 2020'!F5</f>
        <v>Alinta Energy</v>
      </c>
      <c r="B11" s="227" t="str">
        <f>'Tariffs 2020'!G5</f>
        <v>Home Deal</v>
      </c>
      <c r="C11" s="228">
        <f>91*'Tariffs 2020'!H5/100</f>
        <v>94.391818181818181</v>
      </c>
      <c r="D11" s="228">
        <f>IF('Tariffs 2020'!K5="",$C$5*'Tariffs 2020'!W5/100,IF($C$5&gt;='Tariffs 2020'!L5*1.5,('Tariffs 2020'!L5*1.5*'Tariffs 2020'!W5/100),($C$5*'Tariffs 2020'!W5/100)))</f>
        <v>70.101818181818174</v>
      </c>
      <c r="E11" s="228">
        <f>IF(AND('Tariffs 2020'!L5*1.5&gt;0,'Tariffs 2020'!M5*1.5&gt;0),IF($C$5&lt;'Tariffs 2020'!L5*1.5,0,IF(($C$5-'Tariffs 2020'!L5*1.5)&lt;=('Tariffs 2020'!M5*1.5+'Tariffs 2020'!L5*1.5),(($C$5-'Tariffs 2020'!L5*1.5)*'Tariffs 2020'!X5/100),(('Tariffs 2020'!M5*1.5)*'Tariffs 2020'!X5/100))),0)</f>
        <v>0</v>
      </c>
      <c r="F11" s="228">
        <f>IF(AND('Tariffs 2020'!P5&gt;0,'Tariffs 2020'!O5&gt;0),IF(($C$5&lt;(SUM('Tariffs 2020'!L5:P5))*1.5),(0),($C$5-(SUM('Tariffs 2020'!L5:P5)*1.5))*'Tariffs 2020'!AB5/100),IF(AND('Tariffs 2020'!O5&gt;0,'Tariffs 2020'!P5=""),IF(($C$5&lt; (SUM('Tariffs 2020'!L5:O5))*1.5),(0),($C$5-(SUM('Tariffs 2020'!L5:O5))*1.5)*'Tariffs 2020'!AA5/100),IF(AND('Tariffs 2020'!N5&gt;0,'Tariffs 2020'!O5=""),IF(($C$5&lt;(SUM('Tariffs 2020'!L5:N5))*1.5),(0),($C$5-(SUM('Tariffs 2020'!L5:N5))*1.5)*'Tariffs 2020'!Z5/100),IF(AND('Tariffs 2020'!M5&gt;0,'Tariffs 2020'!N5=""),IF(($C$5&lt;'Tariffs 2020'!M5*1.5+'Tariffs 2020'!L5*1.5),(0),(($C$5-('Tariffs 2020'!M5*1.5+'Tariffs 2020'!L5*1.5))*'Tariffs 2020'!Y5/100)),IF(AND('Tariffs 2020'!L5&gt;0,'Tariffs 2020'!M5=""&gt;0),IF(($C$5&lt;'Tariffs 2020'!L5*1.5),(0),($C$5-('Tariffs 2020'!L5*1.5))*'Tariffs 2020'!X5/100),0)))))</f>
        <v>5.7772727272727264</v>
      </c>
      <c r="G11" s="228">
        <f>SUM(C11:F11)</f>
        <v>170.2709090909091</v>
      </c>
      <c r="H11" s="228">
        <f>(G11-C11)*4</f>
        <v>303.51636363636368</v>
      </c>
      <c r="I11" s="229">
        <f>G11*4</f>
        <v>681.0836363636364</v>
      </c>
      <c r="J11" s="229">
        <f>I11*1.1</f>
        <v>749.19200000000012</v>
      </c>
      <c r="K11" s="227">
        <f>'Tariffs 2020'!AT5</f>
        <v>0</v>
      </c>
      <c r="L11" s="227">
        <f>'Tariffs 2020'!AU5</f>
        <v>0</v>
      </c>
      <c r="M11" s="227">
        <f>'Tariffs 2020'!AV5</f>
        <v>0</v>
      </c>
      <c r="N11" s="227">
        <f>'Tariffs 2020'!AW5</f>
        <v>0</v>
      </c>
      <c r="O11" s="230" t="str">
        <f t="shared" si="4"/>
        <v>No discount</v>
      </c>
      <c r="P11" s="230" t="str">
        <f>IF(OR(A11="Origin Energy",A11="Red Energy",A11="Powershop"),"Inclusive","Exclusive")</f>
        <v>Exclusive</v>
      </c>
      <c r="Q11" s="235">
        <f t="shared" si="5"/>
        <v>681.0836363636364</v>
      </c>
      <c r="R11" s="235">
        <f t="shared" si="6"/>
        <v>681.0836363636364</v>
      </c>
      <c r="S11" s="256">
        <f t="shared" si="7"/>
        <v>749.19200000000012</v>
      </c>
      <c r="T11" s="256">
        <f t="shared" si="8"/>
        <v>749.19200000000012</v>
      </c>
      <c r="U11" s="231">
        <f>'Tariffs 2020'!BF5</f>
        <v>0</v>
      </c>
      <c r="V11" s="202" t="str">
        <f>'Tariffs 2020'!BG5</f>
        <v>n</v>
      </c>
    </row>
    <row r="12" spans="1:22" ht="14" x14ac:dyDescent="0.15">
      <c r="A12" s="201" t="str">
        <f>'Tariffs 2020'!F6</f>
        <v>GloBird Energy</v>
      </c>
      <c r="B12" s="227" t="str">
        <f>'Tariffs 2020'!G6</f>
        <v>GloSave</v>
      </c>
      <c r="C12" s="228">
        <f>91*'Tariffs 2020'!H6/100</f>
        <v>100.09999999999998</v>
      </c>
      <c r="D12" s="228">
        <f>IF('Tariffs 2020'!K6="",$C$5*'Tariffs 2020'!W6/100,IF($C$5&gt;='Tariffs 2020'!L6*1.5,('Tariffs 2020'!L6*1.5*'Tariffs 2020'!W6/100),($C$5*'Tariffs 2020'!W6/100)))</f>
        <v>71.36363636363636</v>
      </c>
      <c r="E12" s="228">
        <f>IF(AND('Tariffs 2020'!L6*1.5&gt;0,'Tariffs 2020'!M6*1.5&gt;0),IF($C$5&lt;'Tariffs 2020'!L6*1.5,0,IF(($C$5-'Tariffs 2020'!L6*1.5)&lt;=('Tariffs 2020'!M6*1.5+'Tariffs 2020'!L6*1.5),(($C$5-'Tariffs 2020'!L6*1.5)*'Tariffs 2020'!X6/100),(('Tariffs 2020'!M6*1.5)*'Tariffs 2020'!X6/100))),0)</f>
        <v>0</v>
      </c>
      <c r="F12" s="228">
        <f>IF(AND('Tariffs 2020'!P6&gt;0,'Tariffs 2020'!O6&gt;0),IF(($C$5&lt;(SUM('Tariffs 2020'!L6:P6))*1.5),(0),($C$5-(SUM('Tariffs 2020'!L6:P6)*1.5))*'Tariffs 2020'!AB6/100),IF(AND('Tariffs 2020'!O6&gt;0,'Tariffs 2020'!P6=""),IF(($C$5&lt; (SUM('Tariffs 2020'!L6:O6))*1.5),(0),($C$5-(SUM('Tariffs 2020'!L6:O6))*1.5)*'Tariffs 2020'!AA6/100),IF(AND('Tariffs 2020'!N6&gt;0,'Tariffs 2020'!O6=""),IF(($C$5&lt;(SUM('Tariffs 2020'!L6:N6))*1.5),(0),($C$5-(SUM('Tariffs 2020'!L6:N6))*1.5)*'Tariffs 2020'!Z6/100),IF(AND('Tariffs 2020'!M6&gt;0,'Tariffs 2020'!N6=""),IF(($C$5&lt;'Tariffs 2020'!M6*1.5+'Tariffs 2020'!L6*1.5),(0),(($C$5-('Tariffs 2020'!M6*1.5+'Tariffs 2020'!L6*1.5))*'Tariffs 2020'!Y6/100)),IF(AND('Tariffs 2020'!L6&gt;0,'Tariffs 2020'!M6=""&gt;0),IF(($C$5&lt;'Tariffs 2020'!L6*1.5),(0),($C$5-('Tariffs 2020'!L6*1.5))*'Tariffs 2020'!X6/100),0)))))</f>
        <v>0</v>
      </c>
      <c r="G12" s="228">
        <f>SUM(C12:F12)</f>
        <v>171.46363636363634</v>
      </c>
      <c r="H12" s="228">
        <f>(G12-C12)*4</f>
        <v>285.45454545454544</v>
      </c>
      <c r="I12" s="229">
        <f>G12*4</f>
        <v>685.85454545454536</v>
      </c>
      <c r="J12" s="229">
        <f>I12*1.1</f>
        <v>754.43999999999994</v>
      </c>
      <c r="K12" s="227">
        <f>'Tariffs 2020'!AT6</f>
        <v>0</v>
      </c>
      <c r="L12" s="227">
        <f>'Tariffs 2020'!AU6</f>
        <v>0</v>
      </c>
      <c r="M12" s="227">
        <f>'Tariffs 2020'!AV6</f>
        <v>7</v>
      </c>
      <c r="N12" s="227">
        <f>'Tariffs 2020'!AW6</f>
        <v>0</v>
      </c>
      <c r="O12" s="230" t="str">
        <f t="shared" ref="O12" si="9">IF(SUM(K12:N12)=0,"No discount",IF(K12&gt;0,"Guaranteed off bill",IF(L12&gt;0,"Guaranteed off usage",IF(M12&gt;0,"Pay-on-time off bill","Pay-on-time off usage"))))</f>
        <v>Pay-on-time off bill</v>
      </c>
      <c r="P12" s="230" t="str">
        <f>IF(OR(A12="Origin Energy",A12="Red Energy",A12="Powershop"),"Inclusive","Exclusive")</f>
        <v>Exclusive</v>
      </c>
      <c r="Q12" s="235">
        <f t="shared" ref="Q12" si="10">IF(AND(O12="Guaranteed off bill",P12="Inclusive"),((I12*1.1)-((I12*1.1)*K12/100))/1.1,IF(AND(O12="Guaranteed off usage",P12="Inclusive"),((I12*1.1)-((H12*1.1)*L12/100))/1.1,IF(AND(O12="Guaranteed off bill",P12="Exclusive"),I12-(I12*K12/100),IF(AND(O12="Guaranteed off usage",P12="Exclusive"),I12-(H12*L12/100),IF(P12="Inclusive",((I12*1.1))/1.1,I12)))))</f>
        <v>685.85454545454536</v>
      </c>
      <c r="R12" s="235">
        <f t="shared" ref="R12" si="11">IF(AND(O12="Pay-on-time off bill",P12="Inclusive"),((Q12*1.1)-((Q12*1.1)*M12/100))/1.1,IF(AND(O12="Pay-on-time off usage",P12="Inclusive"),((Q12*1.1)-((H12*1.1)*N12/100))/1.1,IF(AND(O12="Pay-on-time off bill",P12="Exclusive"),Q12-(Q12*M12/100),IF(AND(O12="Pay-on-time off usage",P12="Exclusive"),Q12-(H12*N12/100),IF(P12="Inclusive",((Q12*1.1))/1.1,Q12)))))</f>
        <v>637.84472727272714</v>
      </c>
      <c r="S12" s="256">
        <f t="shared" ref="S12" si="12">Q12*1.1</f>
        <v>754.43999999999994</v>
      </c>
      <c r="T12" s="256">
        <f t="shared" ref="T12" si="13">R12*1.1</f>
        <v>701.62919999999986</v>
      </c>
      <c r="U12" s="231">
        <f>'Tariffs 2020'!BF6</f>
        <v>0</v>
      </c>
      <c r="V12" s="202" t="str">
        <f>'Tariffs 2020'!BG6</f>
        <v>n</v>
      </c>
    </row>
    <row r="13" spans="1:22" ht="15" thickBot="1" x14ac:dyDescent="0.2">
      <c r="A13" s="203" t="str">
        <f>'Tariffs 2020'!F7</f>
        <v>Red Energy</v>
      </c>
      <c r="B13" s="204" t="str">
        <f>'Tariffs 2020'!G7</f>
        <v>Living Energy Saver</v>
      </c>
      <c r="C13" s="205">
        <f>91*'Tariffs 2020'!H7/100</f>
        <v>95.55</v>
      </c>
      <c r="D13" s="205">
        <f>IF('Tariffs 2020'!K7="",$C$5*'Tariffs 2020'!W7/100,IF($C$5&gt;='Tariffs 2020'!L7*1.5,('Tariffs 2020'!L7*1.5*'Tariffs 2020'!W7/100),($C$5*'Tariffs 2020'!W7/100)))</f>
        <v>68.894999999999996</v>
      </c>
      <c r="E13" s="205">
        <f>IF(AND('Tariffs 2020'!L7*1.5&gt;0,'Tariffs 2020'!M7*1.5&gt;0),IF($C$5&lt;'Tariffs 2020'!L7*1.5,0,IF(($C$5-'Tariffs 2020'!L7*1.5)&lt;=('Tariffs 2020'!M7*1.5+'Tariffs 2020'!L7*1.5),(($C$5-'Tariffs 2020'!L7*1.5)*'Tariffs 2020'!X7/100),(('Tariffs 2020'!M7*1.5)*'Tariffs 2020'!X7/100))),0)</f>
        <v>5.5555499999999993</v>
      </c>
      <c r="F13" s="205">
        <f>IF(AND('Tariffs 2020'!P7&gt;0,'Tariffs 2020'!O7&gt;0),IF(($C$5&lt;(SUM('Tariffs 2020'!L7:P7))*1.5),(0),($C$5-(SUM('Tariffs 2020'!L7:P7)*1.5))*'Tariffs 2020'!AB7/100),IF(AND('Tariffs 2020'!O7&gt;0,'Tariffs 2020'!P7=""),IF(($C$5&lt; (SUM('Tariffs 2020'!L7:O7))*1.5),(0),($C$5-(SUM('Tariffs 2020'!L7:O7))*1.5)*'Tariffs 2020'!AA7/100),IF(AND('Tariffs 2020'!N7&gt;0,'Tariffs 2020'!O7=""),IF(($C$5&lt;(SUM('Tariffs 2020'!L7:N7))*1.5),(0),($C$5-(SUM('Tariffs 2020'!L7:N7))*1.5)*'Tariffs 2020'!Z7/100),IF(AND('Tariffs 2020'!M7&gt;0,'Tariffs 2020'!N7=""),IF(($C$5&lt;'Tariffs 2020'!M7*1.5+'Tariffs 2020'!L7*1.5),(0),(($C$5-('Tariffs 2020'!M7*1.5+'Tariffs 2020'!L7*1.5))*'Tariffs 2020'!Y7/100)),IF(AND('Tariffs 2020'!L7&gt;0,'Tariffs 2020'!M7=""&gt;0),IF(($C$5&lt;'Tariffs 2020'!L7*1.5),(0),($C$5-('Tariffs 2020'!L7*1.5))*'Tariffs 2020'!X7/100),0)))))</f>
        <v>0</v>
      </c>
      <c r="G13" s="205">
        <f>SUM(C13:F13)</f>
        <v>170.00055</v>
      </c>
      <c r="H13" s="205">
        <f>(G13-C13)*4</f>
        <v>297.80220000000003</v>
      </c>
      <c r="I13" s="206">
        <f>G13*4</f>
        <v>680.00220000000002</v>
      </c>
      <c r="J13" s="206">
        <f>I13*1.1</f>
        <v>748.00242000000003</v>
      </c>
      <c r="K13" s="204">
        <f>'Tariffs 2020'!AT7</f>
        <v>0</v>
      </c>
      <c r="L13" s="204">
        <f>'Tariffs 2020'!AU7</f>
        <v>0</v>
      </c>
      <c r="M13" s="204">
        <f>'Tariffs 2020'!AV7</f>
        <v>0</v>
      </c>
      <c r="N13" s="204">
        <f>'Tariffs 2020'!AW7</f>
        <v>0</v>
      </c>
      <c r="O13" s="234" t="str">
        <f t="shared" ref="O13" si="14">IF(SUM(K13:N13)=0,"No discount",IF(K13&gt;0,"Guaranteed off bill",IF(L13&gt;0,"Guaranteed off usage",IF(M13&gt;0,"Pay-on-time off bill","Pay-on-time off usage"))))</f>
        <v>No discount</v>
      </c>
      <c r="P13" s="234" t="str">
        <f>IF(OR(A13="Origin Energy",A13="Red Energy",A13="Powershop"),"Inclusive","Exclusive")</f>
        <v>Inclusive</v>
      </c>
      <c r="Q13" s="236">
        <f t="shared" ref="Q13" si="15">IF(AND(O13="Guaranteed off bill",P13="Inclusive"),((I13*1.1)-((I13*1.1)*K13/100))/1.1,IF(AND(O13="Guaranteed off usage",P13="Inclusive"),((I13*1.1)-((H13*1.1)*L13/100))/1.1,IF(AND(O13="Guaranteed off bill",P13="Exclusive"),I13-(I13*K13/100),IF(AND(O13="Guaranteed off usage",P13="Exclusive"),I13-(H13*L13/100),IF(P13="Inclusive",((I13*1.1))/1.1,I13)))))</f>
        <v>680.00220000000002</v>
      </c>
      <c r="R13" s="236">
        <f t="shared" ref="R13" si="16">IF(AND(O13="Pay-on-time off bill",P13="Inclusive"),((Q13*1.1)-((Q13*1.1)*M13/100))/1.1,IF(AND(O13="Pay-on-time off usage",P13="Inclusive"),((Q13*1.1)-((H13*1.1)*N13/100))/1.1,IF(AND(O13="Pay-on-time off bill",P13="Exclusive"),Q13-(Q13*M13/100),IF(AND(O13="Pay-on-time off usage",P13="Exclusive"),Q13-(H13*N13/100),IF(P13="Inclusive",((Q13*1.1))/1.1,Q13)))))</f>
        <v>680.00220000000002</v>
      </c>
      <c r="S13" s="257">
        <f t="shared" ref="S13" si="17">Q13*1.1</f>
        <v>748.00242000000003</v>
      </c>
      <c r="T13" s="257">
        <f t="shared" ref="T13" si="18">R13*1.1</f>
        <v>748.00242000000003</v>
      </c>
      <c r="U13" s="207">
        <f>'Tariffs 2020'!BF7</f>
        <v>0</v>
      </c>
      <c r="V13" s="208" t="str">
        <f>'Tariffs 2020'!BG7</f>
        <v>n</v>
      </c>
    </row>
    <row r="15" spans="1:22" ht="14" thickBot="1" x14ac:dyDescent="0.2"/>
    <row r="16" spans="1:22" ht="14" x14ac:dyDescent="0.15">
      <c r="A16" s="193" t="s">
        <v>285</v>
      </c>
      <c r="B16" s="194"/>
      <c r="C16" s="194"/>
      <c r="D16" s="194"/>
      <c r="E16" s="194"/>
      <c r="F16" s="194"/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94"/>
      <c r="R16" s="194"/>
      <c r="S16" s="194"/>
      <c r="T16" s="194"/>
      <c r="U16" s="194"/>
      <c r="V16" s="195"/>
    </row>
    <row r="17" spans="1:22" ht="75" x14ac:dyDescent="0.15">
      <c r="A17" s="237" t="s">
        <v>84</v>
      </c>
      <c r="B17" s="238" t="s">
        <v>44</v>
      </c>
      <c r="C17" s="239" t="s">
        <v>45</v>
      </c>
      <c r="D17" s="239" t="s">
        <v>57</v>
      </c>
      <c r="E17" s="239" t="s">
        <v>58</v>
      </c>
      <c r="F17" s="239" t="s">
        <v>59</v>
      </c>
      <c r="G17" s="240" t="s">
        <v>328</v>
      </c>
      <c r="H17" s="259" t="s">
        <v>0</v>
      </c>
      <c r="I17" s="259" t="s">
        <v>46</v>
      </c>
      <c r="J17" s="241" t="s">
        <v>1</v>
      </c>
      <c r="K17" s="242" t="s">
        <v>47</v>
      </c>
      <c r="L17" s="242" t="s">
        <v>48</v>
      </c>
      <c r="M17" s="242" t="s">
        <v>49</v>
      </c>
      <c r="N17" s="242" t="s">
        <v>50</v>
      </c>
      <c r="O17" s="243" t="s">
        <v>300</v>
      </c>
      <c r="P17" s="243" t="s">
        <v>301</v>
      </c>
      <c r="Q17" s="243" t="s">
        <v>51</v>
      </c>
      <c r="R17" s="243" t="s">
        <v>52</v>
      </c>
      <c r="S17" s="244" t="s">
        <v>53</v>
      </c>
      <c r="T17" s="244" t="s">
        <v>54</v>
      </c>
      <c r="U17" s="242" t="s">
        <v>55</v>
      </c>
      <c r="V17" s="245" t="s">
        <v>56</v>
      </c>
    </row>
    <row r="18" spans="1:22" ht="14" x14ac:dyDescent="0.15">
      <c r="A18" s="201" t="str">
        <f>'Tariffs 2020'!F8</f>
        <v>AGL</v>
      </c>
      <c r="B18" s="227" t="str">
        <f>'Tariffs 2020'!G8</f>
        <v>Essentials</v>
      </c>
      <c r="C18" s="228">
        <f>91*'Tariffs 2020'!H8/100</f>
        <v>56.353818181818184</v>
      </c>
      <c r="D18" s="228">
        <f>IF('Tariffs 2020'!K8="",$C$5*'Tariffs 2020'!W8/100,IF($C$5&gt;='Tariffs 2020'!L8*1.5,('Tariffs 2020'!L8*1.5*'Tariffs 2020'!W8/100),($C$5*'Tariffs 2020'!W8/100)))</f>
        <v>102.04545454545456</v>
      </c>
      <c r="E18" s="228">
        <f>IF(AND('Tariffs 2020'!L8*1.5&gt;0,'Tariffs 2020'!M8*1.5&gt;0),IF($C$5&lt;'Tariffs 2020'!L8*1.5,0,IF(($C$5-'Tariffs 2020'!L8*1.5)&lt;=('Tariffs 2020'!M8*1.5+'Tariffs 2020'!L8*1.5),(($C$5-'Tariffs 2020'!L8*1.5)*'Tariffs 2020'!X8/100),(('Tariffs 2020'!M8*1.5)*'Tariffs 2020'!X8/100))),0)</f>
        <v>0</v>
      </c>
      <c r="F18" s="228">
        <f>IF(AND('Tariffs 2020'!P8&gt;0,'Tariffs 2020'!O8&gt;0),IF(($C$5&lt;(SUM('Tariffs 2020'!L8:P8))*1.5),(0),($C$5-(SUM('Tariffs 2020'!L8:P8)*1.5))*'Tariffs 2020'!AB8/100),IF(AND('Tariffs 2020'!O8&gt;0,'Tariffs 2020'!P8=""),IF(($C$5&lt; (SUM('Tariffs 2020'!L8:O8))*1.5),(0),($C$5-(SUM('Tariffs 2020'!L8:O8))*1.5)*'Tariffs 2020'!AA8/100),IF(AND('Tariffs 2020'!N8&gt;0,'Tariffs 2020'!O8=""),IF(($C$5&lt;(SUM('Tariffs 2020'!L8:N8))*1.5),(0),($C$5-(SUM('Tariffs 2020'!L8:N8))*1.5)*'Tariffs 2020'!Z8/100),IF(AND('Tariffs 2020'!M8&gt;0,'Tariffs 2020'!N8=""),IF(($C$5&lt;'Tariffs 2020'!M8*1.5+'Tariffs 2020'!L8*1.5),(0),(($C$5-('Tariffs 2020'!M8*1.5+'Tariffs 2020'!L8*1.5))*'Tariffs 2020'!Y8/100)),IF(AND('Tariffs 2020'!L8&gt;0,'Tariffs 2020'!M8=""&gt;0),IF(($C$5&lt;'Tariffs 2020'!L8*1.5),(0),($C$5-('Tariffs 2020'!L8*1.5))*'Tariffs 2020'!X8/100),0)))))</f>
        <v>0</v>
      </c>
      <c r="G18" s="228">
        <f>SUM(C18:F18)</f>
        <v>158.39927272727274</v>
      </c>
      <c r="H18" s="228">
        <f>(G18-C18)*4</f>
        <v>408.18181818181824</v>
      </c>
      <c r="I18" s="229">
        <f>G18*4</f>
        <v>633.59709090909098</v>
      </c>
      <c r="J18" s="229">
        <f>I18*1.1</f>
        <v>696.95680000000016</v>
      </c>
      <c r="K18" s="227">
        <f>'Tariffs 2020'!AT8</f>
        <v>0</v>
      </c>
      <c r="L18" s="227">
        <f>'Tariffs 2020'!AU8</f>
        <v>0</v>
      </c>
      <c r="M18" s="227">
        <f>'Tariffs 2020'!AV8</f>
        <v>0</v>
      </c>
      <c r="N18" s="227">
        <f>'Tariffs 2020'!AW8</f>
        <v>0</v>
      </c>
      <c r="O18" s="230" t="str">
        <f t="shared" ref="O18" si="19">IF(SUM(K18:N18)=0,"No discount",IF(K18&gt;0,"Guaranteed off bill",IF(L18&gt;0,"Guaranteed off usage",IF(M18&gt;0,"Pay-on-time off bill","Pay-on-time off usage"))))</f>
        <v>No discount</v>
      </c>
      <c r="P18" s="230" t="str">
        <f>IF(OR(A18="Origin Energy",A18="Red Energy",A18="Powershop"),"Inclusive","Exclusive")</f>
        <v>Exclusive</v>
      </c>
      <c r="Q18" s="235">
        <f t="shared" ref="Q18" si="20">IF(AND(O18="Guaranteed off bill",P18="Inclusive"),((I18*1.1)-((I18*1.1)*K18/100))/1.1,IF(AND(O18="Guaranteed off usage",P18="Inclusive"),((I18*1.1)-((H18*1.1)*L18/100))/1.1,IF(AND(O18="Guaranteed off bill",P18="Exclusive"),I18-(I18*K18/100),IF(AND(O18="Guaranteed off usage",P18="Exclusive"),I18-(H18*L18/100),IF(P18="Inclusive",((I18*1.1))/1.1,I18)))))</f>
        <v>633.59709090909098</v>
      </c>
      <c r="R18" s="235">
        <f t="shared" ref="R18" si="21">IF(AND(O18="Pay-on-time off bill",P18="Inclusive"),((Q18*1.1)-((Q18*1.1)*M18/100))/1.1,IF(AND(O18="Pay-on-time off usage",P18="Inclusive"),((Q18*1.1)-((H18*1.1)*N18/100))/1.1,IF(AND(O18="Pay-on-time off bill",P18="Exclusive"),Q18-(Q18*M18/100),IF(AND(O18="Pay-on-time off usage",P18="Exclusive"),Q18-(H18*N18/100),IF(P18="Inclusive",((Q18*1.1))/1.1,Q18)))))</f>
        <v>633.59709090909098</v>
      </c>
      <c r="S18" s="256">
        <f t="shared" ref="S18:T18" si="22">Q18*1.1</f>
        <v>696.95680000000016</v>
      </c>
      <c r="T18" s="256">
        <f t="shared" si="22"/>
        <v>696.95680000000016</v>
      </c>
      <c r="U18" s="231">
        <f>'Tariffs 2020'!BF8</f>
        <v>0</v>
      </c>
      <c r="V18" s="202" t="str">
        <f>'Tariffs 2020'!BG8</f>
        <v>n</v>
      </c>
    </row>
    <row r="19" spans="1:22" ht="14" x14ac:dyDescent="0.15">
      <c r="A19" s="201" t="str">
        <f>'Tariffs 2020'!F9</f>
        <v>Origin Energy</v>
      </c>
      <c r="B19" s="227" t="str">
        <f>'Tariffs 2020'!G9</f>
        <v>Flexi</v>
      </c>
      <c r="C19" s="228">
        <f>91*'Tariffs 2020'!H9/100</f>
        <v>64.11363636363636</v>
      </c>
      <c r="D19" s="228">
        <f>IF('Tariffs 2020'!K9="",$C$5*'Tariffs 2020'!W9/100,IF($C$5&gt;='Tariffs 2020'!L9*1.5,('Tariffs 2020'!L9*1.5*'Tariffs 2020'!W9/100),($C$5*'Tariffs 2020'!W9/100)))</f>
        <v>41.180254363636358</v>
      </c>
      <c r="E19" s="228">
        <f>IF(AND('Tariffs 2020'!L9*1.5&gt;0,'Tariffs 2020'!M9*1.5&gt;0),IF($C$5&lt;'Tariffs 2020'!L9*1.5,0,IF(($C$5-'Tariffs 2020'!L9*1.5)&lt;=('Tariffs 2020'!M9*1.5+'Tariffs 2020'!L9*1.5),(($C$5-'Tariffs 2020'!L9*1.5)*'Tariffs 2020'!X9/100),(('Tariffs 2020'!M9*1.5)*'Tariffs 2020'!X9/100))),0)</f>
        <v>69.208088727272724</v>
      </c>
      <c r="F19" s="228">
        <f>IF(AND('Tariffs 2020'!P9&gt;0,'Tariffs 2020'!O9&gt;0),IF(($C$5&lt;(SUM('Tariffs 2020'!L9:P9))*1.5),(0),($C$5-(SUM('Tariffs 2020'!L9:P9)*1.5))*'Tariffs 2020'!AB9/100),IF(AND('Tariffs 2020'!O9&gt;0,'Tariffs 2020'!P9=""),IF(($C$5&lt; (SUM('Tariffs 2020'!L9:O9))*1.5),(0),($C$5-(SUM('Tariffs 2020'!L9:O9))*1.5)*'Tariffs 2020'!AA9/100),IF(AND('Tariffs 2020'!N9&gt;0,'Tariffs 2020'!O9=""),IF(($C$5&lt;(SUM('Tariffs 2020'!L9:N9))*1.5),(0),($C$5-(SUM('Tariffs 2020'!L9:N9))*1.5)*'Tariffs 2020'!Z9/100),IF(AND('Tariffs 2020'!M9&gt;0,'Tariffs 2020'!N9=""),IF(($C$5&lt;'Tariffs 2020'!M9*1.5+'Tariffs 2020'!L9*1.5),(0),(($C$5-('Tariffs 2020'!M9*1.5+'Tariffs 2020'!L9*1.5))*'Tariffs 2020'!Y9/100)),IF(AND('Tariffs 2020'!L9&gt;0,'Tariffs 2020'!M9=""&gt;0),IF(($C$5&lt;'Tariffs 2020'!L9*1.5),(0),($C$5-('Tariffs 2020'!L9*1.5))*'Tariffs 2020'!X9/100),0)))))</f>
        <v>0.96502999999999817</v>
      </c>
      <c r="G19" s="228">
        <f>SUM(C19:F19)</f>
        <v>175.46700945454543</v>
      </c>
      <c r="H19" s="228">
        <f>(G19-C19)*4</f>
        <v>445.41349236363629</v>
      </c>
      <c r="I19" s="229">
        <f>G19*4</f>
        <v>701.86803781818173</v>
      </c>
      <c r="J19" s="229">
        <f>I19*1.1</f>
        <v>772.05484159999992</v>
      </c>
      <c r="K19" s="227">
        <f>'Tariffs 2020'!AT9</f>
        <v>3</v>
      </c>
      <c r="L19" s="227">
        <f>'Tariffs 2020'!AU9</f>
        <v>0</v>
      </c>
      <c r="M19" s="227">
        <f>'Tariffs 2020'!AV9</f>
        <v>0</v>
      </c>
      <c r="N19" s="227">
        <f>'Tariffs 2020'!AW9</f>
        <v>0</v>
      </c>
      <c r="O19" s="230" t="str">
        <f t="shared" ref="O19:O21" si="23">IF(SUM(K19:N19)=0,"No discount",IF(K19&gt;0,"Guaranteed off bill",IF(L19&gt;0,"Guaranteed off usage",IF(M19&gt;0,"Pay-on-time off bill","Pay-on-time off usage"))))</f>
        <v>Guaranteed off bill</v>
      </c>
      <c r="P19" s="230" t="str">
        <f>IF(OR(A19="Origin Energy",A19="Red Energy",A19="Powershop"),"Inclusive","Exclusive")</f>
        <v>Inclusive</v>
      </c>
      <c r="Q19" s="235">
        <f t="shared" ref="Q19:Q21" si="24">IF(AND(O19="Guaranteed off bill",P19="Inclusive"),((I19*1.1)-((I19*1.1)*K19/100))/1.1,IF(AND(O19="Guaranteed off usage",P19="Inclusive"),((I19*1.1)-((H19*1.1)*L19/100))/1.1,IF(AND(O19="Guaranteed off bill",P19="Exclusive"),I19-(I19*K19/100),IF(AND(O19="Guaranteed off usage",P19="Exclusive"),I19-(H19*L19/100),IF(P19="Inclusive",((I19*1.1))/1.1,I19)))))</f>
        <v>680.81199668363627</v>
      </c>
      <c r="R19" s="235">
        <f t="shared" ref="R19:R21" si="25">IF(AND(O19="Pay-on-time off bill",P19="Inclusive"),((Q19*1.1)-((Q19*1.1)*M19/100))/1.1,IF(AND(O19="Pay-on-time off usage",P19="Inclusive"),((Q19*1.1)-((H19*1.1)*N19/100))/1.1,IF(AND(O19="Pay-on-time off bill",P19="Exclusive"),Q19-(Q19*M19/100),IF(AND(O19="Pay-on-time off usage",P19="Exclusive"),Q19-(H19*N19/100),IF(P19="Inclusive",((Q19*1.1))/1.1,Q19)))))</f>
        <v>680.81199668363627</v>
      </c>
      <c r="S19" s="256">
        <f t="shared" ref="S19:S21" si="26">Q19*1.1</f>
        <v>748.8931963519999</v>
      </c>
      <c r="T19" s="256">
        <f t="shared" ref="T19:T21" si="27">R19*1.1</f>
        <v>748.8931963519999</v>
      </c>
      <c r="U19" s="231">
        <f>'Tariffs 2020'!BF9</f>
        <v>0</v>
      </c>
      <c r="V19" s="202" t="str">
        <f>'Tariffs 2020'!BG9</f>
        <v>n</v>
      </c>
    </row>
    <row r="20" spans="1:22" ht="14" x14ac:dyDescent="0.15">
      <c r="A20" s="201" t="str">
        <f>'Tariffs 2020'!F10</f>
        <v>Alinta Energy</v>
      </c>
      <c r="B20" s="227" t="str">
        <f>'Tariffs 2020'!G10</f>
        <v>Home Deal</v>
      </c>
      <c r="C20" s="228">
        <f>91*'Tariffs 2020'!H10/100</f>
        <v>54.599999999999994</v>
      </c>
      <c r="D20" s="228">
        <f>IF('Tariffs 2020'!K10="",$C$5*'Tariffs 2020'!W10/100,IF($C$5&gt;='Tariffs 2020'!L10*1.5,('Tariffs 2020'!L10*1.5*'Tariffs 2020'!W10/100),($C$5*'Tariffs 2020'!W10/100)))</f>
        <v>99.772727272727266</v>
      </c>
      <c r="E20" s="228">
        <f>IF(AND('Tariffs 2020'!L10*1.5&gt;0,'Tariffs 2020'!M10*1.5&gt;0),IF($C$5&lt;'Tariffs 2020'!L10*1.5,0,IF(($C$5-'Tariffs 2020'!L10*1.5)&lt;=('Tariffs 2020'!M10*1.5+'Tariffs 2020'!L10*1.5),(($C$5-'Tariffs 2020'!L10*1.5)*'Tariffs 2020'!X10/100),(('Tariffs 2020'!M10*1.5)*'Tariffs 2020'!X10/100))),0)</f>
        <v>0</v>
      </c>
      <c r="F20" s="228">
        <f>IF(AND('Tariffs 2020'!P10&gt;0,'Tariffs 2020'!O10&gt;0),IF(($C$5&lt;(SUM('Tariffs 2020'!L10:P10))*1.5),(0),($C$5-(SUM('Tariffs 2020'!L10:P10)*1.5))*'Tariffs 2020'!AB10/100),IF(AND('Tariffs 2020'!O10&gt;0,'Tariffs 2020'!P10=""),IF(($C$5&lt; (SUM('Tariffs 2020'!L10:O10))*1.5),(0),($C$5-(SUM('Tariffs 2020'!L10:O10))*1.5)*'Tariffs 2020'!AA10/100),IF(AND('Tariffs 2020'!N10&gt;0,'Tariffs 2020'!O10=""),IF(($C$5&lt;(SUM('Tariffs 2020'!L10:N10))*1.5),(0),($C$5-(SUM('Tariffs 2020'!L10:N10))*1.5)*'Tariffs 2020'!Z10/100),IF(AND('Tariffs 2020'!M10&gt;0,'Tariffs 2020'!N10=""),IF(($C$5&lt;'Tariffs 2020'!M10*1.5+'Tariffs 2020'!L10*1.5),(0),(($C$5-('Tariffs 2020'!M10*1.5+'Tariffs 2020'!L10*1.5))*'Tariffs 2020'!Y10/100)),IF(AND('Tariffs 2020'!L10&gt;0,'Tariffs 2020'!M10=""&gt;0),IF(($C$5&lt;'Tariffs 2020'!L10*1.5),(0),($C$5-('Tariffs 2020'!L10*1.5))*'Tariffs 2020'!X10/100),0)))))</f>
        <v>0</v>
      </c>
      <c r="G20" s="228">
        <f>SUM(C20:F20)</f>
        <v>154.37272727272727</v>
      </c>
      <c r="H20" s="228">
        <f>(G20-C20)*4</f>
        <v>399.09090909090912</v>
      </c>
      <c r="I20" s="229">
        <f>G20*4</f>
        <v>617.4909090909091</v>
      </c>
      <c r="J20" s="229">
        <f>I20*1.1</f>
        <v>679.24</v>
      </c>
      <c r="K20" s="227">
        <f>'Tariffs 2020'!AT10</f>
        <v>0</v>
      </c>
      <c r="L20" s="227">
        <f>'Tariffs 2020'!AU10</f>
        <v>0</v>
      </c>
      <c r="M20" s="227">
        <f>'Tariffs 2020'!AV10</f>
        <v>0</v>
      </c>
      <c r="N20" s="227">
        <f>'Tariffs 2020'!AW10</f>
        <v>0</v>
      </c>
      <c r="O20" s="230" t="str">
        <f t="shared" si="23"/>
        <v>No discount</v>
      </c>
      <c r="P20" s="230" t="str">
        <f>IF(OR(A20="Origin Energy",A20="Red Energy",A20="Powershop"),"Inclusive","Exclusive")</f>
        <v>Exclusive</v>
      </c>
      <c r="Q20" s="235">
        <f t="shared" si="24"/>
        <v>617.4909090909091</v>
      </c>
      <c r="R20" s="235">
        <f t="shared" si="25"/>
        <v>617.4909090909091</v>
      </c>
      <c r="S20" s="256">
        <f t="shared" si="26"/>
        <v>679.24</v>
      </c>
      <c r="T20" s="256">
        <f t="shared" si="27"/>
        <v>679.24</v>
      </c>
      <c r="U20" s="231">
        <f>'Tariffs 2020'!BF10</f>
        <v>0</v>
      </c>
      <c r="V20" s="202" t="str">
        <f>'Tariffs 2020'!BG10</f>
        <v>n</v>
      </c>
    </row>
    <row r="21" spans="1:22" ht="14" x14ac:dyDescent="0.15">
      <c r="A21" s="201" t="str">
        <f>'Tariffs 2020'!F11</f>
        <v>GloBird Energy</v>
      </c>
      <c r="B21" s="227" t="str">
        <f>'Tariffs 2020'!G11</f>
        <v>GloSave</v>
      </c>
      <c r="C21" s="228">
        <f>91*'Tariffs 2020'!H11/100</f>
        <v>61.879999999999988</v>
      </c>
      <c r="D21" s="228">
        <f>IF('Tariffs 2020'!K11="",$C$5*'Tariffs 2020'!W11/100,IF($C$5&gt;='Tariffs 2020'!L11*1.5,('Tariffs 2020'!L11*1.5*'Tariffs 2020'!W11/100),($C$5*'Tariffs 2020'!W11/100)))</f>
        <v>36.409090909090899</v>
      </c>
      <c r="E21" s="228">
        <f>IF(AND('Tariffs 2020'!L11*1.5&gt;0,'Tariffs 2020'!M11*1.5&gt;0),IF($C$5&lt;'Tariffs 2020'!L11*1.5,0,IF(($C$5-'Tariffs 2020'!L11*1.5)&lt;=('Tariffs 2020'!M11*1.5+'Tariffs 2020'!L11*1.5),(($C$5-'Tariffs 2020'!L11*1.5)*'Tariffs 2020'!X11/100),(('Tariffs 2020'!M11*1.5)*'Tariffs 2020'!X11/100))),0)</f>
        <v>0</v>
      </c>
      <c r="F21" s="228">
        <f>IF(AND('Tariffs 2020'!P11&gt;0,'Tariffs 2020'!O11&gt;0),IF(($C$5&lt;(SUM('Tariffs 2020'!L11:P11))*1.5),(0),($C$5-(SUM('Tariffs 2020'!L11:P11)*1.5))*'Tariffs 2020'!AB11/100),IF(AND('Tariffs 2020'!O11&gt;0,'Tariffs 2020'!P11=""),IF(($C$5&lt; (SUM('Tariffs 2020'!L11:O11))*1.5),(0),($C$5-(SUM('Tariffs 2020'!L11:O11))*1.5)*'Tariffs 2020'!AA11/100),IF(AND('Tariffs 2020'!N11&gt;0,'Tariffs 2020'!O11=""),IF(($C$5&lt;(SUM('Tariffs 2020'!L11:N11))*1.5),(0),($C$5-(SUM('Tariffs 2020'!L11:N11))*1.5)*'Tariffs 2020'!Z11/100),IF(AND('Tariffs 2020'!M11&gt;0,'Tariffs 2020'!N11=""),IF(($C$5&lt;'Tariffs 2020'!M11*1.5+'Tariffs 2020'!L11*1.5),(0),(($C$5-('Tariffs 2020'!M11*1.5+'Tariffs 2020'!L11*1.5))*'Tariffs 2020'!Y11/100)),IF(AND('Tariffs 2020'!L11&gt;0,'Tariffs 2020'!M11=""&gt;0),IF(($C$5&lt;'Tariffs 2020'!L11*1.5),(0),($C$5-('Tariffs 2020'!L11*1.5))*'Tariffs 2020'!X11/100),0)))))</f>
        <v>62.999999999999993</v>
      </c>
      <c r="G21" s="228">
        <f>SUM(C21:F21)</f>
        <v>161.28909090909087</v>
      </c>
      <c r="H21" s="228">
        <f>(G21-C21)*4</f>
        <v>397.63636363636351</v>
      </c>
      <c r="I21" s="229">
        <f>G21*4</f>
        <v>645.15636363636349</v>
      </c>
      <c r="J21" s="229">
        <f>I21*1.1</f>
        <v>709.67199999999991</v>
      </c>
      <c r="K21" s="227">
        <f>'Tariffs 2020'!AT11</f>
        <v>0</v>
      </c>
      <c r="L21" s="227">
        <f>'Tariffs 2020'!AU11</f>
        <v>0</v>
      </c>
      <c r="M21" s="227">
        <f>'Tariffs 2020'!AV11</f>
        <v>7</v>
      </c>
      <c r="N21" s="227">
        <f>'Tariffs 2020'!AW11</f>
        <v>0</v>
      </c>
      <c r="O21" s="230" t="str">
        <f t="shared" si="23"/>
        <v>Pay-on-time off bill</v>
      </c>
      <c r="P21" s="230" t="str">
        <f>IF(OR(A21="Origin Energy",A21="Red Energy",A21="Powershop"),"Inclusive","Exclusive")</f>
        <v>Exclusive</v>
      </c>
      <c r="Q21" s="235">
        <f t="shared" si="24"/>
        <v>645.15636363636349</v>
      </c>
      <c r="R21" s="235">
        <f t="shared" si="25"/>
        <v>599.99541818181808</v>
      </c>
      <c r="S21" s="256">
        <f t="shared" si="26"/>
        <v>709.67199999999991</v>
      </c>
      <c r="T21" s="256">
        <f t="shared" si="27"/>
        <v>659.99495999999999</v>
      </c>
      <c r="U21" s="231">
        <f>'Tariffs 2020'!BF11</f>
        <v>0</v>
      </c>
      <c r="V21" s="202" t="str">
        <f>'Tariffs 2020'!BG11</f>
        <v>n</v>
      </c>
    </row>
    <row r="22" spans="1:22" ht="15" thickBot="1" x14ac:dyDescent="0.2">
      <c r="A22" s="203" t="str">
        <f>'Tariffs 2020'!F12</f>
        <v>Red Energy</v>
      </c>
      <c r="B22" s="204" t="str">
        <f>'Tariffs 2020'!G12</f>
        <v>Living Energy Saver</v>
      </c>
      <c r="C22" s="205">
        <f>91*'Tariffs 2020'!H12/100</f>
        <v>68.25</v>
      </c>
      <c r="D22" s="205">
        <f>IF('Tariffs 2020'!K12="",$C$5*'Tariffs 2020'!W12/100,IF($C$5&gt;='Tariffs 2020'!L12*1.5,('Tariffs 2020'!L12*1.5*'Tariffs 2020'!W12/100),($C$5*'Tariffs 2020'!W12/100)))</f>
        <v>38.142036900000001</v>
      </c>
      <c r="E22" s="205">
        <f>IF(AND('Tariffs 2020'!L12*1.5&gt;0,'Tariffs 2020'!M12*1.5&gt;0),IF($C$5&lt;'Tariffs 2020'!L12*1.5,0,IF(($C$5-'Tariffs 2020'!L12*1.5)&lt;=('Tariffs 2020'!M12*1.5+'Tariffs 2020'!L12*1.5),(($C$5-'Tariffs 2020'!L12*1.5)*'Tariffs 2020'!X12/100),(('Tariffs 2020'!M12*1.5)*'Tariffs 2020'!X12/100))),0)</f>
        <v>64.145645200000004</v>
      </c>
      <c r="F22" s="205">
        <f>IF(AND('Tariffs 2020'!P12&gt;0,'Tariffs 2020'!O12&gt;0),IF(($C$5&lt;(SUM('Tariffs 2020'!L12:P12))*1.5),(0),($C$5-(SUM('Tariffs 2020'!L12:P12)*1.5))*'Tariffs 2020'!AB12/100),IF(AND('Tariffs 2020'!O12&gt;0,'Tariffs 2020'!P12=""),IF(($C$5&lt; (SUM('Tariffs 2020'!L12:O12))*1.5),(0),($C$5-(SUM('Tariffs 2020'!L12:O12))*1.5)*'Tariffs 2020'!AA12/100),IF(AND('Tariffs 2020'!N12&gt;0,'Tariffs 2020'!O12=""),IF(($C$5&lt;(SUM('Tariffs 2020'!L12:N12))*1.5),(0),($C$5-(SUM('Tariffs 2020'!L12:N12))*1.5)*'Tariffs 2020'!Z12/100),IF(AND('Tariffs 2020'!M12&gt;0,'Tariffs 2020'!N12=""),IF(($C$5&lt;'Tariffs 2020'!M12*1.5+'Tariffs 2020'!L12*1.5),(0),(($C$5-('Tariffs 2020'!M12*1.5+'Tariffs 2020'!L12*1.5))*'Tariffs 2020'!Y12/100)),IF(AND('Tariffs 2020'!L12&gt;0,'Tariffs 2020'!M12=""&gt;0),IF(($C$5&lt;'Tariffs 2020'!L12*1.5),(0),($C$5-('Tariffs 2020'!L12*1.5))*'Tariffs 2020'!X12/100),0)))))</f>
        <v>0.77731609999999862</v>
      </c>
      <c r="G22" s="205">
        <f>SUM(C22:F22)</f>
        <v>171.31499819999999</v>
      </c>
      <c r="H22" s="205">
        <f>(G22-C22)*4</f>
        <v>412.25999279999996</v>
      </c>
      <c r="I22" s="206">
        <f>G22*4</f>
        <v>685.25999279999996</v>
      </c>
      <c r="J22" s="206">
        <f>I22*1.1</f>
        <v>753.78599208000003</v>
      </c>
      <c r="K22" s="204">
        <f>'Tariffs 2020'!AT12</f>
        <v>0</v>
      </c>
      <c r="L22" s="204">
        <f>'Tariffs 2020'!AU12</f>
        <v>0</v>
      </c>
      <c r="M22" s="204">
        <f>'Tariffs 2020'!AV12</f>
        <v>0</v>
      </c>
      <c r="N22" s="204">
        <f>'Tariffs 2020'!AW12</f>
        <v>0</v>
      </c>
      <c r="O22" s="234" t="str">
        <f t="shared" ref="O22" si="28">IF(SUM(K22:N22)=0,"No discount",IF(K22&gt;0,"Guaranteed off bill",IF(L22&gt;0,"Guaranteed off usage",IF(M22&gt;0,"Pay-on-time off bill","Pay-on-time off usage"))))</f>
        <v>No discount</v>
      </c>
      <c r="P22" s="234" t="str">
        <f>IF(OR(A22="Origin Energy",A22="Red Energy",A22="Powershop"),"Inclusive","Exclusive")</f>
        <v>Inclusive</v>
      </c>
      <c r="Q22" s="236">
        <f t="shared" ref="Q22" si="29">IF(AND(O22="Guaranteed off bill",P22="Inclusive"),((I22*1.1)-((I22*1.1)*K22/100))/1.1,IF(AND(O22="Guaranteed off usage",P22="Inclusive"),((I22*1.1)-((H22*1.1)*L22/100))/1.1,IF(AND(O22="Guaranteed off bill",P22="Exclusive"),I22-(I22*K22/100),IF(AND(O22="Guaranteed off usage",P22="Exclusive"),I22-(H22*L22/100),IF(P22="Inclusive",((I22*1.1))/1.1,I22)))))</f>
        <v>685.25999279999996</v>
      </c>
      <c r="R22" s="236">
        <f t="shared" ref="R22" si="30">IF(AND(O22="Pay-on-time off bill",P22="Inclusive"),((Q22*1.1)-((Q22*1.1)*M22/100))/1.1,IF(AND(O22="Pay-on-time off usage",P22="Inclusive"),((Q22*1.1)-((H22*1.1)*N22/100))/1.1,IF(AND(O22="Pay-on-time off bill",P22="Exclusive"),Q22-(Q22*M22/100),IF(AND(O22="Pay-on-time off usage",P22="Exclusive"),Q22-(H22*N22/100),IF(P22="Inclusive",((Q22*1.1))/1.1,Q22)))))</f>
        <v>685.25999279999996</v>
      </c>
      <c r="S22" s="257">
        <f t="shared" ref="S22" si="31">Q22*1.1</f>
        <v>753.78599208000003</v>
      </c>
      <c r="T22" s="257">
        <f t="shared" ref="T22" si="32">R22*1.1</f>
        <v>753.78599208000003</v>
      </c>
      <c r="U22" s="207">
        <f>'Tariffs 2020'!BF12</f>
        <v>0</v>
      </c>
      <c r="V22" s="208" t="str">
        <f>'Tariffs 2020'!BG12</f>
        <v>n</v>
      </c>
    </row>
    <row r="24" spans="1:22" ht="14" thickBot="1" x14ac:dyDescent="0.2"/>
    <row r="25" spans="1:22" ht="14" x14ac:dyDescent="0.15">
      <c r="A25" s="193" t="s">
        <v>286</v>
      </c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5"/>
    </row>
    <row r="26" spans="1:22" ht="75" x14ac:dyDescent="0.15">
      <c r="A26" s="237" t="s">
        <v>84</v>
      </c>
      <c r="B26" s="238" t="s">
        <v>44</v>
      </c>
      <c r="C26" s="239" t="s">
        <v>45</v>
      </c>
      <c r="D26" s="239" t="s">
        <v>57</v>
      </c>
      <c r="E26" s="239" t="s">
        <v>58</v>
      </c>
      <c r="F26" s="239" t="s">
        <v>59</v>
      </c>
      <c r="G26" s="240" t="s">
        <v>328</v>
      </c>
      <c r="H26" s="259" t="s">
        <v>0</v>
      </c>
      <c r="I26" s="259" t="s">
        <v>46</v>
      </c>
      <c r="J26" s="241" t="s">
        <v>1</v>
      </c>
      <c r="K26" s="242" t="s">
        <v>47</v>
      </c>
      <c r="L26" s="242" t="s">
        <v>48</v>
      </c>
      <c r="M26" s="242" t="s">
        <v>49</v>
      </c>
      <c r="N26" s="242" t="s">
        <v>50</v>
      </c>
      <c r="O26" s="243" t="s">
        <v>300</v>
      </c>
      <c r="P26" s="243" t="s">
        <v>301</v>
      </c>
      <c r="Q26" s="243" t="s">
        <v>51</v>
      </c>
      <c r="R26" s="243" t="s">
        <v>52</v>
      </c>
      <c r="S26" s="244" t="s">
        <v>53</v>
      </c>
      <c r="T26" s="244" t="s">
        <v>54</v>
      </c>
      <c r="U26" s="242" t="s">
        <v>55</v>
      </c>
      <c r="V26" s="245" t="s">
        <v>56</v>
      </c>
    </row>
    <row r="27" spans="1:22" ht="15" thickBot="1" x14ac:dyDescent="0.2">
      <c r="A27" s="203" t="str">
        <f>'Tariffs 2020'!F13</f>
        <v>Origin Energy</v>
      </c>
      <c r="B27" s="204" t="str">
        <f>'Tariffs 2020'!G13</f>
        <v>Flexi</v>
      </c>
      <c r="C27" s="205">
        <f>91*'Tariffs 2020'!H13/100</f>
        <v>62.872727272727261</v>
      </c>
      <c r="D27" s="205">
        <f>IF('Tariffs 2020'!K13="",$C$5*'Tariffs 2020'!W13/100,IF($C$5&gt;='Tariffs 2020'!L13*1.5,('Tariffs 2020'!L13*1.5*'Tariffs 2020'!W13/100),($C$5*'Tariffs 2020'!W13/100)))</f>
        <v>47.618860909090905</v>
      </c>
      <c r="E27" s="205">
        <f>IF(AND('Tariffs 2020'!L13*1.5&gt;0,'Tariffs 2020'!M13*1.5&gt;0),IF($C$5&lt;'Tariffs 2020'!L13*1.5,0,IF(($C$5-'Tariffs 2020'!L13*1.5)&lt;=('Tariffs 2020'!M13*1.5+'Tariffs 2020'!L13*1.5),(($C$5-'Tariffs 2020'!L13*1.5)*'Tariffs 2020'!X13/100),(('Tariffs 2020'!M13*1.5)*'Tariffs 2020'!X13/100))),0)</f>
        <v>75.295837272727269</v>
      </c>
      <c r="F27" s="205">
        <f>IF(AND('Tariffs 2020'!P13&gt;0,'Tariffs 2020'!O13&gt;0),IF(($C$5&lt;(SUM('Tariffs 2020'!L13:P13))*1.5),(0),($C$5-(SUM('Tariffs 2020'!L13:P13)*1.5))*'Tariffs 2020'!AB13/100),IF(AND('Tariffs 2020'!O13&gt;0,'Tariffs 2020'!P13=""),IF(($C$5&lt; (SUM('Tariffs 2020'!L13:O13))*1.5),(0),($C$5-(SUM('Tariffs 2020'!L13:O13))*1.5)*'Tariffs 2020'!AA13/100),IF(AND('Tariffs 2020'!N13&gt;0,'Tariffs 2020'!O13=""),IF(($C$5&lt;(SUM('Tariffs 2020'!L13:N13))*1.5),(0),($C$5-(SUM('Tariffs 2020'!L13:N13))*1.5)*'Tariffs 2020'!Z13/100),IF(AND('Tariffs 2020'!M13&gt;0,'Tariffs 2020'!N13=""),IF(($C$5&lt;'Tariffs 2020'!M13*1.5+'Tariffs 2020'!L13*1.5),(0),(($C$5-('Tariffs 2020'!M13*1.5+'Tariffs 2020'!L13*1.5))*'Tariffs 2020'!Y13/100)),IF(AND('Tariffs 2020'!L13&gt;0,'Tariffs 2020'!M13=""&gt;0),IF(($C$5&lt;'Tariffs 2020'!L13*1.5),(0),($C$5-('Tariffs 2020'!L13*1.5))*'Tariffs 2020'!X13/100),0)))))</f>
        <v>0.87163999999999831</v>
      </c>
      <c r="G27" s="205">
        <f>SUM(C27:F27)</f>
        <v>186.65906545454541</v>
      </c>
      <c r="H27" s="205">
        <f>(G27-C27)*4</f>
        <v>495.14535272727261</v>
      </c>
      <c r="I27" s="206">
        <f>G27*4</f>
        <v>746.63626181818165</v>
      </c>
      <c r="J27" s="206">
        <f>I27*1.1</f>
        <v>821.2998879999999</v>
      </c>
      <c r="K27" s="204">
        <f>'Tariffs 2020'!AT13</f>
        <v>3</v>
      </c>
      <c r="L27" s="204">
        <f>'Tariffs 2020'!AU13</f>
        <v>0</v>
      </c>
      <c r="M27" s="204">
        <f>'Tariffs 2020'!AV13</f>
        <v>0</v>
      </c>
      <c r="N27" s="204">
        <f>'Tariffs 2020'!AW13</f>
        <v>0</v>
      </c>
      <c r="O27" s="234" t="str">
        <f t="shared" ref="O27" si="33">IF(SUM(K27:N27)=0,"No discount",IF(K27&gt;0,"Guaranteed off bill",IF(L27&gt;0,"Guaranteed off usage",IF(M27&gt;0,"Pay-on-time off bill","Pay-on-time off usage"))))</f>
        <v>Guaranteed off bill</v>
      </c>
      <c r="P27" s="234" t="str">
        <f>IF(OR(A27="Origin Energy",A27="Red Energy",A27="Powershop"),"Inclusive","Exclusive")</f>
        <v>Inclusive</v>
      </c>
      <c r="Q27" s="236">
        <f t="shared" ref="Q27" si="34">IF(AND(O27="Guaranteed off bill",P27="Inclusive"),((I27*1.1)-((I27*1.1)*K27/100))/1.1,IF(AND(O27="Guaranteed off usage",P27="Inclusive"),((I27*1.1)-((H27*1.1)*L27/100))/1.1,IF(AND(O27="Guaranteed off bill",P27="Exclusive"),I27-(I27*K27/100),IF(AND(O27="Guaranteed off usage",P27="Exclusive"),I27-(H27*L27/100),IF(P27="Inclusive",((I27*1.1))/1.1,I27)))))</f>
        <v>724.23717396363622</v>
      </c>
      <c r="R27" s="236">
        <f t="shared" ref="R27" si="35">IF(AND(O27="Pay-on-time off bill",P27="Inclusive"),((Q27*1.1)-((Q27*1.1)*M27/100))/1.1,IF(AND(O27="Pay-on-time off usage",P27="Inclusive"),((Q27*1.1)-((H27*1.1)*N27/100))/1.1,IF(AND(O27="Pay-on-time off bill",P27="Exclusive"),Q27-(Q27*M27/100),IF(AND(O27="Pay-on-time off usage",P27="Exclusive"),Q27-(H27*N27/100),IF(P27="Inclusive",((Q27*1.1))/1.1,Q27)))))</f>
        <v>724.23717396363622</v>
      </c>
      <c r="S27" s="257">
        <f t="shared" ref="S27:T27" si="36">Q27*1.1</f>
        <v>796.66089135999994</v>
      </c>
      <c r="T27" s="257">
        <f t="shared" si="36"/>
        <v>796.66089135999994</v>
      </c>
      <c r="U27" s="207">
        <f>'Tariffs 2020'!BF13</f>
        <v>0</v>
      </c>
      <c r="V27" s="208" t="str">
        <f>'Tariffs 2020'!BG13</f>
        <v>n</v>
      </c>
    </row>
    <row r="29" spans="1:22" ht="14" thickBot="1" x14ac:dyDescent="0.2"/>
    <row r="30" spans="1:22" ht="14" x14ac:dyDescent="0.15">
      <c r="A30" s="193" t="s">
        <v>288</v>
      </c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5"/>
    </row>
    <row r="31" spans="1:22" ht="75" x14ac:dyDescent="0.15">
      <c r="A31" s="237" t="s">
        <v>84</v>
      </c>
      <c r="B31" s="238" t="s">
        <v>44</v>
      </c>
      <c r="C31" s="239" t="s">
        <v>45</v>
      </c>
      <c r="D31" s="239" t="s">
        <v>57</v>
      </c>
      <c r="E31" s="239" t="s">
        <v>58</v>
      </c>
      <c r="F31" s="239" t="s">
        <v>59</v>
      </c>
      <c r="G31" s="240" t="s">
        <v>328</v>
      </c>
      <c r="H31" s="259" t="s">
        <v>0</v>
      </c>
      <c r="I31" s="259" t="s">
        <v>46</v>
      </c>
      <c r="J31" s="241" t="s">
        <v>1</v>
      </c>
      <c r="K31" s="242" t="s">
        <v>47</v>
      </c>
      <c r="L31" s="242" t="s">
        <v>48</v>
      </c>
      <c r="M31" s="242" t="s">
        <v>49</v>
      </c>
      <c r="N31" s="242" t="s">
        <v>50</v>
      </c>
      <c r="O31" s="243" t="s">
        <v>300</v>
      </c>
      <c r="P31" s="243" t="s">
        <v>301</v>
      </c>
      <c r="Q31" s="243" t="s">
        <v>51</v>
      </c>
      <c r="R31" s="243" t="s">
        <v>52</v>
      </c>
      <c r="S31" s="244" t="s">
        <v>53</v>
      </c>
      <c r="T31" s="244" t="s">
        <v>54</v>
      </c>
      <c r="U31" s="242" t="s">
        <v>55</v>
      </c>
      <c r="V31" s="245" t="s">
        <v>56</v>
      </c>
    </row>
    <row r="32" spans="1:22" ht="15" thickBot="1" x14ac:dyDescent="0.2">
      <c r="A32" s="203" t="str">
        <f>'Tariffs 2020'!F14</f>
        <v>Origin Energy</v>
      </c>
      <c r="B32" s="204" t="str">
        <f>'Tariffs 2020'!G14</f>
        <v>Flexi</v>
      </c>
      <c r="C32" s="209">
        <f>91*'Tariffs 2020'!H14/100</f>
        <v>24.818181818181817</v>
      </c>
      <c r="D32" s="209">
        <f>IF('Tariffs 2020'!K14="",$C$5*'Tariffs 2020'!W14/100,IF($C$5&gt;='Tariffs 2020'!L14*1.5,('Tariffs 2020'!L14*1.5*'Tariffs 2020'!W14/100),($C$5*'Tariffs 2020'!W14/100)))</f>
        <v>84.090909090909079</v>
      </c>
      <c r="E32" s="209">
        <f>IF(AND('Tariffs 2020'!L14*1.5&gt;0,'Tariffs 2020'!M14*1.5&gt;0),IF($C$5&lt;'Tariffs 2020'!L14*1.5,0,IF(($C$5-'Tariffs 2020'!L14*1.5)&lt;=('Tariffs 2020'!M14*1.5+'Tariffs 2020'!L14*1.5),(($C$5-'Tariffs 2020'!L14*1.5)*'Tariffs 2020'!X14/100),(('Tariffs 2020'!M14*1.5)*'Tariffs 2020'!X14/100))),0)</f>
        <v>0</v>
      </c>
      <c r="F32" s="209">
        <f>IF(AND('Tariffs 2020'!P14&gt;0,'Tariffs 2020'!O14&gt;0),IF(($C$5&lt;(SUM('Tariffs 2020'!L14:P14))*1.5),(0),($C$5-(SUM('Tariffs 2020'!L14:P14)*1.5))*'Tariffs 2020'!AB14/100),IF(AND('Tariffs 2020'!O14&gt;0,'Tariffs 2020'!P14=""),IF(($C$5&lt; (SUM('Tariffs 2020'!L14:O14))*1.5),(0),($C$5-(SUM('Tariffs 2020'!L14:O14))*1.5)*'Tariffs 2020'!AA14/100),IF(AND('Tariffs 2020'!N14&gt;0,'Tariffs 2020'!O14=""),IF(($C$5&lt;(SUM('Tariffs 2020'!L14:N14))*1.5),(0),($C$5-(SUM('Tariffs 2020'!L14:N14))*1.5)*'Tariffs 2020'!Z14/100),IF(AND('Tariffs 2020'!M14&gt;0,'Tariffs 2020'!N14=""),IF(($C$5&lt;'Tariffs 2020'!M14*1.5+'Tariffs 2020'!L14*1.5),(0),(($C$5-('Tariffs 2020'!M14*1.5+'Tariffs 2020'!L14*1.5))*'Tariffs 2020'!Y14/100)),IF(AND('Tariffs 2020'!L14&gt;0,'Tariffs 2020'!M14=""&gt;0),IF(($C$5&lt;'Tariffs 2020'!L14*1.5),(0),($C$5-('Tariffs 2020'!L14*1.5))*'Tariffs 2020'!X14/100),0)))))</f>
        <v>0</v>
      </c>
      <c r="G32" s="209">
        <f>SUM(C32:F32)</f>
        <v>108.90909090909089</v>
      </c>
      <c r="H32" s="205">
        <f>(G32-C32)*4</f>
        <v>336.36363636363632</v>
      </c>
      <c r="I32" s="206">
        <f>G32*4</f>
        <v>435.63636363636357</v>
      </c>
      <c r="J32" s="206">
        <f>I32*1.1</f>
        <v>479.2</v>
      </c>
      <c r="K32" s="204">
        <f>'Tariffs 2020'!AT14</f>
        <v>3</v>
      </c>
      <c r="L32" s="204">
        <f>'Tariffs 2020'!AU14</f>
        <v>0</v>
      </c>
      <c r="M32" s="204">
        <f>'Tariffs 2020'!AV14</f>
        <v>0</v>
      </c>
      <c r="N32" s="204">
        <f>'Tariffs 2020'!AW14</f>
        <v>0</v>
      </c>
      <c r="O32" s="234" t="str">
        <f t="shared" ref="O32" si="37">IF(SUM(K32:N32)=0,"No discount",IF(K32&gt;0,"Guaranteed off bill",IF(L32&gt;0,"Guaranteed off usage",IF(M32&gt;0,"Pay-on-time off bill","Pay-on-time off usage"))))</f>
        <v>Guaranteed off bill</v>
      </c>
      <c r="P32" s="234" t="str">
        <f>IF(OR(A32="Origin Energy",A32="Red Energy",A32="Powershop"),"Inclusive","Exclusive")</f>
        <v>Inclusive</v>
      </c>
      <c r="Q32" s="236">
        <f t="shared" ref="Q32" si="38">IF(AND(O32="Guaranteed off bill",P32="Inclusive"),((I32*1.1)-((I32*1.1)*K32/100))/1.1,IF(AND(O32="Guaranteed off usage",P32="Inclusive"),((I32*1.1)-((H32*1.1)*L32/100))/1.1,IF(AND(O32="Guaranteed off bill",P32="Exclusive"),I32-(I32*K32/100),IF(AND(O32="Guaranteed off usage",P32="Exclusive"),I32-(H32*L32/100),IF(P32="Inclusive",((I32*1.1))/1.1,I32)))))</f>
        <v>422.56727272727272</v>
      </c>
      <c r="R32" s="236">
        <f t="shared" ref="R32" si="39">IF(AND(O32="Pay-on-time off bill",P32="Inclusive"),((Q32*1.1)-((Q32*1.1)*M32/100))/1.1,IF(AND(O32="Pay-on-time off usage",P32="Inclusive"),((Q32*1.1)-((H32*1.1)*N32/100))/1.1,IF(AND(O32="Pay-on-time off bill",P32="Exclusive"),Q32-(Q32*M32/100),IF(AND(O32="Pay-on-time off usage",P32="Exclusive"),Q32-(H32*N32/100),IF(P32="Inclusive",((Q32*1.1))/1.1,Q32)))))</f>
        <v>422.56727272727272</v>
      </c>
      <c r="S32" s="257">
        <f t="shared" ref="S32:T32" si="40">Q32*1.1</f>
        <v>464.82400000000001</v>
      </c>
      <c r="T32" s="257">
        <f t="shared" si="40"/>
        <v>464.82400000000001</v>
      </c>
      <c r="U32" s="207">
        <f>'Tariffs 2020'!BF14</f>
        <v>0</v>
      </c>
      <c r="V32" s="208" t="str">
        <f>'Tariffs 2020'!BG14</f>
        <v>n</v>
      </c>
    </row>
  </sheetData>
  <sheetProtection algorithmName="SHA-512" hashValue="vCUqBGXEpAxDA9MMTRrhiGaWD0YEcuiy/sp8P3Ch5hcgTrLQlXsyE3Dm5WHCeTNMEgoeTTRabIB4gKwNHWM5qg==" saltValue="DNN5NbhBzyg2UY6X0XckzQ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A4DBB-F032-354A-BC35-3FB25D1FCBF5}">
  <sheetPr codeName="Sheet3"/>
  <dimension ref="A1:T26"/>
  <sheetViews>
    <sheetView zoomScaleNormal="100" workbookViewId="0">
      <selection activeCell="E20" sqref="E20"/>
    </sheetView>
  </sheetViews>
  <sheetFormatPr baseColWidth="10" defaultRowHeight="13" x14ac:dyDescent="0.15"/>
  <cols>
    <col min="1" max="1" width="17.33203125" style="150" customWidth="1"/>
    <col min="2" max="2" width="12.1640625" style="150" bestFit="1" customWidth="1"/>
    <col min="3" max="7" width="12.1640625" style="150" customWidth="1"/>
    <col min="8" max="9" width="12.1640625" style="150" hidden="1" customWidth="1"/>
    <col min="10" max="14" width="12.1640625" style="150" customWidth="1"/>
    <col min="15" max="16" width="12.1640625" style="150" hidden="1" customWidth="1"/>
    <col min="17" max="20" width="12.1640625" style="150" customWidth="1"/>
    <col min="21" max="16384" width="10.83203125" style="150"/>
  </cols>
  <sheetData>
    <row r="1" spans="1:20" ht="14" x14ac:dyDescent="0.15">
      <c r="A1" s="149" t="s">
        <v>2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</row>
    <row r="2" spans="1:20" ht="14" x14ac:dyDescent="0.15">
      <c r="A2" s="151" t="s">
        <v>287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20" ht="15" thickBot="1" x14ac:dyDescent="0.2">
      <c r="A3" s="149"/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</row>
    <row r="4" spans="1:20" ht="14" x14ac:dyDescent="0.15">
      <c r="A4" s="116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8"/>
    </row>
    <row r="5" spans="1:20" ht="14" x14ac:dyDescent="0.15">
      <c r="A5" s="119" t="s">
        <v>303</v>
      </c>
      <c r="B5" s="67"/>
      <c r="C5" s="139">
        <v>2500</v>
      </c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120"/>
    </row>
    <row r="6" spans="1:20" ht="15" thickBot="1" x14ac:dyDescent="0.2">
      <c r="A6" s="121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3"/>
    </row>
    <row r="7" spans="1:20" ht="14" x14ac:dyDescent="0.15">
      <c r="A7" s="116" t="s">
        <v>284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8"/>
    </row>
    <row r="8" spans="1:20" ht="75" x14ac:dyDescent="0.15">
      <c r="A8" s="246" t="s">
        <v>84</v>
      </c>
      <c r="B8" s="247" t="s">
        <v>44</v>
      </c>
      <c r="C8" s="248" t="s">
        <v>45</v>
      </c>
      <c r="D8" s="248" t="s">
        <v>57</v>
      </c>
      <c r="E8" s="249" t="s">
        <v>58</v>
      </c>
      <c r="F8" s="249" t="s">
        <v>59</v>
      </c>
      <c r="G8" s="249" t="s">
        <v>328</v>
      </c>
      <c r="H8" s="260" t="s">
        <v>0</v>
      </c>
      <c r="I8" s="260" t="s">
        <v>46</v>
      </c>
      <c r="J8" s="250" t="s">
        <v>1</v>
      </c>
      <c r="K8" s="251" t="s">
        <v>47</v>
      </c>
      <c r="L8" s="251" t="s">
        <v>48</v>
      </c>
      <c r="M8" s="251" t="s">
        <v>49</v>
      </c>
      <c r="N8" s="251" t="s">
        <v>50</v>
      </c>
      <c r="O8" s="258" t="s">
        <v>51</v>
      </c>
      <c r="P8" s="258" t="s">
        <v>52</v>
      </c>
      <c r="Q8" s="252" t="s">
        <v>53</v>
      </c>
      <c r="R8" s="252" t="s">
        <v>54</v>
      </c>
      <c r="S8" s="251" t="s">
        <v>55</v>
      </c>
      <c r="T8" s="253" t="s">
        <v>56</v>
      </c>
    </row>
    <row r="9" spans="1:20" x14ac:dyDescent="0.15">
      <c r="A9" s="124" t="str">
        <f>'Tariffs 2019'!F2</f>
        <v>AGL</v>
      </c>
      <c r="B9" s="6" t="str">
        <f>'Tariffs 2019'!G2</f>
        <v>Smart Saver</v>
      </c>
      <c r="C9" s="125">
        <f>91*'Tariffs 2019'!H2/100</f>
        <v>104.54245454545455</v>
      </c>
      <c r="D9" s="125">
        <f>C5*'Tariffs 2019'!O2/100</f>
        <v>98.409090909090907</v>
      </c>
      <c r="E9" s="125">
        <v>0</v>
      </c>
      <c r="F9" s="125">
        <v>0</v>
      </c>
      <c r="G9" s="125">
        <f>SUM(C9:F9)</f>
        <v>202.95154545454545</v>
      </c>
      <c r="H9" s="125">
        <f>(G9-C9)*4</f>
        <v>393.63636363636363</v>
      </c>
      <c r="I9" s="126">
        <f>G9*4</f>
        <v>811.80618181818181</v>
      </c>
      <c r="J9" s="126">
        <f>I9*1.1</f>
        <v>892.98680000000002</v>
      </c>
      <c r="K9" s="6">
        <f>'Tariffs 2019'!AL2</f>
        <v>5</v>
      </c>
      <c r="L9" s="6">
        <f>'Tariffs 2019'!AM2</f>
        <v>0</v>
      </c>
      <c r="M9" s="6">
        <f>'Tariffs 2019'!AN2</f>
        <v>0</v>
      </c>
      <c r="N9" s="6">
        <f>'Tariffs 2019'!AO2</f>
        <v>0</v>
      </c>
      <c r="O9" s="126">
        <f>I9-(I9*K9/100)</f>
        <v>771.21587272727277</v>
      </c>
      <c r="P9" s="126">
        <f>O9-(H9*N9/100)</f>
        <v>771.21587272727277</v>
      </c>
      <c r="Q9" s="254">
        <f>O9*1.1</f>
        <v>848.33746000000008</v>
      </c>
      <c r="R9" s="254">
        <f>P9*1.1</f>
        <v>848.33746000000008</v>
      </c>
      <c r="S9" s="128">
        <f>'Tariffs 2019'!AX2</f>
        <v>0</v>
      </c>
      <c r="T9" s="129" t="str">
        <f>'Tariffs 2019'!AY2</f>
        <v>n</v>
      </c>
    </row>
    <row r="10" spans="1:20" ht="14" thickBot="1" x14ac:dyDescent="0.2">
      <c r="A10" s="130" t="str">
        <f>'Tariffs 2019'!F3</f>
        <v>Origin Energy</v>
      </c>
      <c r="B10" s="131" t="str">
        <f>'Tariffs 2019'!G3</f>
        <v>Flexi</v>
      </c>
      <c r="C10" s="132">
        <f>91*'Tariffs 2019'!H3/100</f>
        <v>98.577818181818159</v>
      </c>
      <c r="D10" s="132">
        <f>IF($C$5&gt;='Tariffs 2019'!J3,('Tariffs 2019'!J3*'Tariffs 2019'!O3/100),($C$5*'Tariffs 2019'!O3/100))</f>
        <v>73.037454545454537</v>
      </c>
      <c r="E10" s="132">
        <v>0</v>
      </c>
      <c r="F10" s="132">
        <f>IF(($C$5&lt;'Tariffs 2019'!J3),(0),($C$5-'Tariffs 2019'!J3)*'Tariffs 2019'!P3/100)</f>
        <v>5.1781818181818187</v>
      </c>
      <c r="G10" s="132">
        <f>SUM(C10:F10)</f>
        <v>176.79345454545452</v>
      </c>
      <c r="H10" s="132">
        <f>(G10-C10)*4</f>
        <v>312.86254545454545</v>
      </c>
      <c r="I10" s="133">
        <f>G10*4</f>
        <v>707.17381818181809</v>
      </c>
      <c r="J10" s="133">
        <f>I10*1.1</f>
        <v>777.89119999999991</v>
      </c>
      <c r="K10" s="131">
        <f>'Tariffs 2019'!AL3</f>
        <v>2</v>
      </c>
      <c r="L10" s="131">
        <f>'Tariffs 2019'!AM3</f>
        <v>0</v>
      </c>
      <c r="M10" s="131">
        <f>'Tariffs 2019'!AN3</f>
        <v>0</v>
      </c>
      <c r="N10" s="131">
        <f>'Tariffs 2019'!AO3</f>
        <v>0</v>
      </c>
      <c r="O10" s="133">
        <f>J10-(J10*K10/100)</f>
        <v>762.33337599999993</v>
      </c>
      <c r="P10" s="133">
        <f>O10-(H10*N10/100)</f>
        <v>762.33337599999993</v>
      </c>
      <c r="Q10" s="255">
        <f>O10</f>
        <v>762.33337599999993</v>
      </c>
      <c r="R10" s="255">
        <f>P10</f>
        <v>762.33337599999993</v>
      </c>
      <c r="S10" s="135">
        <f>'Tariffs 2019'!AX3</f>
        <v>0</v>
      </c>
      <c r="T10" s="136" t="str">
        <f>'Tariffs 2019'!AY3</f>
        <v>n</v>
      </c>
    </row>
    <row r="12" spans="1:20" ht="14" thickBot="1" x14ac:dyDescent="0.2"/>
    <row r="13" spans="1:20" ht="14" x14ac:dyDescent="0.15">
      <c r="A13" s="116" t="s">
        <v>285</v>
      </c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8"/>
    </row>
    <row r="14" spans="1:20" ht="75" x14ac:dyDescent="0.15">
      <c r="A14" s="246" t="s">
        <v>84</v>
      </c>
      <c r="B14" s="247" t="s">
        <v>44</v>
      </c>
      <c r="C14" s="248" t="s">
        <v>45</v>
      </c>
      <c r="D14" s="248" t="s">
        <v>57</v>
      </c>
      <c r="E14" s="249" t="s">
        <v>58</v>
      </c>
      <c r="F14" s="249" t="s">
        <v>59</v>
      </c>
      <c r="G14" s="249" t="s">
        <v>328</v>
      </c>
      <c r="H14" s="260" t="s">
        <v>0</v>
      </c>
      <c r="I14" s="260" t="s">
        <v>46</v>
      </c>
      <c r="J14" s="250" t="s">
        <v>1</v>
      </c>
      <c r="K14" s="251" t="s">
        <v>47</v>
      </c>
      <c r="L14" s="251" t="s">
        <v>48</v>
      </c>
      <c r="M14" s="251" t="s">
        <v>49</v>
      </c>
      <c r="N14" s="251" t="s">
        <v>50</v>
      </c>
      <c r="O14" s="258" t="s">
        <v>51</v>
      </c>
      <c r="P14" s="258" t="s">
        <v>52</v>
      </c>
      <c r="Q14" s="252" t="s">
        <v>53</v>
      </c>
      <c r="R14" s="252" t="s">
        <v>54</v>
      </c>
      <c r="S14" s="251" t="s">
        <v>55</v>
      </c>
      <c r="T14" s="253" t="s">
        <v>56</v>
      </c>
    </row>
    <row r="15" spans="1:20" x14ac:dyDescent="0.15">
      <c r="A15" s="124" t="str">
        <f>'Tariffs 2019'!F4</f>
        <v>AGL</v>
      </c>
      <c r="B15" s="6" t="str">
        <f>'Tariffs 2019'!G4</f>
        <v>Smart Saver</v>
      </c>
      <c r="C15" s="125">
        <f>91*'Tariffs 2019'!H4/100</f>
        <v>65.933636363636367</v>
      </c>
      <c r="D15" s="125">
        <f>C5*'Tariffs 2019'!O4/100</f>
        <v>121.59090909090908</v>
      </c>
      <c r="E15" s="125">
        <v>0</v>
      </c>
      <c r="F15" s="125">
        <v>0</v>
      </c>
      <c r="G15" s="125">
        <f>SUM(C15:F15)</f>
        <v>187.52454545454543</v>
      </c>
      <c r="H15" s="125">
        <f>(G15-C15)*4</f>
        <v>486.36363636363626</v>
      </c>
      <c r="I15" s="126">
        <f>G15*4</f>
        <v>750.09818181818173</v>
      </c>
      <c r="J15" s="126">
        <f>I15*1.1</f>
        <v>825.10799999999995</v>
      </c>
      <c r="K15" s="6">
        <f>'Tariffs 2019'!AL4</f>
        <v>5</v>
      </c>
      <c r="L15" s="6">
        <f>'Tariffs 2019'!AM4</f>
        <v>0</v>
      </c>
      <c r="M15" s="6">
        <f>'Tariffs 2019'!AN4</f>
        <v>0</v>
      </c>
      <c r="N15" s="6">
        <f>'Tariffs 2019'!AO4</f>
        <v>0</v>
      </c>
      <c r="O15" s="126">
        <f>I15-(I15*K15/100)</f>
        <v>712.59327272727262</v>
      </c>
      <c r="P15" s="126">
        <f>O15-(H15*N15/100)</f>
        <v>712.59327272727262</v>
      </c>
      <c r="Q15" s="254">
        <f>O15*1.1</f>
        <v>783.85259999999994</v>
      </c>
      <c r="R15" s="254">
        <f>P15*1.1</f>
        <v>783.85259999999994</v>
      </c>
      <c r="S15" s="128">
        <f>'Tariffs 2019'!AX4</f>
        <v>0</v>
      </c>
      <c r="T15" s="129" t="str">
        <f>'Tariffs 2019'!AY4</f>
        <v>n</v>
      </c>
    </row>
    <row r="16" spans="1:20" ht="14" thickBot="1" x14ac:dyDescent="0.2">
      <c r="A16" s="130" t="str">
        <f>'Tariffs 2019'!F5</f>
        <v>Origin Energy</v>
      </c>
      <c r="B16" s="131" t="str">
        <f>'Tariffs 2019'!G5</f>
        <v>Flexi</v>
      </c>
      <c r="C16" s="132">
        <f>91*'Tariffs 2019'!H5/100</f>
        <v>64.13845454545455</v>
      </c>
      <c r="D16" s="132">
        <f>IF($C$5&gt;='Tariffs 2019'!J5,('Tariffs 2019'!J5*'Tariffs 2019'!O5/100),($C$5*'Tariffs 2019'!O5/100))</f>
        <v>41.708181818181821</v>
      </c>
      <c r="E16" s="132">
        <f>IF($C$5&lt;'Tariffs 2019'!J5,0,IF(($C$5-'Tariffs 2019'!J5)&lt;='Tariffs 2019'!K5,(($C$5-'Tariffs 2019'!J5)*'Tariffs 2019'!P5/100),(('Tariffs 2019'!K5-'Tariffs 2019'!J5)*'Tariffs 2019'!P5/100)))</f>
        <v>69.362727272727255</v>
      </c>
      <c r="F16" s="132">
        <f>IF(($C$5&lt;'Tariffs 2019'!K5),(0),($C$5-'Tariffs 2019'!K5)*'Tariffs 2019'!Q5/100)</f>
        <v>0.17018181818181818</v>
      </c>
      <c r="G16" s="132">
        <f>SUM(C16:F16)</f>
        <v>175.37954545454545</v>
      </c>
      <c r="H16" s="132">
        <f>(G16-C16)*4</f>
        <v>444.9643636363636</v>
      </c>
      <c r="I16" s="133">
        <f>G16*4</f>
        <v>701.5181818181818</v>
      </c>
      <c r="J16" s="133">
        <f>I16*1.1</f>
        <v>771.67000000000007</v>
      </c>
      <c r="K16" s="131">
        <f>'Tariffs 2019'!AL5</f>
        <v>2</v>
      </c>
      <c r="L16" s="131">
        <f>'Tariffs 2019'!AM5</f>
        <v>0</v>
      </c>
      <c r="M16" s="131">
        <f>'Tariffs 2019'!AN5</f>
        <v>0</v>
      </c>
      <c r="N16" s="131">
        <f>'Tariffs 2019'!AO5</f>
        <v>0</v>
      </c>
      <c r="O16" s="133">
        <f>J16-(J16*K16/100)</f>
        <v>756.23660000000007</v>
      </c>
      <c r="P16" s="133">
        <f>O16-(H16*N16/100)</f>
        <v>756.23660000000007</v>
      </c>
      <c r="Q16" s="255">
        <f>O16</f>
        <v>756.23660000000007</v>
      </c>
      <c r="R16" s="255">
        <f>P16</f>
        <v>756.23660000000007</v>
      </c>
      <c r="S16" s="135">
        <f>'Tariffs 2019'!AX5</f>
        <v>0</v>
      </c>
      <c r="T16" s="136" t="str">
        <f>'Tariffs 2019'!AY5</f>
        <v>n</v>
      </c>
    </row>
    <row r="18" spans="1:20" ht="14" thickBot="1" x14ac:dyDescent="0.2"/>
    <row r="19" spans="1:20" ht="14" x14ac:dyDescent="0.15">
      <c r="A19" s="116" t="s">
        <v>286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8"/>
    </row>
    <row r="20" spans="1:20" ht="75" x14ac:dyDescent="0.15">
      <c r="A20" s="246" t="s">
        <v>84</v>
      </c>
      <c r="B20" s="247" t="s">
        <v>44</v>
      </c>
      <c r="C20" s="248" t="s">
        <v>45</v>
      </c>
      <c r="D20" s="248" t="s">
        <v>57</v>
      </c>
      <c r="E20" s="249" t="s">
        <v>58</v>
      </c>
      <c r="F20" s="249" t="s">
        <v>59</v>
      </c>
      <c r="G20" s="249" t="s">
        <v>328</v>
      </c>
      <c r="H20" s="260" t="s">
        <v>0</v>
      </c>
      <c r="I20" s="260" t="s">
        <v>46</v>
      </c>
      <c r="J20" s="250" t="s">
        <v>1</v>
      </c>
      <c r="K20" s="251" t="s">
        <v>47</v>
      </c>
      <c r="L20" s="251" t="s">
        <v>48</v>
      </c>
      <c r="M20" s="251" t="s">
        <v>49</v>
      </c>
      <c r="N20" s="251" t="s">
        <v>50</v>
      </c>
      <c r="O20" s="258" t="s">
        <v>51</v>
      </c>
      <c r="P20" s="258" t="s">
        <v>52</v>
      </c>
      <c r="Q20" s="252" t="s">
        <v>53</v>
      </c>
      <c r="R20" s="252" t="s">
        <v>54</v>
      </c>
      <c r="S20" s="251" t="s">
        <v>55</v>
      </c>
      <c r="T20" s="253" t="s">
        <v>56</v>
      </c>
    </row>
    <row r="21" spans="1:20" ht="14" thickBot="1" x14ac:dyDescent="0.2">
      <c r="A21" s="130" t="str">
        <f>'Tariffs 2019'!F6</f>
        <v>Origin Energy</v>
      </c>
      <c r="B21" s="131" t="str">
        <f>'Tariffs 2019'!G6</f>
        <v>Flexi</v>
      </c>
      <c r="C21" s="132">
        <f>91*'Tariffs 2019'!H6/100</f>
        <v>63.187090909090891</v>
      </c>
      <c r="D21" s="132">
        <f>IF($C$5&gt;='Tariffs 2019'!J6,('Tariffs 2019'!J6*'Tariffs 2019'!O6/100),($C$5*'Tariffs 2019'!O6/100))</f>
        <v>48.150909090909089</v>
      </c>
      <c r="E21" s="132">
        <f>IF($C$5&lt;'Tariffs 2019'!J6,0,IF(($C$5-'Tariffs 2019'!J6)&lt;='Tariffs 2019'!K6,(($C$5-'Tariffs 2019'!J6)*'Tariffs 2019'!P6/100),(('Tariffs 2019'!K6-'Tariffs 2019'!J6)*'Tariffs 2019'!P6/100)))</f>
        <v>75.740909090909085</v>
      </c>
      <c r="F21" s="132">
        <f>IF(($C$5&lt;'Tariffs 2019'!K6),(0),($C$5-'Tariffs 2019'!K6)*'Tariffs 2019'!Q6/100)</f>
        <v>0.15763636363636363</v>
      </c>
      <c r="G21" s="132">
        <f>SUM(C21:F21)</f>
        <v>187.23654545454542</v>
      </c>
      <c r="H21" s="132">
        <f>(G21-C21)*4</f>
        <v>496.19781818181809</v>
      </c>
      <c r="I21" s="133">
        <f>G21*4</f>
        <v>748.94618181818169</v>
      </c>
      <c r="J21" s="133">
        <f>I21*1.1</f>
        <v>823.84079999999994</v>
      </c>
      <c r="K21" s="131">
        <f>'Tariffs 2019'!AL6</f>
        <v>2</v>
      </c>
      <c r="L21" s="131">
        <f>'Tariffs 2019'!AM6</f>
        <v>0</v>
      </c>
      <c r="M21" s="131">
        <f>'Tariffs 2019'!AN6</f>
        <v>0</v>
      </c>
      <c r="N21" s="131">
        <f>'Tariffs 2019'!AO6</f>
        <v>0</v>
      </c>
      <c r="O21" s="133">
        <f>J21-(J21*K21/100)</f>
        <v>807.36398399999996</v>
      </c>
      <c r="P21" s="133">
        <f>O21-(H21*N21/100)</f>
        <v>807.36398399999996</v>
      </c>
      <c r="Q21" s="255">
        <f>O21</f>
        <v>807.36398399999996</v>
      </c>
      <c r="R21" s="255">
        <f>P21</f>
        <v>807.36398399999996</v>
      </c>
      <c r="S21" s="135">
        <f>'Tariffs 2019'!AX6</f>
        <v>0</v>
      </c>
      <c r="T21" s="136" t="str">
        <f>'Tariffs 2019'!AY6</f>
        <v>n</v>
      </c>
    </row>
    <row r="23" spans="1:20" ht="14" thickBot="1" x14ac:dyDescent="0.2"/>
    <row r="24" spans="1:20" ht="14" x14ac:dyDescent="0.15">
      <c r="A24" s="116" t="s">
        <v>288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8"/>
    </row>
    <row r="25" spans="1:20" ht="75" x14ac:dyDescent="0.15">
      <c r="A25" s="246" t="s">
        <v>84</v>
      </c>
      <c r="B25" s="247" t="s">
        <v>44</v>
      </c>
      <c r="C25" s="248" t="s">
        <v>45</v>
      </c>
      <c r="D25" s="248" t="s">
        <v>57</v>
      </c>
      <c r="E25" s="249" t="s">
        <v>58</v>
      </c>
      <c r="F25" s="249" t="s">
        <v>59</v>
      </c>
      <c r="G25" s="249" t="s">
        <v>328</v>
      </c>
      <c r="H25" s="260" t="s">
        <v>0</v>
      </c>
      <c r="I25" s="260" t="s">
        <v>46</v>
      </c>
      <c r="J25" s="250" t="s">
        <v>1</v>
      </c>
      <c r="K25" s="251" t="s">
        <v>47</v>
      </c>
      <c r="L25" s="251" t="s">
        <v>48</v>
      </c>
      <c r="M25" s="251" t="s">
        <v>49</v>
      </c>
      <c r="N25" s="251" t="s">
        <v>50</v>
      </c>
      <c r="O25" s="258" t="s">
        <v>51</v>
      </c>
      <c r="P25" s="258" t="s">
        <v>52</v>
      </c>
      <c r="Q25" s="252" t="s">
        <v>53</v>
      </c>
      <c r="R25" s="252" t="s">
        <v>54</v>
      </c>
      <c r="S25" s="251" t="s">
        <v>55</v>
      </c>
      <c r="T25" s="253" t="s">
        <v>56</v>
      </c>
    </row>
    <row r="26" spans="1:20" ht="14" thickBot="1" x14ac:dyDescent="0.2">
      <c r="A26" s="130" t="str">
        <f>'Tariffs 2019'!F7</f>
        <v>Origin Energy</v>
      </c>
      <c r="B26" s="131" t="str">
        <f>'Tariffs 2019'!G7</f>
        <v>Flexi</v>
      </c>
      <c r="C26" s="137">
        <f>91*'Tariffs 2019'!H7/100</f>
        <v>24.925727272727269</v>
      </c>
      <c r="D26" s="137">
        <f>IF($C$5&gt;='Tariffs 2019'!J7,('Tariffs 2019'!J7*'Tariffs 2019'!O7/100),($C$5*'Tariffs 2019'!O7/100))</f>
        <v>86.36363636363636</v>
      </c>
      <c r="E26" s="137">
        <v>0</v>
      </c>
      <c r="F26" s="137">
        <f>IF(($C$5&lt;'Tariffs 2019'!J7),(0),($C$5-'Tariffs 2019'!J7)*'Tariffs 2019'!P7/100)</f>
        <v>0</v>
      </c>
      <c r="G26" s="137">
        <f>SUM(C26:F26)</f>
        <v>111.28936363636363</v>
      </c>
      <c r="H26" s="132">
        <f>(G26-C26)*4</f>
        <v>345.45454545454544</v>
      </c>
      <c r="I26" s="133">
        <f>G26*4</f>
        <v>445.15745454545453</v>
      </c>
      <c r="J26" s="133">
        <f>I26*1.1</f>
        <v>489.67320000000001</v>
      </c>
      <c r="K26" s="131">
        <f>'Tariffs 2019'!AL7</f>
        <v>2</v>
      </c>
      <c r="L26" s="131">
        <f>'Tariffs 2019'!AM7</f>
        <v>0</v>
      </c>
      <c r="M26" s="131">
        <f>'Tariffs 2019'!AN7</f>
        <v>0</v>
      </c>
      <c r="N26" s="131">
        <f>'Tariffs 2019'!AO7</f>
        <v>0</v>
      </c>
      <c r="O26" s="133">
        <f>J26-(J26*K26/100)</f>
        <v>479.87973599999998</v>
      </c>
      <c r="P26" s="133">
        <f>O26-(H26*N26/100)</f>
        <v>479.87973599999998</v>
      </c>
      <c r="Q26" s="255">
        <f>O26</f>
        <v>479.87973599999998</v>
      </c>
      <c r="R26" s="255">
        <f>P26</f>
        <v>479.87973599999998</v>
      </c>
      <c r="S26" s="135">
        <f>'Tariffs 2019'!AX7</f>
        <v>0</v>
      </c>
      <c r="T26" s="136" t="str">
        <f>'Tariffs 2019'!AY7</f>
        <v>n</v>
      </c>
    </row>
  </sheetData>
  <sheetProtection algorithmName="SHA-512" hashValue="KKkM+NmXRnEYDM/oMLc4Pk7jJE584a9ZxrmWCbjjtLMIXFkn635OANrwi7P6FEykByhlnNiEm48DaSX0chFMlg==" saltValue="vuRJjs/x1PCUqkFHOfx+WQ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A4059-14EC-FC47-9179-26562DD1959C}">
  <sheetPr codeName="Sheet4"/>
  <dimension ref="A1:T26"/>
  <sheetViews>
    <sheetView workbookViewId="0">
      <selection activeCell="C5" sqref="C5"/>
    </sheetView>
  </sheetViews>
  <sheetFormatPr baseColWidth="10" defaultRowHeight="13" x14ac:dyDescent="0.15"/>
  <cols>
    <col min="1" max="1" width="17.33203125" style="143" customWidth="1"/>
    <col min="2" max="2" width="10.33203125" style="143" customWidth="1"/>
    <col min="3" max="7" width="12.1640625" style="143" customWidth="1"/>
    <col min="8" max="9" width="12.1640625" style="143" hidden="1" customWidth="1"/>
    <col min="10" max="14" width="12.1640625" style="143" customWidth="1"/>
    <col min="15" max="16" width="12.1640625" style="143" hidden="1" customWidth="1"/>
    <col min="17" max="20" width="12.1640625" style="143" customWidth="1"/>
    <col min="21" max="16384" width="10.83203125" style="143"/>
  </cols>
  <sheetData>
    <row r="1" spans="1:20" ht="14" x14ac:dyDescent="0.15">
      <c r="A1" s="142" t="s">
        <v>2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</row>
    <row r="2" spans="1:20" ht="14" x14ac:dyDescent="0.15">
      <c r="A2" s="144" t="s">
        <v>42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</row>
    <row r="3" spans="1:20" ht="15" thickBot="1" x14ac:dyDescent="0.2">
      <c r="A3" s="142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</row>
    <row r="4" spans="1:20" ht="14" x14ac:dyDescent="0.15">
      <c r="A4" s="116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8"/>
    </row>
    <row r="5" spans="1:20" ht="14" x14ac:dyDescent="0.15">
      <c r="A5" s="119" t="s">
        <v>303</v>
      </c>
      <c r="B5" s="67"/>
      <c r="C5" s="139">
        <v>7500</v>
      </c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120"/>
    </row>
    <row r="6" spans="1:20" ht="15" thickBot="1" x14ac:dyDescent="0.2">
      <c r="A6" s="121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3"/>
    </row>
    <row r="7" spans="1:20" ht="14" x14ac:dyDescent="0.15">
      <c r="A7" s="116" t="s">
        <v>43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8"/>
    </row>
    <row r="8" spans="1:20" ht="75" x14ac:dyDescent="0.15">
      <c r="A8" s="246" t="s">
        <v>84</v>
      </c>
      <c r="B8" s="247" t="s">
        <v>44</v>
      </c>
      <c r="C8" s="248" t="s">
        <v>45</v>
      </c>
      <c r="D8" s="248" t="s">
        <v>57</v>
      </c>
      <c r="E8" s="249" t="s">
        <v>58</v>
      </c>
      <c r="F8" s="249" t="s">
        <v>59</v>
      </c>
      <c r="G8" s="249" t="s">
        <v>328</v>
      </c>
      <c r="H8" s="260" t="s">
        <v>0</v>
      </c>
      <c r="I8" s="260" t="s">
        <v>46</v>
      </c>
      <c r="J8" s="250" t="s">
        <v>1</v>
      </c>
      <c r="K8" s="251" t="s">
        <v>47</v>
      </c>
      <c r="L8" s="251" t="s">
        <v>48</v>
      </c>
      <c r="M8" s="251" t="s">
        <v>49</v>
      </c>
      <c r="N8" s="251" t="s">
        <v>50</v>
      </c>
      <c r="O8" s="258" t="s">
        <v>51</v>
      </c>
      <c r="P8" s="258" t="s">
        <v>52</v>
      </c>
      <c r="Q8" s="252" t="s">
        <v>53</v>
      </c>
      <c r="R8" s="252" t="s">
        <v>54</v>
      </c>
      <c r="S8" s="251" t="s">
        <v>55</v>
      </c>
      <c r="T8" s="253" t="s">
        <v>56</v>
      </c>
    </row>
    <row r="9" spans="1:20" x14ac:dyDescent="0.15">
      <c r="A9" s="124" t="str">
        <f>'Tariffs 2018'!F2</f>
        <v>AGL</v>
      </c>
      <c r="B9" s="6" t="str">
        <f>'Tariffs 2018'!G2</f>
        <v>Savers</v>
      </c>
      <c r="C9" s="125">
        <f>91*'Tariffs 2018'!H2/100</f>
        <v>101.01</v>
      </c>
      <c r="D9" s="125">
        <f>C5*'Tariffs 2018'!O2/100</f>
        <v>285</v>
      </c>
      <c r="E9" s="125">
        <v>0</v>
      </c>
      <c r="F9" s="125">
        <v>0</v>
      </c>
      <c r="G9" s="125">
        <f>SUM(C9:F9)</f>
        <v>386.01</v>
      </c>
      <c r="H9" s="125">
        <f>(G9-C9)*4</f>
        <v>1140</v>
      </c>
      <c r="I9" s="126">
        <f>G9*4</f>
        <v>1544.04</v>
      </c>
      <c r="J9" s="126">
        <f>I9*1.1</f>
        <v>1698.4440000000002</v>
      </c>
      <c r="K9" s="6">
        <f>'Tariffs 2018'!AL2</f>
        <v>0</v>
      </c>
      <c r="L9" s="6">
        <f>'Tariffs 2018'!AM2</f>
        <v>0</v>
      </c>
      <c r="M9" s="6">
        <f>'Tariffs 2018'!AN2</f>
        <v>0</v>
      </c>
      <c r="N9" s="6">
        <f>'Tariffs 2018'!AO2</f>
        <v>5</v>
      </c>
      <c r="O9" s="126">
        <f>I9-(I9*K9/100)</f>
        <v>1544.04</v>
      </c>
      <c r="P9" s="126">
        <f>O9-(H9*N9/100)</f>
        <v>1487.04</v>
      </c>
      <c r="Q9" s="127">
        <f>O9*1.1</f>
        <v>1698.4440000000002</v>
      </c>
      <c r="R9" s="127">
        <f>P9*1.1</f>
        <v>1635.7440000000001</v>
      </c>
      <c r="S9" s="128">
        <f>'Tariffs 2018'!AX2</f>
        <v>0</v>
      </c>
      <c r="T9" s="129" t="str">
        <f>'Tariffs 2018'!AY2</f>
        <v>n</v>
      </c>
    </row>
    <row r="10" spans="1:20" ht="14" thickBot="1" x14ac:dyDescent="0.2">
      <c r="A10" s="130" t="str">
        <f>'Tariffs 2018'!F3</f>
        <v>Origin Energy</v>
      </c>
      <c r="B10" s="131" t="str">
        <f>'Tariffs 2018'!G3</f>
        <v>Saver</v>
      </c>
      <c r="C10" s="132">
        <f>91*'Tariffs 2018'!H3/100</f>
        <v>98.580300000000008</v>
      </c>
      <c r="D10" s="132">
        <f>IF($C$5&gt;='Tariffs 2018'!J3,('Tariffs 2018'!J3*'Tariffs 2018'!O3/100),($C$5*'Tariffs 2018'!O3/100))</f>
        <v>71.679119999999998</v>
      </c>
      <c r="E10" s="132">
        <v>0</v>
      </c>
      <c r="F10" s="132">
        <f>IF(($C$5&lt;'Tariffs 2018'!J3),(0),($C$5-'Tariffs 2018'!J3)*'Tariffs 2018'!P3/100)</f>
        <v>146.93652000000003</v>
      </c>
      <c r="G10" s="132">
        <f>SUM(C10:F10)</f>
        <v>317.19594000000006</v>
      </c>
      <c r="H10" s="132">
        <f>(G10-C10)*4</f>
        <v>874.46256000000017</v>
      </c>
      <c r="I10" s="133">
        <f>G10*4</f>
        <v>1268.7837600000003</v>
      </c>
      <c r="J10" s="133">
        <f>I10*1.1</f>
        <v>1395.6621360000004</v>
      </c>
      <c r="K10" s="131">
        <f>'Tariffs 2018'!AL3</f>
        <v>0</v>
      </c>
      <c r="L10" s="131">
        <f>'Tariffs 2018'!AM3</f>
        <v>0</v>
      </c>
      <c r="M10" s="131">
        <f>'Tariffs 2018'!AN3</f>
        <v>0</v>
      </c>
      <c r="N10" s="131">
        <f>'Tariffs 2018'!AO3</f>
        <v>4</v>
      </c>
      <c r="O10" s="133">
        <f>I10</f>
        <v>1268.7837600000003</v>
      </c>
      <c r="P10" s="133">
        <f>O10-(H10*N10/100)</f>
        <v>1233.8052576000002</v>
      </c>
      <c r="Q10" s="134">
        <f>O10*1.1</f>
        <v>1395.6621360000004</v>
      </c>
      <c r="R10" s="134">
        <f>P10*1.1</f>
        <v>1357.1857833600004</v>
      </c>
      <c r="S10" s="135">
        <f>'Tariffs 2018'!AX3</f>
        <v>0</v>
      </c>
      <c r="T10" s="136" t="str">
        <f>'Tariffs 2018'!AY3</f>
        <v>n</v>
      </c>
    </row>
    <row r="12" spans="1:20" ht="14" thickBot="1" x14ac:dyDescent="0.2"/>
    <row r="13" spans="1:20" ht="14" x14ac:dyDescent="0.15">
      <c r="A13" s="116" t="s">
        <v>39</v>
      </c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8"/>
    </row>
    <row r="14" spans="1:20" ht="75" x14ac:dyDescent="0.15">
      <c r="A14" s="246" t="s">
        <v>84</v>
      </c>
      <c r="B14" s="247" t="s">
        <v>44</v>
      </c>
      <c r="C14" s="248" t="s">
        <v>45</v>
      </c>
      <c r="D14" s="248" t="s">
        <v>57</v>
      </c>
      <c r="E14" s="249" t="s">
        <v>58</v>
      </c>
      <c r="F14" s="249" t="s">
        <v>59</v>
      </c>
      <c r="G14" s="249" t="s">
        <v>328</v>
      </c>
      <c r="H14" s="260" t="s">
        <v>0</v>
      </c>
      <c r="I14" s="260" t="s">
        <v>46</v>
      </c>
      <c r="J14" s="250" t="s">
        <v>1</v>
      </c>
      <c r="K14" s="251" t="s">
        <v>47</v>
      </c>
      <c r="L14" s="251" t="s">
        <v>48</v>
      </c>
      <c r="M14" s="251" t="s">
        <v>49</v>
      </c>
      <c r="N14" s="251" t="s">
        <v>50</v>
      </c>
      <c r="O14" s="258" t="s">
        <v>51</v>
      </c>
      <c r="P14" s="258" t="s">
        <v>52</v>
      </c>
      <c r="Q14" s="252" t="s">
        <v>53</v>
      </c>
      <c r="R14" s="252" t="s">
        <v>54</v>
      </c>
      <c r="S14" s="251" t="s">
        <v>55</v>
      </c>
      <c r="T14" s="253" t="s">
        <v>56</v>
      </c>
    </row>
    <row r="15" spans="1:20" x14ac:dyDescent="0.15">
      <c r="A15" s="124" t="str">
        <f>'Tariffs 2018'!F4</f>
        <v>AGL</v>
      </c>
      <c r="B15" s="6" t="str">
        <f>'Tariffs 2018'!G4</f>
        <v>Savers</v>
      </c>
      <c r="C15" s="125">
        <f>91*'Tariffs 2018'!H4/100</f>
        <v>63.7</v>
      </c>
      <c r="D15" s="125">
        <f>C5*'Tariffs 2018'!O4/100</f>
        <v>352.5</v>
      </c>
      <c r="E15" s="125">
        <v>0</v>
      </c>
      <c r="F15" s="125">
        <v>0</v>
      </c>
      <c r="G15" s="125">
        <f>SUM(C15:F15)</f>
        <v>416.2</v>
      </c>
      <c r="H15" s="125">
        <f>(G15-C15)*4</f>
        <v>1410</v>
      </c>
      <c r="I15" s="126">
        <f>G15*4</f>
        <v>1664.8</v>
      </c>
      <c r="J15" s="126">
        <f>I15*1.1</f>
        <v>1831.2800000000002</v>
      </c>
      <c r="K15" s="6">
        <f>'Tariffs 2018'!AL4</f>
        <v>0</v>
      </c>
      <c r="L15" s="6">
        <f>'Tariffs 2018'!AM4</f>
        <v>0</v>
      </c>
      <c r="M15" s="6">
        <f>'Tariffs 2018'!AN4</f>
        <v>0</v>
      </c>
      <c r="N15" s="6">
        <f>'Tariffs 2018'!AO4</f>
        <v>5</v>
      </c>
      <c r="O15" s="126">
        <f>I15-(I15*K15/100)</f>
        <v>1664.8</v>
      </c>
      <c r="P15" s="126">
        <f>O15-(H15*N15/100)</f>
        <v>1594.3</v>
      </c>
      <c r="Q15" s="127">
        <f>O15*1.1</f>
        <v>1831.2800000000002</v>
      </c>
      <c r="R15" s="127">
        <f>P15*1.1</f>
        <v>1753.73</v>
      </c>
      <c r="S15" s="128">
        <f>'Tariffs 2018'!AX4</f>
        <v>0</v>
      </c>
      <c r="T15" s="129" t="str">
        <f>'Tariffs 2018'!AY4</f>
        <v>n</v>
      </c>
    </row>
    <row r="16" spans="1:20" ht="14" thickBot="1" x14ac:dyDescent="0.2">
      <c r="A16" s="130" t="str">
        <f>'Tariffs 2018'!F5</f>
        <v>Origin Energy</v>
      </c>
      <c r="B16" s="131" t="str">
        <f>'Tariffs 2018'!G5</f>
        <v>Saver</v>
      </c>
      <c r="C16" s="132">
        <f>91*'Tariffs 2018'!H5/100</f>
        <v>63.545299999999997</v>
      </c>
      <c r="D16" s="132">
        <f>IF($C$5&gt;='Tariffs 2018'!J5,('Tariffs 2018'!J5*'Tariffs 2018'!O5/100),($C$5*'Tariffs 2018'!O5/100))</f>
        <v>40.649539999999995</v>
      </c>
      <c r="E16" s="132">
        <f>IF($C$5&lt;'Tariffs 2018'!J5,0,IF(($C$5-'Tariffs 2018'!J5)&lt;='Tariffs 2018'!K5,(($C$5-'Tariffs 2018'!J5)*'Tariffs 2018'!P5/100),(('Tariffs 2018'!K5-'Tariffs 2018'!J5)*'Tariffs 2018'!P5/100)))</f>
        <v>67.175640000000001</v>
      </c>
      <c r="F16" s="132">
        <f>IF(($C$5&lt;'Tariffs 2018'!K5),(0),($C$5-'Tariffs 2018'!K5)*'Tariffs 2018'!Q5/100)</f>
        <v>137.71505999999999</v>
      </c>
      <c r="G16" s="132">
        <f>SUM(C16:F16)</f>
        <v>309.08553999999998</v>
      </c>
      <c r="H16" s="132">
        <f>(G16-C16)*4</f>
        <v>982.16095999999993</v>
      </c>
      <c r="I16" s="133">
        <f>G16*4</f>
        <v>1236.3421599999999</v>
      </c>
      <c r="J16" s="133">
        <f>I16*1.1</f>
        <v>1359.9763760000001</v>
      </c>
      <c r="K16" s="131">
        <f>'Tariffs 2018'!AL5</f>
        <v>0</v>
      </c>
      <c r="L16" s="131">
        <f>'Tariffs 2018'!AM5</f>
        <v>0</v>
      </c>
      <c r="M16" s="131">
        <f>'Tariffs 2018'!AN5</f>
        <v>0</v>
      </c>
      <c r="N16" s="131">
        <f>'Tariffs 2018'!AO5</f>
        <v>4</v>
      </c>
      <c r="O16" s="133">
        <f>I16</f>
        <v>1236.3421599999999</v>
      </c>
      <c r="P16" s="133">
        <f>O16-(H16*N16/100)</f>
        <v>1197.0557216</v>
      </c>
      <c r="Q16" s="134">
        <f>O16*1.1</f>
        <v>1359.9763760000001</v>
      </c>
      <c r="R16" s="134">
        <f>P16*1.1</f>
        <v>1316.7612937600002</v>
      </c>
      <c r="S16" s="135">
        <f>'Tariffs 2018'!AX5</f>
        <v>0</v>
      </c>
      <c r="T16" s="136" t="str">
        <f>'Tariffs 2018'!AY5</f>
        <v>n</v>
      </c>
    </row>
    <row r="18" spans="1:20" ht="14" thickBot="1" x14ac:dyDescent="0.2"/>
    <row r="19" spans="1:20" ht="14" x14ac:dyDescent="0.15">
      <c r="A19" s="116" t="s">
        <v>40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8"/>
    </row>
    <row r="20" spans="1:20" ht="75" x14ac:dyDescent="0.15">
      <c r="A20" s="246" t="s">
        <v>84</v>
      </c>
      <c r="B20" s="247" t="s">
        <v>44</v>
      </c>
      <c r="C20" s="248" t="s">
        <v>45</v>
      </c>
      <c r="D20" s="248" t="s">
        <v>57</v>
      </c>
      <c r="E20" s="249" t="s">
        <v>58</v>
      </c>
      <c r="F20" s="249" t="s">
        <v>59</v>
      </c>
      <c r="G20" s="249" t="s">
        <v>328</v>
      </c>
      <c r="H20" s="260" t="s">
        <v>0</v>
      </c>
      <c r="I20" s="260" t="s">
        <v>46</v>
      </c>
      <c r="J20" s="250" t="s">
        <v>1</v>
      </c>
      <c r="K20" s="251" t="s">
        <v>47</v>
      </c>
      <c r="L20" s="251" t="s">
        <v>48</v>
      </c>
      <c r="M20" s="251" t="s">
        <v>49</v>
      </c>
      <c r="N20" s="251" t="s">
        <v>50</v>
      </c>
      <c r="O20" s="258" t="s">
        <v>51</v>
      </c>
      <c r="P20" s="258" t="s">
        <v>52</v>
      </c>
      <c r="Q20" s="252" t="s">
        <v>53</v>
      </c>
      <c r="R20" s="252" t="s">
        <v>54</v>
      </c>
      <c r="S20" s="251" t="s">
        <v>55</v>
      </c>
      <c r="T20" s="253" t="s">
        <v>56</v>
      </c>
    </row>
    <row r="21" spans="1:20" ht="14" thickBot="1" x14ac:dyDescent="0.2">
      <c r="A21" s="130" t="str">
        <f>'Tariffs 2018'!F6</f>
        <v>Origin Energy</v>
      </c>
      <c r="B21" s="131" t="str">
        <f>'Tariffs 2018'!G6</f>
        <v>Saver</v>
      </c>
      <c r="C21" s="132">
        <f>91*'Tariffs 2018'!H6/100</f>
        <v>62.608000000000004</v>
      </c>
      <c r="D21" s="132">
        <f>IF($C$5&gt;='Tariffs 2018'!J6,('Tariffs 2018'!J6*'Tariffs 2018'!O6/100),($C$5*'Tariffs 2018'!O6/100))</f>
        <v>47.072599999999994</v>
      </c>
      <c r="E21" s="132">
        <f>IF($C$5&lt;'Tariffs 2018'!J6,0,IF(($C$5-'Tariffs 2018'!J6)&lt;='Tariffs 2018'!K6,(($C$5-'Tariffs 2018'!J6)*'Tariffs 2018'!P6/100),(('Tariffs 2018'!K6-'Tariffs 2018'!J6)*'Tariffs 2018'!P6/100)))</f>
        <v>73.538359999999997</v>
      </c>
      <c r="F21" s="132">
        <f>IF(($C$5&lt;'Tariffs 2018'!K6),(0),($C$5-'Tariffs 2018'!K6)*'Tariffs 2018'!Q6/100)</f>
        <v>127.25251999999999</v>
      </c>
      <c r="G21" s="132">
        <f>SUM(C21:F21)</f>
        <v>310.47147999999999</v>
      </c>
      <c r="H21" s="132">
        <f>(G21-C21)*4</f>
        <v>991.45391999999993</v>
      </c>
      <c r="I21" s="133">
        <f>G21*4</f>
        <v>1241.8859199999999</v>
      </c>
      <c r="J21" s="133">
        <f>I21*1.1</f>
        <v>1366.0745120000001</v>
      </c>
      <c r="K21" s="131">
        <f>'Tariffs 2018'!AL6</f>
        <v>0</v>
      </c>
      <c r="L21" s="131">
        <f>'Tariffs 2018'!AM6</f>
        <v>0</v>
      </c>
      <c r="M21" s="131">
        <f>'Tariffs 2018'!AN6</f>
        <v>0</v>
      </c>
      <c r="N21" s="131">
        <f>'Tariffs 2018'!AO6</f>
        <v>4</v>
      </c>
      <c r="O21" s="133">
        <f>I21</f>
        <v>1241.8859199999999</v>
      </c>
      <c r="P21" s="133">
        <f>O21-(H21*N21/100)</f>
        <v>1202.2277632</v>
      </c>
      <c r="Q21" s="134">
        <f>O21*1.1</f>
        <v>1366.0745120000001</v>
      </c>
      <c r="R21" s="134">
        <f>P21*1.1</f>
        <v>1322.4505395200001</v>
      </c>
      <c r="S21" s="135">
        <f>'Tariffs 2018'!AX6</f>
        <v>0</v>
      </c>
      <c r="T21" s="136" t="str">
        <f>'Tariffs 2018'!AY6</f>
        <v>n</v>
      </c>
    </row>
    <row r="23" spans="1:20" ht="14" thickBot="1" x14ac:dyDescent="0.2"/>
    <row r="24" spans="1:20" ht="14" x14ac:dyDescent="0.15">
      <c r="A24" s="116" t="s">
        <v>41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8"/>
    </row>
    <row r="25" spans="1:20" ht="75" x14ac:dyDescent="0.15">
      <c r="A25" s="246" t="s">
        <v>84</v>
      </c>
      <c r="B25" s="247" t="s">
        <v>44</v>
      </c>
      <c r="C25" s="248" t="s">
        <v>45</v>
      </c>
      <c r="D25" s="248" t="s">
        <v>57</v>
      </c>
      <c r="E25" s="249" t="s">
        <v>58</v>
      </c>
      <c r="F25" s="249" t="s">
        <v>59</v>
      </c>
      <c r="G25" s="249" t="s">
        <v>328</v>
      </c>
      <c r="H25" s="260" t="s">
        <v>0</v>
      </c>
      <c r="I25" s="260" t="s">
        <v>46</v>
      </c>
      <c r="J25" s="250" t="s">
        <v>1</v>
      </c>
      <c r="K25" s="251" t="s">
        <v>47</v>
      </c>
      <c r="L25" s="251" t="s">
        <v>48</v>
      </c>
      <c r="M25" s="251" t="s">
        <v>49</v>
      </c>
      <c r="N25" s="251" t="s">
        <v>50</v>
      </c>
      <c r="O25" s="258" t="s">
        <v>51</v>
      </c>
      <c r="P25" s="258" t="s">
        <v>52</v>
      </c>
      <c r="Q25" s="252" t="s">
        <v>53</v>
      </c>
      <c r="R25" s="252" t="s">
        <v>54</v>
      </c>
      <c r="S25" s="251" t="s">
        <v>55</v>
      </c>
      <c r="T25" s="253" t="s">
        <v>56</v>
      </c>
    </row>
    <row r="26" spans="1:20" ht="14" thickBot="1" x14ac:dyDescent="0.2">
      <c r="A26" s="130" t="str">
        <f>'Tariffs 2018'!F7</f>
        <v>Origin Energy</v>
      </c>
      <c r="B26" s="131" t="str">
        <f>'Tariffs 2018'!G7</f>
        <v>Saver</v>
      </c>
      <c r="C26" s="137">
        <f>91*'Tariffs 2018'!H7/100</f>
        <v>24.924900000000001</v>
      </c>
      <c r="D26" s="137">
        <f>IF($C$5&gt;='Tariffs 2018'!J7,('Tariffs 2018'!J7*'Tariffs 2018'!O7/100),($C$5*'Tariffs 2018'!O7/100))</f>
        <v>252.67500000000001</v>
      </c>
      <c r="E26" s="137">
        <v>0</v>
      </c>
      <c r="F26" s="137">
        <f>IF(($C$5&lt;'Tariffs 2018'!J7),(0),($C$5-'Tariffs 2018'!J7)*'Tariffs 2018'!P7/100)</f>
        <v>0</v>
      </c>
      <c r="G26" s="137">
        <f>SUM(C26:F26)</f>
        <v>277.59989999999999</v>
      </c>
      <c r="H26" s="132">
        <f>(G26-C26)*4</f>
        <v>1010.6999999999999</v>
      </c>
      <c r="I26" s="133">
        <f>G26*4</f>
        <v>1110.3996</v>
      </c>
      <c r="J26" s="133">
        <f>I26*1.1</f>
        <v>1221.43956</v>
      </c>
      <c r="K26" s="131">
        <f>'Tariffs 2018'!AL7</f>
        <v>0</v>
      </c>
      <c r="L26" s="131">
        <f>'Tariffs 2018'!AM7</f>
        <v>0</v>
      </c>
      <c r="M26" s="131">
        <f>'Tariffs 2018'!AN7</f>
        <v>0</v>
      </c>
      <c r="N26" s="131">
        <f>'Tariffs 2018'!AO7</f>
        <v>4</v>
      </c>
      <c r="O26" s="133">
        <f>I26</f>
        <v>1110.3996</v>
      </c>
      <c r="P26" s="133">
        <f>O26-(H26*N26/100)</f>
        <v>1069.9715999999999</v>
      </c>
      <c r="Q26" s="134">
        <f>O26*1.1</f>
        <v>1221.43956</v>
      </c>
      <c r="R26" s="134">
        <f>P26*1.1</f>
        <v>1176.96876</v>
      </c>
      <c r="S26" s="135">
        <f>'Tariffs 2018'!AX7</f>
        <v>0</v>
      </c>
      <c r="T26" s="136" t="str">
        <f>'Tariffs 2018'!AY7</f>
        <v>n</v>
      </c>
    </row>
  </sheetData>
  <sheetProtection algorithmName="SHA-512" hashValue="SZn3qyxnzELolZzNXYAedaPr2HPAFI0634gp5x2e9qr+Lu0hzPNtP012ATMUJqgcBEGrv0tW8USh/3ETJBpheg==" saltValue="iQhJE+WXKR3EA4r1IQ1/vw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T674"/>
  <sheetViews>
    <sheetView workbookViewId="0">
      <selection activeCell="J18" sqref="J18"/>
    </sheetView>
  </sheetViews>
  <sheetFormatPr baseColWidth="10" defaultRowHeight="13" x14ac:dyDescent="0.15"/>
  <cols>
    <col min="1" max="1" width="17.33203125" style="6" customWidth="1"/>
    <col min="2" max="2" width="10.33203125" style="6" customWidth="1"/>
    <col min="3" max="7" width="12.1640625" style="6" customWidth="1"/>
    <col min="8" max="9" width="12.1640625" style="6" hidden="1" customWidth="1"/>
    <col min="10" max="14" width="12.1640625" style="6" customWidth="1"/>
    <col min="15" max="16" width="12.1640625" style="6" hidden="1" customWidth="1"/>
    <col min="17" max="20" width="12.1640625" style="6" customWidth="1"/>
    <col min="21" max="16384" width="10.83203125" style="114"/>
  </cols>
  <sheetData>
    <row r="1" spans="1:20" ht="14" x14ac:dyDescent="0.15">
      <c r="A1" s="113" t="s">
        <v>2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</row>
    <row r="2" spans="1:20" ht="14" x14ac:dyDescent="0.15">
      <c r="A2" s="115" t="s">
        <v>42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</row>
    <row r="3" spans="1:20" ht="15" thickBot="1" x14ac:dyDescent="0.2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</row>
    <row r="4" spans="1:20" ht="14" x14ac:dyDescent="0.15">
      <c r="A4" s="116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8"/>
    </row>
    <row r="5" spans="1:20" ht="14" x14ac:dyDescent="0.15">
      <c r="A5" s="119" t="s">
        <v>303</v>
      </c>
      <c r="B5" s="67"/>
      <c r="C5" s="139">
        <v>7500</v>
      </c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120"/>
    </row>
    <row r="6" spans="1:20" ht="15" thickBot="1" x14ac:dyDescent="0.2">
      <c r="A6" s="121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3"/>
    </row>
    <row r="7" spans="1:20" ht="14" x14ac:dyDescent="0.15">
      <c r="A7" s="116" t="s">
        <v>43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8"/>
    </row>
    <row r="8" spans="1:20" ht="75" x14ac:dyDescent="0.15">
      <c r="A8" s="246" t="s">
        <v>84</v>
      </c>
      <c r="B8" s="247" t="s">
        <v>44</v>
      </c>
      <c r="C8" s="248" t="s">
        <v>45</v>
      </c>
      <c r="D8" s="248" t="s">
        <v>57</v>
      </c>
      <c r="E8" s="249" t="s">
        <v>58</v>
      </c>
      <c r="F8" s="249" t="s">
        <v>59</v>
      </c>
      <c r="G8" s="249" t="s">
        <v>328</v>
      </c>
      <c r="H8" s="260" t="s">
        <v>0</v>
      </c>
      <c r="I8" s="260" t="s">
        <v>46</v>
      </c>
      <c r="J8" s="250" t="s">
        <v>1</v>
      </c>
      <c r="K8" s="251" t="s">
        <v>47</v>
      </c>
      <c r="L8" s="251" t="s">
        <v>48</v>
      </c>
      <c r="M8" s="251" t="s">
        <v>49</v>
      </c>
      <c r="N8" s="251" t="s">
        <v>50</v>
      </c>
      <c r="O8" s="258" t="s">
        <v>51</v>
      </c>
      <c r="P8" s="258" t="s">
        <v>52</v>
      </c>
      <c r="Q8" s="252" t="s">
        <v>53</v>
      </c>
      <c r="R8" s="252" t="s">
        <v>54</v>
      </c>
      <c r="S8" s="251" t="s">
        <v>55</v>
      </c>
      <c r="T8" s="253" t="s">
        <v>56</v>
      </c>
    </row>
    <row r="9" spans="1:20" x14ac:dyDescent="0.15">
      <c r="A9" s="124" t="str">
        <f>'Tariffs 2017'!F2</f>
        <v>AGL</v>
      </c>
      <c r="B9" s="6" t="str">
        <f>'Tariffs 2017'!G2</f>
        <v>Savers</v>
      </c>
      <c r="C9" s="125">
        <f>91*'Tariffs 2017'!H2/100</f>
        <v>101.01</v>
      </c>
      <c r="D9" s="125">
        <f>C5*'Tariffs 2017'!O2/100</f>
        <v>285</v>
      </c>
      <c r="E9" s="125">
        <v>0</v>
      </c>
      <c r="F9" s="125">
        <v>0</v>
      </c>
      <c r="G9" s="125">
        <f>SUM(C9:F9)</f>
        <v>386.01</v>
      </c>
      <c r="H9" s="125">
        <f>(G9-C9)*4</f>
        <v>1140</v>
      </c>
      <c r="I9" s="126">
        <f>G9*4</f>
        <v>1544.04</v>
      </c>
      <c r="J9" s="126">
        <f>I9*1.1</f>
        <v>1698.4440000000002</v>
      </c>
      <c r="K9" s="6">
        <f>'Tariffs 2017'!AK2</f>
        <v>0</v>
      </c>
      <c r="L9" s="6">
        <f>'Tariffs 2017'!AL2</f>
        <v>0</v>
      </c>
      <c r="M9" s="6">
        <f>'Tariffs 2017'!AM2</f>
        <v>0</v>
      </c>
      <c r="N9" s="6">
        <f>'Tariffs 2017'!AN2</f>
        <v>5</v>
      </c>
      <c r="O9" s="126">
        <f>I9</f>
        <v>1544.04</v>
      </c>
      <c r="P9" s="126">
        <f>O9-(H9*N9/100)</f>
        <v>1487.04</v>
      </c>
      <c r="Q9" s="127">
        <f>O9*1.1</f>
        <v>1698.4440000000002</v>
      </c>
      <c r="R9" s="127">
        <f>P9*1.1</f>
        <v>1635.7440000000001</v>
      </c>
      <c r="S9" s="128">
        <f>'Tariffs 2017'!AU2</f>
        <v>0</v>
      </c>
      <c r="T9" s="129" t="str">
        <f>'Tariffs 2017'!AV2</f>
        <v>n</v>
      </c>
    </row>
    <row r="10" spans="1:20" ht="14" thickBot="1" x14ac:dyDescent="0.2">
      <c r="A10" s="130" t="str">
        <f>'Tariffs 2017'!F3</f>
        <v>Origin Energy</v>
      </c>
      <c r="B10" s="131" t="str">
        <f>'Tariffs 2017'!G3</f>
        <v>Saver</v>
      </c>
      <c r="C10" s="132">
        <f>91*'Tariffs 2017'!H3/100</f>
        <v>98.580300000000008</v>
      </c>
      <c r="D10" s="132">
        <f>IF($C$5&gt;='Tariffs 2017'!J3,('Tariffs 2017'!J3*'Tariffs 2017'!O3/100),($C$5*'Tariffs 2017'!O3/100))</f>
        <v>71.679119999999998</v>
      </c>
      <c r="E10" s="132">
        <v>0</v>
      </c>
      <c r="F10" s="132">
        <f>IF(($C$5&lt;'Tariffs 2017'!J3),(0),($C$5-'Tariffs 2017'!J3)*'Tariffs 2017'!P3/100)</f>
        <v>146.93652000000003</v>
      </c>
      <c r="G10" s="132">
        <f>SUM(C10:F10)</f>
        <v>317.19594000000006</v>
      </c>
      <c r="H10" s="132">
        <f>(G10-C10)*4</f>
        <v>874.46256000000017</v>
      </c>
      <c r="I10" s="133">
        <f>G10*4</f>
        <v>1268.7837600000003</v>
      </c>
      <c r="J10" s="133">
        <f>I10*1.1</f>
        <v>1395.6621360000004</v>
      </c>
      <c r="K10" s="131">
        <f>'Tariffs 2017'!AK3</f>
        <v>0</v>
      </c>
      <c r="L10" s="131">
        <f>'Tariffs 2017'!AL3</f>
        <v>0</v>
      </c>
      <c r="M10" s="131">
        <f>'Tariffs 2017'!AM3</f>
        <v>0</v>
      </c>
      <c r="N10" s="131">
        <f>'Tariffs 2017'!AN3</f>
        <v>4</v>
      </c>
      <c r="O10" s="133">
        <f>I10</f>
        <v>1268.7837600000003</v>
      </c>
      <c r="P10" s="133">
        <f>O10-(H10*N10/100)</f>
        <v>1233.8052576000002</v>
      </c>
      <c r="Q10" s="134">
        <f>O10*1.1</f>
        <v>1395.6621360000004</v>
      </c>
      <c r="R10" s="134">
        <f>P10*1.1</f>
        <v>1357.1857833600004</v>
      </c>
      <c r="S10" s="135">
        <f>'Tariffs 2017'!AU3</f>
        <v>0</v>
      </c>
      <c r="T10" s="136" t="str">
        <f>'Tariffs 2017'!AV3</f>
        <v>n</v>
      </c>
    </row>
    <row r="11" spans="1:20" x14ac:dyDescent="0.15">
      <c r="A11" s="114"/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</row>
    <row r="12" spans="1:20" ht="14" thickBot="1" x14ac:dyDescent="0.2">
      <c r="A12" s="114"/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</row>
    <row r="13" spans="1:20" ht="14" x14ac:dyDescent="0.15">
      <c r="A13" s="116" t="s">
        <v>39</v>
      </c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8"/>
    </row>
    <row r="14" spans="1:20" ht="75" x14ac:dyDescent="0.15">
      <c r="A14" s="246" t="s">
        <v>84</v>
      </c>
      <c r="B14" s="247" t="s">
        <v>44</v>
      </c>
      <c r="C14" s="248" t="s">
        <v>45</v>
      </c>
      <c r="D14" s="248" t="s">
        <v>57</v>
      </c>
      <c r="E14" s="249" t="s">
        <v>58</v>
      </c>
      <c r="F14" s="249" t="s">
        <v>59</v>
      </c>
      <c r="G14" s="249" t="s">
        <v>328</v>
      </c>
      <c r="H14" s="260" t="s">
        <v>0</v>
      </c>
      <c r="I14" s="260" t="s">
        <v>46</v>
      </c>
      <c r="J14" s="250" t="s">
        <v>1</v>
      </c>
      <c r="K14" s="251" t="s">
        <v>47</v>
      </c>
      <c r="L14" s="251" t="s">
        <v>48</v>
      </c>
      <c r="M14" s="251" t="s">
        <v>49</v>
      </c>
      <c r="N14" s="251" t="s">
        <v>50</v>
      </c>
      <c r="O14" s="258" t="s">
        <v>51</v>
      </c>
      <c r="P14" s="258" t="s">
        <v>52</v>
      </c>
      <c r="Q14" s="252" t="s">
        <v>53</v>
      </c>
      <c r="R14" s="252" t="s">
        <v>54</v>
      </c>
      <c r="S14" s="251" t="s">
        <v>55</v>
      </c>
      <c r="T14" s="253" t="s">
        <v>56</v>
      </c>
    </row>
    <row r="15" spans="1:20" x14ac:dyDescent="0.15">
      <c r="A15" s="124" t="str">
        <f>'Tariffs 2017'!F4</f>
        <v>AGL</v>
      </c>
      <c r="B15" s="6" t="str">
        <f>'Tariffs 2017'!G4</f>
        <v>Savers</v>
      </c>
      <c r="C15" s="125">
        <f>91*'Tariffs 2017'!H4/100</f>
        <v>63.7</v>
      </c>
      <c r="D15" s="125">
        <f>C5*'Tariffs 2017'!O4/100</f>
        <v>352.5</v>
      </c>
      <c r="E15" s="125">
        <v>0</v>
      </c>
      <c r="F15" s="125">
        <v>0</v>
      </c>
      <c r="G15" s="125">
        <f>SUM(C15:F15)</f>
        <v>416.2</v>
      </c>
      <c r="H15" s="125">
        <f>(G15-C15)*4</f>
        <v>1410</v>
      </c>
      <c r="I15" s="126">
        <f>G15*4</f>
        <v>1664.8</v>
      </c>
      <c r="J15" s="126">
        <f>I15*1.1</f>
        <v>1831.2800000000002</v>
      </c>
      <c r="K15" s="6">
        <f>'Tariffs 2017'!AK4</f>
        <v>0</v>
      </c>
      <c r="L15" s="6">
        <f>'Tariffs 2017'!AL4</f>
        <v>0</v>
      </c>
      <c r="M15" s="6">
        <f>'Tariffs 2017'!AM4</f>
        <v>0</v>
      </c>
      <c r="N15" s="6">
        <f>'Tariffs 2017'!AN4</f>
        <v>5</v>
      </c>
      <c r="O15" s="126">
        <f>I15</f>
        <v>1664.8</v>
      </c>
      <c r="P15" s="126">
        <f>O15-(H15*N15/100)</f>
        <v>1594.3</v>
      </c>
      <c r="Q15" s="127">
        <f>O15*1.1</f>
        <v>1831.2800000000002</v>
      </c>
      <c r="R15" s="127">
        <f>P15*1.1</f>
        <v>1753.73</v>
      </c>
      <c r="S15" s="128">
        <f>'Tariffs 2017'!AU4</f>
        <v>0</v>
      </c>
      <c r="T15" s="129" t="str">
        <f>'Tariffs 2017'!AV4</f>
        <v>n</v>
      </c>
    </row>
    <row r="16" spans="1:20" ht="14" thickBot="1" x14ac:dyDescent="0.2">
      <c r="A16" s="130" t="str">
        <f>'Tariffs 2017'!F5</f>
        <v>Origin Energy</v>
      </c>
      <c r="B16" s="131" t="str">
        <f>'Tariffs 2017'!G5</f>
        <v>Saver</v>
      </c>
      <c r="C16" s="132">
        <f>91*'Tariffs 2017'!H5/100</f>
        <v>63.545299999999997</v>
      </c>
      <c r="D16" s="132">
        <f>IF($C$5&gt;='Tariffs 2017'!J5,('Tariffs 2017'!J5*'Tariffs 2017'!O5/100),($C$5*'Tariffs 2017'!O5/100))</f>
        <v>40.758519999999997</v>
      </c>
      <c r="E16" s="132">
        <f>IF($C$5&lt;'Tariffs 2017'!J5,0,IF(($C$5-'Tariffs 2017'!J5)&lt;='Tariffs 2017'!K5,(($C$5-'Tariffs 2017'!J5)*'Tariffs 2017'!P5/100),(('Tariffs 2017'!K5-'Tariffs 2017'!J5)*'Tariffs 2017'!P5/100)))</f>
        <v>96.075000000000003</v>
      </c>
      <c r="F16" s="132">
        <f>IF(($C$5&lt;'Tariffs 2017'!K5),(0),($C$5-'Tariffs 2017'!K5)*'Tariffs 2017'!Q5/100)</f>
        <v>116.97252</v>
      </c>
      <c r="G16" s="132">
        <f>SUM(C16:F16)</f>
        <v>317.35134000000005</v>
      </c>
      <c r="H16" s="132">
        <f>(G16-C16)*4</f>
        <v>1015.2241600000002</v>
      </c>
      <c r="I16" s="133">
        <f>G16*4</f>
        <v>1269.4053600000002</v>
      </c>
      <c r="J16" s="133">
        <f>I16*1.1</f>
        <v>1396.3458960000003</v>
      </c>
      <c r="K16" s="131">
        <f>'Tariffs 2017'!AK5</f>
        <v>0</v>
      </c>
      <c r="L16" s="131">
        <f>'Tariffs 2017'!AL5</f>
        <v>0</v>
      </c>
      <c r="M16" s="131">
        <f>'Tariffs 2017'!AM5</f>
        <v>0</v>
      </c>
      <c r="N16" s="131">
        <f>'Tariffs 2017'!AN5</f>
        <v>4</v>
      </c>
      <c r="O16" s="133">
        <f>I16</f>
        <v>1269.4053600000002</v>
      </c>
      <c r="P16" s="133">
        <f>O16-(H16*N16/100)</f>
        <v>1228.7963936000001</v>
      </c>
      <c r="Q16" s="134">
        <f>O16*1.1</f>
        <v>1396.3458960000003</v>
      </c>
      <c r="R16" s="134">
        <f>P16*1.1</f>
        <v>1351.6760329600002</v>
      </c>
      <c r="S16" s="135">
        <f>'Tariffs 2017'!AU5</f>
        <v>0</v>
      </c>
      <c r="T16" s="136" t="str">
        <f>'Tariffs 2017'!AV5</f>
        <v>n</v>
      </c>
    </row>
    <row r="17" spans="1:20" x14ac:dyDescent="0.15">
      <c r="A17" s="114"/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</row>
    <row r="18" spans="1:20" ht="14" thickBot="1" x14ac:dyDescent="0.2">
      <c r="A18" s="114"/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</row>
    <row r="19" spans="1:20" ht="14" x14ac:dyDescent="0.15">
      <c r="A19" s="116" t="s">
        <v>40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8"/>
    </row>
    <row r="20" spans="1:20" ht="75" x14ac:dyDescent="0.15">
      <c r="A20" s="246" t="s">
        <v>84</v>
      </c>
      <c r="B20" s="247" t="s">
        <v>44</v>
      </c>
      <c r="C20" s="248" t="s">
        <v>45</v>
      </c>
      <c r="D20" s="248" t="s">
        <v>57</v>
      </c>
      <c r="E20" s="249" t="s">
        <v>58</v>
      </c>
      <c r="F20" s="249" t="s">
        <v>59</v>
      </c>
      <c r="G20" s="249" t="s">
        <v>328</v>
      </c>
      <c r="H20" s="260" t="s">
        <v>0</v>
      </c>
      <c r="I20" s="260" t="s">
        <v>46</v>
      </c>
      <c r="J20" s="250" t="s">
        <v>1</v>
      </c>
      <c r="K20" s="251" t="s">
        <v>47</v>
      </c>
      <c r="L20" s="251" t="s">
        <v>48</v>
      </c>
      <c r="M20" s="251" t="s">
        <v>49</v>
      </c>
      <c r="N20" s="251" t="s">
        <v>50</v>
      </c>
      <c r="O20" s="258" t="s">
        <v>51</v>
      </c>
      <c r="P20" s="258" t="s">
        <v>52</v>
      </c>
      <c r="Q20" s="252" t="s">
        <v>53</v>
      </c>
      <c r="R20" s="252" t="s">
        <v>54</v>
      </c>
      <c r="S20" s="251" t="s">
        <v>55</v>
      </c>
      <c r="T20" s="253" t="s">
        <v>56</v>
      </c>
    </row>
    <row r="21" spans="1:20" ht="14" thickBot="1" x14ac:dyDescent="0.2">
      <c r="A21" s="130" t="str">
        <f>'Tariffs 2017'!F6</f>
        <v>Origin Energy</v>
      </c>
      <c r="B21" s="131" t="str">
        <f>'Tariffs 2017'!G6</f>
        <v>Saver</v>
      </c>
      <c r="C21" s="132">
        <f>91*'Tariffs 2017'!H6/100</f>
        <v>62.608000000000004</v>
      </c>
      <c r="D21" s="132">
        <f>IF($C$5&gt;='Tariffs 2017'!J6,('Tariffs 2017'!J6*'Tariffs 2017'!O6/100),($C$5*'Tariffs 2017'!O6/100))</f>
        <v>47.198799999999999</v>
      </c>
      <c r="E21" s="132">
        <f>IF($C$5&lt;'Tariffs 2017'!J6,0,IF(($C$5-'Tariffs 2017'!J6)&lt;='Tariffs 2017'!K6,(($C$5-'Tariffs 2017'!J6)*'Tariffs 2017'!P6/100),(('Tariffs 2017'!K6-'Tariffs 2017'!J6)*'Tariffs 2017'!P6/100)))</f>
        <v>105.175</v>
      </c>
      <c r="F21" s="132">
        <f>IF(($C$5&lt;'Tariffs 2017'!K6),(0),($C$5-'Tariffs 2017'!K6)*'Tariffs 2017'!Q6/100)</f>
        <v>108.08583999999999</v>
      </c>
      <c r="G21" s="132">
        <f>SUM(C21:F21)</f>
        <v>323.06763999999998</v>
      </c>
      <c r="H21" s="132">
        <f>(G21-C21)*4</f>
        <v>1041.8385599999999</v>
      </c>
      <c r="I21" s="133">
        <f>G21*4</f>
        <v>1292.2705599999999</v>
      </c>
      <c r="J21" s="133">
        <f>I21*1.1</f>
        <v>1421.4976160000001</v>
      </c>
      <c r="K21" s="131">
        <f>'Tariffs 2017'!AK6</f>
        <v>0</v>
      </c>
      <c r="L21" s="131">
        <f>'Tariffs 2017'!AL6</f>
        <v>0</v>
      </c>
      <c r="M21" s="131">
        <f>'Tariffs 2017'!AM6</f>
        <v>0</v>
      </c>
      <c r="N21" s="131">
        <f>'Tariffs 2017'!AN6</f>
        <v>4</v>
      </c>
      <c r="O21" s="133">
        <f>I21</f>
        <v>1292.2705599999999</v>
      </c>
      <c r="P21" s="133">
        <f>O21-(H21*N21/100)</f>
        <v>1250.5970175999998</v>
      </c>
      <c r="Q21" s="134">
        <f>O21*1.1</f>
        <v>1421.4976160000001</v>
      </c>
      <c r="R21" s="134">
        <f>P21*1.1</f>
        <v>1375.6567193599999</v>
      </c>
      <c r="S21" s="135">
        <f>'Tariffs 2017'!AU6</f>
        <v>0</v>
      </c>
      <c r="T21" s="136" t="str">
        <f>'Tariffs 2017'!AV6</f>
        <v>n</v>
      </c>
    </row>
    <row r="22" spans="1:20" x14ac:dyDescent="0.15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</row>
    <row r="23" spans="1:20" ht="14" thickBot="1" x14ac:dyDescent="0.2">
      <c r="A23" s="114"/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</row>
    <row r="24" spans="1:20" ht="14" x14ac:dyDescent="0.15">
      <c r="A24" s="116" t="s">
        <v>41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8"/>
    </row>
    <row r="25" spans="1:20" ht="75" x14ac:dyDescent="0.15">
      <c r="A25" s="246" t="s">
        <v>84</v>
      </c>
      <c r="B25" s="247" t="s">
        <v>44</v>
      </c>
      <c r="C25" s="248" t="s">
        <v>45</v>
      </c>
      <c r="D25" s="248" t="s">
        <v>57</v>
      </c>
      <c r="E25" s="249" t="s">
        <v>58</v>
      </c>
      <c r="F25" s="249" t="s">
        <v>59</v>
      </c>
      <c r="G25" s="249" t="s">
        <v>328</v>
      </c>
      <c r="H25" s="260" t="s">
        <v>0</v>
      </c>
      <c r="I25" s="260" t="s">
        <v>46</v>
      </c>
      <c r="J25" s="250" t="s">
        <v>1</v>
      </c>
      <c r="K25" s="251" t="s">
        <v>47</v>
      </c>
      <c r="L25" s="251" t="s">
        <v>48</v>
      </c>
      <c r="M25" s="251" t="s">
        <v>49</v>
      </c>
      <c r="N25" s="251" t="s">
        <v>50</v>
      </c>
      <c r="O25" s="258" t="s">
        <v>51</v>
      </c>
      <c r="P25" s="258" t="s">
        <v>52</v>
      </c>
      <c r="Q25" s="252" t="s">
        <v>53</v>
      </c>
      <c r="R25" s="252" t="s">
        <v>54</v>
      </c>
      <c r="S25" s="251" t="s">
        <v>55</v>
      </c>
      <c r="T25" s="253" t="s">
        <v>56</v>
      </c>
    </row>
    <row r="26" spans="1:20" ht="14" thickBot="1" x14ac:dyDescent="0.2">
      <c r="A26" s="130" t="str">
        <f>'Tariffs 2017'!F7</f>
        <v>Origin Energy</v>
      </c>
      <c r="B26" s="131" t="str">
        <f>'Tariffs 2017'!G7</f>
        <v>Saver</v>
      </c>
      <c r="C26" s="137">
        <f>91*'Tariffs 2017'!H7/100</f>
        <v>24.924900000000001</v>
      </c>
      <c r="D26" s="137">
        <f>IF($C$5&gt;='Tariffs 2017'!J7,('Tariffs 2017'!J7*'Tariffs 2017'!O7/100),($C$5*'Tariffs 2017'!O7/100))</f>
        <v>252.67500000000001</v>
      </c>
      <c r="E26" s="137">
        <v>0</v>
      </c>
      <c r="F26" s="137">
        <f>IF(($C$5&lt;'Tariffs 2017'!J7),(0),($C$5-'Tariffs 2017'!J7)*'Tariffs 2017'!P7/100)</f>
        <v>0</v>
      </c>
      <c r="G26" s="137">
        <f>SUM(C26:F26)</f>
        <v>277.59989999999999</v>
      </c>
      <c r="H26" s="132">
        <f>(G26-C26)*4</f>
        <v>1010.6999999999999</v>
      </c>
      <c r="I26" s="133">
        <f>G26*4</f>
        <v>1110.3996</v>
      </c>
      <c r="J26" s="133">
        <f>I26*1.1</f>
        <v>1221.43956</v>
      </c>
      <c r="K26" s="131">
        <f>'Tariffs 2017'!AK7</f>
        <v>0</v>
      </c>
      <c r="L26" s="131">
        <f>'Tariffs 2017'!AL7</f>
        <v>0</v>
      </c>
      <c r="M26" s="131">
        <f>'Tariffs 2017'!AM7</f>
        <v>0</v>
      </c>
      <c r="N26" s="131">
        <f>'Tariffs 2017'!AN7</f>
        <v>4</v>
      </c>
      <c r="O26" s="133">
        <f>I26</f>
        <v>1110.3996</v>
      </c>
      <c r="P26" s="133">
        <f>O26-(H26*N26/100)</f>
        <v>1069.9715999999999</v>
      </c>
      <c r="Q26" s="134">
        <f>O26*1.1</f>
        <v>1221.43956</v>
      </c>
      <c r="R26" s="134">
        <f>P26*1.1</f>
        <v>1176.96876</v>
      </c>
      <c r="S26" s="135">
        <f>'Tariffs 2017'!AU7</f>
        <v>0</v>
      </c>
      <c r="T26" s="136" t="str">
        <f>'Tariffs 2017'!AV7</f>
        <v>n</v>
      </c>
    </row>
    <row r="27" spans="1:20" x14ac:dyDescent="0.15">
      <c r="A27" s="114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</row>
    <row r="28" spans="1:20" x14ac:dyDescent="0.15">
      <c r="A28" s="114"/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</row>
    <row r="29" spans="1:20" x14ac:dyDescent="0.15">
      <c r="A29" s="114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</row>
    <row r="30" spans="1:20" x14ac:dyDescent="0.15">
      <c r="A30" s="114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</row>
    <row r="31" spans="1:20" x14ac:dyDescent="0.15">
      <c r="A31" s="114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</row>
    <row r="32" spans="1:20" x14ac:dyDescent="0.15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</row>
    <row r="33" s="114" customFormat="1" x14ac:dyDescent="0.15"/>
    <row r="34" s="114" customFormat="1" x14ac:dyDescent="0.15"/>
    <row r="35" s="114" customFormat="1" x14ac:dyDescent="0.15"/>
    <row r="36" s="114" customFormat="1" x14ac:dyDescent="0.15"/>
    <row r="37" s="114" customFormat="1" x14ac:dyDescent="0.15"/>
    <row r="38" s="114" customFormat="1" x14ac:dyDescent="0.15"/>
    <row r="39" s="114" customFormat="1" x14ac:dyDescent="0.15"/>
    <row r="40" s="114" customFormat="1" x14ac:dyDescent="0.15"/>
    <row r="41" s="114" customFormat="1" x14ac:dyDescent="0.15"/>
    <row r="42" s="114" customFormat="1" x14ac:dyDescent="0.15"/>
    <row r="43" s="114" customFormat="1" x14ac:dyDescent="0.15"/>
    <row r="44" s="114" customFormat="1" x14ac:dyDescent="0.15"/>
    <row r="45" s="114" customFormat="1" x14ac:dyDescent="0.15"/>
    <row r="46" s="114" customFormat="1" x14ac:dyDescent="0.15"/>
    <row r="47" s="114" customFormat="1" x14ac:dyDescent="0.15"/>
    <row r="48" s="114" customFormat="1" x14ac:dyDescent="0.15"/>
    <row r="49" s="114" customFormat="1" x14ac:dyDescent="0.15"/>
    <row r="50" s="114" customFormat="1" x14ac:dyDescent="0.15"/>
    <row r="51" s="114" customFormat="1" x14ac:dyDescent="0.15"/>
    <row r="52" s="114" customFormat="1" x14ac:dyDescent="0.15"/>
    <row r="53" s="114" customFormat="1" x14ac:dyDescent="0.15"/>
    <row r="54" s="114" customFormat="1" x14ac:dyDescent="0.15"/>
    <row r="55" s="114" customFormat="1" x14ac:dyDescent="0.15"/>
    <row r="56" s="114" customFormat="1" x14ac:dyDescent="0.15"/>
    <row r="57" s="114" customFormat="1" x14ac:dyDescent="0.15"/>
    <row r="58" s="114" customFormat="1" x14ac:dyDescent="0.15"/>
    <row r="59" s="114" customFormat="1" x14ac:dyDescent="0.15"/>
    <row r="60" s="114" customFormat="1" x14ac:dyDescent="0.15"/>
    <row r="61" s="114" customFormat="1" x14ac:dyDescent="0.15"/>
    <row r="62" s="114" customFormat="1" x14ac:dyDescent="0.15"/>
    <row r="63" s="114" customFormat="1" x14ac:dyDescent="0.15"/>
    <row r="64" s="114" customFormat="1" x14ac:dyDescent="0.15"/>
    <row r="65" s="114" customFormat="1" x14ac:dyDescent="0.15"/>
    <row r="66" s="114" customFormat="1" x14ac:dyDescent="0.15"/>
    <row r="67" s="114" customFormat="1" x14ac:dyDescent="0.15"/>
    <row r="68" s="114" customFormat="1" x14ac:dyDescent="0.15"/>
    <row r="69" s="114" customFormat="1" x14ac:dyDescent="0.15"/>
    <row r="70" s="114" customFormat="1" x14ac:dyDescent="0.15"/>
    <row r="71" s="114" customFormat="1" x14ac:dyDescent="0.15"/>
    <row r="72" s="114" customFormat="1" x14ac:dyDescent="0.15"/>
    <row r="73" s="114" customFormat="1" x14ac:dyDescent="0.15"/>
    <row r="74" s="114" customFormat="1" x14ac:dyDescent="0.15"/>
    <row r="75" s="114" customFormat="1" x14ac:dyDescent="0.15"/>
    <row r="76" s="114" customFormat="1" x14ac:dyDescent="0.15"/>
    <row r="77" s="114" customFormat="1" x14ac:dyDescent="0.15"/>
    <row r="78" s="114" customFormat="1" x14ac:dyDescent="0.15"/>
    <row r="79" s="114" customFormat="1" x14ac:dyDescent="0.15"/>
    <row r="80" s="114" customFormat="1" x14ac:dyDescent="0.15"/>
    <row r="81" s="114" customFormat="1" x14ac:dyDescent="0.15"/>
    <row r="82" s="114" customFormat="1" x14ac:dyDescent="0.15"/>
    <row r="83" s="114" customFormat="1" x14ac:dyDescent="0.15"/>
    <row r="84" s="114" customFormat="1" x14ac:dyDescent="0.15"/>
    <row r="85" s="114" customFormat="1" x14ac:dyDescent="0.15"/>
    <row r="86" s="114" customFormat="1" x14ac:dyDescent="0.15"/>
    <row r="87" s="114" customFormat="1" x14ac:dyDescent="0.15"/>
    <row r="88" s="114" customFormat="1" x14ac:dyDescent="0.15"/>
    <row r="89" s="114" customFormat="1" x14ac:dyDescent="0.15"/>
    <row r="90" s="114" customFormat="1" x14ac:dyDescent="0.15"/>
    <row r="91" s="114" customFormat="1" x14ac:dyDescent="0.15"/>
    <row r="92" s="114" customFormat="1" x14ac:dyDescent="0.15"/>
    <row r="93" s="114" customFormat="1" x14ac:dyDescent="0.15"/>
    <row r="94" s="114" customFormat="1" x14ac:dyDescent="0.15"/>
    <row r="95" s="114" customFormat="1" x14ac:dyDescent="0.15"/>
    <row r="96" s="114" customFormat="1" x14ac:dyDescent="0.15"/>
    <row r="97" s="114" customFormat="1" x14ac:dyDescent="0.15"/>
    <row r="98" s="114" customFormat="1" x14ac:dyDescent="0.15"/>
    <row r="99" s="114" customFormat="1" x14ac:dyDescent="0.15"/>
    <row r="100" s="114" customFormat="1" x14ac:dyDescent="0.15"/>
    <row r="101" s="114" customFormat="1" x14ac:dyDescent="0.15"/>
    <row r="102" s="114" customFormat="1" x14ac:dyDescent="0.15"/>
    <row r="103" s="114" customFormat="1" x14ac:dyDescent="0.15"/>
    <row r="104" s="114" customFormat="1" x14ac:dyDescent="0.15"/>
    <row r="105" s="114" customFormat="1" x14ac:dyDescent="0.15"/>
    <row r="106" s="114" customFormat="1" x14ac:dyDescent="0.15"/>
    <row r="107" s="114" customFormat="1" x14ac:dyDescent="0.15"/>
    <row r="108" s="114" customFormat="1" x14ac:dyDescent="0.15"/>
    <row r="109" s="114" customFormat="1" x14ac:dyDescent="0.15"/>
    <row r="110" s="114" customFormat="1" x14ac:dyDescent="0.15"/>
    <row r="111" s="114" customFormat="1" x14ac:dyDescent="0.15"/>
    <row r="112" s="114" customFormat="1" x14ac:dyDescent="0.15"/>
    <row r="113" s="114" customFormat="1" x14ac:dyDescent="0.15"/>
    <row r="114" s="114" customFormat="1" x14ac:dyDescent="0.15"/>
    <row r="115" s="114" customFormat="1" x14ac:dyDescent="0.15"/>
    <row r="116" s="114" customFormat="1" x14ac:dyDescent="0.15"/>
    <row r="117" s="114" customFormat="1" x14ac:dyDescent="0.15"/>
    <row r="118" s="114" customFormat="1" x14ac:dyDescent="0.15"/>
    <row r="119" s="114" customFormat="1" x14ac:dyDescent="0.15"/>
    <row r="120" s="114" customFormat="1" x14ac:dyDescent="0.15"/>
    <row r="121" s="114" customFormat="1" x14ac:dyDescent="0.15"/>
    <row r="122" s="114" customFormat="1" x14ac:dyDescent="0.15"/>
    <row r="123" s="114" customFormat="1" x14ac:dyDescent="0.15"/>
    <row r="124" s="114" customFormat="1" x14ac:dyDescent="0.15"/>
    <row r="125" s="114" customFormat="1" x14ac:dyDescent="0.15"/>
    <row r="126" s="114" customFormat="1" x14ac:dyDescent="0.15"/>
    <row r="127" s="114" customFormat="1" x14ac:dyDescent="0.15"/>
    <row r="128" s="114" customFormat="1" x14ac:dyDescent="0.15"/>
    <row r="129" s="114" customFormat="1" x14ac:dyDescent="0.15"/>
    <row r="130" s="114" customFormat="1" x14ac:dyDescent="0.15"/>
    <row r="131" s="114" customFormat="1" x14ac:dyDescent="0.15"/>
    <row r="132" s="114" customFormat="1" x14ac:dyDescent="0.15"/>
    <row r="133" s="114" customFormat="1" x14ac:dyDescent="0.15"/>
    <row r="134" s="114" customFormat="1" x14ac:dyDescent="0.15"/>
    <row r="135" s="114" customFormat="1" x14ac:dyDescent="0.15"/>
    <row r="136" s="114" customFormat="1" x14ac:dyDescent="0.15"/>
    <row r="137" s="114" customFormat="1" x14ac:dyDescent="0.15"/>
    <row r="138" s="114" customFormat="1" x14ac:dyDescent="0.15"/>
    <row r="139" s="114" customFormat="1" x14ac:dyDescent="0.15"/>
    <row r="140" s="114" customFormat="1" x14ac:dyDescent="0.15"/>
    <row r="141" s="114" customFormat="1" x14ac:dyDescent="0.15"/>
    <row r="142" s="114" customFormat="1" x14ac:dyDescent="0.15"/>
    <row r="143" s="114" customFormat="1" x14ac:dyDescent="0.15"/>
    <row r="144" s="114" customFormat="1" x14ac:dyDescent="0.15"/>
    <row r="145" s="114" customFormat="1" x14ac:dyDescent="0.15"/>
    <row r="146" s="114" customFormat="1" x14ac:dyDescent="0.15"/>
    <row r="147" s="114" customFormat="1" x14ac:dyDescent="0.15"/>
    <row r="148" s="114" customFormat="1" x14ac:dyDescent="0.15"/>
    <row r="149" s="114" customFormat="1" x14ac:dyDescent="0.15"/>
    <row r="150" s="114" customFormat="1" x14ac:dyDescent="0.15"/>
    <row r="151" s="114" customFormat="1" x14ac:dyDescent="0.15"/>
    <row r="152" s="114" customFormat="1" x14ac:dyDescent="0.15"/>
    <row r="153" s="114" customFormat="1" x14ac:dyDescent="0.15"/>
    <row r="154" s="114" customFormat="1" x14ac:dyDescent="0.15"/>
    <row r="155" s="114" customFormat="1" x14ac:dyDescent="0.15"/>
    <row r="156" s="114" customFormat="1" x14ac:dyDescent="0.15"/>
    <row r="157" s="114" customFormat="1" x14ac:dyDescent="0.15"/>
    <row r="158" s="114" customFormat="1" x14ac:dyDescent="0.15"/>
    <row r="159" s="114" customFormat="1" x14ac:dyDescent="0.15"/>
    <row r="160" s="114" customFormat="1" x14ac:dyDescent="0.15"/>
    <row r="161" s="114" customFormat="1" x14ac:dyDescent="0.15"/>
    <row r="162" s="114" customFormat="1" x14ac:dyDescent="0.15"/>
    <row r="163" s="114" customFormat="1" x14ac:dyDescent="0.15"/>
    <row r="164" s="114" customFormat="1" x14ac:dyDescent="0.15"/>
    <row r="165" s="114" customFormat="1" x14ac:dyDescent="0.15"/>
    <row r="166" s="114" customFormat="1" x14ac:dyDescent="0.15"/>
    <row r="167" s="114" customFormat="1" x14ac:dyDescent="0.15"/>
    <row r="168" s="114" customFormat="1" x14ac:dyDescent="0.15"/>
    <row r="169" s="114" customFormat="1" x14ac:dyDescent="0.15"/>
    <row r="170" s="114" customFormat="1" x14ac:dyDescent="0.15"/>
    <row r="171" s="114" customFormat="1" x14ac:dyDescent="0.15"/>
    <row r="172" s="114" customFormat="1" x14ac:dyDescent="0.15"/>
    <row r="173" s="114" customFormat="1" x14ac:dyDescent="0.15"/>
    <row r="174" s="114" customFormat="1" x14ac:dyDescent="0.15"/>
    <row r="175" s="114" customFormat="1" x14ac:dyDescent="0.15"/>
    <row r="176" s="114" customFormat="1" x14ac:dyDescent="0.15"/>
    <row r="177" s="114" customFormat="1" x14ac:dyDescent="0.15"/>
    <row r="178" s="114" customFormat="1" x14ac:dyDescent="0.15"/>
    <row r="179" s="114" customFormat="1" x14ac:dyDescent="0.15"/>
    <row r="180" s="114" customFormat="1" x14ac:dyDescent="0.15"/>
    <row r="181" s="114" customFormat="1" x14ac:dyDescent="0.15"/>
    <row r="182" s="114" customFormat="1" x14ac:dyDescent="0.15"/>
    <row r="183" s="114" customFormat="1" x14ac:dyDescent="0.15"/>
    <row r="184" s="114" customFormat="1" x14ac:dyDescent="0.15"/>
    <row r="185" s="114" customFormat="1" x14ac:dyDescent="0.15"/>
    <row r="186" s="114" customFormat="1" x14ac:dyDescent="0.15"/>
    <row r="187" s="114" customFormat="1" x14ac:dyDescent="0.15"/>
    <row r="188" s="114" customFormat="1" x14ac:dyDescent="0.15"/>
    <row r="189" s="114" customFormat="1" x14ac:dyDescent="0.15"/>
    <row r="190" s="114" customFormat="1" x14ac:dyDescent="0.15"/>
    <row r="191" s="114" customFormat="1" x14ac:dyDescent="0.15"/>
    <row r="192" s="114" customFormat="1" x14ac:dyDescent="0.15"/>
    <row r="193" s="114" customFormat="1" x14ac:dyDescent="0.15"/>
    <row r="194" s="114" customFormat="1" x14ac:dyDescent="0.15"/>
    <row r="195" s="114" customFormat="1" x14ac:dyDescent="0.15"/>
    <row r="196" s="114" customFormat="1" x14ac:dyDescent="0.15"/>
    <row r="197" s="114" customFormat="1" x14ac:dyDescent="0.15"/>
    <row r="198" s="114" customFormat="1" x14ac:dyDescent="0.15"/>
    <row r="199" s="114" customFormat="1" x14ac:dyDescent="0.15"/>
    <row r="200" s="114" customFormat="1" x14ac:dyDescent="0.15"/>
    <row r="201" s="114" customFormat="1" x14ac:dyDescent="0.15"/>
    <row r="202" s="114" customFormat="1" x14ac:dyDescent="0.15"/>
    <row r="203" s="114" customFormat="1" x14ac:dyDescent="0.15"/>
    <row r="204" s="114" customFormat="1" x14ac:dyDescent="0.15"/>
    <row r="205" s="114" customFormat="1" x14ac:dyDescent="0.15"/>
    <row r="206" s="114" customFormat="1" x14ac:dyDescent="0.15"/>
    <row r="207" s="114" customFormat="1" x14ac:dyDescent="0.15"/>
    <row r="208" s="114" customFormat="1" x14ac:dyDescent="0.15"/>
    <row r="209" s="114" customFormat="1" x14ac:dyDescent="0.15"/>
    <row r="210" s="114" customFormat="1" x14ac:dyDescent="0.15"/>
    <row r="211" s="114" customFormat="1" x14ac:dyDescent="0.15"/>
    <row r="212" s="114" customFormat="1" x14ac:dyDescent="0.15"/>
    <row r="213" s="114" customFormat="1" x14ac:dyDescent="0.15"/>
    <row r="214" s="114" customFormat="1" x14ac:dyDescent="0.15"/>
    <row r="215" s="114" customFormat="1" x14ac:dyDescent="0.15"/>
    <row r="216" s="114" customFormat="1" x14ac:dyDescent="0.15"/>
    <row r="217" s="114" customFormat="1" x14ac:dyDescent="0.15"/>
    <row r="218" s="114" customFormat="1" x14ac:dyDescent="0.15"/>
    <row r="219" s="114" customFormat="1" x14ac:dyDescent="0.15"/>
    <row r="220" s="114" customFormat="1" x14ac:dyDescent="0.15"/>
    <row r="221" s="114" customFormat="1" x14ac:dyDescent="0.15"/>
    <row r="222" s="114" customFormat="1" x14ac:dyDescent="0.15"/>
    <row r="223" s="114" customFormat="1" x14ac:dyDescent="0.15"/>
    <row r="224" s="114" customFormat="1" x14ac:dyDescent="0.15"/>
    <row r="225" s="114" customFormat="1" x14ac:dyDescent="0.15"/>
    <row r="226" s="114" customFormat="1" x14ac:dyDescent="0.15"/>
    <row r="227" s="114" customFormat="1" x14ac:dyDescent="0.15"/>
    <row r="228" s="114" customFormat="1" x14ac:dyDescent="0.15"/>
    <row r="229" s="114" customFormat="1" x14ac:dyDescent="0.15"/>
    <row r="230" s="114" customFormat="1" x14ac:dyDescent="0.15"/>
    <row r="231" s="114" customFormat="1" x14ac:dyDescent="0.15"/>
    <row r="232" s="114" customFormat="1" x14ac:dyDescent="0.15"/>
    <row r="233" s="114" customFormat="1" x14ac:dyDescent="0.15"/>
    <row r="234" s="114" customFormat="1" x14ac:dyDescent="0.15"/>
    <row r="235" s="114" customFormat="1" x14ac:dyDescent="0.15"/>
    <row r="236" s="114" customFormat="1" x14ac:dyDescent="0.15"/>
    <row r="237" s="114" customFormat="1" x14ac:dyDescent="0.15"/>
    <row r="238" s="114" customFormat="1" x14ac:dyDescent="0.15"/>
    <row r="239" s="114" customFormat="1" x14ac:dyDescent="0.15"/>
    <row r="240" s="114" customFormat="1" x14ac:dyDescent="0.15"/>
    <row r="241" s="114" customFormat="1" x14ac:dyDescent="0.15"/>
    <row r="242" s="114" customFormat="1" x14ac:dyDescent="0.15"/>
    <row r="243" s="114" customFormat="1" x14ac:dyDescent="0.15"/>
    <row r="244" s="114" customFormat="1" x14ac:dyDescent="0.15"/>
    <row r="245" s="114" customFormat="1" x14ac:dyDescent="0.15"/>
    <row r="246" s="114" customFormat="1" x14ac:dyDescent="0.15"/>
    <row r="247" s="114" customFormat="1" x14ac:dyDescent="0.15"/>
    <row r="248" s="114" customFormat="1" x14ac:dyDescent="0.15"/>
    <row r="249" s="114" customFormat="1" x14ac:dyDescent="0.15"/>
    <row r="250" s="114" customFormat="1" x14ac:dyDescent="0.15"/>
    <row r="251" s="114" customFormat="1" x14ac:dyDescent="0.15"/>
    <row r="252" s="114" customFormat="1" x14ac:dyDescent="0.15"/>
    <row r="253" s="114" customFormat="1" x14ac:dyDescent="0.15"/>
    <row r="254" s="114" customFormat="1" x14ac:dyDescent="0.15"/>
    <row r="255" s="114" customFormat="1" x14ac:dyDescent="0.15"/>
    <row r="256" s="114" customFormat="1" x14ac:dyDescent="0.15"/>
    <row r="257" s="114" customFormat="1" x14ac:dyDescent="0.15"/>
    <row r="258" s="114" customFormat="1" x14ac:dyDescent="0.15"/>
    <row r="259" s="114" customFormat="1" x14ac:dyDescent="0.15"/>
    <row r="260" s="114" customFormat="1" x14ac:dyDescent="0.15"/>
    <row r="261" s="114" customFormat="1" x14ac:dyDescent="0.15"/>
    <row r="262" s="114" customFormat="1" x14ac:dyDescent="0.15"/>
    <row r="263" s="114" customFormat="1" x14ac:dyDescent="0.15"/>
    <row r="264" s="114" customFormat="1" x14ac:dyDescent="0.15"/>
    <row r="265" s="114" customFormat="1" x14ac:dyDescent="0.15"/>
    <row r="266" s="114" customFormat="1" x14ac:dyDescent="0.15"/>
    <row r="267" s="114" customFormat="1" x14ac:dyDescent="0.15"/>
    <row r="268" s="114" customFormat="1" x14ac:dyDescent="0.15"/>
    <row r="269" s="114" customFormat="1" x14ac:dyDescent="0.15"/>
    <row r="270" s="114" customFormat="1" x14ac:dyDescent="0.15"/>
    <row r="271" s="114" customFormat="1" x14ac:dyDescent="0.15"/>
    <row r="272" s="114" customFormat="1" x14ac:dyDescent="0.15"/>
    <row r="273" s="114" customFormat="1" x14ac:dyDescent="0.15"/>
    <row r="274" s="114" customFormat="1" x14ac:dyDescent="0.15"/>
    <row r="275" s="114" customFormat="1" x14ac:dyDescent="0.15"/>
    <row r="276" s="114" customFormat="1" x14ac:dyDescent="0.15"/>
    <row r="277" s="114" customFormat="1" x14ac:dyDescent="0.15"/>
    <row r="278" s="114" customFormat="1" x14ac:dyDescent="0.15"/>
    <row r="279" s="114" customFormat="1" x14ac:dyDescent="0.15"/>
    <row r="280" s="114" customFormat="1" x14ac:dyDescent="0.15"/>
    <row r="281" s="114" customFormat="1" x14ac:dyDescent="0.15"/>
    <row r="282" s="114" customFormat="1" x14ac:dyDescent="0.15"/>
    <row r="283" s="114" customFormat="1" x14ac:dyDescent="0.15"/>
    <row r="284" s="114" customFormat="1" x14ac:dyDescent="0.15"/>
    <row r="285" s="114" customFormat="1" x14ac:dyDescent="0.15"/>
    <row r="286" s="114" customFormat="1" x14ac:dyDescent="0.15"/>
    <row r="287" s="114" customFormat="1" x14ac:dyDescent="0.15"/>
    <row r="288" s="114" customFormat="1" x14ac:dyDescent="0.15"/>
    <row r="289" s="114" customFormat="1" x14ac:dyDescent="0.15"/>
    <row r="290" s="114" customFormat="1" x14ac:dyDescent="0.15"/>
    <row r="291" s="114" customFormat="1" x14ac:dyDescent="0.15"/>
    <row r="292" s="114" customFormat="1" x14ac:dyDescent="0.15"/>
    <row r="293" s="114" customFormat="1" x14ac:dyDescent="0.15"/>
    <row r="294" s="114" customFormat="1" x14ac:dyDescent="0.15"/>
    <row r="295" s="114" customFormat="1" x14ac:dyDescent="0.15"/>
    <row r="296" s="114" customFormat="1" x14ac:dyDescent="0.15"/>
    <row r="297" s="114" customFormat="1" x14ac:dyDescent="0.15"/>
    <row r="298" s="114" customFormat="1" x14ac:dyDescent="0.15"/>
    <row r="299" s="114" customFormat="1" x14ac:dyDescent="0.15"/>
    <row r="300" s="114" customFormat="1" x14ac:dyDescent="0.15"/>
    <row r="301" s="114" customFormat="1" x14ac:dyDescent="0.15"/>
    <row r="302" s="114" customFormat="1" x14ac:dyDescent="0.15"/>
    <row r="303" s="114" customFormat="1" x14ac:dyDescent="0.15"/>
    <row r="304" s="114" customFormat="1" x14ac:dyDescent="0.15"/>
    <row r="305" s="114" customFormat="1" x14ac:dyDescent="0.15"/>
    <row r="306" s="114" customFormat="1" x14ac:dyDescent="0.15"/>
    <row r="307" s="114" customFormat="1" x14ac:dyDescent="0.15"/>
    <row r="308" s="114" customFormat="1" x14ac:dyDescent="0.15"/>
    <row r="309" s="114" customFormat="1" x14ac:dyDescent="0.15"/>
    <row r="310" s="114" customFormat="1" x14ac:dyDescent="0.15"/>
    <row r="311" s="114" customFormat="1" x14ac:dyDescent="0.15"/>
    <row r="312" s="114" customFormat="1" x14ac:dyDescent="0.15"/>
    <row r="313" s="114" customFormat="1" x14ac:dyDescent="0.15"/>
    <row r="314" s="114" customFormat="1" x14ac:dyDescent="0.15"/>
    <row r="315" s="114" customFormat="1" x14ac:dyDescent="0.15"/>
    <row r="316" s="114" customFormat="1" x14ac:dyDescent="0.15"/>
    <row r="317" s="114" customFormat="1" x14ac:dyDescent="0.15"/>
    <row r="318" s="114" customFormat="1" x14ac:dyDescent="0.15"/>
    <row r="319" s="114" customFormat="1" x14ac:dyDescent="0.15"/>
    <row r="320" s="114" customFormat="1" x14ac:dyDescent="0.15"/>
    <row r="321" s="114" customFormat="1" x14ac:dyDescent="0.15"/>
    <row r="322" s="114" customFormat="1" x14ac:dyDescent="0.15"/>
    <row r="323" s="114" customFormat="1" x14ac:dyDescent="0.15"/>
    <row r="324" s="114" customFormat="1" x14ac:dyDescent="0.15"/>
    <row r="325" s="114" customFormat="1" x14ac:dyDescent="0.15"/>
    <row r="326" s="114" customFormat="1" x14ac:dyDescent="0.15"/>
    <row r="327" s="114" customFormat="1" x14ac:dyDescent="0.15"/>
    <row r="328" s="114" customFormat="1" x14ac:dyDescent="0.15"/>
    <row r="329" s="114" customFormat="1" x14ac:dyDescent="0.15"/>
    <row r="330" s="114" customFormat="1" x14ac:dyDescent="0.15"/>
    <row r="331" s="114" customFormat="1" x14ac:dyDescent="0.15"/>
    <row r="332" s="114" customFormat="1" x14ac:dyDescent="0.15"/>
    <row r="333" s="114" customFormat="1" x14ac:dyDescent="0.15"/>
    <row r="334" s="114" customFormat="1" x14ac:dyDescent="0.15"/>
    <row r="335" s="114" customFormat="1" x14ac:dyDescent="0.15"/>
    <row r="336" s="114" customFormat="1" x14ac:dyDescent="0.15"/>
    <row r="337" s="114" customFormat="1" x14ac:dyDescent="0.15"/>
    <row r="338" s="114" customFormat="1" x14ac:dyDescent="0.15"/>
    <row r="339" s="114" customFormat="1" x14ac:dyDescent="0.15"/>
    <row r="340" s="114" customFormat="1" x14ac:dyDescent="0.15"/>
    <row r="341" s="114" customFormat="1" x14ac:dyDescent="0.15"/>
    <row r="342" s="114" customFormat="1" x14ac:dyDescent="0.15"/>
    <row r="343" s="114" customFormat="1" x14ac:dyDescent="0.15"/>
    <row r="344" s="114" customFormat="1" x14ac:dyDescent="0.15"/>
    <row r="345" s="114" customFormat="1" x14ac:dyDescent="0.15"/>
    <row r="346" s="114" customFormat="1" x14ac:dyDescent="0.15"/>
    <row r="347" s="114" customFormat="1" x14ac:dyDescent="0.15"/>
    <row r="348" s="114" customFormat="1" x14ac:dyDescent="0.15"/>
    <row r="349" s="114" customFormat="1" x14ac:dyDescent="0.15"/>
    <row r="350" s="114" customFormat="1" x14ac:dyDescent="0.15"/>
    <row r="351" s="114" customFormat="1" x14ac:dyDescent="0.15"/>
    <row r="352" s="114" customFormat="1" x14ac:dyDescent="0.15"/>
    <row r="353" s="114" customFormat="1" x14ac:dyDescent="0.15"/>
    <row r="354" s="114" customFormat="1" x14ac:dyDescent="0.15"/>
    <row r="355" s="114" customFormat="1" x14ac:dyDescent="0.15"/>
    <row r="356" s="114" customFormat="1" x14ac:dyDescent="0.15"/>
    <row r="357" s="114" customFormat="1" x14ac:dyDescent="0.15"/>
    <row r="358" s="114" customFormat="1" x14ac:dyDescent="0.15"/>
    <row r="359" s="114" customFormat="1" x14ac:dyDescent="0.15"/>
    <row r="360" s="114" customFormat="1" x14ac:dyDescent="0.15"/>
    <row r="361" s="114" customFormat="1" x14ac:dyDescent="0.15"/>
    <row r="362" s="114" customFormat="1" x14ac:dyDescent="0.15"/>
    <row r="363" s="114" customFormat="1" x14ac:dyDescent="0.15"/>
    <row r="364" s="114" customFormat="1" x14ac:dyDescent="0.15"/>
    <row r="365" s="114" customFormat="1" x14ac:dyDescent="0.15"/>
    <row r="366" s="114" customFormat="1" x14ac:dyDescent="0.15"/>
    <row r="367" s="114" customFormat="1" x14ac:dyDescent="0.15"/>
    <row r="368" s="114" customFormat="1" x14ac:dyDescent="0.15"/>
    <row r="369" s="114" customFormat="1" x14ac:dyDescent="0.15"/>
    <row r="370" s="114" customFormat="1" x14ac:dyDescent="0.15"/>
    <row r="371" s="114" customFormat="1" x14ac:dyDescent="0.15"/>
    <row r="372" s="114" customFormat="1" x14ac:dyDescent="0.15"/>
    <row r="373" s="114" customFormat="1" x14ac:dyDescent="0.15"/>
    <row r="374" s="114" customFormat="1" x14ac:dyDescent="0.15"/>
    <row r="375" s="114" customFormat="1" x14ac:dyDescent="0.15"/>
    <row r="376" s="114" customFormat="1" x14ac:dyDescent="0.15"/>
    <row r="377" s="114" customFormat="1" x14ac:dyDescent="0.15"/>
    <row r="378" s="114" customFormat="1" x14ac:dyDescent="0.15"/>
    <row r="379" s="114" customFormat="1" x14ac:dyDescent="0.15"/>
    <row r="380" s="114" customFormat="1" x14ac:dyDescent="0.15"/>
    <row r="381" s="114" customFormat="1" x14ac:dyDescent="0.15"/>
    <row r="382" s="114" customFormat="1" x14ac:dyDescent="0.15"/>
    <row r="383" s="114" customFormat="1" x14ac:dyDescent="0.15"/>
    <row r="384" s="114" customFormat="1" x14ac:dyDescent="0.15"/>
    <row r="385" s="114" customFormat="1" x14ac:dyDescent="0.15"/>
    <row r="386" s="114" customFormat="1" x14ac:dyDescent="0.15"/>
    <row r="387" s="114" customFormat="1" x14ac:dyDescent="0.15"/>
    <row r="388" s="114" customFormat="1" x14ac:dyDescent="0.15"/>
    <row r="389" s="114" customFormat="1" x14ac:dyDescent="0.15"/>
    <row r="390" s="114" customFormat="1" x14ac:dyDescent="0.15"/>
    <row r="391" s="114" customFormat="1" x14ac:dyDescent="0.15"/>
    <row r="392" s="114" customFormat="1" x14ac:dyDescent="0.15"/>
    <row r="393" s="114" customFormat="1" x14ac:dyDescent="0.15"/>
    <row r="394" s="114" customFormat="1" x14ac:dyDescent="0.15"/>
    <row r="395" s="114" customFormat="1" x14ac:dyDescent="0.15"/>
    <row r="396" s="114" customFormat="1" x14ac:dyDescent="0.15"/>
    <row r="397" s="114" customFormat="1" x14ac:dyDescent="0.15"/>
    <row r="398" s="114" customFormat="1" x14ac:dyDescent="0.15"/>
    <row r="399" s="114" customFormat="1" x14ac:dyDescent="0.15"/>
    <row r="400" s="114" customFormat="1" x14ac:dyDescent="0.15"/>
    <row r="401" s="114" customFormat="1" x14ac:dyDescent="0.15"/>
    <row r="402" s="114" customFormat="1" x14ac:dyDescent="0.15"/>
    <row r="403" s="114" customFormat="1" x14ac:dyDescent="0.15"/>
    <row r="404" s="114" customFormat="1" x14ac:dyDescent="0.15"/>
    <row r="405" s="114" customFormat="1" x14ac:dyDescent="0.15"/>
    <row r="406" s="114" customFormat="1" x14ac:dyDescent="0.15"/>
    <row r="407" s="114" customFormat="1" x14ac:dyDescent="0.15"/>
    <row r="408" s="114" customFormat="1" x14ac:dyDescent="0.15"/>
    <row r="409" s="114" customFormat="1" x14ac:dyDescent="0.15"/>
    <row r="410" s="114" customFormat="1" x14ac:dyDescent="0.15"/>
    <row r="411" s="114" customFormat="1" x14ac:dyDescent="0.15"/>
    <row r="412" s="114" customFormat="1" x14ac:dyDescent="0.15"/>
    <row r="413" s="114" customFormat="1" x14ac:dyDescent="0.15"/>
    <row r="414" s="114" customFormat="1" x14ac:dyDescent="0.15"/>
    <row r="415" s="114" customFormat="1" x14ac:dyDescent="0.15"/>
    <row r="416" s="114" customFormat="1" x14ac:dyDescent="0.15"/>
    <row r="417" s="114" customFormat="1" x14ac:dyDescent="0.15"/>
    <row r="418" s="114" customFormat="1" x14ac:dyDescent="0.15"/>
    <row r="419" s="114" customFormat="1" x14ac:dyDescent="0.15"/>
    <row r="420" s="114" customFormat="1" x14ac:dyDescent="0.15"/>
    <row r="421" s="114" customFormat="1" x14ac:dyDescent="0.15"/>
    <row r="422" s="114" customFormat="1" x14ac:dyDescent="0.15"/>
    <row r="423" s="114" customFormat="1" x14ac:dyDescent="0.15"/>
    <row r="424" s="114" customFormat="1" x14ac:dyDescent="0.15"/>
    <row r="425" s="114" customFormat="1" x14ac:dyDescent="0.15"/>
    <row r="426" s="114" customFormat="1" x14ac:dyDescent="0.15"/>
    <row r="427" s="114" customFormat="1" x14ac:dyDescent="0.15"/>
    <row r="428" s="114" customFormat="1" x14ac:dyDescent="0.15"/>
    <row r="429" s="114" customFormat="1" x14ac:dyDescent="0.15"/>
    <row r="430" s="114" customFormat="1" x14ac:dyDescent="0.15"/>
    <row r="431" s="114" customFormat="1" x14ac:dyDescent="0.15"/>
    <row r="432" s="114" customFormat="1" x14ac:dyDescent="0.15"/>
    <row r="433" s="114" customFormat="1" x14ac:dyDescent="0.15"/>
    <row r="434" s="114" customFormat="1" x14ac:dyDescent="0.15"/>
    <row r="435" s="114" customFormat="1" x14ac:dyDescent="0.15"/>
    <row r="436" s="114" customFormat="1" x14ac:dyDescent="0.15"/>
    <row r="437" s="114" customFormat="1" x14ac:dyDescent="0.15"/>
    <row r="438" s="114" customFormat="1" x14ac:dyDescent="0.15"/>
    <row r="439" s="114" customFormat="1" x14ac:dyDescent="0.15"/>
    <row r="440" s="114" customFormat="1" x14ac:dyDescent="0.15"/>
    <row r="441" s="114" customFormat="1" x14ac:dyDescent="0.15"/>
    <row r="442" s="114" customFormat="1" x14ac:dyDescent="0.15"/>
    <row r="443" s="114" customFormat="1" x14ac:dyDescent="0.15"/>
    <row r="444" s="114" customFormat="1" x14ac:dyDescent="0.15"/>
    <row r="445" s="114" customFormat="1" x14ac:dyDescent="0.15"/>
    <row r="446" s="114" customFormat="1" x14ac:dyDescent="0.15"/>
    <row r="447" s="114" customFormat="1" x14ac:dyDescent="0.15"/>
    <row r="448" s="114" customFormat="1" x14ac:dyDescent="0.15"/>
    <row r="449" s="114" customFormat="1" x14ac:dyDescent="0.15"/>
    <row r="450" s="114" customFormat="1" x14ac:dyDescent="0.15"/>
    <row r="451" s="114" customFormat="1" x14ac:dyDescent="0.15"/>
    <row r="452" s="114" customFormat="1" x14ac:dyDescent="0.15"/>
    <row r="453" s="114" customFormat="1" x14ac:dyDescent="0.15"/>
    <row r="454" s="114" customFormat="1" x14ac:dyDescent="0.15"/>
    <row r="455" s="114" customFormat="1" x14ac:dyDescent="0.15"/>
    <row r="456" s="114" customFormat="1" x14ac:dyDescent="0.15"/>
    <row r="457" s="114" customFormat="1" x14ac:dyDescent="0.15"/>
    <row r="458" s="114" customFormat="1" x14ac:dyDescent="0.15"/>
    <row r="459" s="114" customFormat="1" x14ac:dyDescent="0.15"/>
    <row r="460" s="114" customFormat="1" x14ac:dyDescent="0.15"/>
    <row r="461" s="114" customFormat="1" x14ac:dyDescent="0.15"/>
    <row r="462" s="114" customFormat="1" x14ac:dyDescent="0.15"/>
    <row r="463" s="114" customFormat="1" x14ac:dyDescent="0.15"/>
    <row r="464" s="114" customFormat="1" x14ac:dyDescent="0.15"/>
    <row r="465" s="114" customFormat="1" x14ac:dyDescent="0.15"/>
    <row r="466" s="114" customFormat="1" x14ac:dyDescent="0.15"/>
    <row r="467" s="114" customFormat="1" x14ac:dyDescent="0.15"/>
    <row r="468" s="114" customFormat="1" x14ac:dyDescent="0.15"/>
    <row r="469" s="114" customFormat="1" x14ac:dyDescent="0.15"/>
    <row r="470" s="114" customFormat="1" x14ac:dyDescent="0.15"/>
    <row r="471" s="114" customFormat="1" x14ac:dyDescent="0.15"/>
    <row r="472" s="114" customFormat="1" x14ac:dyDescent="0.15"/>
    <row r="473" s="114" customFormat="1" x14ac:dyDescent="0.15"/>
    <row r="474" s="114" customFormat="1" x14ac:dyDescent="0.15"/>
    <row r="475" s="114" customFormat="1" x14ac:dyDescent="0.15"/>
    <row r="476" s="114" customFormat="1" x14ac:dyDescent="0.15"/>
    <row r="477" s="114" customFormat="1" x14ac:dyDescent="0.15"/>
    <row r="478" s="114" customFormat="1" x14ac:dyDescent="0.15"/>
    <row r="479" s="114" customFormat="1" x14ac:dyDescent="0.15"/>
    <row r="480" s="114" customFormat="1" x14ac:dyDescent="0.15"/>
    <row r="481" s="114" customFormat="1" x14ac:dyDescent="0.15"/>
    <row r="482" s="114" customFormat="1" x14ac:dyDescent="0.15"/>
    <row r="483" s="114" customFormat="1" x14ac:dyDescent="0.15"/>
    <row r="484" s="114" customFormat="1" x14ac:dyDescent="0.15"/>
    <row r="485" s="114" customFormat="1" x14ac:dyDescent="0.15"/>
    <row r="486" s="114" customFormat="1" x14ac:dyDescent="0.15"/>
    <row r="487" s="114" customFormat="1" x14ac:dyDescent="0.15"/>
    <row r="488" s="114" customFormat="1" x14ac:dyDescent="0.15"/>
    <row r="489" s="114" customFormat="1" x14ac:dyDescent="0.15"/>
    <row r="490" s="114" customFormat="1" x14ac:dyDescent="0.15"/>
    <row r="491" s="114" customFormat="1" x14ac:dyDescent="0.15"/>
    <row r="492" s="114" customFormat="1" x14ac:dyDescent="0.15"/>
    <row r="493" s="114" customFormat="1" x14ac:dyDescent="0.15"/>
    <row r="494" s="114" customFormat="1" x14ac:dyDescent="0.15"/>
    <row r="495" s="114" customFormat="1" x14ac:dyDescent="0.15"/>
    <row r="496" s="114" customFormat="1" x14ac:dyDescent="0.15"/>
    <row r="497" s="114" customFormat="1" x14ac:dyDescent="0.15"/>
    <row r="498" s="114" customFormat="1" x14ac:dyDescent="0.15"/>
    <row r="499" s="114" customFormat="1" x14ac:dyDescent="0.15"/>
    <row r="500" s="114" customFormat="1" x14ac:dyDescent="0.15"/>
    <row r="501" s="114" customFormat="1" x14ac:dyDescent="0.15"/>
    <row r="502" s="114" customFormat="1" x14ac:dyDescent="0.15"/>
    <row r="503" s="114" customFormat="1" x14ac:dyDescent="0.15"/>
    <row r="504" s="114" customFormat="1" x14ac:dyDescent="0.15"/>
    <row r="505" s="114" customFormat="1" x14ac:dyDescent="0.15"/>
    <row r="506" s="114" customFormat="1" x14ac:dyDescent="0.15"/>
    <row r="507" s="114" customFormat="1" x14ac:dyDescent="0.15"/>
    <row r="508" s="114" customFormat="1" x14ac:dyDescent="0.15"/>
    <row r="509" s="114" customFormat="1" x14ac:dyDescent="0.15"/>
    <row r="510" s="114" customFormat="1" x14ac:dyDescent="0.15"/>
    <row r="511" s="114" customFormat="1" x14ac:dyDescent="0.15"/>
    <row r="512" s="114" customFormat="1" x14ac:dyDescent="0.15"/>
    <row r="513" s="114" customFormat="1" x14ac:dyDescent="0.15"/>
    <row r="514" s="114" customFormat="1" x14ac:dyDescent="0.15"/>
    <row r="515" s="114" customFormat="1" x14ac:dyDescent="0.15"/>
    <row r="516" s="114" customFormat="1" x14ac:dyDescent="0.15"/>
    <row r="517" s="114" customFormat="1" x14ac:dyDescent="0.15"/>
    <row r="518" s="114" customFormat="1" x14ac:dyDescent="0.15"/>
    <row r="519" s="114" customFormat="1" x14ac:dyDescent="0.15"/>
    <row r="520" s="114" customFormat="1" x14ac:dyDescent="0.15"/>
    <row r="521" s="114" customFormat="1" x14ac:dyDescent="0.15"/>
    <row r="522" s="114" customFormat="1" x14ac:dyDescent="0.15"/>
    <row r="523" s="114" customFormat="1" x14ac:dyDescent="0.15"/>
    <row r="524" s="114" customFormat="1" x14ac:dyDescent="0.15"/>
    <row r="525" s="114" customFormat="1" x14ac:dyDescent="0.15"/>
    <row r="526" s="114" customFormat="1" x14ac:dyDescent="0.15"/>
    <row r="527" s="114" customFormat="1" x14ac:dyDescent="0.15"/>
    <row r="528" s="114" customFormat="1" x14ac:dyDescent="0.15"/>
    <row r="529" s="114" customFormat="1" x14ac:dyDescent="0.15"/>
    <row r="530" s="114" customFormat="1" x14ac:dyDescent="0.15"/>
    <row r="531" s="114" customFormat="1" x14ac:dyDescent="0.15"/>
    <row r="532" s="114" customFormat="1" x14ac:dyDescent="0.15"/>
    <row r="533" s="114" customFormat="1" x14ac:dyDescent="0.15"/>
    <row r="534" s="114" customFormat="1" x14ac:dyDescent="0.15"/>
    <row r="535" s="114" customFormat="1" x14ac:dyDescent="0.15"/>
    <row r="536" s="114" customFormat="1" x14ac:dyDescent="0.15"/>
    <row r="537" s="114" customFormat="1" x14ac:dyDescent="0.15"/>
    <row r="538" s="114" customFormat="1" x14ac:dyDescent="0.15"/>
    <row r="539" s="114" customFormat="1" x14ac:dyDescent="0.15"/>
    <row r="540" s="114" customFormat="1" x14ac:dyDescent="0.15"/>
    <row r="541" s="114" customFormat="1" x14ac:dyDescent="0.15"/>
    <row r="542" s="114" customFormat="1" x14ac:dyDescent="0.15"/>
    <row r="543" s="114" customFormat="1" x14ac:dyDescent="0.15"/>
    <row r="544" s="114" customFormat="1" x14ac:dyDescent="0.15"/>
    <row r="545" s="114" customFormat="1" x14ac:dyDescent="0.15"/>
    <row r="546" s="114" customFormat="1" x14ac:dyDescent="0.15"/>
    <row r="547" s="114" customFormat="1" x14ac:dyDescent="0.15"/>
    <row r="548" s="114" customFormat="1" x14ac:dyDescent="0.15"/>
    <row r="549" s="114" customFormat="1" x14ac:dyDescent="0.15"/>
    <row r="550" s="114" customFormat="1" x14ac:dyDescent="0.15"/>
    <row r="551" s="114" customFormat="1" x14ac:dyDescent="0.15"/>
    <row r="552" s="114" customFormat="1" x14ac:dyDescent="0.15"/>
    <row r="553" s="114" customFormat="1" x14ac:dyDescent="0.15"/>
    <row r="554" s="114" customFormat="1" x14ac:dyDescent="0.15"/>
    <row r="555" s="114" customFormat="1" x14ac:dyDescent="0.15"/>
    <row r="556" s="114" customFormat="1" x14ac:dyDescent="0.15"/>
    <row r="557" s="114" customFormat="1" x14ac:dyDescent="0.15"/>
    <row r="558" s="114" customFormat="1" x14ac:dyDescent="0.15"/>
    <row r="559" s="114" customFormat="1" x14ac:dyDescent="0.15"/>
    <row r="560" s="114" customFormat="1" x14ac:dyDescent="0.15"/>
    <row r="561" spans="1:20" x14ac:dyDescent="0.15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</row>
    <row r="562" spans="1:20" x14ac:dyDescent="0.1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</row>
    <row r="564" spans="1:20" x14ac:dyDescent="0.1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</row>
    <row r="565" spans="1:20" x14ac:dyDescent="0.1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</row>
    <row r="566" spans="1:20" x14ac:dyDescent="0.1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</row>
    <row r="567" spans="1:20" x14ac:dyDescent="0.1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</row>
    <row r="569" spans="1:20" x14ac:dyDescent="0.1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</row>
    <row r="570" spans="1:20" x14ac:dyDescent="0.1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</row>
    <row r="571" spans="1:20" x14ac:dyDescent="0.1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</row>
    <row r="572" spans="1:20" x14ac:dyDescent="0.1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</row>
    <row r="574" spans="1:20" x14ac:dyDescent="0.1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</row>
    <row r="575" spans="1:20" x14ac:dyDescent="0.1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</row>
    <row r="576" spans="1:20" x14ac:dyDescent="0.1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</row>
    <row r="577" spans="1:20" x14ac:dyDescent="0.1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</row>
    <row r="579" spans="1:20" x14ac:dyDescent="0.1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</row>
    <row r="580" spans="1:20" x14ac:dyDescent="0.1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</row>
    <row r="581" spans="1:20" x14ac:dyDescent="0.1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</row>
    <row r="582" spans="1:20" x14ac:dyDescent="0.1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</row>
    <row r="584" spans="1:20" x14ac:dyDescent="0.1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</row>
    <row r="585" spans="1:20" x14ac:dyDescent="0.1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</row>
    <row r="586" spans="1:20" x14ac:dyDescent="0.1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</row>
    <row r="587" spans="1:20" x14ac:dyDescent="0.1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</row>
    <row r="589" spans="1:20" x14ac:dyDescent="0.1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</row>
    <row r="590" spans="1:20" x14ac:dyDescent="0.1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</row>
    <row r="591" spans="1:20" x14ac:dyDescent="0.1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</row>
    <row r="592" spans="1:20" x14ac:dyDescent="0.1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</row>
    <row r="594" spans="1:20" x14ac:dyDescent="0.1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</row>
    <row r="595" spans="1:20" x14ac:dyDescent="0.1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</row>
    <row r="596" spans="1:20" x14ac:dyDescent="0.1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</row>
    <row r="597" spans="1:20" x14ac:dyDescent="0.1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</row>
    <row r="599" spans="1:20" x14ac:dyDescent="0.1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</row>
    <row r="600" spans="1:20" x14ac:dyDescent="0.1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</row>
    <row r="601" spans="1:20" x14ac:dyDescent="0.1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</row>
    <row r="602" spans="1:20" x14ac:dyDescent="0.1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</row>
    <row r="604" spans="1:20" x14ac:dyDescent="0.1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</row>
    <row r="605" spans="1:20" x14ac:dyDescent="0.1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</row>
    <row r="606" spans="1:20" x14ac:dyDescent="0.1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</row>
    <row r="607" spans="1:20" x14ac:dyDescent="0.1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</row>
    <row r="609" spans="1:20" x14ac:dyDescent="0.1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</row>
    <row r="610" spans="1:20" x14ac:dyDescent="0.1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</row>
    <row r="611" spans="1:20" x14ac:dyDescent="0.1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</row>
    <row r="612" spans="1:20" x14ac:dyDescent="0.1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</row>
    <row r="614" spans="1:20" x14ac:dyDescent="0.1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</row>
    <row r="615" spans="1:20" x14ac:dyDescent="0.1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</row>
    <row r="616" spans="1:20" x14ac:dyDescent="0.1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</row>
    <row r="617" spans="1:20" x14ac:dyDescent="0.1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</row>
    <row r="619" spans="1:20" x14ac:dyDescent="0.1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</row>
    <row r="620" spans="1:20" x14ac:dyDescent="0.1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</row>
    <row r="621" spans="1:20" x14ac:dyDescent="0.1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</row>
    <row r="622" spans="1:20" x14ac:dyDescent="0.1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</row>
    <row r="624" spans="1:20" x14ac:dyDescent="0.1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</row>
    <row r="625" spans="1:20" x14ac:dyDescent="0.1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</row>
    <row r="626" spans="1:20" x14ac:dyDescent="0.1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</row>
    <row r="627" spans="1:20" x14ac:dyDescent="0.1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</row>
    <row r="629" spans="1:20" x14ac:dyDescent="0.1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</row>
    <row r="630" spans="1:20" x14ac:dyDescent="0.1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</row>
    <row r="631" spans="1:20" x14ac:dyDescent="0.1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</row>
    <row r="632" spans="1:20" x14ac:dyDescent="0.1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</row>
    <row r="634" spans="1:20" x14ac:dyDescent="0.1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</row>
    <row r="635" spans="1:20" x14ac:dyDescent="0.1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</row>
    <row r="636" spans="1:20" x14ac:dyDescent="0.1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</row>
    <row r="637" spans="1:20" x14ac:dyDescent="0.1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</row>
    <row r="639" spans="1:20" x14ac:dyDescent="0.1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</row>
    <row r="640" spans="1:20" x14ac:dyDescent="0.1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</row>
    <row r="641" spans="1:20" x14ac:dyDescent="0.1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</row>
    <row r="642" spans="1:20" x14ac:dyDescent="0.1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</row>
    <row r="644" spans="1:20" x14ac:dyDescent="0.1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</row>
    <row r="645" spans="1:20" x14ac:dyDescent="0.1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</row>
    <row r="646" spans="1:20" x14ac:dyDescent="0.1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</row>
    <row r="647" spans="1:20" x14ac:dyDescent="0.1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</row>
    <row r="649" spans="1:20" x14ac:dyDescent="0.1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</row>
    <row r="650" spans="1:20" x14ac:dyDescent="0.1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</row>
    <row r="651" spans="1:20" x14ac:dyDescent="0.1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</row>
    <row r="652" spans="1:20" x14ac:dyDescent="0.1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</row>
    <row r="654" spans="1:20" x14ac:dyDescent="0.1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</row>
    <row r="655" spans="1:20" x14ac:dyDescent="0.1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</row>
    <row r="656" spans="1:20" x14ac:dyDescent="0.1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</row>
    <row r="657" spans="1:20" x14ac:dyDescent="0.1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</row>
    <row r="659" spans="1:20" x14ac:dyDescent="0.1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</row>
    <row r="660" spans="1:20" x14ac:dyDescent="0.1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</row>
    <row r="661" spans="1:20" x14ac:dyDescent="0.1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</row>
    <row r="662" spans="1:20" x14ac:dyDescent="0.1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</row>
    <row r="664" spans="1:20" x14ac:dyDescent="0.1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</row>
    <row r="665" spans="1:20" x14ac:dyDescent="0.1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</row>
    <row r="666" spans="1:20" x14ac:dyDescent="0.1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</row>
    <row r="667" spans="1:20" x14ac:dyDescent="0.1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</row>
    <row r="669" spans="1:20" x14ac:dyDescent="0.1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</row>
    <row r="670" spans="1:20" x14ac:dyDescent="0.1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</row>
    <row r="671" spans="1:20" x14ac:dyDescent="0.1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</row>
    <row r="672" spans="1:20" x14ac:dyDescent="0.1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</row>
    <row r="674" spans="1:20" x14ac:dyDescent="0.1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</row>
  </sheetData>
  <sheetProtection algorithmName="SHA-512" hashValue="ybf2PQE1HnOPzve1jalJskypU9CcMOhnQ3W6sCeAYKv+MTtNTCWiHBaYe9a7qpS7Zv//c7E089vCxc0BPFaoaA==" saltValue="I0YGZaRRgDL5+Rfa12+oPw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CP674"/>
  <sheetViews>
    <sheetView workbookViewId="0">
      <selection activeCell="C5" sqref="C5"/>
    </sheetView>
  </sheetViews>
  <sheetFormatPr baseColWidth="10" defaultRowHeight="13" x14ac:dyDescent="0.15"/>
  <cols>
    <col min="1" max="1" width="17.33203125" style="6" customWidth="1"/>
    <col min="2" max="2" width="11" style="6" customWidth="1"/>
    <col min="3" max="7" width="12.1640625" style="6" customWidth="1"/>
    <col min="8" max="9" width="12.1640625" style="6" hidden="1" customWidth="1"/>
    <col min="10" max="14" width="12.1640625" style="6" customWidth="1"/>
    <col min="15" max="16" width="12.1640625" style="6" hidden="1" customWidth="1"/>
    <col min="17" max="20" width="12.1640625" style="6" customWidth="1"/>
    <col min="21" max="16384" width="10.83203125" style="6"/>
  </cols>
  <sheetData>
    <row r="1" spans="1:94" ht="14" x14ac:dyDescent="0.15">
      <c r="A1" s="140" t="s">
        <v>2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AY1" s="138"/>
      <c r="AZ1" s="138"/>
      <c r="BA1" s="138"/>
      <c r="BB1" s="138"/>
      <c r="BC1" s="138"/>
      <c r="BD1" s="138"/>
      <c r="BE1" s="138"/>
      <c r="BF1" s="138"/>
      <c r="BG1" s="138"/>
      <c r="BH1" s="138"/>
      <c r="BI1" s="138"/>
      <c r="BJ1" s="138"/>
      <c r="BK1" s="138"/>
      <c r="BL1" s="138"/>
      <c r="BM1" s="138"/>
      <c r="BN1" s="138"/>
      <c r="BO1" s="138"/>
      <c r="BP1" s="138"/>
      <c r="BQ1" s="138"/>
      <c r="BR1" s="138"/>
      <c r="BS1" s="138"/>
      <c r="BT1" s="138"/>
      <c r="BU1" s="138"/>
      <c r="BV1" s="138"/>
      <c r="BW1" s="138"/>
      <c r="BX1" s="138"/>
      <c r="BY1" s="138"/>
      <c r="BZ1" s="138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</row>
    <row r="2" spans="1:94" ht="14" x14ac:dyDescent="0.15">
      <c r="A2" s="141" t="s">
        <v>42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38"/>
      <c r="V2" s="138"/>
      <c r="W2" s="138"/>
      <c r="X2" s="138"/>
      <c r="Y2" s="138"/>
      <c r="Z2" s="13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AY2" s="138"/>
      <c r="AZ2" s="138"/>
      <c r="BA2" s="138"/>
      <c r="BB2" s="138"/>
      <c r="BC2" s="138"/>
      <c r="BD2" s="138"/>
      <c r="BE2" s="138"/>
      <c r="BF2" s="138"/>
      <c r="BG2" s="138"/>
      <c r="BH2" s="138"/>
      <c r="BI2" s="138"/>
      <c r="BJ2" s="138"/>
      <c r="BK2" s="138"/>
      <c r="BL2" s="138"/>
      <c r="BM2" s="138"/>
      <c r="BN2" s="138"/>
      <c r="BO2" s="138"/>
      <c r="BP2" s="138"/>
      <c r="BQ2" s="138"/>
      <c r="BR2" s="138"/>
      <c r="BS2" s="138"/>
      <c r="BT2" s="138"/>
      <c r="BU2" s="138"/>
      <c r="BV2" s="138"/>
      <c r="BW2" s="138"/>
      <c r="BX2" s="138"/>
      <c r="BY2" s="138"/>
      <c r="BZ2" s="138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</row>
    <row r="3" spans="1:94" ht="15" thickBot="1" x14ac:dyDescent="0.2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</row>
    <row r="4" spans="1:94" ht="14" x14ac:dyDescent="0.15">
      <c r="A4" s="116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8"/>
      <c r="U4" s="138"/>
      <c r="V4" s="138"/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38"/>
      <c r="AI4" s="138"/>
      <c r="AJ4" s="138"/>
      <c r="AK4" s="138"/>
      <c r="AL4" s="138"/>
      <c r="AM4" s="138"/>
      <c r="AN4" s="138"/>
      <c r="AO4" s="138"/>
      <c r="AP4" s="138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 s="138"/>
      <c r="BB4" s="138"/>
      <c r="BC4" s="138"/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8"/>
      <c r="BP4" s="138"/>
      <c r="BQ4" s="138"/>
      <c r="BR4" s="138"/>
      <c r="BS4" s="138"/>
      <c r="BT4" s="138"/>
      <c r="BU4" s="138"/>
      <c r="BV4" s="138"/>
      <c r="BW4" s="138"/>
      <c r="BX4" s="138"/>
      <c r="BY4" s="138"/>
      <c r="BZ4" s="138"/>
      <c r="CA4" s="138"/>
      <c r="CB4" s="138"/>
      <c r="CC4" s="138"/>
      <c r="CD4" s="138"/>
      <c r="CE4" s="138"/>
      <c r="CF4" s="138"/>
      <c r="CG4" s="138"/>
      <c r="CH4" s="138"/>
      <c r="CI4" s="138"/>
      <c r="CJ4" s="138"/>
      <c r="CK4" s="138"/>
      <c r="CL4" s="138"/>
      <c r="CM4" s="138"/>
      <c r="CN4" s="138"/>
      <c r="CO4" s="138"/>
      <c r="CP4" s="138"/>
    </row>
    <row r="5" spans="1:94" ht="14" x14ac:dyDescent="0.15">
      <c r="A5" s="119" t="s">
        <v>303</v>
      </c>
      <c r="B5" s="67"/>
      <c r="C5" s="139">
        <v>2500</v>
      </c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120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38"/>
      <c r="AO5" s="138"/>
      <c r="AP5" s="138"/>
      <c r="AQ5" s="138"/>
      <c r="AR5" s="138"/>
      <c r="AS5" s="138"/>
      <c r="AT5" s="138"/>
      <c r="AU5" s="138"/>
      <c r="AV5" s="138"/>
      <c r="AW5" s="138"/>
      <c r="AX5" s="138"/>
      <c r="AY5" s="138"/>
      <c r="AZ5" s="138"/>
      <c r="BA5" s="138"/>
      <c r="BB5" s="138"/>
      <c r="BC5" s="138"/>
      <c r="BD5" s="138"/>
      <c r="BE5" s="138"/>
      <c r="BF5" s="138"/>
      <c r="BG5" s="138"/>
      <c r="BH5" s="138"/>
      <c r="BI5" s="138"/>
      <c r="BJ5" s="138"/>
      <c r="BK5" s="138"/>
      <c r="BL5" s="138"/>
      <c r="BM5" s="138"/>
      <c r="BN5" s="138"/>
      <c r="BO5" s="138"/>
      <c r="BP5" s="138"/>
      <c r="BQ5" s="138"/>
      <c r="BR5" s="138"/>
      <c r="BS5" s="138"/>
      <c r="BT5" s="138"/>
      <c r="BU5" s="138"/>
      <c r="BV5" s="138"/>
      <c r="BW5" s="138"/>
      <c r="BX5" s="138"/>
      <c r="BY5" s="138"/>
      <c r="BZ5" s="138"/>
      <c r="CA5" s="138"/>
      <c r="CB5" s="138"/>
      <c r="CC5" s="138"/>
      <c r="CD5" s="138"/>
      <c r="CE5" s="138"/>
      <c r="CF5" s="138"/>
      <c r="CG5" s="138"/>
      <c r="CH5" s="138"/>
      <c r="CI5" s="138"/>
      <c r="CJ5" s="138"/>
      <c r="CK5" s="138"/>
      <c r="CL5" s="138"/>
      <c r="CM5" s="138"/>
      <c r="CN5" s="138"/>
      <c r="CO5" s="138"/>
      <c r="CP5" s="138"/>
    </row>
    <row r="6" spans="1:94" ht="15" thickBot="1" x14ac:dyDescent="0.2">
      <c r="A6" s="121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3"/>
      <c r="U6" s="138"/>
      <c r="V6" s="138"/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  <c r="AU6" s="138"/>
      <c r="AV6" s="138"/>
      <c r="AW6" s="138"/>
      <c r="AX6" s="138"/>
      <c r="AY6" s="138"/>
      <c r="AZ6" s="138"/>
      <c r="BA6" s="138"/>
      <c r="BB6" s="138"/>
      <c r="BC6" s="138"/>
      <c r="BD6" s="138"/>
      <c r="BE6" s="138"/>
      <c r="BF6" s="138"/>
      <c r="BG6" s="138"/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  <c r="BT6" s="138"/>
      <c r="BU6" s="138"/>
      <c r="BV6" s="138"/>
      <c r="BW6" s="138"/>
      <c r="BX6" s="138"/>
      <c r="BY6" s="138"/>
      <c r="BZ6" s="138"/>
      <c r="CA6" s="138"/>
      <c r="CB6" s="138"/>
      <c r="CC6" s="138"/>
      <c r="CD6" s="138"/>
      <c r="CE6" s="138"/>
      <c r="CF6" s="138"/>
      <c r="CG6" s="138"/>
      <c r="CH6" s="138"/>
      <c r="CI6" s="138"/>
      <c r="CJ6" s="138"/>
      <c r="CK6" s="138"/>
      <c r="CL6" s="138"/>
      <c r="CM6" s="138"/>
      <c r="CN6" s="138"/>
      <c r="CO6" s="138"/>
      <c r="CP6" s="138"/>
    </row>
    <row r="7" spans="1:94" ht="14" x14ac:dyDescent="0.15">
      <c r="A7" s="116" t="s">
        <v>43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  <c r="BW7" s="138"/>
      <c r="BX7" s="138"/>
      <c r="BY7" s="138"/>
      <c r="BZ7" s="138"/>
      <c r="CA7" s="138"/>
      <c r="CB7" s="138"/>
      <c r="CC7" s="138"/>
      <c r="CD7" s="138"/>
      <c r="CE7" s="138"/>
      <c r="CF7" s="138"/>
      <c r="CG7" s="138"/>
      <c r="CH7" s="138"/>
      <c r="CI7" s="138"/>
      <c r="CJ7" s="138"/>
      <c r="CK7" s="138"/>
      <c r="CL7" s="138"/>
      <c r="CM7" s="138"/>
      <c r="CN7" s="138"/>
      <c r="CO7" s="138"/>
      <c r="CP7" s="138"/>
    </row>
    <row r="8" spans="1:94" ht="75" x14ac:dyDescent="0.15">
      <c r="A8" s="246" t="s">
        <v>84</v>
      </c>
      <c r="B8" s="247" t="s">
        <v>44</v>
      </c>
      <c r="C8" s="248" t="s">
        <v>45</v>
      </c>
      <c r="D8" s="248" t="s">
        <v>57</v>
      </c>
      <c r="E8" s="249" t="s">
        <v>58</v>
      </c>
      <c r="F8" s="249" t="s">
        <v>59</v>
      </c>
      <c r="G8" s="249" t="s">
        <v>328</v>
      </c>
      <c r="H8" s="250" t="s">
        <v>0</v>
      </c>
      <c r="I8" s="250" t="s">
        <v>46</v>
      </c>
      <c r="J8" s="250" t="s">
        <v>1</v>
      </c>
      <c r="K8" s="251" t="s">
        <v>47</v>
      </c>
      <c r="L8" s="251" t="s">
        <v>48</v>
      </c>
      <c r="M8" s="251" t="s">
        <v>49</v>
      </c>
      <c r="N8" s="251" t="s">
        <v>50</v>
      </c>
      <c r="O8" s="252" t="s">
        <v>51</v>
      </c>
      <c r="P8" s="252" t="s">
        <v>52</v>
      </c>
      <c r="Q8" s="252" t="s">
        <v>53</v>
      </c>
      <c r="R8" s="252" t="s">
        <v>54</v>
      </c>
      <c r="S8" s="251" t="s">
        <v>55</v>
      </c>
      <c r="T8" s="253" t="s">
        <v>56</v>
      </c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38"/>
      <c r="AW8" s="138"/>
      <c r="AX8" s="138"/>
      <c r="AY8" s="138"/>
      <c r="AZ8" s="138"/>
      <c r="BA8" s="138"/>
      <c r="BB8" s="138"/>
      <c r="BC8" s="138"/>
      <c r="BD8" s="138"/>
      <c r="BE8" s="138"/>
      <c r="BF8" s="138"/>
      <c r="BG8" s="138"/>
      <c r="BH8" s="138"/>
      <c r="BI8" s="138"/>
      <c r="BJ8" s="138"/>
      <c r="BK8" s="138"/>
      <c r="BL8" s="138"/>
      <c r="BM8" s="138"/>
      <c r="BN8" s="138"/>
      <c r="BO8" s="138"/>
      <c r="BP8" s="138"/>
      <c r="BQ8" s="138"/>
      <c r="BR8" s="138"/>
      <c r="BS8" s="138"/>
      <c r="BT8" s="138"/>
      <c r="BU8" s="138"/>
      <c r="BV8" s="138"/>
      <c r="BW8" s="138"/>
      <c r="BX8" s="138"/>
      <c r="BY8" s="138"/>
      <c r="BZ8" s="138"/>
      <c r="CA8" s="138"/>
      <c r="CB8" s="138"/>
      <c r="CC8" s="138"/>
      <c r="CD8" s="138"/>
      <c r="CE8" s="138"/>
      <c r="CF8" s="138"/>
      <c r="CG8" s="138"/>
      <c r="CH8" s="138"/>
      <c r="CI8" s="138"/>
      <c r="CJ8" s="138"/>
      <c r="CK8" s="138"/>
      <c r="CL8" s="138"/>
      <c r="CM8" s="138"/>
      <c r="CN8" s="138"/>
      <c r="CO8" s="138"/>
      <c r="CP8" s="138"/>
    </row>
    <row r="9" spans="1:94" x14ac:dyDescent="0.15">
      <c r="A9" s="124" t="str">
        <f>'Tariffs 2016'!F2</f>
        <v>AGL</v>
      </c>
      <c r="B9" s="6" t="str">
        <f>'Tariffs 2016'!G2</f>
        <v>Savers</v>
      </c>
      <c r="C9" s="125">
        <f>91*'Tariffs 2016'!H2/100</f>
        <v>97.524699999999996</v>
      </c>
      <c r="D9" s="125">
        <f>IF($C$5&gt;='Tariffs 2016'!J2,('Tariffs 2016'!J2*'Tariffs 2016'!O2/100),($C$5*'Tariffs 2016'!O2/100))</f>
        <v>32.294249999999998</v>
      </c>
      <c r="E9" s="125">
        <f>IF($C$5&lt;'Tariffs 2016'!J2,0,IF(($C$5-'Tariffs 2016'!J2)&lt;='Tariffs 2016'!K2,(($C$5-'Tariffs 2016'!J2)*'Tariffs 2016'!P2/100),(('Tariffs 2016'!K2-'Tariffs 2016'!J2)*'Tariffs 2016'!P2/100)))</f>
        <v>52.146750000000004</v>
      </c>
      <c r="F9" s="125">
        <f>IF(($C$5&lt;'Tariffs 2016'!K2),(0),($C$5-'Tariffs 2016'!K2)*'Tariffs 2016'!Q2/100)</f>
        <v>0</v>
      </c>
      <c r="G9" s="125">
        <f>SUM(C9:F9)</f>
        <v>181.9657</v>
      </c>
      <c r="H9" s="125">
        <f>(G9-C9)*4</f>
        <v>337.76400000000001</v>
      </c>
      <c r="I9" s="126">
        <f>G9*4</f>
        <v>727.86279999999999</v>
      </c>
      <c r="J9" s="126">
        <f>I9*1.1</f>
        <v>800.64908000000003</v>
      </c>
      <c r="K9" s="6">
        <f>'Tariffs 2016'!AK2</f>
        <v>0</v>
      </c>
      <c r="L9" s="6">
        <f>'Tariffs 2016'!AL2</f>
        <v>0</v>
      </c>
      <c r="M9" s="6">
        <f>'Tariffs 2016'!AM2</f>
        <v>0</v>
      </c>
      <c r="N9" s="6">
        <f>'Tariffs 2016'!AN2</f>
        <v>6</v>
      </c>
      <c r="O9" s="126">
        <f>I9</f>
        <v>727.86279999999999</v>
      </c>
      <c r="P9" s="126">
        <f>O9-(H9*N9/100)</f>
        <v>707.59695999999997</v>
      </c>
      <c r="Q9" s="127">
        <f>O9*1.1</f>
        <v>800.64908000000003</v>
      </c>
      <c r="R9" s="127">
        <f>P9*1.1</f>
        <v>778.35665600000004</v>
      </c>
      <c r="S9" s="128">
        <f>'Tariffs 2016'!AU2</f>
        <v>0</v>
      </c>
      <c r="T9" s="129" t="str">
        <f>'Tariffs 2016'!AV2</f>
        <v>n</v>
      </c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</row>
    <row r="10" spans="1:94" ht="14" thickBot="1" x14ac:dyDescent="0.2">
      <c r="A10" s="130" t="str">
        <f>'Tariffs 2016'!F3</f>
        <v>Origin Energy</v>
      </c>
      <c r="B10" s="131" t="str">
        <f>'Tariffs 2016'!G3</f>
        <v>Saver</v>
      </c>
      <c r="C10" s="132">
        <f>91*'Tariffs 2016'!H3/100</f>
        <v>97.133399999999995</v>
      </c>
      <c r="D10" s="132">
        <f>IF($C$5&gt;='Tariffs 2016'!J3,('Tariffs 2016'!J3*'Tariffs 2016'!O3/100),($C$5*'Tariffs 2016'!O3/100))</f>
        <v>68.83896</v>
      </c>
      <c r="E10" s="132">
        <v>0</v>
      </c>
      <c r="F10" s="132">
        <f>IF(($C$5&lt;'Tariffs 2016'!J3),(0),($C$5-'Tariffs 2016'!J3)*'Tariffs 2016'!P3/100)</f>
        <v>4.7833200000000007</v>
      </c>
      <c r="G10" s="132">
        <f>SUM(C10:F10)</f>
        <v>170.75567999999998</v>
      </c>
      <c r="H10" s="132">
        <f>(G10-C10)*4</f>
        <v>294.48911999999996</v>
      </c>
      <c r="I10" s="133">
        <f>G10*4</f>
        <v>683.02271999999994</v>
      </c>
      <c r="J10" s="133">
        <f>I10*1.1</f>
        <v>751.32499199999995</v>
      </c>
      <c r="K10" s="131">
        <f>'Tariffs 2016'!AK3</f>
        <v>0</v>
      </c>
      <c r="L10" s="131">
        <f>'Tariffs 2016'!AL3</f>
        <v>0</v>
      </c>
      <c r="M10" s="131">
        <f>'Tariffs 2016'!AM3</f>
        <v>0</v>
      </c>
      <c r="N10" s="131">
        <f>'Tariffs 2016'!AN3</f>
        <v>4</v>
      </c>
      <c r="O10" s="133">
        <f>I10</f>
        <v>683.02271999999994</v>
      </c>
      <c r="P10" s="133">
        <f>O10-(H10*N10/100)</f>
        <v>671.24315519999993</v>
      </c>
      <c r="Q10" s="134">
        <f>O10*1.1</f>
        <v>751.32499199999995</v>
      </c>
      <c r="R10" s="134">
        <f>P10*1.1</f>
        <v>738.36747072000003</v>
      </c>
      <c r="S10" s="135">
        <f>'Tariffs 2016'!AU3</f>
        <v>0</v>
      </c>
      <c r="T10" s="136" t="str">
        <f>'Tariffs 2016'!AV3</f>
        <v>n</v>
      </c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</row>
    <row r="11" spans="1:94" s="138" customFormat="1" x14ac:dyDescent="0.15"/>
    <row r="12" spans="1:94" s="138" customFormat="1" ht="14" thickBot="1" x14ac:dyDescent="0.2"/>
    <row r="13" spans="1:94" ht="14" x14ac:dyDescent="0.15">
      <c r="A13" s="116" t="s">
        <v>39</v>
      </c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  <c r="AU13" s="138"/>
      <c r="AV13" s="138"/>
      <c r="AW13" s="138"/>
      <c r="AX13" s="138"/>
      <c r="AY13" s="138"/>
      <c r="AZ13" s="138"/>
      <c r="BA13" s="138"/>
      <c r="BB13" s="138"/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</row>
    <row r="14" spans="1:94" ht="75" x14ac:dyDescent="0.15">
      <c r="A14" s="246" t="s">
        <v>84</v>
      </c>
      <c r="B14" s="247" t="s">
        <v>44</v>
      </c>
      <c r="C14" s="248" t="s">
        <v>45</v>
      </c>
      <c r="D14" s="248" t="s">
        <v>57</v>
      </c>
      <c r="E14" s="249" t="s">
        <v>58</v>
      </c>
      <c r="F14" s="249" t="s">
        <v>59</v>
      </c>
      <c r="G14" s="249" t="s">
        <v>328</v>
      </c>
      <c r="H14" s="250" t="s">
        <v>0</v>
      </c>
      <c r="I14" s="250" t="s">
        <v>46</v>
      </c>
      <c r="J14" s="250" t="s">
        <v>1</v>
      </c>
      <c r="K14" s="251" t="s">
        <v>47</v>
      </c>
      <c r="L14" s="251" t="s">
        <v>48</v>
      </c>
      <c r="M14" s="251" t="s">
        <v>49</v>
      </c>
      <c r="N14" s="251" t="s">
        <v>50</v>
      </c>
      <c r="O14" s="252" t="s">
        <v>51</v>
      </c>
      <c r="P14" s="252" t="s">
        <v>52</v>
      </c>
      <c r="Q14" s="252" t="s">
        <v>53</v>
      </c>
      <c r="R14" s="252" t="s">
        <v>54</v>
      </c>
      <c r="S14" s="251" t="s">
        <v>55</v>
      </c>
      <c r="T14" s="253" t="s">
        <v>56</v>
      </c>
      <c r="U14" s="138"/>
      <c r="V14" s="1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  <c r="AU14" s="138"/>
      <c r="AV14" s="138"/>
      <c r="AW14" s="138"/>
      <c r="AX14" s="138"/>
      <c r="AY14" s="138"/>
      <c r="AZ14" s="138"/>
      <c r="BA14" s="138"/>
      <c r="BB14" s="138"/>
      <c r="BC14" s="138"/>
      <c r="BD14" s="138"/>
      <c r="BE14" s="138"/>
      <c r="BF14" s="138"/>
      <c r="BG14" s="138"/>
      <c r="BH14" s="138"/>
      <c r="BI14" s="138"/>
      <c r="BJ14" s="138"/>
      <c r="BK14" s="138"/>
      <c r="BL14" s="138"/>
      <c r="BM14" s="138"/>
      <c r="BN14" s="138"/>
      <c r="BO14" s="138"/>
      <c r="BP14" s="138"/>
      <c r="BQ14" s="138"/>
      <c r="BR14" s="138"/>
      <c r="BS14" s="138"/>
      <c r="BT14" s="138"/>
      <c r="BU14" s="138"/>
      <c r="BV14" s="138"/>
      <c r="BW14" s="138"/>
      <c r="BX14" s="138"/>
      <c r="BY14" s="138"/>
      <c r="BZ14" s="138"/>
      <c r="CA14" s="138"/>
      <c r="CB14" s="138"/>
      <c r="CC14" s="138"/>
      <c r="CD14" s="138"/>
      <c r="CE14" s="138"/>
      <c r="CF14" s="138"/>
      <c r="CG14" s="138"/>
      <c r="CH14" s="138"/>
      <c r="CI14" s="138"/>
      <c r="CJ14" s="138"/>
      <c r="CK14" s="138"/>
      <c r="CL14" s="138"/>
      <c r="CM14" s="138"/>
      <c r="CN14" s="138"/>
      <c r="CO14" s="138"/>
      <c r="CP14" s="138"/>
    </row>
    <row r="15" spans="1:94" x14ac:dyDescent="0.15">
      <c r="A15" s="124" t="str">
        <f>'Tariffs 2016'!F4</f>
        <v>AGL</v>
      </c>
      <c r="B15" s="6" t="str">
        <f>'Tariffs 2016'!G4</f>
        <v>Savers</v>
      </c>
      <c r="C15" s="125">
        <f>91*'Tariffs 2016'!H4/100</f>
        <v>62.407799999999995</v>
      </c>
      <c r="D15" s="125">
        <f>IF($C$5&gt;='Tariffs 2016'!J4,('Tariffs 2016'!J4*'Tariffs 2016'!O4/100),($C$5*'Tariffs 2016'!O4/100))</f>
        <v>38.02084</v>
      </c>
      <c r="E15" s="125">
        <f>IF($C$5&lt;'Tariffs 2016'!J4,0,IF(($C$5-'Tariffs 2016'!J4)&lt;='Tariffs 2016'!K4,(($C$5-'Tariffs 2016'!J4)*'Tariffs 2016'!P4/100),(('Tariffs 2016'!K4-'Tariffs 2016'!J4)*'Tariffs 2016'!P4/100)))</f>
        <v>66.453360000000004</v>
      </c>
      <c r="F15" s="125">
        <f>IF(($C$5&lt;'Tariffs 2016'!K4),(0),($C$5-'Tariffs 2016'!K4)*'Tariffs 2016'!Q4/100)</f>
        <v>0</v>
      </c>
      <c r="G15" s="125">
        <f>SUM(C15:F15)</f>
        <v>166.88200000000001</v>
      </c>
      <c r="H15" s="125">
        <f>(G15-C15)*4</f>
        <v>417.89680000000004</v>
      </c>
      <c r="I15" s="126">
        <f>G15*4</f>
        <v>667.52800000000002</v>
      </c>
      <c r="J15" s="126">
        <f>I15*1.1</f>
        <v>734.28080000000011</v>
      </c>
      <c r="K15" s="6">
        <f>'Tariffs 2016'!AK4</f>
        <v>0</v>
      </c>
      <c r="L15" s="6">
        <f>'Tariffs 2016'!AL4</f>
        <v>0</v>
      </c>
      <c r="M15" s="6">
        <f>'Tariffs 2016'!AM4</f>
        <v>0</v>
      </c>
      <c r="N15" s="6">
        <f>'Tariffs 2016'!AN4</f>
        <v>6</v>
      </c>
      <c r="O15" s="126">
        <f>I15</f>
        <v>667.52800000000002</v>
      </c>
      <c r="P15" s="126">
        <f>O15-(H15*N15/100)</f>
        <v>642.45419200000003</v>
      </c>
      <c r="Q15" s="127">
        <f>O15*1.1</f>
        <v>734.28080000000011</v>
      </c>
      <c r="R15" s="127">
        <f>P15*1.1</f>
        <v>706.69961120000005</v>
      </c>
      <c r="S15" s="128">
        <f>'Tariffs 2016'!AU4</f>
        <v>0</v>
      </c>
      <c r="T15" s="129" t="str">
        <f>'Tariffs 2016'!AV4</f>
        <v>n</v>
      </c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</row>
    <row r="16" spans="1:94" ht="14" thickBot="1" x14ac:dyDescent="0.2">
      <c r="A16" s="130" t="str">
        <f>'Tariffs 2016'!F5</f>
        <v>Origin Energy</v>
      </c>
      <c r="B16" s="131" t="str">
        <f>'Tariffs 2016'!G5</f>
        <v>Saver</v>
      </c>
      <c r="C16" s="132">
        <f>91*'Tariffs 2016'!H5/100</f>
        <v>63.072099999999999</v>
      </c>
      <c r="D16" s="132">
        <f>IF($C$5&gt;='Tariffs 2016'!J5,('Tariffs 2016'!J5*'Tariffs 2016'!O5/100),($C$5*'Tariffs 2016'!O5/100))</f>
        <v>40.018000000000001</v>
      </c>
      <c r="E16" s="132">
        <f>IF($C$5&lt;'Tariffs 2016'!J5,0,IF(($C$5-'Tariffs 2016'!J5)&lt;='Tariffs 2016'!K5,(($C$5-'Tariffs 2016'!J5)*'Tariffs 2016'!P5/100),(('Tariffs 2016'!K5-'Tariffs 2016'!J5)*'Tariffs 2016'!P5/100)))</f>
        <v>66.050399999999996</v>
      </c>
      <c r="F16" s="132">
        <f>IF(($C$5&lt;'Tariffs 2016'!K5),(0),($C$5-'Tariffs 2016'!K5)*'Tariffs 2016'!Q5/100)</f>
        <v>0</v>
      </c>
      <c r="G16" s="132">
        <f>SUM(C16:F16)</f>
        <v>169.1405</v>
      </c>
      <c r="H16" s="132">
        <f>(G16-C16)*4</f>
        <v>424.27359999999999</v>
      </c>
      <c r="I16" s="133">
        <f>G16*4</f>
        <v>676.56200000000001</v>
      </c>
      <c r="J16" s="133">
        <f>I16*1.1</f>
        <v>744.21820000000002</v>
      </c>
      <c r="K16" s="131">
        <f>'Tariffs 2016'!AK5</f>
        <v>0</v>
      </c>
      <c r="L16" s="131">
        <f>'Tariffs 2016'!AL5</f>
        <v>0</v>
      </c>
      <c r="M16" s="131">
        <f>'Tariffs 2016'!AM5</f>
        <v>0</v>
      </c>
      <c r="N16" s="131">
        <f>'Tariffs 2016'!AN5</f>
        <v>4</v>
      </c>
      <c r="O16" s="133">
        <f>I16</f>
        <v>676.56200000000001</v>
      </c>
      <c r="P16" s="133">
        <f>O16-(H16*N16/100)</f>
        <v>659.59105599999998</v>
      </c>
      <c r="Q16" s="134">
        <f>O16*1.1</f>
        <v>744.21820000000002</v>
      </c>
      <c r="R16" s="134">
        <f>P16*1.1</f>
        <v>725.55016160000002</v>
      </c>
      <c r="S16" s="135">
        <f>'Tariffs 2016'!AU5</f>
        <v>0</v>
      </c>
      <c r="T16" s="136" t="str">
        <f>'Tariffs 2016'!AV5</f>
        <v>n</v>
      </c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</row>
    <row r="17" spans="1:94" s="138" customFormat="1" x14ac:dyDescent="0.15"/>
    <row r="18" spans="1:94" s="138" customFormat="1" ht="14" thickBot="1" x14ac:dyDescent="0.2"/>
    <row r="19" spans="1:94" ht="14" x14ac:dyDescent="0.15">
      <c r="A19" s="116" t="s">
        <v>40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</row>
    <row r="20" spans="1:94" ht="75" x14ac:dyDescent="0.15">
      <c r="A20" s="246" t="s">
        <v>84</v>
      </c>
      <c r="B20" s="247" t="s">
        <v>44</v>
      </c>
      <c r="C20" s="248" t="s">
        <v>45</v>
      </c>
      <c r="D20" s="248" t="s">
        <v>57</v>
      </c>
      <c r="E20" s="249" t="s">
        <v>58</v>
      </c>
      <c r="F20" s="249" t="s">
        <v>59</v>
      </c>
      <c r="G20" s="249" t="s">
        <v>328</v>
      </c>
      <c r="H20" s="250" t="s">
        <v>0</v>
      </c>
      <c r="I20" s="250" t="s">
        <v>46</v>
      </c>
      <c r="J20" s="250" t="s">
        <v>1</v>
      </c>
      <c r="K20" s="251" t="s">
        <v>47</v>
      </c>
      <c r="L20" s="251" t="s">
        <v>48</v>
      </c>
      <c r="M20" s="251" t="s">
        <v>49</v>
      </c>
      <c r="N20" s="251" t="s">
        <v>50</v>
      </c>
      <c r="O20" s="252" t="s">
        <v>51</v>
      </c>
      <c r="P20" s="252" t="s">
        <v>52</v>
      </c>
      <c r="Q20" s="252" t="s">
        <v>53</v>
      </c>
      <c r="R20" s="252" t="s">
        <v>54</v>
      </c>
      <c r="S20" s="251" t="s">
        <v>55</v>
      </c>
      <c r="T20" s="253" t="s">
        <v>56</v>
      </c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138"/>
    </row>
    <row r="21" spans="1:94" ht="14" thickBot="1" x14ac:dyDescent="0.2">
      <c r="A21" s="130" t="str">
        <f>'Tariffs 2016'!F6</f>
        <v>Origin Energy</v>
      </c>
      <c r="B21" s="131" t="str">
        <f>'Tariffs 2016'!G6</f>
        <v>Saver</v>
      </c>
      <c r="C21" s="132">
        <f>91*'Tariffs 2016'!H6/100</f>
        <v>62.134800000000006</v>
      </c>
      <c r="D21" s="132">
        <f>IF($C$5&gt;='Tariffs 2016'!J6,('Tariffs 2016'!J6*'Tariffs 2016'!O6/100),($C$5*'Tariffs 2016'!O6/100))</f>
        <v>46.413400000000003</v>
      </c>
      <c r="E21" s="132">
        <f>IF($C$5&lt;'Tariffs 2016'!J6,0,IF(($C$5-'Tariffs 2016'!J6)&lt;='Tariffs 2016'!K6,(($C$5-'Tariffs 2016'!J6)*'Tariffs 2016'!P6/100),(('Tariffs 2016'!K6-'Tariffs 2016'!J6)*'Tariffs 2016'!P6/100)))</f>
        <v>72.37512000000001</v>
      </c>
      <c r="F21" s="132">
        <f>IF(($C$5&lt;'Tariffs 2016'!K6),(0),($C$5-'Tariffs 2016'!K6)*'Tariffs 2016'!Q6/100)</f>
        <v>0</v>
      </c>
      <c r="G21" s="132">
        <f>SUM(C21:F21)</f>
        <v>180.92332000000002</v>
      </c>
      <c r="H21" s="132">
        <f>(G21-C21)*4</f>
        <v>475.15408000000002</v>
      </c>
      <c r="I21" s="133">
        <f>G21*4</f>
        <v>723.69328000000007</v>
      </c>
      <c r="J21" s="133">
        <f>I21*1.1</f>
        <v>796.06260800000018</v>
      </c>
      <c r="K21" s="131">
        <f>'Tariffs 2016'!AK6</f>
        <v>0</v>
      </c>
      <c r="L21" s="131">
        <f>'Tariffs 2016'!AL6</f>
        <v>0</v>
      </c>
      <c r="M21" s="131">
        <f>'Tariffs 2016'!AM6</f>
        <v>0</v>
      </c>
      <c r="N21" s="131">
        <f>'Tariffs 2016'!AN6</f>
        <v>4</v>
      </c>
      <c r="O21" s="133">
        <f>I21</f>
        <v>723.69328000000007</v>
      </c>
      <c r="P21" s="133">
        <f>O21-(H21*N21/100)</f>
        <v>704.68711680000013</v>
      </c>
      <c r="Q21" s="134">
        <f>O21*1.1</f>
        <v>796.06260800000018</v>
      </c>
      <c r="R21" s="134">
        <f>P21*1.1</f>
        <v>775.1558284800002</v>
      </c>
      <c r="S21" s="135">
        <f>'Tariffs 2016'!AU6</f>
        <v>0</v>
      </c>
      <c r="T21" s="136" t="str">
        <f>'Tariffs 2016'!AV6</f>
        <v>n</v>
      </c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</row>
    <row r="22" spans="1:94" s="138" customFormat="1" x14ac:dyDescent="0.15"/>
    <row r="23" spans="1:94" s="138" customFormat="1" ht="14" thickBot="1" x14ac:dyDescent="0.2"/>
    <row r="24" spans="1:94" ht="14" x14ac:dyDescent="0.15">
      <c r="A24" s="116" t="s">
        <v>41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17"/>
      <c r="T24" s="118"/>
      <c r="U24" s="138"/>
      <c r="V24" s="1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  <c r="AU24" s="138"/>
      <c r="AV24" s="138"/>
      <c r="AW24" s="138"/>
      <c r="AX24" s="138"/>
      <c r="AY24" s="138"/>
      <c r="AZ24" s="138"/>
      <c r="BA24" s="138"/>
      <c r="BB24" s="138"/>
      <c r="BC24" s="138"/>
      <c r="BD24" s="138"/>
      <c r="BE24" s="138"/>
      <c r="BF24" s="138"/>
      <c r="BG24" s="138"/>
      <c r="BH24" s="138"/>
      <c r="BI24" s="138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8"/>
      <c r="BU24" s="138"/>
      <c r="BV24" s="138"/>
      <c r="BW24" s="138"/>
      <c r="BX24" s="138"/>
      <c r="BY24" s="138"/>
      <c r="BZ24" s="138"/>
      <c r="CA24" s="138"/>
      <c r="CB24" s="138"/>
      <c r="CC24" s="138"/>
      <c r="CD24" s="138"/>
      <c r="CE24" s="138"/>
      <c r="CF24" s="138"/>
      <c r="CG24" s="138"/>
      <c r="CH24" s="138"/>
      <c r="CI24" s="138"/>
      <c r="CJ24" s="138"/>
      <c r="CK24" s="138"/>
      <c r="CL24" s="138"/>
      <c r="CM24" s="138"/>
      <c r="CN24" s="138"/>
      <c r="CO24" s="138"/>
      <c r="CP24" s="138"/>
    </row>
    <row r="25" spans="1:94" ht="75" x14ac:dyDescent="0.15">
      <c r="A25" s="246" t="s">
        <v>84</v>
      </c>
      <c r="B25" s="247" t="s">
        <v>44</v>
      </c>
      <c r="C25" s="248" t="s">
        <v>45</v>
      </c>
      <c r="D25" s="248" t="s">
        <v>57</v>
      </c>
      <c r="E25" s="249" t="s">
        <v>58</v>
      </c>
      <c r="F25" s="249" t="s">
        <v>59</v>
      </c>
      <c r="G25" s="249" t="s">
        <v>328</v>
      </c>
      <c r="H25" s="250" t="s">
        <v>0</v>
      </c>
      <c r="I25" s="250" t="s">
        <v>46</v>
      </c>
      <c r="J25" s="250" t="s">
        <v>1</v>
      </c>
      <c r="K25" s="251" t="s">
        <v>47</v>
      </c>
      <c r="L25" s="251" t="s">
        <v>48</v>
      </c>
      <c r="M25" s="251" t="s">
        <v>49</v>
      </c>
      <c r="N25" s="251" t="s">
        <v>50</v>
      </c>
      <c r="O25" s="252" t="s">
        <v>51</v>
      </c>
      <c r="P25" s="252" t="s">
        <v>52</v>
      </c>
      <c r="Q25" s="252" t="s">
        <v>53</v>
      </c>
      <c r="R25" s="252" t="s">
        <v>54</v>
      </c>
      <c r="S25" s="251" t="s">
        <v>55</v>
      </c>
      <c r="T25" s="253" t="s">
        <v>56</v>
      </c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138"/>
    </row>
    <row r="26" spans="1:94" ht="14" thickBot="1" x14ac:dyDescent="0.2">
      <c r="A26" s="130" t="str">
        <f>'Tariffs 2016'!F7</f>
        <v>Origin Energy</v>
      </c>
      <c r="B26" s="131" t="str">
        <f>'Tariffs 2016'!G7</f>
        <v>Saver</v>
      </c>
      <c r="C26" s="137">
        <f>91*'Tariffs 2016'!H7/100</f>
        <v>24.924900000000001</v>
      </c>
      <c r="D26" s="137">
        <f>IF($C$5&gt;='Tariffs 2016'!J7,('Tariffs 2016'!J7*'Tariffs 2016'!O7/100),($C$5*'Tariffs 2016'!O7/100))</f>
        <v>82.9</v>
      </c>
      <c r="E26" s="137">
        <v>0</v>
      </c>
      <c r="F26" s="137">
        <f>IF(($C$5&lt;'Tariffs 2016'!J7),(0),($C$5-'Tariffs 2016'!J7)*'Tariffs 2016'!P7/100)</f>
        <v>0</v>
      </c>
      <c r="G26" s="137">
        <f>SUM(C26:F26)</f>
        <v>107.82490000000001</v>
      </c>
      <c r="H26" s="132">
        <f>(G26-C26)*4</f>
        <v>331.6</v>
      </c>
      <c r="I26" s="133">
        <f>G26*4</f>
        <v>431.29960000000005</v>
      </c>
      <c r="J26" s="133">
        <f>I26*1.1</f>
        <v>474.42956000000009</v>
      </c>
      <c r="K26" s="131">
        <f>'Tariffs 2016'!AK7</f>
        <v>0</v>
      </c>
      <c r="L26" s="131">
        <f>'Tariffs 2016'!AL7</f>
        <v>0</v>
      </c>
      <c r="M26" s="131">
        <f>'Tariffs 2016'!AM7</f>
        <v>0</v>
      </c>
      <c r="N26" s="131">
        <f>'Tariffs 2016'!AN7</f>
        <v>4</v>
      </c>
      <c r="O26" s="133">
        <f>I26</f>
        <v>431.29960000000005</v>
      </c>
      <c r="P26" s="133">
        <f>O26-(H26*N26/100)</f>
        <v>418.03560000000004</v>
      </c>
      <c r="Q26" s="134">
        <f>O26*1.1</f>
        <v>474.42956000000009</v>
      </c>
      <c r="R26" s="134">
        <f>P26*1.1</f>
        <v>459.83916000000011</v>
      </c>
      <c r="S26" s="135">
        <f>'Tariffs 2016'!AU7</f>
        <v>0</v>
      </c>
      <c r="T26" s="136" t="str">
        <f>'Tariffs 2016'!AV7</f>
        <v>n</v>
      </c>
      <c r="U26" s="138"/>
      <c r="V26" s="138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</row>
    <row r="27" spans="1:94" s="138" customFormat="1" x14ac:dyDescent="0.15"/>
    <row r="28" spans="1:94" s="138" customFormat="1" x14ac:dyDescent="0.15"/>
    <row r="29" spans="1:94" s="138" customFormat="1" x14ac:dyDescent="0.15"/>
    <row r="30" spans="1:94" s="138" customFormat="1" x14ac:dyDescent="0.15"/>
    <row r="31" spans="1:94" s="138" customFormat="1" x14ac:dyDescent="0.15"/>
    <row r="32" spans="1:94" s="138" customFormat="1" x14ac:dyDescent="0.15"/>
    <row r="33" spans="1:41" x14ac:dyDescent="0.15">
      <c r="A33" s="138"/>
      <c r="B33" s="138"/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</row>
    <row r="34" spans="1:41" x14ac:dyDescent="0.15">
      <c r="A34" s="138"/>
      <c r="B34" s="138"/>
      <c r="C34" s="138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</row>
    <row r="35" spans="1:41" x14ac:dyDescent="0.15">
      <c r="A35" s="138"/>
      <c r="B35" s="138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</row>
    <row r="36" spans="1:41" x14ac:dyDescent="0.15">
      <c r="A36" s="138"/>
      <c r="B36" s="138"/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</row>
    <row r="37" spans="1:41" x14ac:dyDescent="0.15">
      <c r="A37" s="138"/>
      <c r="B37" s="138"/>
      <c r="C37" s="138"/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</row>
    <row r="38" spans="1:41" x14ac:dyDescent="0.15">
      <c r="A38" s="138"/>
      <c r="B38" s="138"/>
      <c r="C38" s="138"/>
      <c r="D38" s="138"/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</row>
    <row r="39" spans="1:41" x14ac:dyDescent="0.15">
      <c r="A39" s="138"/>
      <c r="B39" s="138"/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</row>
    <row r="40" spans="1:41" x14ac:dyDescent="0.15">
      <c r="A40" s="138"/>
      <c r="B40" s="138"/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</row>
    <row r="41" spans="1:41" x14ac:dyDescent="0.15">
      <c r="A41" s="138"/>
      <c r="B41" s="138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</row>
    <row r="42" spans="1:41" x14ac:dyDescent="0.15">
      <c r="A42" s="138"/>
      <c r="B42" s="138"/>
      <c r="C42" s="138"/>
      <c r="D42" s="138"/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</row>
    <row r="43" spans="1:41" x14ac:dyDescent="0.15">
      <c r="A43" s="138"/>
      <c r="B43" s="138"/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</row>
    <row r="44" spans="1:41" x14ac:dyDescent="0.15">
      <c r="A44" s="138"/>
      <c r="B44" s="138"/>
      <c r="C44" s="138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</row>
    <row r="45" spans="1:41" x14ac:dyDescent="0.15">
      <c r="A45" s="138"/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</row>
    <row r="46" spans="1:41" x14ac:dyDescent="0.15">
      <c r="A46" s="138"/>
      <c r="B46" s="138"/>
      <c r="C46" s="138"/>
      <c r="D46" s="138"/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</row>
    <row r="47" spans="1:41" x14ac:dyDescent="0.15">
      <c r="A47" s="138"/>
      <c r="B47" s="138"/>
      <c r="C47" s="138"/>
      <c r="D47" s="138"/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</row>
    <row r="48" spans="1:41" x14ac:dyDescent="0.15">
      <c r="A48" s="138"/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</row>
    <row r="49" spans="1:41" x14ac:dyDescent="0.15">
      <c r="A49" s="138"/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</row>
    <row r="50" spans="1:41" x14ac:dyDescent="0.15">
      <c r="A50" s="138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</row>
    <row r="51" spans="1:41" x14ac:dyDescent="0.15">
      <c r="A51" s="138"/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</row>
    <row r="52" spans="1:41" x14ac:dyDescent="0.15">
      <c r="A52" s="138"/>
      <c r="B52" s="138"/>
      <c r="C52" s="138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</row>
    <row r="53" spans="1:41" x14ac:dyDescent="0.15">
      <c r="A53" s="138"/>
      <c r="B53" s="138"/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</row>
    <row r="54" spans="1:41" x14ac:dyDescent="0.15">
      <c r="A54" s="138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</row>
    <row r="55" spans="1:41" x14ac:dyDescent="0.15">
      <c r="A55" s="138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</row>
    <row r="56" spans="1:41" x14ac:dyDescent="0.15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</row>
    <row r="57" spans="1:41" x14ac:dyDescent="0.15">
      <c r="A57" s="138"/>
      <c r="B57" s="138"/>
      <c r="C57" s="138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</row>
    <row r="58" spans="1:41" x14ac:dyDescent="0.15">
      <c r="A58" s="138"/>
      <c r="B58" s="138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</row>
    <row r="59" spans="1:41" x14ac:dyDescent="0.15">
      <c r="A59" s="138"/>
      <c r="B59" s="138"/>
      <c r="C59" s="138"/>
      <c r="D59" s="138"/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</row>
    <row r="60" spans="1:41" x14ac:dyDescent="0.15">
      <c r="A60" s="138"/>
      <c r="B60" s="138"/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</row>
    <row r="61" spans="1:41" x14ac:dyDescent="0.15">
      <c r="A61" s="138"/>
      <c r="B61" s="138"/>
      <c r="C61" s="138"/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</row>
    <row r="62" spans="1:41" x14ac:dyDescent="0.15">
      <c r="A62" s="138"/>
      <c r="B62" s="138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</row>
    <row r="63" spans="1:41" x14ac:dyDescent="0.15">
      <c r="A63" s="138"/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</row>
    <row r="64" spans="1:41" x14ac:dyDescent="0.15">
      <c r="A64" s="138"/>
      <c r="B64" s="138"/>
      <c r="C64" s="138"/>
      <c r="D64" s="138"/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</row>
    <row r="65" spans="1:41" x14ac:dyDescent="0.15">
      <c r="A65" s="138"/>
      <c r="B65" s="138"/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</row>
    <row r="66" spans="1:41" x14ac:dyDescent="0.15">
      <c r="A66" s="138"/>
      <c r="B66" s="138"/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</row>
    <row r="67" spans="1:41" x14ac:dyDescent="0.15">
      <c r="A67" s="138"/>
      <c r="B67" s="138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</row>
    <row r="68" spans="1:41" x14ac:dyDescent="0.15">
      <c r="A68" s="138"/>
      <c r="B68" s="138"/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</row>
    <row r="69" spans="1:41" x14ac:dyDescent="0.15">
      <c r="A69" s="138"/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</row>
    <row r="70" spans="1:41" x14ac:dyDescent="0.15">
      <c r="A70" s="138"/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</row>
    <row r="71" spans="1:41" x14ac:dyDescent="0.15">
      <c r="A71" s="138"/>
      <c r="B71" s="138"/>
      <c r="C71" s="138"/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</row>
    <row r="72" spans="1:41" x14ac:dyDescent="0.15">
      <c r="A72" s="138"/>
      <c r="B72" s="138"/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</row>
    <row r="73" spans="1:41" x14ac:dyDescent="0.15">
      <c r="A73" s="138"/>
      <c r="B73" s="138"/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</row>
    <row r="74" spans="1:41" x14ac:dyDescent="0.15">
      <c r="A74" s="138"/>
      <c r="B74" s="138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</row>
    <row r="75" spans="1:41" x14ac:dyDescent="0.15">
      <c r="A75" s="138"/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</row>
    <row r="76" spans="1:41" x14ac:dyDescent="0.15">
      <c r="A76" s="138"/>
      <c r="B76" s="138"/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</row>
    <row r="77" spans="1:41" x14ac:dyDescent="0.15">
      <c r="A77" s="138"/>
      <c r="B77" s="138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</row>
    <row r="78" spans="1:41" x14ac:dyDescent="0.15">
      <c r="A78" s="138"/>
      <c r="B78" s="138"/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</row>
    <row r="79" spans="1:41" x14ac:dyDescent="0.15">
      <c r="A79" s="138"/>
      <c r="B79" s="138"/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</row>
    <row r="80" spans="1:41" x14ac:dyDescent="0.15">
      <c r="A80" s="138"/>
      <c r="B80" s="138"/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</row>
    <row r="81" spans="1:41" x14ac:dyDescent="0.15">
      <c r="A81" s="138"/>
      <c r="B81" s="138"/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</row>
    <row r="82" spans="1:41" x14ac:dyDescent="0.15">
      <c r="A82" s="138"/>
      <c r="B82" s="138"/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</row>
    <row r="83" spans="1:41" x14ac:dyDescent="0.15">
      <c r="A83" s="138"/>
      <c r="B83" s="138"/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</row>
    <row r="84" spans="1:41" x14ac:dyDescent="0.15">
      <c r="A84" s="138"/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</row>
    <row r="85" spans="1:41" x14ac:dyDescent="0.15">
      <c r="A85" s="138"/>
      <c r="B85" s="138"/>
      <c r="C85" s="138"/>
      <c r="D85" s="138"/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</row>
    <row r="86" spans="1:41" x14ac:dyDescent="0.15">
      <c r="A86" s="138"/>
      <c r="B86" s="138"/>
      <c r="C86" s="138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</row>
    <row r="87" spans="1:41" x14ac:dyDescent="0.15">
      <c r="A87" s="138"/>
      <c r="B87" s="138"/>
      <c r="C87" s="138"/>
      <c r="D87" s="138"/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</row>
    <row r="88" spans="1:41" x14ac:dyDescent="0.15">
      <c r="A88" s="138"/>
      <c r="B88" s="138"/>
      <c r="C88" s="138"/>
      <c r="D88" s="138"/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</row>
    <row r="89" spans="1:41" x14ac:dyDescent="0.15">
      <c r="A89" s="138"/>
      <c r="B89" s="138"/>
      <c r="C89" s="138"/>
      <c r="D89" s="138"/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</row>
    <row r="90" spans="1:41" x14ac:dyDescent="0.15">
      <c r="A90" s="138"/>
      <c r="B90" s="138"/>
      <c r="C90" s="138"/>
      <c r="D90" s="138"/>
      <c r="E90" s="138"/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</row>
    <row r="91" spans="1:41" x14ac:dyDescent="0.15">
      <c r="A91" s="138"/>
      <c r="B91" s="138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</row>
    <row r="92" spans="1:41" x14ac:dyDescent="0.15">
      <c r="A92" s="138"/>
      <c r="B92" s="138"/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</row>
    <row r="93" spans="1:41" x14ac:dyDescent="0.15">
      <c r="A93" s="138"/>
      <c r="B93" s="138"/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</row>
    <row r="94" spans="1:41" x14ac:dyDescent="0.15">
      <c r="A94" s="138"/>
      <c r="B94" s="138"/>
      <c r="C94" s="138"/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</row>
    <row r="95" spans="1:41" x14ac:dyDescent="0.15">
      <c r="A95" s="138"/>
      <c r="B95" s="138"/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8"/>
      <c r="AM95" s="138"/>
      <c r="AN95" s="138"/>
      <c r="AO95" s="138"/>
    </row>
    <row r="96" spans="1:41" x14ac:dyDescent="0.15">
      <c r="A96" s="138"/>
      <c r="B96" s="138"/>
      <c r="C96" s="138"/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  <c r="AA96" s="138"/>
      <c r="AB96" s="138"/>
      <c r="AC96" s="138"/>
      <c r="AD96" s="138"/>
      <c r="AE96" s="138"/>
      <c r="AF96" s="138"/>
      <c r="AG96" s="138"/>
      <c r="AH96" s="138"/>
      <c r="AI96" s="138"/>
      <c r="AJ96" s="138"/>
      <c r="AK96" s="138"/>
      <c r="AL96" s="138"/>
      <c r="AM96" s="138"/>
      <c r="AN96" s="138"/>
      <c r="AO96" s="138"/>
    </row>
    <row r="97" spans="1:41" x14ac:dyDescent="0.15">
      <c r="A97" s="138"/>
      <c r="B97" s="138"/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  <c r="AA97" s="138"/>
      <c r="AB97" s="138"/>
      <c r="AC97" s="138"/>
      <c r="AD97" s="138"/>
      <c r="AE97" s="138"/>
      <c r="AF97" s="138"/>
      <c r="AG97" s="138"/>
      <c r="AH97" s="138"/>
      <c r="AI97" s="138"/>
      <c r="AJ97" s="138"/>
      <c r="AK97" s="138"/>
      <c r="AL97" s="138"/>
      <c r="AM97" s="138"/>
      <c r="AN97" s="138"/>
      <c r="AO97" s="138"/>
    </row>
    <row r="98" spans="1:41" x14ac:dyDescent="0.15">
      <c r="A98" s="138"/>
      <c r="B98" s="138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  <c r="AA98" s="138"/>
      <c r="AB98" s="138"/>
      <c r="AC98" s="138"/>
      <c r="AD98" s="138"/>
      <c r="AE98" s="138"/>
      <c r="AF98" s="138"/>
      <c r="AG98" s="138"/>
      <c r="AH98" s="138"/>
      <c r="AI98" s="138"/>
      <c r="AJ98" s="138"/>
      <c r="AK98" s="138"/>
      <c r="AL98" s="138"/>
      <c r="AM98" s="138"/>
      <c r="AN98" s="138"/>
      <c r="AO98" s="138"/>
    </row>
    <row r="99" spans="1:41" x14ac:dyDescent="0.15">
      <c r="A99" s="138"/>
      <c r="B99" s="138"/>
      <c r="C99" s="138"/>
      <c r="D99" s="138"/>
      <c r="E99" s="138"/>
      <c r="F99" s="138"/>
      <c r="G99" s="138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</row>
    <row r="100" spans="1:41" x14ac:dyDescent="0.15">
      <c r="A100" s="138"/>
      <c r="B100" s="138"/>
      <c r="C100" s="138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  <c r="AA100" s="138"/>
      <c r="AB100" s="138"/>
      <c r="AC100" s="138"/>
      <c r="AD100" s="138"/>
      <c r="AE100" s="138"/>
      <c r="AF100" s="138"/>
      <c r="AG100" s="138"/>
      <c r="AH100" s="138"/>
      <c r="AI100" s="138"/>
      <c r="AJ100" s="138"/>
      <c r="AK100" s="138"/>
      <c r="AL100" s="138"/>
      <c r="AM100" s="138"/>
      <c r="AN100" s="138"/>
      <c r="AO100" s="138"/>
    </row>
    <row r="101" spans="1:41" x14ac:dyDescent="0.15">
      <c r="A101" s="138"/>
      <c r="B101" s="138"/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  <c r="AA101" s="138"/>
      <c r="AB101" s="138"/>
      <c r="AC101" s="138"/>
      <c r="AD101" s="138"/>
      <c r="AE101" s="138"/>
      <c r="AF101" s="138"/>
      <c r="AG101" s="138"/>
      <c r="AH101" s="138"/>
      <c r="AI101" s="138"/>
      <c r="AJ101" s="138"/>
      <c r="AK101" s="138"/>
      <c r="AL101" s="138"/>
      <c r="AM101" s="138"/>
      <c r="AN101" s="138"/>
      <c r="AO101" s="138"/>
    </row>
    <row r="102" spans="1:41" x14ac:dyDescent="0.15">
      <c r="A102" s="138"/>
      <c r="B102" s="138"/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</row>
    <row r="103" spans="1:41" x14ac:dyDescent="0.15">
      <c r="A103" s="138"/>
      <c r="B103" s="138"/>
      <c r="C103" s="138"/>
      <c r="D103" s="138"/>
      <c r="E103" s="138"/>
      <c r="F103" s="138"/>
      <c r="G103" s="138"/>
      <c r="H103" s="138"/>
      <c r="I103" s="138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  <c r="AA103" s="138"/>
      <c r="AB103" s="138"/>
      <c r="AC103" s="138"/>
      <c r="AD103" s="138"/>
      <c r="AE103" s="138"/>
      <c r="AF103" s="138"/>
      <c r="AG103" s="138"/>
      <c r="AH103" s="138"/>
      <c r="AI103" s="138"/>
      <c r="AJ103" s="138"/>
      <c r="AK103" s="138"/>
      <c r="AL103" s="138"/>
      <c r="AM103" s="138"/>
      <c r="AN103" s="138"/>
      <c r="AO103" s="138"/>
    </row>
    <row r="104" spans="1:41" x14ac:dyDescent="0.15">
      <c r="A104" s="138"/>
      <c r="B104" s="138"/>
      <c r="C104" s="138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</row>
    <row r="105" spans="1:41" x14ac:dyDescent="0.15">
      <c r="A105" s="138"/>
      <c r="B105" s="138"/>
      <c r="C105" s="138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</row>
    <row r="106" spans="1:41" x14ac:dyDescent="0.15">
      <c r="A106" s="138"/>
      <c r="B106" s="138"/>
      <c r="C106" s="138"/>
      <c r="D106" s="138"/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</row>
    <row r="107" spans="1:41" x14ac:dyDescent="0.15">
      <c r="A107" s="138"/>
      <c r="B107" s="138"/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38"/>
      <c r="AC107" s="138"/>
      <c r="AD107" s="138"/>
      <c r="AE107" s="138"/>
      <c r="AF107" s="138"/>
      <c r="AG107" s="138"/>
      <c r="AH107" s="138"/>
      <c r="AI107" s="138"/>
      <c r="AJ107" s="138"/>
      <c r="AK107" s="138"/>
      <c r="AL107" s="138"/>
      <c r="AM107" s="138"/>
      <c r="AN107" s="138"/>
      <c r="AO107" s="138"/>
    </row>
    <row r="108" spans="1:41" x14ac:dyDescent="0.15">
      <c r="A108" s="138"/>
      <c r="B108" s="138"/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  <c r="AM108" s="138"/>
      <c r="AN108" s="138"/>
      <c r="AO108" s="138"/>
    </row>
    <row r="109" spans="1:41" x14ac:dyDescent="0.15">
      <c r="A109" s="138"/>
      <c r="B109" s="138"/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</row>
    <row r="110" spans="1:41" x14ac:dyDescent="0.15">
      <c r="A110" s="138"/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</row>
    <row r="111" spans="1:41" x14ac:dyDescent="0.15">
      <c r="A111" s="138"/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  <c r="AM111" s="138"/>
      <c r="AN111" s="138"/>
      <c r="AO111" s="138"/>
    </row>
    <row r="112" spans="1:41" x14ac:dyDescent="0.15">
      <c r="A112" s="138"/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</row>
    <row r="113" spans="1:41" x14ac:dyDescent="0.15">
      <c r="A113" s="138"/>
      <c r="B113" s="138"/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  <c r="AM113" s="138"/>
      <c r="AN113" s="138"/>
      <c r="AO113" s="138"/>
    </row>
    <row r="114" spans="1:41" x14ac:dyDescent="0.15">
      <c r="A114" s="138"/>
      <c r="B114" s="138"/>
      <c r="C114" s="138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</row>
    <row r="115" spans="1:41" x14ac:dyDescent="0.15">
      <c r="A115" s="138"/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</row>
    <row r="116" spans="1:41" x14ac:dyDescent="0.15">
      <c r="A116" s="138"/>
      <c r="B116" s="138"/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</row>
    <row r="117" spans="1:41" x14ac:dyDescent="0.15">
      <c r="A117" s="138"/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</row>
    <row r="118" spans="1:41" x14ac:dyDescent="0.15">
      <c r="A118" s="138"/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  <c r="AM118" s="138"/>
      <c r="AN118" s="138"/>
      <c r="AO118" s="138"/>
    </row>
    <row r="119" spans="1:41" x14ac:dyDescent="0.15">
      <c r="A119" s="138"/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  <c r="AM119" s="138"/>
      <c r="AN119" s="138"/>
      <c r="AO119" s="138"/>
    </row>
    <row r="120" spans="1:41" x14ac:dyDescent="0.15">
      <c r="A120" s="138"/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  <c r="AM120" s="138"/>
      <c r="AN120" s="138"/>
      <c r="AO120" s="138"/>
    </row>
    <row r="121" spans="1:41" x14ac:dyDescent="0.15">
      <c r="A121" s="138"/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</row>
    <row r="122" spans="1:41" x14ac:dyDescent="0.15">
      <c r="A122" s="138"/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8"/>
      <c r="AN122" s="138"/>
      <c r="AO122" s="138"/>
    </row>
    <row r="123" spans="1:41" x14ac:dyDescent="0.15">
      <c r="A123" s="138"/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</row>
    <row r="124" spans="1:41" x14ac:dyDescent="0.15">
      <c r="A124" s="138"/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</row>
    <row r="125" spans="1:41" x14ac:dyDescent="0.15">
      <c r="A125" s="138"/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</row>
    <row r="126" spans="1:41" x14ac:dyDescent="0.15">
      <c r="A126" s="138"/>
      <c r="B126" s="138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</row>
    <row r="127" spans="1:41" x14ac:dyDescent="0.15">
      <c r="A127" s="138"/>
      <c r="B127" s="138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</row>
    <row r="128" spans="1:41" x14ac:dyDescent="0.15">
      <c r="A128" s="138"/>
      <c r="B128" s="138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</row>
    <row r="129" spans="1:41" x14ac:dyDescent="0.15">
      <c r="A129" s="138"/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</row>
    <row r="130" spans="1:41" x14ac:dyDescent="0.15">
      <c r="A130" s="138"/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</row>
    <row r="131" spans="1:41" x14ac:dyDescent="0.15">
      <c r="A131" s="138"/>
      <c r="B131" s="138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</row>
    <row r="132" spans="1:41" x14ac:dyDescent="0.15">
      <c r="A132" s="138"/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</row>
    <row r="133" spans="1:41" x14ac:dyDescent="0.15">
      <c r="A133" s="138"/>
      <c r="B133" s="138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</row>
    <row r="134" spans="1:41" x14ac:dyDescent="0.15">
      <c r="A134" s="138"/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</row>
    <row r="135" spans="1:41" x14ac:dyDescent="0.15">
      <c r="A135" s="138"/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</row>
    <row r="136" spans="1:41" x14ac:dyDescent="0.15">
      <c r="A136" s="138"/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</row>
    <row r="137" spans="1:41" x14ac:dyDescent="0.15">
      <c r="A137" s="138"/>
      <c r="B137" s="138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</row>
    <row r="138" spans="1:41" x14ac:dyDescent="0.15">
      <c r="A138" s="138"/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</row>
    <row r="139" spans="1:41" x14ac:dyDescent="0.15">
      <c r="A139" s="138"/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</row>
    <row r="140" spans="1:41" x14ac:dyDescent="0.15">
      <c r="A140" s="138"/>
      <c r="B140" s="138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</row>
    <row r="141" spans="1:41" x14ac:dyDescent="0.15">
      <c r="A141" s="138"/>
      <c r="B141" s="138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</row>
    <row r="142" spans="1:41" x14ac:dyDescent="0.15">
      <c r="A142" s="138"/>
      <c r="B142" s="138"/>
      <c r="C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</row>
    <row r="143" spans="1:41" x14ac:dyDescent="0.15">
      <c r="A143" s="138"/>
      <c r="B143" s="138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</row>
    <row r="144" spans="1:41" x14ac:dyDescent="0.15">
      <c r="A144" s="138"/>
      <c r="B144" s="138"/>
      <c r="C144" s="138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</row>
    <row r="145" spans="1:41" x14ac:dyDescent="0.15">
      <c r="A145" s="138"/>
      <c r="B145" s="138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</row>
    <row r="146" spans="1:41" x14ac:dyDescent="0.15">
      <c r="A146" s="138"/>
      <c r="B146" s="138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</row>
    <row r="147" spans="1:41" x14ac:dyDescent="0.15">
      <c r="A147" s="138"/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</row>
    <row r="148" spans="1:41" x14ac:dyDescent="0.15">
      <c r="A148" s="138"/>
      <c r="B148" s="138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</row>
    <row r="149" spans="1:41" x14ac:dyDescent="0.15">
      <c r="A149" s="138"/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</row>
    <row r="150" spans="1:41" x14ac:dyDescent="0.15">
      <c r="A150" s="138"/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</row>
    <row r="151" spans="1:41" x14ac:dyDescent="0.15">
      <c r="A151" s="138"/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</row>
    <row r="152" spans="1:41" x14ac:dyDescent="0.15">
      <c r="A152" s="138"/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</row>
    <row r="153" spans="1:41" x14ac:dyDescent="0.15">
      <c r="A153" s="138"/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</row>
    <row r="154" spans="1:41" x14ac:dyDescent="0.15">
      <c r="A154" s="138"/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</row>
    <row r="155" spans="1:41" x14ac:dyDescent="0.15">
      <c r="A155" s="138"/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</row>
    <row r="156" spans="1:41" x14ac:dyDescent="0.15">
      <c r="A156" s="138"/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</row>
    <row r="157" spans="1:41" x14ac:dyDescent="0.15">
      <c r="A157" s="138"/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</row>
    <row r="158" spans="1:41" x14ac:dyDescent="0.15">
      <c r="A158" s="138"/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</row>
    <row r="159" spans="1:41" x14ac:dyDescent="0.15">
      <c r="A159" s="138"/>
      <c r="B159" s="138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</row>
    <row r="160" spans="1:41" x14ac:dyDescent="0.15">
      <c r="A160" s="138"/>
      <c r="B160" s="138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</row>
    <row r="161" spans="1:41" x14ac:dyDescent="0.15">
      <c r="A161" s="138"/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</row>
    <row r="162" spans="1:41" x14ac:dyDescent="0.15">
      <c r="A162" s="138"/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</row>
    <row r="163" spans="1:41" x14ac:dyDescent="0.15">
      <c r="A163" s="138"/>
      <c r="B163" s="138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</row>
    <row r="164" spans="1:41" x14ac:dyDescent="0.15">
      <c r="A164" s="138"/>
      <c r="B164" s="138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</row>
    <row r="165" spans="1:41" x14ac:dyDescent="0.15">
      <c r="A165" s="138"/>
      <c r="B165" s="138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</row>
    <row r="166" spans="1:41" x14ac:dyDescent="0.15">
      <c r="A166" s="138"/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</row>
    <row r="167" spans="1:41" x14ac:dyDescent="0.15">
      <c r="A167" s="138"/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</row>
    <row r="168" spans="1:41" x14ac:dyDescent="0.15">
      <c r="A168" s="138"/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</row>
    <row r="169" spans="1:41" x14ac:dyDescent="0.15">
      <c r="A169" s="138"/>
      <c r="B169" s="138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</row>
    <row r="170" spans="1:41" x14ac:dyDescent="0.15">
      <c r="A170" s="138"/>
      <c r="B170" s="138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</row>
    <row r="171" spans="1:41" x14ac:dyDescent="0.15">
      <c r="A171" s="138"/>
      <c r="B171" s="138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</row>
    <row r="172" spans="1:41" x14ac:dyDescent="0.15">
      <c r="A172" s="138"/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</row>
    <row r="173" spans="1:41" x14ac:dyDescent="0.15">
      <c r="A173" s="138"/>
      <c r="B173" s="138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</row>
    <row r="174" spans="1:41" x14ac:dyDescent="0.15">
      <c r="A174" s="138"/>
      <c r="B174" s="138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</row>
    <row r="175" spans="1:41" x14ac:dyDescent="0.15">
      <c r="A175" s="138"/>
      <c r="B175" s="138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</row>
    <row r="176" spans="1:41" x14ac:dyDescent="0.15">
      <c r="A176" s="138"/>
      <c r="B176" s="138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</row>
    <row r="177" spans="1:41" x14ac:dyDescent="0.15">
      <c r="A177" s="138"/>
      <c r="B177" s="138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</row>
    <row r="178" spans="1:41" x14ac:dyDescent="0.15">
      <c r="A178" s="138"/>
      <c r="B178" s="138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</row>
    <row r="179" spans="1:41" x14ac:dyDescent="0.15">
      <c r="A179" s="138"/>
      <c r="B179" s="138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</row>
    <row r="180" spans="1:41" x14ac:dyDescent="0.15">
      <c r="A180" s="138"/>
      <c r="B180" s="138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</row>
    <row r="181" spans="1:41" x14ac:dyDescent="0.15">
      <c r="A181" s="138"/>
      <c r="B181" s="138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</row>
    <row r="182" spans="1:41" x14ac:dyDescent="0.15">
      <c r="A182" s="138"/>
      <c r="B182" s="138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</row>
    <row r="183" spans="1:41" x14ac:dyDescent="0.15">
      <c r="A183" s="138"/>
      <c r="B183" s="138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</row>
    <row r="184" spans="1:41" x14ac:dyDescent="0.15">
      <c r="A184" s="138"/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</row>
    <row r="185" spans="1:41" x14ac:dyDescent="0.15">
      <c r="A185" s="138"/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</row>
    <row r="186" spans="1:41" x14ac:dyDescent="0.15">
      <c r="A186" s="138"/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</row>
    <row r="187" spans="1:41" x14ac:dyDescent="0.15">
      <c r="A187" s="138"/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</row>
    <row r="188" spans="1:41" x14ac:dyDescent="0.15">
      <c r="A188" s="138"/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</row>
    <row r="189" spans="1:41" x14ac:dyDescent="0.15">
      <c r="A189" s="138"/>
      <c r="B189" s="138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</row>
    <row r="190" spans="1:41" x14ac:dyDescent="0.15">
      <c r="A190" s="138"/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</row>
    <row r="191" spans="1:41" x14ac:dyDescent="0.15">
      <c r="A191" s="138"/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</row>
    <row r="192" spans="1:41" x14ac:dyDescent="0.15">
      <c r="A192" s="138"/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</row>
    <row r="193" spans="1:41" x14ac:dyDescent="0.15">
      <c r="A193" s="138"/>
      <c r="B193" s="138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</row>
    <row r="194" spans="1:41" x14ac:dyDescent="0.15">
      <c r="A194" s="138"/>
      <c r="B194" s="138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</row>
    <row r="195" spans="1:41" x14ac:dyDescent="0.15">
      <c r="A195" s="138"/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</row>
    <row r="196" spans="1:41" x14ac:dyDescent="0.15">
      <c r="A196" s="138"/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</row>
    <row r="197" spans="1:41" x14ac:dyDescent="0.15">
      <c r="A197" s="138"/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</row>
    <row r="198" spans="1:41" x14ac:dyDescent="0.15">
      <c r="A198" s="138"/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</row>
    <row r="199" spans="1:41" x14ac:dyDescent="0.15">
      <c r="A199" s="138"/>
      <c r="B199" s="138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</row>
    <row r="200" spans="1:41" x14ac:dyDescent="0.15">
      <c r="A200" s="138"/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</row>
    <row r="201" spans="1:41" x14ac:dyDescent="0.15">
      <c r="A201" s="138"/>
      <c r="B201" s="138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</row>
    <row r="202" spans="1:41" x14ac:dyDescent="0.15">
      <c r="A202" s="138"/>
      <c r="B202" s="138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</row>
    <row r="203" spans="1:41" x14ac:dyDescent="0.15">
      <c r="A203" s="138"/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</row>
    <row r="204" spans="1:41" x14ac:dyDescent="0.15">
      <c r="A204" s="138"/>
      <c r="B204" s="138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</row>
    <row r="205" spans="1:41" x14ac:dyDescent="0.15">
      <c r="A205" s="138"/>
      <c r="B205" s="138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</row>
    <row r="206" spans="1:41" x14ac:dyDescent="0.15">
      <c r="A206" s="138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</row>
    <row r="207" spans="1:41" x14ac:dyDescent="0.15">
      <c r="A207" s="138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</row>
    <row r="208" spans="1:41" x14ac:dyDescent="0.15">
      <c r="A208" s="138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</row>
    <row r="209" spans="1:41" x14ac:dyDescent="0.15">
      <c r="A209" s="138"/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</row>
    <row r="210" spans="1:41" x14ac:dyDescent="0.15">
      <c r="A210" s="138"/>
      <c r="B210" s="138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</row>
    <row r="211" spans="1:41" x14ac:dyDescent="0.15">
      <c r="A211" s="138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</row>
    <row r="212" spans="1:41" x14ac:dyDescent="0.15">
      <c r="A212" s="138"/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</row>
    <row r="213" spans="1:41" x14ac:dyDescent="0.15">
      <c r="A213" s="138"/>
      <c r="B213" s="138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</row>
    <row r="214" spans="1:41" x14ac:dyDescent="0.15">
      <c r="A214" s="138"/>
      <c r="B214" s="138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</row>
    <row r="215" spans="1:41" x14ac:dyDescent="0.15">
      <c r="A215" s="138"/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</row>
    <row r="216" spans="1:41" x14ac:dyDescent="0.15">
      <c r="A216" s="138"/>
      <c r="B216" s="138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</row>
    <row r="217" spans="1:41" x14ac:dyDescent="0.15">
      <c r="A217" s="138"/>
      <c r="B217" s="138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</row>
    <row r="218" spans="1:41" x14ac:dyDescent="0.15">
      <c r="A218" s="138"/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</row>
    <row r="219" spans="1:41" x14ac:dyDescent="0.15">
      <c r="A219" s="138"/>
      <c r="B219" s="138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</row>
    <row r="220" spans="1:41" x14ac:dyDescent="0.15">
      <c r="A220" s="138"/>
      <c r="B220" s="138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</row>
    <row r="221" spans="1:41" x14ac:dyDescent="0.15">
      <c r="A221" s="138"/>
      <c r="B221" s="138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</row>
    <row r="222" spans="1:41" x14ac:dyDescent="0.15">
      <c r="A222" s="138"/>
      <c r="B222" s="138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</row>
    <row r="223" spans="1:41" x14ac:dyDescent="0.15">
      <c r="A223" s="138"/>
      <c r="B223" s="138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</row>
    <row r="224" spans="1:41" x14ac:dyDescent="0.15">
      <c r="A224" s="138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</row>
    <row r="225" spans="1:41" x14ac:dyDescent="0.15">
      <c r="A225" s="138"/>
      <c r="B225" s="138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</row>
    <row r="226" spans="1:41" x14ac:dyDescent="0.15">
      <c r="A226" s="138"/>
      <c r="B226" s="138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</row>
    <row r="227" spans="1:41" x14ac:dyDescent="0.15">
      <c r="A227" s="138"/>
      <c r="B227" s="138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</row>
    <row r="228" spans="1:41" x14ac:dyDescent="0.15">
      <c r="A228" s="138"/>
      <c r="B228" s="138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</row>
    <row r="229" spans="1:41" x14ac:dyDescent="0.15">
      <c r="A229" s="138"/>
      <c r="B229" s="138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</row>
    <row r="230" spans="1:41" x14ac:dyDescent="0.15">
      <c r="A230" s="138"/>
      <c r="B230" s="138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</row>
    <row r="231" spans="1:41" x14ac:dyDescent="0.15">
      <c r="A231" s="138"/>
      <c r="B231" s="138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</row>
    <row r="232" spans="1:41" x14ac:dyDescent="0.15">
      <c r="A232" s="138"/>
      <c r="B232" s="138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</row>
    <row r="233" spans="1:41" x14ac:dyDescent="0.15">
      <c r="A233" s="138"/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</row>
    <row r="234" spans="1:41" x14ac:dyDescent="0.15">
      <c r="A234" s="138"/>
      <c r="B234" s="138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</row>
    <row r="235" spans="1:41" x14ac:dyDescent="0.15">
      <c r="A235" s="138"/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</row>
    <row r="236" spans="1:41" x14ac:dyDescent="0.15">
      <c r="A236" s="138"/>
      <c r="B236" s="138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</row>
    <row r="237" spans="1:41" x14ac:dyDescent="0.15">
      <c r="A237" s="138"/>
      <c r="B237" s="138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</row>
    <row r="238" spans="1:41" x14ac:dyDescent="0.15">
      <c r="A238" s="138"/>
      <c r="B238" s="138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</row>
    <row r="239" spans="1:41" x14ac:dyDescent="0.15">
      <c r="A239" s="138"/>
      <c r="B239" s="138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</row>
    <row r="240" spans="1:41" x14ac:dyDescent="0.15">
      <c r="A240" s="138"/>
      <c r="B240" s="138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</row>
    <row r="241" spans="1:41" x14ac:dyDescent="0.15">
      <c r="A241" s="138"/>
      <c r="B241" s="138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</row>
    <row r="242" spans="1:41" x14ac:dyDescent="0.15">
      <c r="A242" s="138"/>
      <c r="B242" s="138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</row>
    <row r="243" spans="1:41" x14ac:dyDescent="0.15">
      <c r="A243" s="138"/>
      <c r="B243" s="138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</row>
    <row r="244" spans="1:41" x14ac:dyDescent="0.15">
      <c r="A244" s="138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</row>
    <row r="245" spans="1:41" x14ac:dyDescent="0.15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</row>
    <row r="246" spans="1:41" x14ac:dyDescent="0.15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</row>
    <row r="247" spans="1:41" x14ac:dyDescent="0.15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</row>
    <row r="248" spans="1:41" x14ac:dyDescent="0.15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</row>
    <row r="249" spans="1:41" x14ac:dyDescent="0.15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</row>
    <row r="250" spans="1:41" x14ac:dyDescent="0.15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</row>
    <row r="251" spans="1:41" x14ac:dyDescent="0.15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</row>
    <row r="252" spans="1:41" x14ac:dyDescent="0.15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</row>
    <row r="253" spans="1:41" x14ac:dyDescent="0.15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</row>
    <row r="254" spans="1:41" x14ac:dyDescent="0.15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</row>
    <row r="255" spans="1:41" x14ac:dyDescent="0.15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</row>
    <row r="256" spans="1:41" x14ac:dyDescent="0.15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</row>
    <row r="257" spans="1:41" x14ac:dyDescent="0.15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</row>
    <row r="258" spans="1:41" x14ac:dyDescent="0.15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</row>
    <row r="259" spans="1:41" x14ac:dyDescent="0.15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</row>
    <row r="260" spans="1:41" x14ac:dyDescent="0.15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</row>
    <row r="261" spans="1:41" x14ac:dyDescent="0.15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</row>
    <row r="262" spans="1:41" x14ac:dyDescent="0.15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</row>
    <row r="263" spans="1:41" x14ac:dyDescent="0.15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</row>
    <row r="264" spans="1:41" x14ac:dyDescent="0.15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</row>
    <row r="265" spans="1:41" x14ac:dyDescent="0.15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</row>
    <row r="266" spans="1:41" x14ac:dyDescent="0.15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</row>
    <row r="267" spans="1:41" x14ac:dyDescent="0.15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</row>
    <row r="268" spans="1:41" x14ac:dyDescent="0.15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</row>
    <row r="269" spans="1:41" x14ac:dyDescent="0.15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</row>
    <row r="270" spans="1:41" x14ac:dyDescent="0.15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</row>
    <row r="271" spans="1:41" x14ac:dyDescent="0.15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</row>
    <row r="272" spans="1:41" x14ac:dyDescent="0.15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</row>
    <row r="273" spans="1:41" x14ac:dyDescent="0.15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</row>
    <row r="274" spans="1:41" x14ac:dyDescent="0.15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</row>
    <row r="275" spans="1:41" x14ac:dyDescent="0.15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</row>
    <row r="276" spans="1:41" x14ac:dyDescent="0.15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</row>
    <row r="277" spans="1:41" x14ac:dyDescent="0.15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</row>
    <row r="278" spans="1:41" x14ac:dyDescent="0.15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</row>
    <row r="279" spans="1:41" x14ac:dyDescent="0.15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</row>
    <row r="280" spans="1:41" x14ac:dyDescent="0.15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</row>
    <row r="281" spans="1:41" x14ac:dyDescent="0.15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</row>
    <row r="282" spans="1:41" x14ac:dyDescent="0.15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</row>
    <row r="283" spans="1:41" x14ac:dyDescent="0.15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</row>
    <row r="284" spans="1:41" x14ac:dyDescent="0.15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</row>
    <row r="285" spans="1:41" x14ac:dyDescent="0.15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</row>
    <row r="286" spans="1:41" x14ac:dyDescent="0.15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</row>
    <row r="287" spans="1:41" x14ac:dyDescent="0.15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</row>
    <row r="288" spans="1:41" x14ac:dyDescent="0.15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</row>
    <row r="289" spans="1:41" x14ac:dyDescent="0.1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</row>
    <row r="290" spans="1:41" x14ac:dyDescent="0.15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</row>
    <row r="291" spans="1:41" x14ac:dyDescent="0.15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</row>
    <row r="292" spans="1:41" x14ac:dyDescent="0.15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</row>
    <row r="293" spans="1:41" x14ac:dyDescent="0.15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</row>
    <row r="294" spans="1:41" x14ac:dyDescent="0.15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</row>
    <row r="295" spans="1:41" x14ac:dyDescent="0.15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</row>
    <row r="296" spans="1:41" x14ac:dyDescent="0.15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</row>
    <row r="297" spans="1:41" x14ac:dyDescent="0.15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</row>
    <row r="298" spans="1:41" x14ac:dyDescent="0.15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</row>
    <row r="299" spans="1:41" x14ac:dyDescent="0.15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</row>
    <row r="300" spans="1:41" x14ac:dyDescent="0.15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</row>
    <row r="301" spans="1:41" x14ac:dyDescent="0.15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</row>
    <row r="302" spans="1:41" x14ac:dyDescent="0.15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</row>
    <row r="303" spans="1:41" x14ac:dyDescent="0.15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</row>
    <row r="304" spans="1:41" x14ac:dyDescent="0.15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</row>
    <row r="305" spans="1:41" x14ac:dyDescent="0.15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</row>
    <row r="306" spans="1:41" x14ac:dyDescent="0.15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</row>
    <row r="307" spans="1:41" x14ac:dyDescent="0.15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</row>
    <row r="308" spans="1:41" x14ac:dyDescent="0.15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</row>
    <row r="309" spans="1:41" x14ac:dyDescent="0.15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</row>
    <row r="310" spans="1:41" x14ac:dyDescent="0.15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</row>
    <row r="311" spans="1:41" x14ac:dyDescent="0.15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</row>
    <row r="312" spans="1:41" x14ac:dyDescent="0.15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</row>
    <row r="313" spans="1:41" x14ac:dyDescent="0.15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</row>
    <row r="314" spans="1:41" x14ac:dyDescent="0.15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</row>
    <row r="315" spans="1:41" x14ac:dyDescent="0.15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</row>
    <row r="316" spans="1:41" x14ac:dyDescent="0.15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</row>
    <row r="317" spans="1:41" x14ac:dyDescent="0.15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</row>
    <row r="318" spans="1:41" x14ac:dyDescent="0.15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</row>
    <row r="319" spans="1:41" x14ac:dyDescent="0.1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</row>
    <row r="320" spans="1:41" x14ac:dyDescent="0.15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</row>
    <row r="321" spans="1:41" x14ac:dyDescent="0.15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</row>
    <row r="322" spans="1:41" x14ac:dyDescent="0.15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</row>
    <row r="323" spans="1:41" x14ac:dyDescent="0.1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</row>
    <row r="324" spans="1:41" x14ac:dyDescent="0.15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</row>
    <row r="325" spans="1:41" x14ac:dyDescent="0.15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</row>
    <row r="326" spans="1:41" x14ac:dyDescent="0.1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</row>
    <row r="327" spans="1:41" x14ac:dyDescent="0.1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</row>
    <row r="328" spans="1:41" x14ac:dyDescent="0.15"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</row>
    <row r="329" spans="1:41" x14ac:dyDescent="0.15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</row>
    <row r="330" spans="1:41" x14ac:dyDescent="0.15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</row>
    <row r="331" spans="1:41" x14ac:dyDescent="0.1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</row>
    <row r="332" spans="1:41" x14ac:dyDescent="0.15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</row>
    <row r="333" spans="1:41" x14ac:dyDescent="0.15"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</row>
    <row r="334" spans="1:41" x14ac:dyDescent="0.15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</row>
    <row r="335" spans="1:41" x14ac:dyDescent="0.1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</row>
    <row r="336" spans="1:41" x14ac:dyDescent="0.1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</row>
    <row r="337" spans="1:41" x14ac:dyDescent="0.1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</row>
    <row r="338" spans="1:41" x14ac:dyDescent="0.15"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</row>
    <row r="339" spans="1:41" x14ac:dyDescent="0.1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</row>
    <row r="340" spans="1:41" x14ac:dyDescent="0.1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</row>
    <row r="341" spans="1:41" x14ac:dyDescent="0.1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</row>
    <row r="342" spans="1:41" x14ac:dyDescent="0.1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</row>
    <row r="343" spans="1:41" x14ac:dyDescent="0.15"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</row>
    <row r="344" spans="1:41" x14ac:dyDescent="0.1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</row>
    <row r="345" spans="1:41" x14ac:dyDescent="0.1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</row>
    <row r="346" spans="1:41" x14ac:dyDescent="0.1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</row>
    <row r="347" spans="1:41" x14ac:dyDescent="0.1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</row>
    <row r="348" spans="1:41" x14ac:dyDescent="0.15"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</row>
    <row r="349" spans="1:41" x14ac:dyDescent="0.1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</row>
    <row r="350" spans="1:41" x14ac:dyDescent="0.1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</row>
    <row r="351" spans="1:41" x14ac:dyDescent="0.1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</row>
    <row r="352" spans="1:41" x14ac:dyDescent="0.1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</row>
    <row r="353" spans="1:41" x14ac:dyDescent="0.15"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</row>
    <row r="354" spans="1:41" x14ac:dyDescent="0.1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</row>
    <row r="355" spans="1:41" x14ac:dyDescent="0.1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</row>
    <row r="356" spans="1:41" x14ac:dyDescent="0.1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</row>
    <row r="357" spans="1:41" x14ac:dyDescent="0.1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</row>
    <row r="358" spans="1:41" x14ac:dyDescent="0.15"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</row>
    <row r="359" spans="1:41" x14ac:dyDescent="0.1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</row>
    <row r="360" spans="1:41" x14ac:dyDescent="0.1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</row>
    <row r="361" spans="1:41" x14ac:dyDescent="0.1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</row>
    <row r="362" spans="1:41" x14ac:dyDescent="0.1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</row>
    <row r="363" spans="1:41" x14ac:dyDescent="0.15"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</row>
    <row r="364" spans="1:41" x14ac:dyDescent="0.1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</row>
    <row r="365" spans="1:41" x14ac:dyDescent="0.1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</row>
    <row r="366" spans="1:41" x14ac:dyDescent="0.1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</row>
    <row r="367" spans="1:41" x14ac:dyDescent="0.1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</row>
    <row r="368" spans="1:41" x14ac:dyDescent="0.15"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</row>
    <row r="369" spans="1:41" x14ac:dyDescent="0.1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</row>
    <row r="370" spans="1:41" x14ac:dyDescent="0.1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</row>
    <row r="371" spans="1:41" x14ac:dyDescent="0.1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</row>
    <row r="372" spans="1:41" x14ac:dyDescent="0.1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</row>
    <row r="373" spans="1:41" x14ac:dyDescent="0.15"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</row>
    <row r="374" spans="1:41" x14ac:dyDescent="0.1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</row>
    <row r="375" spans="1:41" x14ac:dyDescent="0.1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</row>
    <row r="376" spans="1:41" x14ac:dyDescent="0.1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</row>
    <row r="377" spans="1:41" x14ac:dyDescent="0.1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</row>
    <row r="378" spans="1:41" x14ac:dyDescent="0.15"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</row>
    <row r="379" spans="1:41" x14ac:dyDescent="0.1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</row>
    <row r="380" spans="1:41" x14ac:dyDescent="0.1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</row>
    <row r="381" spans="1:41" x14ac:dyDescent="0.1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</row>
    <row r="382" spans="1:41" x14ac:dyDescent="0.1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</row>
    <row r="383" spans="1:41" x14ac:dyDescent="0.15"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</row>
    <row r="384" spans="1:41" x14ac:dyDescent="0.1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</row>
    <row r="385" spans="1:41" x14ac:dyDescent="0.1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</row>
    <row r="386" spans="1:41" x14ac:dyDescent="0.1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</row>
    <row r="387" spans="1:41" x14ac:dyDescent="0.1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</row>
    <row r="388" spans="1:41" x14ac:dyDescent="0.15"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</row>
    <row r="389" spans="1:41" x14ac:dyDescent="0.1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</row>
    <row r="390" spans="1:41" x14ac:dyDescent="0.1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</row>
    <row r="391" spans="1:41" x14ac:dyDescent="0.1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</row>
    <row r="392" spans="1:41" x14ac:dyDescent="0.1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</row>
    <row r="393" spans="1:41" x14ac:dyDescent="0.15"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</row>
    <row r="394" spans="1:41" x14ac:dyDescent="0.1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</row>
    <row r="395" spans="1:41" x14ac:dyDescent="0.1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</row>
    <row r="396" spans="1:41" x14ac:dyDescent="0.1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</row>
    <row r="397" spans="1:41" x14ac:dyDescent="0.1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</row>
    <row r="398" spans="1:41" x14ac:dyDescent="0.15"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</row>
    <row r="399" spans="1:41" x14ac:dyDescent="0.1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</row>
    <row r="400" spans="1:41" x14ac:dyDescent="0.1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</row>
    <row r="401" spans="1:41" x14ac:dyDescent="0.1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</row>
    <row r="402" spans="1:41" x14ac:dyDescent="0.1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</row>
    <row r="403" spans="1:41" x14ac:dyDescent="0.15"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</row>
    <row r="404" spans="1:41" x14ac:dyDescent="0.1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</row>
    <row r="405" spans="1:41" x14ac:dyDescent="0.1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</row>
    <row r="406" spans="1:41" x14ac:dyDescent="0.1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</row>
    <row r="407" spans="1:41" x14ac:dyDescent="0.1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</row>
    <row r="408" spans="1:41" x14ac:dyDescent="0.15"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</row>
    <row r="409" spans="1:41" x14ac:dyDescent="0.1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</row>
    <row r="410" spans="1:41" x14ac:dyDescent="0.1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</row>
    <row r="411" spans="1:41" x14ac:dyDescent="0.1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</row>
    <row r="412" spans="1:41" x14ac:dyDescent="0.1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</row>
    <row r="413" spans="1:41" x14ac:dyDescent="0.15"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</row>
    <row r="414" spans="1:41" x14ac:dyDescent="0.1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</row>
    <row r="415" spans="1:41" x14ac:dyDescent="0.1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</row>
    <row r="416" spans="1:41" x14ac:dyDescent="0.1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</row>
    <row r="417" spans="1:41" x14ac:dyDescent="0.1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</row>
    <row r="418" spans="1:41" x14ac:dyDescent="0.15"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</row>
    <row r="419" spans="1:41" x14ac:dyDescent="0.1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</row>
    <row r="420" spans="1:41" x14ac:dyDescent="0.1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</row>
    <row r="421" spans="1:41" x14ac:dyDescent="0.1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</row>
    <row r="422" spans="1:41" x14ac:dyDescent="0.1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</row>
    <row r="423" spans="1:41" x14ac:dyDescent="0.15"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</row>
    <row r="424" spans="1:41" x14ac:dyDescent="0.1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</row>
    <row r="425" spans="1:41" x14ac:dyDescent="0.1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</row>
    <row r="426" spans="1:41" x14ac:dyDescent="0.1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</row>
    <row r="427" spans="1:41" x14ac:dyDescent="0.1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</row>
    <row r="428" spans="1:41" x14ac:dyDescent="0.15"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</row>
    <row r="429" spans="1:41" x14ac:dyDescent="0.1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</row>
    <row r="430" spans="1:41" x14ac:dyDescent="0.1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</row>
    <row r="431" spans="1:41" x14ac:dyDescent="0.1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</row>
    <row r="432" spans="1:41" x14ac:dyDescent="0.1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</row>
    <row r="433" spans="1:41" x14ac:dyDescent="0.15"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</row>
    <row r="434" spans="1:41" x14ac:dyDescent="0.1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</row>
    <row r="435" spans="1:41" x14ac:dyDescent="0.1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</row>
    <row r="436" spans="1:41" x14ac:dyDescent="0.1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</row>
    <row r="437" spans="1:41" x14ac:dyDescent="0.1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</row>
    <row r="438" spans="1:41" x14ac:dyDescent="0.15"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</row>
    <row r="439" spans="1:41" x14ac:dyDescent="0.1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</row>
    <row r="440" spans="1:41" x14ac:dyDescent="0.1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</row>
    <row r="441" spans="1:41" x14ac:dyDescent="0.1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</row>
    <row r="442" spans="1:41" x14ac:dyDescent="0.1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</row>
    <row r="443" spans="1:41" x14ac:dyDescent="0.15"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</row>
    <row r="444" spans="1:41" x14ac:dyDescent="0.1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</row>
    <row r="445" spans="1:41" x14ac:dyDescent="0.1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</row>
    <row r="446" spans="1:41" x14ac:dyDescent="0.1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</row>
    <row r="447" spans="1:41" x14ac:dyDescent="0.1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</row>
    <row r="448" spans="1:41" x14ac:dyDescent="0.15"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</row>
    <row r="449" spans="1:41" x14ac:dyDescent="0.1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</row>
    <row r="450" spans="1:41" x14ac:dyDescent="0.1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</row>
    <row r="451" spans="1:41" x14ac:dyDescent="0.1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</row>
    <row r="452" spans="1:41" x14ac:dyDescent="0.1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</row>
    <row r="453" spans="1:41" x14ac:dyDescent="0.15"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</row>
    <row r="454" spans="1:41" x14ac:dyDescent="0.1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</row>
    <row r="455" spans="1:41" x14ac:dyDescent="0.1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</row>
    <row r="456" spans="1:41" x14ac:dyDescent="0.1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</row>
    <row r="457" spans="1:41" x14ac:dyDescent="0.1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</row>
    <row r="458" spans="1:41" x14ac:dyDescent="0.15"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</row>
    <row r="459" spans="1:41" x14ac:dyDescent="0.1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</row>
    <row r="460" spans="1:41" x14ac:dyDescent="0.1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</row>
    <row r="461" spans="1:41" x14ac:dyDescent="0.1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</row>
    <row r="462" spans="1:41" x14ac:dyDescent="0.1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</row>
    <row r="463" spans="1:41" x14ac:dyDescent="0.15"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</row>
    <row r="464" spans="1:41" x14ac:dyDescent="0.1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</row>
    <row r="465" spans="1:41" x14ac:dyDescent="0.1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</row>
    <row r="466" spans="1:41" x14ac:dyDescent="0.1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</row>
    <row r="467" spans="1:41" x14ac:dyDescent="0.1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</row>
    <row r="468" spans="1:41" x14ac:dyDescent="0.15"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</row>
    <row r="469" spans="1:41" x14ac:dyDescent="0.1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</row>
    <row r="470" spans="1:41" x14ac:dyDescent="0.1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</row>
    <row r="471" spans="1:41" x14ac:dyDescent="0.1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</row>
    <row r="472" spans="1:41" x14ac:dyDescent="0.1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</row>
    <row r="473" spans="1:41" x14ac:dyDescent="0.15"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</row>
    <row r="474" spans="1:41" x14ac:dyDescent="0.1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</row>
    <row r="475" spans="1:41" x14ac:dyDescent="0.1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</row>
    <row r="476" spans="1:41" x14ac:dyDescent="0.1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</row>
    <row r="477" spans="1:41" x14ac:dyDescent="0.1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</row>
    <row r="478" spans="1:41" x14ac:dyDescent="0.15"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</row>
    <row r="479" spans="1:41" x14ac:dyDescent="0.1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</row>
    <row r="480" spans="1:41" x14ac:dyDescent="0.1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</row>
    <row r="481" spans="1:41" x14ac:dyDescent="0.1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</row>
    <row r="482" spans="1:41" x14ac:dyDescent="0.1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</row>
    <row r="483" spans="1:41" x14ac:dyDescent="0.15"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</row>
    <row r="484" spans="1:41" x14ac:dyDescent="0.1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</row>
    <row r="485" spans="1:41" x14ac:dyDescent="0.1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</row>
    <row r="486" spans="1:41" x14ac:dyDescent="0.1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</row>
    <row r="487" spans="1:41" x14ac:dyDescent="0.1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</row>
    <row r="488" spans="1:41" x14ac:dyDescent="0.15"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</row>
    <row r="489" spans="1:41" x14ac:dyDescent="0.1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</row>
    <row r="490" spans="1:41" x14ac:dyDescent="0.1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</row>
    <row r="491" spans="1:41" x14ac:dyDescent="0.1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</row>
    <row r="492" spans="1:41" x14ac:dyDescent="0.1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</row>
    <row r="493" spans="1:41" x14ac:dyDescent="0.15"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</row>
    <row r="494" spans="1:41" x14ac:dyDescent="0.1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</row>
    <row r="495" spans="1:41" x14ac:dyDescent="0.1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</row>
    <row r="496" spans="1:41" x14ac:dyDescent="0.1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</row>
    <row r="497" spans="1:41" x14ac:dyDescent="0.1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</row>
    <row r="498" spans="1:41" x14ac:dyDescent="0.15"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</row>
    <row r="499" spans="1:41" x14ac:dyDescent="0.1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</row>
    <row r="500" spans="1:41" x14ac:dyDescent="0.1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</row>
    <row r="501" spans="1:41" x14ac:dyDescent="0.1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</row>
    <row r="502" spans="1:41" x14ac:dyDescent="0.1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</row>
    <row r="503" spans="1:41" x14ac:dyDescent="0.15"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</row>
    <row r="504" spans="1:41" x14ac:dyDescent="0.1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</row>
    <row r="505" spans="1:41" x14ac:dyDescent="0.1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</row>
    <row r="506" spans="1:41" x14ac:dyDescent="0.1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</row>
    <row r="507" spans="1:41" x14ac:dyDescent="0.1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</row>
    <row r="508" spans="1:41" x14ac:dyDescent="0.15"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</row>
    <row r="509" spans="1:41" x14ac:dyDescent="0.1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</row>
    <row r="510" spans="1:41" x14ac:dyDescent="0.1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</row>
    <row r="511" spans="1:41" x14ac:dyDescent="0.1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</row>
    <row r="512" spans="1:41" x14ac:dyDescent="0.1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</row>
    <row r="513" spans="1:41" x14ac:dyDescent="0.15"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</row>
    <row r="514" spans="1:41" x14ac:dyDescent="0.1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</row>
    <row r="515" spans="1:41" x14ac:dyDescent="0.1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</row>
    <row r="516" spans="1:41" x14ac:dyDescent="0.1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</row>
    <row r="517" spans="1:41" x14ac:dyDescent="0.1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</row>
    <row r="518" spans="1:41" x14ac:dyDescent="0.15"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</row>
    <row r="519" spans="1:41" x14ac:dyDescent="0.1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</row>
    <row r="520" spans="1:41" x14ac:dyDescent="0.1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</row>
    <row r="521" spans="1:41" x14ac:dyDescent="0.1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</row>
    <row r="522" spans="1:41" x14ac:dyDescent="0.1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</row>
    <row r="523" spans="1:41" x14ac:dyDescent="0.15"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</row>
    <row r="524" spans="1:41" x14ac:dyDescent="0.1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</row>
    <row r="525" spans="1:41" x14ac:dyDescent="0.1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</row>
    <row r="526" spans="1:41" x14ac:dyDescent="0.1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</row>
    <row r="527" spans="1:41" x14ac:dyDescent="0.1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</row>
    <row r="528" spans="1:41" x14ac:dyDescent="0.15"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</row>
    <row r="529" spans="1:41" x14ac:dyDescent="0.1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</row>
    <row r="530" spans="1:41" x14ac:dyDescent="0.1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</row>
    <row r="531" spans="1:41" x14ac:dyDescent="0.1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</row>
    <row r="532" spans="1:41" x14ac:dyDescent="0.1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</row>
    <row r="533" spans="1:41" x14ac:dyDescent="0.15"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</row>
    <row r="534" spans="1:41" x14ac:dyDescent="0.1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</row>
    <row r="535" spans="1:41" x14ac:dyDescent="0.1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</row>
    <row r="536" spans="1:41" x14ac:dyDescent="0.1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</row>
    <row r="537" spans="1:41" x14ac:dyDescent="0.1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</row>
    <row r="538" spans="1:41" x14ac:dyDescent="0.15"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</row>
    <row r="539" spans="1:41" x14ac:dyDescent="0.1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</row>
    <row r="540" spans="1:41" x14ac:dyDescent="0.1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</row>
    <row r="541" spans="1:41" x14ac:dyDescent="0.1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</row>
    <row r="542" spans="1:41" x14ac:dyDescent="0.1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</row>
    <row r="543" spans="1:41" x14ac:dyDescent="0.15"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</row>
    <row r="544" spans="1:41" x14ac:dyDescent="0.1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</row>
    <row r="545" spans="1:41" x14ac:dyDescent="0.1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</row>
    <row r="546" spans="1:41" x14ac:dyDescent="0.1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</row>
    <row r="547" spans="1:41" x14ac:dyDescent="0.1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</row>
    <row r="548" spans="1:41" x14ac:dyDescent="0.15"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</row>
    <row r="549" spans="1:41" x14ac:dyDescent="0.1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</row>
    <row r="550" spans="1:41" x14ac:dyDescent="0.1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</row>
    <row r="551" spans="1:41" x14ac:dyDescent="0.1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</row>
    <row r="552" spans="1:41" x14ac:dyDescent="0.1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</row>
    <row r="553" spans="1:41" x14ac:dyDescent="0.15"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</row>
    <row r="554" spans="1:41" x14ac:dyDescent="0.1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</row>
    <row r="555" spans="1:41" x14ac:dyDescent="0.1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</row>
    <row r="556" spans="1:41" x14ac:dyDescent="0.1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</row>
    <row r="557" spans="1:41" x14ac:dyDescent="0.1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</row>
    <row r="558" spans="1:41" x14ac:dyDescent="0.15"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</row>
    <row r="559" spans="1:41" x14ac:dyDescent="0.1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</row>
    <row r="560" spans="1:41" x14ac:dyDescent="0.1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</row>
    <row r="561" spans="1:41" x14ac:dyDescent="0.1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</row>
    <row r="562" spans="1:41" x14ac:dyDescent="0.1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</row>
    <row r="563" spans="1:41" x14ac:dyDescent="0.15"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</row>
    <row r="564" spans="1:41" x14ac:dyDescent="0.1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</row>
    <row r="565" spans="1:41" x14ac:dyDescent="0.1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</row>
    <row r="566" spans="1:41" x14ac:dyDescent="0.1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</row>
    <row r="567" spans="1:41" x14ac:dyDescent="0.1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</row>
    <row r="568" spans="1:41" x14ac:dyDescent="0.15"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</row>
    <row r="569" spans="1:41" x14ac:dyDescent="0.1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</row>
    <row r="570" spans="1:41" x14ac:dyDescent="0.1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</row>
    <row r="571" spans="1:41" x14ac:dyDescent="0.1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</row>
    <row r="572" spans="1:41" x14ac:dyDescent="0.1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</row>
    <row r="573" spans="1:41" x14ac:dyDescent="0.15"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</row>
    <row r="574" spans="1:41" x14ac:dyDescent="0.1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</row>
    <row r="575" spans="1:41" x14ac:dyDescent="0.1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</row>
    <row r="576" spans="1:41" x14ac:dyDescent="0.1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</row>
    <row r="577" spans="1:41" x14ac:dyDescent="0.1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</row>
    <row r="578" spans="1:41" x14ac:dyDescent="0.15"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</row>
    <row r="579" spans="1:41" x14ac:dyDescent="0.1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</row>
    <row r="580" spans="1:41" x14ac:dyDescent="0.1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</row>
    <row r="581" spans="1:41" x14ac:dyDescent="0.1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</row>
    <row r="582" spans="1:41" x14ac:dyDescent="0.1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</row>
    <row r="583" spans="1:41" x14ac:dyDescent="0.15"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</row>
    <row r="584" spans="1:41" x14ac:dyDescent="0.1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</row>
    <row r="585" spans="1:41" x14ac:dyDescent="0.1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</row>
    <row r="586" spans="1:41" x14ac:dyDescent="0.1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</row>
    <row r="587" spans="1:41" x14ac:dyDescent="0.1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</row>
    <row r="588" spans="1:41" x14ac:dyDescent="0.15"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</row>
    <row r="589" spans="1:41" x14ac:dyDescent="0.1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</row>
    <row r="590" spans="1:41" x14ac:dyDescent="0.1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</row>
    <row r="591" spans="1:41" x14ac:dyDescent="0.1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</row>
    <row r="592" spans="1:41" x14ac:dyDescent="0.1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</row>
    <row r="593" spans="1:41" x14ac:dyDescent="0.15"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</row>
    <row r="594" spans="1:41" x14ac:dyDescent="0.1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</row>
    <row r="595" spans="1:41" x14ac:dyDescent="0.1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</row>
    <row r="596" spans="1:41" x14ac:dyDescent="0.1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</row>
    <row r="597" spans="1:41" x14ac:dyDescent="0.1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</row>
    <row r="598" spans="1:41" x14ac:dyDescent="0.15"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</row>
    <row r="599" spans="1:41" x14ac:dyDescent="0.1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</row>
    <row r="600" spans="1:41" x14ac:dyDescent="0.1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</row>
    <row r="601" spans="1:41" x14ac:dyDescent="0.1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</row>
    <row r="602" spans="1:41" x14ac:dyDescent="0.1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</row>
    <row r="603" spans="1:41" x14ac:dyDescent="0.15"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</row>
    <row r="604" spans="1:41" x14ac:dyDescent="0.1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</row>
    <row r="605" spans="1:41" x14ac:dyDescent="0.1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</row>
    <row r="606" spans="1:41" x14ac:dyDescent="0.1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</row>
    <row r="607" spans="1:41" x14ac:dyDescent="0.1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</row>
    <row r="608" spans="1:41" x14ac:dyDescent="0.15"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</row>
    <row r="609" spans="1:41" x14ac:dyDescent="0.1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</row>
    <row r="610" spans="1:41" x14ac:dyDescent="0.1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</row>
    <row r="611" spans="1:41" x14ac:dyDescent="0.1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</row>
    <row r="612" spans="1:41" x14ac:dyDescent="0.1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</row>
    <row r="613" spans="1:41" x14ac:dyDescent="0.15"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</row>
    <row r="614" spans="1:41" x14ac:dyDescent="0.1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</row>
    <row r="615" spans="1:41" x14ac:dyDescent="0.1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</row>
    <row r="616" spans="1:41" x14ac:dyDescent="0.1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</row>
    <row r="617" spans="1:41" x14ac:dyDescent="0.1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</row>
    <row r="618" spans="1:41" x14ac:dyDescent="0.15"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</row>
    <row r="619" spans="1:41" x14ac:dyDescent="0.1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</row>
    <row r="620" spans="1:41" x14ac:dyDescent="0.1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</row>
    <row r="621" spans="1:41" x14ac:dyDescent="0.1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</row>
    <row r="622" spans="1:41" x14ac:dyDescent="0.1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</row>
    <row r="623" spans="1:41" x14ac:dyDescent="0.15"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</row>
    <row r="624" spans="1:41" x14ac:dyDescent="0.1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</row>
    <row r="625" spans="1:41" x14ac:dyDescent="0.1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</row>
    <row r="626" spans="1:41" x14ac:dyDescent="0.1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</row>
    <row r="627" spans="1:41" x14ac:dyDescent="0.1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</row>
    <row r="628" spans="1:41" x14ac:dyDescent="0.15"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</row>
    <row r="629" spans="1:41" x14ac:dyDescent="0.1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</row>
    <row r="630" spans="1:41" x14ac:dyDescent="0.1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</row>
    <row r="631" spans="1:41" x14ac:dyDescent="0.1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</row>
    <row r="632" spans="1:41" x14ac:dyDescent="0.1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</row>
    <row r="633" spans="1:41" x14ac:dyDescent="0.15"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</row>
    <row r="634" spans="1:41" x14ac:dyDescent="0.1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</row>
    <row r="635" spans="1:41" x14ac:dyDescent="0.1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</row>
    <row r="636" spans="1:41" x14ac:dyDescent="0.1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</row>
    <row r="637" spans="1:41" x14ac:dyDescent="0.1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</row>
    <row r="638" spans="1:41" x14ac:dyDescent="0.15"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</row>
    <row r="639" spans="1:41" x14ac:dyDescent="0.1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</row>
    <row r="640" spans="1:41" x14ac:dyDescent="0.1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</row>
    <row r="641" spans="1:41" x14ac:dyDescent="0.1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</row>
    <row r="642" spans="1:41" x14ac:dyDescent="0.1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</row>
    <row r="643" spans="1:41" x14ac:dyDescent="0.15"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</row>
    <row r="644" spans="1:41" x14ac:dyDescent="0.1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</row>
    <row r="645" spans="1:41" x14ac:dyDescent="0.1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</row>
    <row r="646" spans="1:41" x14ac:dyDescent="0.1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</row>
    <row r="647" spans="1:41" x14ac:dyDescent="0.1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</row>
    <row r="648" spans="1:41" x14ac:dyDescent="0.15"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</row>
    <row r="649" spans="1:41" x14ac:dyDescent="0.1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</row>
    <row r="650" spans="1:41" x14ac:dyDescent="0.1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</row>
    <row r="651" spans="1:41" x14ac:dyDescent="0.1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</row>
    <row r="652" spans="1:41" x14ac:dyDescent="0.1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</row>
    <row r="653" spans="1:41" x14ac:dyDescent="0.15"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</row>
    <row r="654" spans="1:41" x14ac:dyDescent="0.1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</row>
    <row r="655" spans="1:41" x14ac:dyDescent="0.1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</row>
    <row r="656" spans="1:41" x14ac:dyDescent="0.1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</row>
    <row r="657" spans="1:41" x14ac:dyDescent="0.1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</row>
    <row r="658" spans="1:41" x14ac:dyDescent="0.15"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</row>
    <row r="659" spans="1:41" x14ac:dyDescent="0.1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</row>
    <row r="660" spans="1:41" x14ac:dyDescent="0.1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</row>
    <row r="661" spans="1:41" x14ac:dyDescent="0.1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</row>
    <row r="662" spans="1:41" x14ac:dyDescent="0.1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</row>
    <row r="663" spans="1:41" x14ac:dyDescent="0.15"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</row>
    <row r="664" spans="1:41" x14ac:dyDescent="0.1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</row>
    <row r="665" spans="1:41" x14ac:dyDescent="0.1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</row>
    <row r="666" spans="1:41" x14ac:dyDescent="0.1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</row>
    <row r="667" spans="1:41" x14ac:dyDescent="0.1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</row>
    <row r="668" spans="1:41" x14ac:dyDescent="0.15"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</row>
    <row r="669" spans="1:41" x14ac:dyDescent="0.1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</row>
    <row r="670" spans="1:41" x14ac:dyDescent="0.1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</row>
    <row r="671" spans="1:41" x14ac:dyDescent="0.1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</row>
    <row r="672" spans="1:41" x14ac:dyDescent="0.1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</row>
    <row r="673" spans="1:41" x14ac:dyDescent="0.15"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</row>
    <row r="674" spans="1:41" x14ac:dyDescent="0.1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</row>
  </sheetData>
  <sheetProtection algorithmName="SHA-512" hashValue="WRWNwnCsuRslolg8BaBzFmFC1s3DB301OknSKPbA7kbgPbYDWFQTPa8qpvcnW6BrKxUSzOmHuwHdI0Lvjmne3Q==" saltValue="T4flbeHGI7bZv+UGmQItQQ==" spinCount="100000" sheet="1" objects="1" scenarios="1"/>
  <phoneticPr fontId="7" type="noConversion"/>
  <pageMargins left="0.75" right="0.75" top="1" bottom="1" header="0.5" footer="0.5"/>
  <pageSetup paperSize="10" orientation="portrait" horizontalDpi="4294967292" verticalDpi="429496729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F9899285DAFD4ABF6B899D562AD66C" ma:contentTypeVersion="17" ma:contentTypeDescription="Create a new document." ma:contentTypeScope="" ma:versionID="2251dce4c867e78d82bc97011e6d0463">
  <xsd:schema xmlns:xsd="http://www.w3.org/2001/XMLSchema" xmlns:xs="http://www.w3.org/2001/XMLSchema" xmlns:p="http://schemas.microsoft.com/office/2006/metadata/properties" xmlns:ns2="83334834-c131-4d61-bee2-353962f65d11" xmlns:ns3="73800343-357b-4820-8319-133562b4fa54" xmlns:ns4="73d85984-15f2-4ae1-928a-e67d5ef2c9c8" targetNamespace="http://schemas.microsoft.com/office/2006/metadata/properties" ma:root="true" ma:fieldsID="f1ce11c3d15de5cda018eb57dd48e231" ns2:_="" ns3:_="" ns4:_="">
    <xsd:import namespace="83334834-c131-4d61-bee2-353962f65d11"/>
    <xsd:import namespace="73800343-357b-4820-8319-133562b4fa54"/>
    <xsd:import namespace="73d85984-15f2-4ae1-928a-e67d5ef2c9c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34834-c131-4d61-bee2-353962f65d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51486fa-06af-4849-81d2-167f8f4bc9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800343-357b-4820-8319-133562b4fa54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d85984-15f2-4ae1-928a-e67d5ef2c9c8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ae3ab515-3da6-47f0-b5b5-3f25682334a0}" ma:internalName="TaxCatchAll" ma:showField="CatchAllData" ma:web="73800343-357b-4820-8319-133562b4f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8B34282-61FE-4D3B-BD29-A9115CD6ED86}"/>
</file>

<file path=customXml/itemProps2.xml><?xml version="1.0" encoding="utf-8"?>
<ds:datastoreItem xmlns:ds="http://schemas.openxmlformats.org/officeDocument/2006/customXml" ds:itemID="{51D42398-2838-4B4C-AFE5-34FDC967221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Summary</vt:lpstr>
      <vt:lpstr>Bills July'23</vt:lpstr>
      <vt:lpstr>Bills July'22</vt:lpstr>
      <vt:lpstr>Bills July'21</vt:lpstr>
      <vt:lpstr>Bills July'20</vt:lpstr>
      <vt:lpstr>Bills July'19</vt:lpstr>
      <vt:lpstr>Bills July'18</vt:lpstr>
      <vt:lpstr>Bills July'17</vt:lpstr>
      <vt:lpstr>Bills July'16</vt:lpstr>
      <vt:lpstr>Bills July'15</vt:lpstr>
      <vt:lpstr>Bills July'14</vt:lpstr>
      <vt:lpstr>Bills July'13</vt:lpstr>
      <vt:lpstr>Bills July'12</vt:lpstr>
      <vt:lpstr>Tariffs 2023</vt:lpstr>
      <vt:lpstr>Tariffs 2022</vt:lpstr>
      <vt:lpstr>Tariffs 2021</vt:lpstr>
      <vt:lpstr>Tariffs 2020</vt:lpstr>
      <vt:lpstr>Tariffs 2019</vt:lpstr>
      <vt:lpstr>Tariffs 2018</vt:lpstr>
      <vt:lpstr>Tariffs 2017</vt:lpstr>
      <vt:lpstr>Tariffs 2016</vt:lpstr>
      <vt:lpstr>APT Jul'15</vt:lpstr>
      <vt:lpstr>Envestra Jul'15</vt:lpstr>
      <vt:lpstr>APT Jul'14</vt:lpstr>
      <vt:lpstr>Envestra Jul'14</vt:lpstr>
      <vt:lpstr>APT Jul'13</vt:lpstr>
      <vt:lpstr>Envestra Jul'13</vt:lpstr>
      <vt:lpstr>APT Jul'12</vt:lpstr>
      <vt:lpstr>Envestra Jul'12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Johnston</dc:creator>
  <cp:lastModifiedBy>May Mauseth</cp:lastModifiedBy>
  <dcterms:created xsi:type="dcterms:W3CDTF">2012-06-18T06:14:50Z</dcterms:created>
  <dcterms:modified xsi:type="dcterms:W3CDTF">2023-09-04T04:14:29Z</dcterms:modified>
</cp:coreProperties>
</file>