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TAS/Tas Workbooks/Locked 2023 workbooks/"/>
    </mc:Choice>
  </mc:AlternateContent>
  <xr:revisionPtr revIDLastSave="0" documentId="13_ncr:1_{91819AC8-163A-DC48-BB1D-952E91FC64CC}" xr6:coauthVersionLast="47" xr6:coauthVersionMax="47" xr10:uidLastSave="{00000000-0000-0000-0000-000000000000}"/>
  <workbookProtection workbookAlgorithmName="SHA-512" workbookHashValue="w7yuWQGXfHsQs//F1rntD9fURT8Msy4IXy0h1eZd702lL+gPqMQHZaGpVVQizuLOMuse/ogNlrSdy9beHib5aw==" workbookSaltValue="CHdcMhK0n/g60EIi6Crthg==" workbookSpinCount="100000" lockStructure="1"/>
  <bookViews>
    <workbookView xWindow="3380" yWindow="760" windowWidth="39900" windowHeight="21220" tabRatio="500" activeTab="1" xr2:uid="{00000000-000D-0000-FFFF-FFFF00000000}"/>
  </bookViews>
  <sheets>
    <sheet name="Summary" sheetId="1" r:id="rId1"/>
    <sheet name="Bills Jul'23" sheetId="27" r:id="rId2"/>
    <sheet name="Bills Jul'22" sheetId="25" r:id="rId3"/>
    <sheet name="Bills Jul'21" sheetId="23" r:id="rId4"/>
    <sheet name="Bills Jul'20" sheetId="21" r:id="rId5"/>
    <sheet name="Bills Jul'19" sheetId="19" r:id="rId6"/>
    <sheet name="Bills Jul'18" sheetId="17" r:id="rId7"/>
    <sheet name="Bills Jul'17" sheetId="15" r:id="rId8"/>
    <sheet name="Bills Jul'16" sheetId="12" r:id="rId9"/>
    <sheet name="Bills Jul'15" sheetId="10" r:id="rId10"/>
    <sheet name="Bills Jul'14" sheetId="8" r:id="rId11"/>
    <sheet name="Bills Jul'13" sheetId="2" r:id="rId12"/>
    <sheet name="Tariffs 2023" sheetId="26" state="hidden" r:id="rId13"/>
    <sheet name="Tariffs 2022" sheetId="24" state="hidden" r:id="rId14"/>
    <sheet name="Tariffs 2021" sheetId="22" state="hidden" r:id="rId15"/>
    <sheet name="Tariffs 2020" sheetId="20" state="hidden" r:id="rId16"/>
    <sheet name="Tariffs 2019" sheetId="18" state="hidden" r:id="rId17"/>
    <sheet name="Tariffs 2018" sheetId="16" state="hidden" r:id="rId18"/>
    <sheet name="Tariffs 2017" sheetId="14" state="hidden" r:id="rId19"/>
    <sheet name="Tariffs 2016" sheetId="13" state="hidden" r:id="rId20"/>
    <sheet name="Tariffs 2015" sheetId="11" state="hidden" r:id="rId21"/>
    <sheet name="Tariffs 2014" sheetId="9" state="hidden" r:id="rId22"/>
    <sheet name="Tariffs 2013" sheetId="7" state="hidden" r:id="rId23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0" i="27" l="1"/>
  <c r="N10" i="27"/>
  <c r="K10" i="27"/>
  <c r="J10" i="27"/>
  <c r="I10" i="27"/>
  <c r="H10" i="27"/>
  <c r="D10" i="27"/>
  <c r="C10" i="27"/>
  <c r="B10" i="27"/>
  <c r="A10" i="27"/>
  <c r="O9" i="27"/>
  <c r="N9" i="27"/>
  <c r="K9" i="27"/>
  <c r="J9" i="27"/>
  <c r="I9" i="27"/>
  <c r="H9" i="27"/>
  <c r="D9" i="27"/>
  <c r="C9" i="27"/>
  <c r="B9" i="27"/>
  <c r="A9" i="27"/>
  <c r="E9" i="27"/>
  <c r="F9" i="27" s="1"/>
  <c r="G9" i="27" s="1"/>
  <c r="D10" i="25"/>
  <c r="E10" i="25" s="1"/>
  <c r="F10" i="25" s="1"/>
  <c r="G10" i="25" s="1"/>
  <c r="D9" i="25"/>
  <c r="E9" i="25" s="1"/>
  <c r="F9" i="25" s="1"/>
  <c r="G9" i="25" s="1"/>
  <c r="L10" i="17"/>
  <c r="L9" i="17"/>
  <c r="L10" i="15"/>
  <c r="L9" i="15"/>
  <c r="L10" i="12"/>
  <c r="L9" i="12"/>
  <c r="O10" i="25"/>
  <c r="N10" i="25"/>
  <c r="K10" i="25"/>
  <c r="J10" i="25"/>
  <c r="I10" i="25"/>
  <c r="H10" i="25"/>
  <c r="C10" i="25"/>
  <c r="B10" i="25"/>
  <c r="A10" i="25"/>
  <c r="O9" i="25"/>
  <c r="N9" i="25"/>
  <c r="K9" i="25"/>
  <c r="J9" i="25"/>
  <c r="I9" i="25"/>
  <c r="H9" i="25"/>
  <c r="C9" i="25"/>
  <c r="B9" i="25"/>
  <c r="A9" i="25"/>
  <c r="O10" i="23"/>
  <c r="N10" i="23"/>
  <c r="K10" i="23"/>
  <c r="J10" i="23"/>
  <c r="I10" i="23"/>
  <c r="H10" i="23"/>
  <c r="D10" i="23"/>
  <c r="E10" i="23" s="1"/>
  <c r="F10" i="23" s="1"/>
  <c r="G10" i="23" s="1"/>
  <c r="C10" i="23"/>
  <c r="B10" i="23"/>
  <c r="A10" i="23"/>
  <c r="O9" i="23"/>
  <c r="N9" i="23"/>
  <c r="K9" i="23"/>
  <c r="J9" i="23"/>
  <c r="I9" i="23"/>
  <c r="H9" i="23"/>
  <c r="D9" i="23"/>
  <c r="E9" i="23" s="1"/>
  <c r="F9" i="23" s="1"/>
  <c r="G9" i="23" s="1"/>
  <c r="C9" i="23"/>
  <c r="B9" i="23"/>
  <c r="A9" i="23"/>
  <c r="O10" i="21"/>
  <c r="N10" i="21"/>
  <c r="K10" i="21"/>
  <c r="J10" i="21"/>
  <c r="I10" i="21"/>
  <c r="H10" i="21"/>
  <c r="D10" i="21"/>
  <c r="C10" i="21"/>
  <c r="B10" i="21"/>
  <c r="A10" i="21"/>
  <c r="O9" i="21"/>
  <c r="N9" i="21"/>
  <c r="K9" i="21"/>
  <c r="J9" i="21"/>
  <c r="I9" i="21"/>
  <c r="H9" i="21"/>
  <c r="D9" i="21"/>
  <c r="C9" i="21"/>
  <c r="E9" i="21"/>
  <c r="F9" i="21"/>
  <c r="G9" i="21" s="1"/>
  <c r="B9" i="21"/>
  <c r="A9" i="21"/>
  <c r="E10" i="21"/>
  <c r="F10" i="21" s="1"/>
  <c r="G10" i="21" s="1"/>
  <c r="O10" i="19"/>
  <c r="N10" i="19"/>
  <c r="K10" i="19"/>
  <c r="J10" i="19"/>
  <c r="I10" i="19"/>
  <c r="H10" i="19"/>
  <c r="D10" i="19"/>
  <c r="E10" i="19"/>
  <c r="F10" i="19"/>
  <c r="G10" i="19" s="1"/>
  <c r="C10" i="19"/>
  <c r="B10" i="19"/>
  <c r="A10" i="19"/>
  <c r="O9" i="19"/>
  <c r="N9" i="19"/>
  <c r="K9" i="19"/>
  <c r="J9" i="19"/>
  <c r="I9" i="19"/>
  <c r="H9" i="19"/>
  <c r="D9" i="19"/>
  <c r="E9" i="19"/>
  <c r="F9" i="19"/>
  <c r="C9" i="19"/>
  <c r="B9" i="19"/>
  <c r="A9" i="19"/>
  <c r="G9" i="19"/>
  <c r="L9" i="19" s="1"/>
  <c r="M9" i="19"/>
  <c r="O10" i="17"/>
  <c r="N10" i="17"/>
  <c r="K10" i="17"/>
  <c r="J10" i="17"/>
  <c r="I10" i="17"/>
  <c r="H10" i="17"/>
  <c r="D10" i="17"/>
  <c r="C10" i="17"/>
  <c r="E10" i="17"/>
  <c r="F10" i="17"/>
  <c r="B10" i="17"/>
  <c r="A10" i="17"/>
  <c r="O9" i="17"/>
  <c r="N9" i="17"/>
  <c r="K9" i="17"/>
  <c r="J9" i="17"/>
  <c r="I9" i="17"/>
  <c r="H9" i="17"/>
  <c r="D9" i="17"/>
  <c r="C9" i="17"/>
  <c r="B9" i="17"/>
  <c r="A9" i="17"/>
  <c r="C11" i="2"/>
  <c r="C10" i="2"/>
  <c r="C12" i="2"/>
  <c r="D10" i="2"/>
  <c r="D11" i="2"/>
  <c r="D12" i="2"/>
  <c r="D13" i="2"/>
  <c r="D11" i="8"/>
  <c r="C11" i="8"/>
  <c r="D10" i="8"/>
  <c r="C10" i="8"/>
  <c r="D11" i="10"/>
  <c r="C11" i="10"/>
  <c r="D10" i="10"/>
  <c r="D12" i="10"/>
  <c r="D13" i="10"/>
  <c r="C10" i="10"/>
  <c r="C10" i="12"/>
  <c r="C9" i="12"/>
  <c r="N10" i="12"/>
  <c r="O10" i="12"/>
  <c r="O9" i="12"/>
  <c r="N9" i="12"/>
  <c r="D10" i="12"/>
  <c r="D9" i="12"/>
  <c r="I9" i="12"/>
  <c r="J9" i="12"/>
  <c r="K9" i="12"/>
  <c r="I10" i="12"/>
  <c r="J10" i="12"/>
  <c r="K10" i="12"/>
  <c r="H10" i="12"/>
  <c r="H9" i="12"/>
  <c r="A10" i="12"/>
  <c r="B10" i="12"/>
  <c r="B9" i="12"/>
  <c r="A9" i="12"/>
  <c r="O10" i="15"/>
  <c r="N10" i="15"/>
  <c r="K10" i="15"/>
  <c r="J10" i="15"/>
  <c r="I10" i="15"/>
  <c r="H10" i="15"/>
  <c r="D10" i="15"/>
  <c r="C10" i="15"/>
  <c r="E10" i="15"/>
  <c r="F10" i="15"/>
  <c r="B10" i="15"/>
  <c r="A10" i="15"/>
  <c r="O9" i="15"/>
  <c r="N9" i="15"/>
  <c r="K9" i="15"/>
  <c r="J9" i="15"/>
  <c r="I9" i="15"/>
  <c r="H9" i="15"/>
  <c r="D9" i="15"/>
  <c r="C9" i="15"/>
  <c r="B9" i="15"/>
  <c r="A9" i="15"/>
  <c r="E9" i="15"/>
  <c r="F9" i="15"/>
  <c r="C12" i="10"/>
  <c r="C13" i="10"/>
  <c r="E13" i="10"/>
  <c r="E12" i="2"/>
  <c r="C13" i="2"/>
  <c r="E13" i="2"/>
  <c r="E9" i="12"/>
  <c r="F9" i="12"/>
  <c r="G9" i="12"/>
  <c r="M9" i="12"/>
  <c r="E10" i="12"/>
  <c r="F10" i="12"/>
  <c r="C12" i="8"/>
  <c r="C13" i="8"/>
  <c r="D12" i="8"/>
  <c r="D13" i="8"/>
  <c r="E9" i="17"/>
  <c r="F9" i="17"/>
  <c r="G10" i="17"/>
  <c r="M10" i="17"/>
  <c r="G9" i="15"/>
  <c r="M9" i="15"/>
  <c r="G10" i="15"/>
  <c r="M10" i="15"/>
  <c r="G10" i="12"/>
  <c r="M10" i="12"/>
  <c r="E12" i="10"/>
  <c r="E13" i="8"/>
  <c r="E12" i="8"/>
  <c r="G9" i="17"/>
  <c r="M9" i="17"/>
  <c r="E10" i="27" l="1"/>
  <c r="F10" i="27" s="1"/>
  <c r="G10" i="27" s="1"/>
  <c r="L10" i="27" s="1"/>
  <c r="M10" i="19"/>
  <c r="L10" i="19"/>
  <c r="L10" i="21"/>
  <c r="M10" i="21"/>
  <c r="L9" i="21"/>
  <c r="M9" i="21"/>
  <c r="L10" i="25"/>
  <c r="M10" i="25"/>
  <c r="L9" i="25"/>
  <c r="M9" i="25"/>
  <c r="M9" i="27"/>
  <c r="L9" i="27"/>
  <c r="M9" i="23"/>
  <c r="L9" i="23"/>
  <c r="L10" i="23"/>
  <c r="M10" i="23"/>
  <c r="M10" i="2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9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  <comment ref="D9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March 2014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9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  <comment ref="D9" authorId="0" shapeId="0" xr:uid="{00000000-0006-0000-04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March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6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January 2015</t>
        </r>
      </text>
    </comment>
    <comment ref="D6" authorId="0" shapeId="0" xr:uid="{00000000-0006-0000-08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January 2015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6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July 2014</t>
        </r>
      </text>
    </comment>
    <comment ref="D6" authorId="0" shapeId="0" xr:uid="{00000000-0006-0000-09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Took effect 1 March 2014</t>
        </r>
      </text>
    </comment>
  </commentList>
</comments>
</file>

<file path=xl/sharedStrings.xml><?xml version="1.0" encoding="utf-8"?>
<sst xmlns="http://schemas.openxmlformats.org/spreadsheetml/2006/main" count="1044" uniqueCount="195">
  <si>
    <t>TGN</t>
    <phoneticPr fontId="4" type="noConversion"/>
  </si>
  <si>
    <t>Aurora</t>
    <phoneticPr fontId="4" type="noConversion"/>
  </si>
  <si>
    <t>Residential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</si>
  <si>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</si>
  <si>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</si>
  <si>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</si>
  <si>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https://www.auroraenergy.com.au/Aurora/media/pdf/gas/Aurora-Gas-Rates-Charges.pdf</t>
  </si>
  <si>
    <t>Unchanged</t>
    <phoneticPr fontId="4" type="noConversion"/>
  </si>
  <si>
    <t>Tas Gas</t>
    <phoneticPr fontId="4" type="noConversion"/>
  </si>
  <si>
    <t>http://www.auroraenergy.com.au/Aurora/media/pdf/gas/Aurora-Gas-Rates-Charges.pdf</t>
    <phoneticPr fontId="6" type="noConversion"/>
  </si>
  <si>
    <t>Qty supply charge</t>
    <phoneticPr fontId="6" type="noConversion"/>
  </si>
  <si>
    <t xml:space="preserve">TASMANIA, TGN </t>
    <phoneticPr fontId="6" type="noConversion"/>
  </si>
  <si>
    <t>Seasonal? (y/n)</t>
    <phoneticPr fontId="6" type="noConversion"/>
  </si>
  <si>
    <t>Summer or winter peak (s/w)</t>
    <phoneticPr fontId="6" type="noConversion"/>
  </si>
  <si>
    <t>Number of peak months</t>
    <phoneticPr fontId="6" type="noConversion"/>
  </si>
  <si>
    <t>Number of off-peak months</t>
    <phoneticPr fontId="6" type="noConversion"/>
  </si>
  <si>
    <t>Guaranteed discount off bill (%)</t>
    <phoneticPr fontId="6" type="noConversion"/>
  </si>
  <si>
    <t>Guaranteed discount off usage (%)</t>
    <phoneticPr fontId="6" type="noConversion"/>
  </si>
  <si>
    <t>POT discount off bill (%)</t>
    <phoneticPr fontId="6" type="noConversion"/>
  </si>
  <si>
    <t>POT discount off usage (%)</t>
    <phoneticPr fontId="6" type="noConversion"/>
  </si>
  <si>
    <t>DD discount off bill (%)</t>
    <phoneticPr fontId="6" type="noConversion"/>
  </si>
  <si>
    <t>DD discount off usage (%)</t>
    <phoneticPr fontId="6" type="noConversion"/>
  </si>
  <si>
    <t>E-bill discount off bill (%)</t>
    <phoneticPr fontId="6" type="noConversion"/>
  </si>
  <si>
    <t>E-bill discount off usage (%)</t>
    <phoneticPr fontId="6" type="noConversion"/>
  </si>
  <si>
    <t>Dual Fuel discount off bill (%)</t>
    <phoneticPr fontId="6" type="noConversion"/>
  </si>
  <si>
    <t>Dual Fuel discount off usage (%)</t>
    <phoneticPr fontId="6" type="noConversion"/>
  </si>
  <si>
    <t>Contract length (months)</t>
    <phoneticPr fontId="6" type="noConversion"/>
  </si>
  <si>
    <t>ETF (Y/N)</t>
    <phoneticPr fontId="6" type="noConversion"/>
  </si>
  <si>
    <t>Limited benefit period? (months)</t>
    <phoneticPr fontId="6" type="noConversion"/>
  </si>
  <si>
    <t>Other Direct Debit Incentive (y/n)</t>
    <phoneticPr fontId="6" type="noConversion"/>
  </si>
  <si>
    <t>Other incentives</t>
    <phoneticPr fontId="6" type="noConversion"/>
  </si>
  <si>
    <t>Incentive type</t>
    <phoneticPr fontId="6" type="noConversion"/>
  </si>
  <si>
    <t>Approx. incentive value ($)</t>
    <phoneticPr fontId="6" type="noConversion"/>
  </si>
  <si>
    <t>Dual fuel condition? (Y/N)</t>
    <phoneticPr fontId="6" type="noConversion"/>
  </si>
  <si>
    <t>Comments</t>
    <phoneticPr fontId="6" type="noConversion"/>
  </si>
  <si>
    <t>Source</t>
    <phoneticPr fontId="6" type="noConversion"/>
  </si>
  <si>
    <t>Update status</t>
    <phoneticPr fontId="6" type="noConversion"/>
  </si>
  <si>
    <t>https://www.tasgas.com.au/residential-pricing</t>
  </si>
  <si>
    <t>ID</t>
  </si>
  <si>
    <t>Timestamp</t>
    <phoneticPr fontId="6" type="noConversion"/>
  </si>
  <si>
    <t>State</t>
    <phoneticPr fontId="6" type="noConversion"/>
  </si>
  <si>
    <t>Pricing zone</t>
    <phoneticPr fontId="6" type="noConversion"/>
  </si>
  <si>
    <t>Effective from</t>
    <phoneticPr fontId="6" type="noConversion"/>
  </si>
  <si>
    <t>Name</t>
    <phoneticPr fontId="6" type="noConversion"/>
  </si>
  <si>
    <t>Supply (c/day)</t>
  </si>
  <si>
    <t>block type</t>
    <phoneticPr fontId="6" type="noConversion"/>
  </si>
  <si>
    <t>1st step (MJ)</t>
    <phoneticPr fontId="6" type="noConversion"/>
  </si>
  <si>
    <t>2nd step (MJ)</t>
    <phoneticPr fontId="6" type="noConversion"/>
  </si>
  <si>
    <t>3rd step (MJ)</t>
    <phoneticPr fontId="6" type="noConversion"/>
  </si>
  <si>
    <t>4th step (MJ)</t>
    <phoneticPr fontId="6" type="noConversion"/>
  </si>
  <si>
    <t>5th step (MJ)</t>
    <phoneticPr fontId="6" type="noConversion"/>
  </si>
  <si>
    <t>1st peak rate (c/MJ)</t>
    <phoneticPr fontId="6" type="noConversion"/>
  </si>
  <si>
    <t>2nd peak rate (c/MJ)</t>
    <phoneticPr fontId="6" type="noConversion"/>
  </si>
  <si>
    <t>3rd peak rate (c/MJ)</t>
    <phoneticPr fontId="6" type="noConversion"/>
  </si>
  <si>
    <t>4th peak rate (c/MJ)</t>
    <phoneticPr fontId="6" type="noConversion"/>
  </si>
  <si>
    <t>5th peak rate (c/MJ)</t>
    <phoneticPr fontId="6" type="noConversion"/>
  </si>
  <si>
    <t>6th peak rate (c/MJ)</t>
    <phoneticPr fontId="6" type="noConversion"/>
  </si>
  <si>
    <t>1st off-peak rate (c/MJ)</t>
    <phoneticPr fontId="6" type="noConversion"/>
  </si>
  <si>
    <t>2nd off-peak rate (c/MJ)</t>
    <phoneticPr fontId="6" type="noConversion"/>
  </si>
  <si>
    <t>3rd off-peak rate (c/MJ)</t>
    <phoneticPr fontId="6" type="noConversion"/>
  </si>
  <si>
    <t>4th off-peak rate (c/MJ)</t>
    <phoneticPr fontId="6" type="noConversion"/>
  </si>
  <si>
    <t>5th off-peak rate (c/MJ)</t>
    <phoneticPr fontId="6" type="noConversion"/>
  </si>
  <si>
    <t>6th off-peak rate (c/MJ)</t>
    <phoneticPr fontId="6" type="noConversion"/>
  </si>
  <si>
    <t>1st shoulder rate (c/MJ)</t>
    <phoneticPr fontId="6" type="noConversion"/>
  </si>
  <si>
    <t>2nd shoulder rate (c/MJ)</t>
    <phoneticPr fontId="6" type="noConversion"/>
  </si>
  <si>
    <t>TAS</t>
    <phoneticPr fontId="4" type="noConversion"/>
  </si>
  <si>
    <t>3rd shoulder rate (c/MJ)</t>
    <phoneticPr fontId="6" type="noConversion"/>
  </si>
  <si>
    <t>4th shoulder rate (c/MJ)</t>
    <phoneticPr fontId="6" type="noConversion"/>
  </si>
  <si>
    <t>5th shoulder rate (c/MJ)</t>
    <phoneticPr fontId="6" type="noConversion"/>
  </si>
  <si>
    <t>6th shoulder rate (c/MJ)</t>
    <phoneticPr fontId="6" type="noConversion"/>
  </si>
  <si>
    <t>Guaranteed discount off bill (%)</t>
  </si>
  <si>
    <t>Guaranteed discount off usage (%)</t>
  </si>
  <si>
    <t>POT discount off bill (%)</t>
  </si>
  <si>
    <t>POT discount off usage (%)</t>
  </si>
  <si>
    <t>Contract length (months)</t>
  </si>
  <si>
    <t>Exit fee (yes/no)</t>
  </si>
  <si>
    <t>Quartely bill</t>
    <phoneticPr fontId="6" type="noConversion"/>
  </si>
  <si>
    <t>Annual bill (incl GST)</t>
    <phoneticPr fontId="6" type="noConversion"/>
  </si>
  <si>
    <t>Annual bill incl guaranteed discounts (incl GST)</t>
    <phoneticPr fontId="6" type="noConversion"/>
  </si>
  <si>
    <t>Annual bill incl conditional discounts (incl GST)</t>
    <phoneticPr fontId="6" type="noConversion"/>
  </si>
  <si>
    <t>St Vincent de Paul Society, Tasmanian Tariff-Tracking Project, Workbook 3: Gas Market Offers</t>
    <phoneticPr fontId="6" type="noConversion"/>
  </si>
  <si>
    <t>TAS</t>
    <phoneticPr fontId="6" type="noConversion"/>
  </si>
  <si>
    <t>TGN</t>
    <phoneticPr fontId="6" type="noConversion"/>
  </si>
  <si>
    <t>Aurora</t>
    <phoneticPr fontId="6" type="noConversion"/>
  </si>
  <si>
    <t>Residential</t>
    <phoneticPr fontId="6" type="noConversion"/>
  </si>
  <si>
    <t>n</t>
    <phoneticPr fontId="6" type="noConversion"/>
  </si>
  <si>
    <t>N</t>
    <phoneticPr fontId="6" type="noConversion"/>
  </si>
  <si>
    <t>Unchanged</t>
    <phoneticPr fontId="6" type="noConversion"/>
  </si>
  <si>
    <t>TAS</t>
    <phoneticPr fontId="6" type="noConversion"/>
  </si>
  <si>
    <t>TGN</t>
    <phoneticPr fontId="6" type="noConversion"/>
  </si>
  <si>
    <t>Residential</t>
    <phoneticPr fontId="6" type="noConversion"/>
  </si>
  <si>
    <t>n</t>
    <phoneticPr fontId="6" type="noConversion"/>
  </si>
  <si>
    <t>N</t>
    <phoneticPr fontId="6" type="noConversion"/>
  </si>
  <si>
    <t>Retailer</t>
  </si>
  <si>
    <t>Offer</t>
  </si>
  <si>
    <t>Annual bill (excl GST)</t>
  </si>
  <si>
    <t xml:space="preserve">in this workbook, it is suitable for use only as a research and advocacy tool. We do not accept any legal responsibility for errors or </t>
    <phoneticPr fontId="0" type="noConversion"/>
  </si>
  <si>
    <t>2) Monitor the impact tariff changes have on household bills and energy affordability</t>
  </si>
  <si>
    <t>Retail Offers July 2013 (inc GST)</t>
    <phoneticPr fontId="6" type="noConversion"/>
  </si>
  <si>
    <t>Aurora</t>
    <phoneticPr fontId="6" type="noConversion"/>
  </si>
  <si>
    <t>TasGas</t>
    <phoneticPr fontId="6" type="noConversion"/>
  </si>
  <si>
    <t>All gas zones</t>
    <phoneticPr fontId="6" type="noConversion"/>
  </si>
  <si>
    <t>c/Mj</t>
    <phoneticPr fontId="6" type="noConversion"/>
  </si>
  <si>
    <t>c/day fixed charges</t>
    <phoneticPr fontId="6" type="noConversion"/>
  </si>
  <si>
    <t>Aurora</t>
    <phoneticPr fontId="6" type="noConversion"/>
  </si>
  <si>
    <t>Tas Gas</t>
    <phoneticPr fontId="6" type="noConversion"/>
  </si>
  <si>
    <t>Quarterly usage</t>
    <phoneticPr fontId="6" type="noConversion"/>
  </si>
  <si>
    <t>Qty usage</t>
    <phoneticPr fontId="6" type="noConversion"/>
  </si>
  <si>
    <t>Fixed supply charge per qtr</t>
    <phoneticPr fontId="6" type="noConversion"/>
  </si>
  <si>
    <t>Annual bill</t>
    <phoneticPr fontId="6" type="noConversion"/>
  </si>
  <si>
    <t>Average</t>
    <phoneticPr fontId="6" type="noConversion"/>
  </si>
  <si>
    <t>Gas market offers</t>
    <phoneticPr fontId="6" type="noConversion"/>
  </si>
  <si>
    <t xml:space="preserve">no parts may be adapted, reproduced, copied, stored, distributed, published or put to commercial use </t>
    <phoneticPr fontId="0" type="noConversion"/>
  </si>
  <si>
    <t>© St Vincent de Paul Society and Alviss Consulting Pty Ltd</t>
  </si>
  <si>
    <t>you should contact the energy retailers directly or visit www.energymadeeasy.gov.au</t>
    <phoneticPr fontId="0" type="noConversion"/>
  </si>
  <si>
    <t>Tab colours:</t>
    <phoneticPr fontId="6" type="noConversion"/>
  </si>
  <si>
    <t>July 2014</t>
    <phoneticPr fontId="6" type="noConversion"/>
  </si>
  <si>
    <t>July 2016</t>
    <phoneticPr fontId="6" type="noConversion"/>
  </si>
  <si>
    <t>Bill impacts for all gas zones July 2014</t>
    <phoneticPr fontId="6" type="noConversion"/>
  </si>
  <si>
    <t>Retail Offers July 2014 (inc GST)</t>
    <phoneticPr fontId="6" type="noConversion"/>
  </si>
  <si>
    <t>*All supply charges published as quarterly charges have been divided by 91 days.</t>
  </si>
  <si>
    <t xml:space="preserve">inaccuracies.The St Vincent de Paul Society and Alviss Consulting Pty Ltd do not accept liability for any action taken based on </t>
    <phoneticPr fontId="0" type="noConversion"/>
  </si>
  <si>
    <t xml:space="preserve">the information provided in this workbook or for any loss, economic or otherwise, suffered as a result of reliance on the information  </t>
    <phoneticPr fontId="0" type="noConversion"/>
  </si>
  <si>
    <t xml:space="preserve">presented in this workbook. If you would like to obtain information about energy offers available to you as a customer, </t>
    <phoneticPr fontId="0" type="noConversion"/>
  </si>
  <si>
    <t>Bill impacts for all gas zones July 2013</t>
    <phoneticPr fontId="6" type="noConversion"/>
  </si>
  <si>
    <t>Tasmanian Tariff-Tracking Project, St Vincent de Paul Society</t>
    <phoneticPr fontId="0" type="noConversion"/>
  </si>
  <si>
    <t>By May Mauseth Johnston, Alviss Consulting Pty Ltd</t>
    <phoneticPr fontId="0" type="noConversion"/>
  </si>
  <si>
    <t>intellectual property and subject to copyright. Apart from any use permitted under the Copyright Act 1968 (Ctw),</t>
    <phoneticPr fontId="0" type="noConversion"/>
  </si>
  <si>
    <t xml:space="preserve">St Vincent de Paul Society, Tasmanian Tariff-Tracking Project, Workbook 4: Gas Market Offers </t>
    <phoneticPr fontId="6" type="noConversion"/>
  </si>
  <si>
    <t xml:space="preserve">St Vincent de Paul Society, Tasmanian Tariff-Tracking Project, Workbook 4: Gas Market Offers </t>
    <phoneticPr fontId="6" type="noConversion"/>
  </si>
  <si>
    <t>This workbook contains:</t>
  </si>
  <si>
    <t>Quarterly bill</t>
    <phoneticPr fontId="6" type="noConversion"/>
  </si>
  <si>
    <t>Purpose of project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</si>
  <si>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</si>
  <si>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</si>
  <si>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in the workbook is not provided as financial advice. While we have taken great care to ensure accuracy of the information provided</t>
    <phoneticPr fontId="0" type="noConversion"/>
  </si>
  <si>
    <t xml:space="preserve">without prior written permission from the St Vincent de Paul Society. </t>
  </si>
  <si>
    <t xml:space="preserve">*Analysis of bills (consumption level)  </t>
    <phoneticPr fontId="6" type="noConversion"/>
  </si>
  <si>
    <t>Acknowledgement:</t>
    <phoneticPr fontId="6" type="noConversion"/>
  </si>
  <si>
    <t>This project has been funded by the Energy Consumers Australia (ECA) and its predecessor, the Consumer Advocacy Panel.</t>
    <phoneticPr fontId="6" type="noConversion"/>
  </si>
  <si>
    <t>July 2015</t>
    <phoneticPr fontId="6" type="noConversion"/>
  </si>
  <si>
    <t>can be adjusted. All red cells contain variables for the user to insert</t>
    <phoneticPr fontId="6" type="noConversion"/>
  </si>
  <si>
    <t>Aurora</t>
    <phoneticPr fontId="6" type="noConversion"/>
  </si>
  <si>
    <t>Bill impacts for all gas zones July 2015</t>
    <phoneticPr fontId="6" type="noConversion"/>
  </si>
  <si>
    <t>Retail Offers July 2015 (exc GST)</t>
    <phoneticPr fontId="6" type="noConversion"/>
  </si>
  <si>
    <t>changes to domestic energy offers in Tasmania.  If regularly updated, this tariff-tracking tool can be used to:</t>
    <phoneticPr fontId="6" type="noConversion"/>
  </si>
  <si>
    <t>Retailers:</t>
    <phoneticPr fontId="6" type="noConversion"/>
  </si>
  <si>
    <t>Tas Gas</t>
    <phoneticPr fontId="6" type="noConversion"/>
  </si>
  <si>
    <t>Project outputs</t>
  </si>
  <si>
    <t xml:space="preserve">This workbook is copyright. All works contained in it are St Vincent de Paul Society and Alviss Consulting’s  </t>
    <phoneticPr fontId="0" type="noConversion"/>
  </si>
  <si>
    <t>The main purpose of this workbook is to provide consumer advocates with a tool to track and analyse</t>
  </si>
  <si>
    <t xml:space="preserve">1) Inform the community about changes to energy retail prices and increase consumer awareness </t>
  </si>
  <si>
    <t>DISCLAIMER:</t>
  </si>
  <si>
    <t>July 2013</t>
    <phoneticPr fontId="6" type="noConversion"/>
  </si>
  <si>
    <t>*All spreadsheets except the "Bills" spreadsheets are locked so that tariff rates cannot accidentally be changed.</t>
  </si>
  <si>
    <r>
      <t>Report 1: Tasmanian</t>
    </r>
    <r>
      <rPr>
        <sz val="10"/>
        <rFont val="Arial"/>
        <family val="2"/>
      </rPr>
      <t xml:space="preserve"> Energy Prices July 2009- July 2013</t>
    </r>
    <r>
      <rPr>
        <sz val="10"/>
        <rFont val="Verdana"/>
        <family val="2"/>
      </rPr>
      <t xml:space="preserve"> (November 2013)   </t>
    </r>
  </si>
  <si>
    <r>
      <t>Report 2: Tasmanian</t>
    </r>
    <r>
      <rPr>
        <sz val="10"/>
        <rFont val="Arial"/>
        <family val="2"/>
      </rPr>
      <t xml:space="preserve"> Energy Prices July 2013- July 2014, An update report</t>
    </r>
    <r>
      <rPr>
        <sz val="10"/>
        <rFont val="Verdana"/>
        <family val="2"/>
      </rPr>
      <t xml:space="preserve"> (July 2014)   </t>
    </r>
  </si>
  <si>
    <r>
      <t>Report 3: Tasmanian</t>
    </r>
    <r>
      <rPr>
        <sz val="10"/>
        <rFont val="Arial"/>
        <family val="2"/>
      </rPr>
      <t xml:space="preserve"> Energy Prices July 2014- July 2015, An update report</t>
    </r>
    <r>
      <rPr>
        <sz val="10"/>
        <rFont val="Verdana"/>
        <family val="2"/>
      </rPr>
      <t xml:space="preserve"> (August 2015)   </t>
    </r>
  </si>
  <si>
    <r>
      <t>Report 4: Tasmanian</t>
    </r>
    <r>
      <rPr>
        <sz val="10"/>
        <rFont val="Arial"/>
        <family val="2"/>
      </rPr>
      <t xml:space="preserve"> Energy Prices July 2015- July 2016, An update report</t>
    </r>
    <r>
      <rPr>
        <sz val="10"/>
        <rFont val="Verdana"/>
        <family val="2"/>
      </rPr>
      <t xml:space="preserve"> (August 2016)   </t>
    </r>
  </si>
  <si>
    <r>
      <t>Report 5: Tasmanian</t>
    </r>
    <r>
      <rPr>
        <sz val="10"/>
        <rFont val="Arial"/>
        <family val="2"/>
      </rPr>
      <t xml:space="preserve"> Energy Prices July 2017, An update report</t>
    </r>
    <r>
      <rPr>
        <sz val="10"/>
        <rFont val="Verdana"/>
        <family val="2"/>
      </rPr>
      <t xml:space="preserve"> (August 2017)   </t>
    </r>
  </si>
  <si>
    <r>
      <t>The reports and the workbooks are available at</t>
    </r>
    <r>
      <rPr>
        <b/>
        <sz val="10"/>
        <rFont val="Arial"/>
        <family val="2"/>
      </rPr>
      <t xml:space="preserve"> www.vinnies.org.au/energy</t>
    </r>
  </si>
  <si>
    <t>July 2017</t>
  </si>
  <si>
    <t>July 2018</t>
  </si>
  <si>
    <r>
      <t>Report 6: Tasmanian</t>
    </r>
    <r>
      <rPr>
        <sz val="10"/>
        <rFont val="Arial"/>
        <family val="2"/>
      </rPr>
      <t xml:space="preserve"> Energy Prices July 2018, An update report</t>
    </r>
    <r>
      <rPr>
        <sz val="10"/>
        <rFont val="Verdana"/>
        <family val="2"/>
      </rPr>
      <t xml:space="preserve"> (July 2018)   </t>
    </r>
  </si>
  <si>
    <t>July 2019</t>
  </si>
  <si>
    <t/>
  </si>
  <si>
    <t>Unchanged</t>
  </si>
  <si>
    <t>n</t>
  </si>
  <si>
    <t>N</t>
  </si>
  <si>
    <r>
      <t>Report 7: Tasmanian</t>
    </r>
    <r>
      <rPr>
        <sz val="10"/>
        <rFont val="Arial"/>
        <family val="2"/>
      </rPr>
      <t xml:space="preserve"> Energy Prices July 2019, An update report</t>
    </r>
    <r>
      <rPr>
        <sz val="10"/>
        <rFont val="Verdana"/>
        <family val="2"/>
      </rPr>
      <t xml:space="preserve"> (September 2019)   </t>
    </r>
  </si>
  <si>
    <t xml:space="preserve">*The first spreadsheets (bills) are interactive spreadsheet where quarterly consumption (MJ)   </t>
  </si>
  <si>
    <t>Insert quartely consumption (MJ):</t>
  </si>
  <si>
    <t>Insert quarterly consumption (MJ):</t>
  </si>
  <si>
    <t>July 2020</t>
  </si>
  <si>
    <r>
      <t>Report 8: Tasmanian</t>
    </r>
    <r>
      <rPr>
        <sz val="10"/>
        <rFont val="Arial"/>
        <family val="2"/>
      </rPr>
      <t xml:space="preserve"> Energy Prices July 2020, An update report</t>
    </r>
    <r>
      <rPr>
        <sz val="10"/>
        <rFont val="Verdana"/>
        <family val="2"/>
      </rPr>
      <t xml:space="preserve"> (September 2020)   </t>
    </r>
  </si>
  <si>
    <t>Aurora</t>
    <phoneticPr fontId="0" type="noConversion"/>
  </si>
  <si>
    <t>Tas Gas</t>
    <phoneticPr fontId="0" type="noConversion"/>
  </si>
  <si>
    <t xml:space="preserve">Workbook 2: Gas market offers </t>
  </si>
  <si>
    <t>St Vincent de Paul Society, Tasmanian Tariff-Tracking Project, Workbook 2: Gas Market Offers</t>
  </si>
  <si>
    <t>July 2021</t>
  </si>
  <si>
    <t>July 2022</t>
  </si>
  <si>
    <r>
      <t>Report 9: Tasmanian</t>
    </r>
    <r>
      <rPr>
        <sz val="10"/>
        <rFont val="Arial"/>
        <family val="2"/>
      </rPr>
      <t xml:space="preserve"> Energy Prices July 2021, An update report</t>
    </r>
    <r>
      <rPr>
        <sz val="10"/>
        <rFont val="Verdana"/>
        <family val="2"/>
      </rPr>
      <t xml:space="preserve"> (November 2021)   </t>
    </r>
  </si>
  <si>
    <r>
      <t>Report 10: Tasmanian</t>
    </r>
    <r>
      <rPr>
        <sz val="10"/>
        <rFont val="Arial"/>
        <family val="2"/>
      </rPr>
      <t xml:space="preserve"> Energy Prices July 2022, An update report</t>
    </r>
    <r>
      <rPr>
        <sz val="10"/>
        <rFont val="Verdana"/>
        <family val="2"/>
      </rPr>
      <t xml:space="preserve"> (October 2022)   </t>
    </r>
  </si>
  <si>
    <t>https://www.auroraenergy.com.au/residential/products/gas/gas-rates</t>
  </si>
  <si>
    <t>Changed</t>
  </si>
  <si>
    <t>https://www.tasgas.com.au/residential/tariffs-charges</t>
  </si>
  <si>
    <t>July 2023</t>
  </si>
  <si>
    <t>*Gas market offers post July 2013 - July 2023 (inc GST)</t>
  </si>
  <si>
    <t xml:space="preserve">The Tasmanian Tariff-Tracking project has produced 3 workbooks and 11 reports: </t>
  </si>
  <si>
    <t>Workbook 1: Regulated and market electricity offers July 2009 - July 2023</t>
  </si>
  <si>
    <t>Workbook 2: Gas market offers post July 2013 - July 2023</t>
  </si>
  <si>
    <t>Workbook 3: Solar offers post July 2016 - July 2023</t>
  </si>
  <si>
    <r>
      <t>Report 11: Tasmanian</t>
    </r>
    <r>
      <rPr>
        <sz val="10"/>
        <rFont val="Arial"/>
        <family val="2"/>
      </rPr>
      <t xml:space="preserve"> Energy Prices July 2023, An update report</t>
    </r>
    <r>
      <rPr>
        <sz val="10"/>
        <rFont val="Verdana"/>
        <family val="2"/>
      </rPr>
      <t xml:space="preserve"> (October 2023)   </t>
    </r>
  </si>
  <si>
    <t>https://www.auroraenergy.com.au/sites/default/files/2023-03/Aurora-Gas-Rates-Charges-WEB-2023.pdf</t>
  </si>
  <si>
    <t>https://www.tasgas.com.au/tasmania-price-change-2023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</si>
</sst>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0"/>
      <name val="Verdana"/>
    </font>
    <font>
      <b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1"/>
      <color indexed="57"/>
      <name val="Arial"/>
      <family val="2"/>
    </font>
    <font>
      <b/>
      <sz val="10"/>
      <name val="Arial"/>
      <family val="2"/>
    </font>
    <font>
      <sz val="10"/>
      <color indexed="18"/>
      <name val="Verdana"/>
      <family val="2"/>
    </font>
    <font>
      <b/>
      <sz val="10"/>
      <color indexed="17"/>
      <name val="Arial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color indexed="9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18"/>
      <name val="Arial"/>
      <family val="2"/>
    </font>
    <font>
      <sz val="10"/>
      <color theme="1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sz val="10"/>
      <color theme="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7A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7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10" fillId="2" borderId="0" xfId="0" applyFont="1" applyFill="1" applyProtection="1">
      <protection hidden="1"/>
    </xf>
    <xf numFmtId="0" fontId="10" fillId="0" borderId="0" xfId="0" applyFont="1" applyProtection="1">
      <protection hidden="1"/>
    </xf>
    <xf numFmtId="0" fontId="0" fillId="0" borderId="0" xfId="0" applyProtection="1">
      <protection hidden="1"/>
    </xf>
    <xf numFmtId="0" fontId="0" fillId="3" borderId="9" xfId="0" applyFill="1" applyBorder="1" applyProtection="1">
      <protection hidden="1"/>
    </xf>
    <xf numFmtId="0" fontId="12" fillId="0" borderId="0" xfId="0" applyFont="1" applyProtection="1">
      <protection hidden="1"/>
    </xf>
    <xf numFmtId="0" fontId="9" fillId="0" borderId="0" xfId="0" applyFont="1"/>
    <xf numFmtId="0" fontId="13" fillId="0" borderId="0" xfId="0" applyFont="1"/>
    <xf numFmtId="0" fontId="9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15" fillId="2" borderId="3" xfId="0" applyFont="1" applyFill="1" applyBorder="1" applyProtection="1">
      <protection hidden="1"/>
    </xf>
    <xf numFmtId="0" fontId="16" fillId="2" borderId="4" xfId="0" applyFont="1" applyFill="1" applyBorder="1" applyProtection="1">
      <protection hidden="1"/>
    </xf>
    <xf numFmtId="0" fontId="16" fillId="2" borderId="5" xfId="0" applyFont="1" applyFill="1" applyBorder="1" applyProtection="1">
      <protection hidden="1"/>
    </xf>
    <xf numFmtId="0" fontId="16" fillId="2" borderId="1" xfId="0" applyFont="1" applyFill="1" applyBorder="1" applyProtection="1">
      <protection hidden="1"/>
    </xf>
    <xf numFmtId="0" fontId="16" fillId="2" borderId="0" xfId="0" applyFont="1" applyFill="1" applyProtection="1">
      <protection hidden="1"/>
    </xf>
    <xf numFmtId="0" fontId="16" fillId="2" borderId="2" xfId="0" applyFont="1" applyFill="1" applyBorder="1" applyProtection="1">
      <protection hidden="1"/>
    </xf>
    <xf numFmtId="0" fontId="16" fillId="2" borderId="6" xfId="0" applyFont="1" applyFill="1" applyBorder="1" applyProtection="1">
      <protection hidden="1"/>
    </xf>
    <xf numFmtId="0" fontId="16" fillId="2" borderId="7" xfId="0" applyFont="1" applyFill="1" applyBorder="1" applyProtection="1">
      <protection hidden="1"/>
    </xf>
    <xf numFmtId="0" fontId="17" fillId="2" borderId="7" xfId="0" applyFont="1" applyFill="1" applyBorder="1" applyProtection="1">
      <protection hidden="1"/>
    </xf>
    <xf numFmtId="0" fontId="17" fillId="2" borderId="8" xfId="0" applyFont="1" applyFill="1" applyBorder="1" applyProtection="1">
      <protection hidden="1"/>
    </xf>
    <xf numFmtId="0" fontId="3" fillId="2" borderId="6" xfId="0" applyFont="1" applyFill="1" applyBorder="1" applyProtection="1">
      <protection hidden="1"/>
    </xf>
    <xf numFmtId="0" fontId="2" fillId="2" borderId="0" xfId="0" applyFont="1" applyFill="1" applyProtection="1">
      <protection hidden="1"/>
    </xf>
    <xf numFmtId="0" fontId="3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3" fontId="12" fillId="4" borderId="0" xfId="0" applyNumberFormat="1" applyFont="1" applyFill="1" applyProtection="1">
      <protection locked="0"/>
    </xf>
    <xf numFmtId="0" fontId="13" fillId="0" borderId="0" xfId="0" applyFont="1" applyProtection="1">
      <protection hidden="1"/>
    </xf>
    <xf numFmtId="2" fontId="0" fillId="0" borderId="0" xfId="0" applyNumberFormat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5" fillId="5" borderId="0" xfId="0" applyFont="1" applyFill="1" applyProtection="1">
      <protection hidden="1"/>
    </xf>
    <xf numFmtId="3" fontId="4" fillId="5" borderId="0" xfId="0" applyNumberFormat="1" applyFont="1" applyFill="1" applyProtection="1">
      <protection hidden="1"/>
    </xf>
    <xf numFmtId="0" fontId="12" fillId="2" borderId="0" xfId="0" applyFont="1" applyFill="1" applyProtection="1">
      <protection hidden="1"/>
    </xf>
    <xf numFmtId="0" fontId="10" fillId="0" borderId="13" xfId="0" applyFont="1" applyBorder="1" applyProtection="1">
      <protection hidden="1"/>
    </xf>
    <xf numFmtId="49" fontId="10" fillId="6" borderId="14" xfId="0" applyNumberFormat="1" applyFont="1" applyFill="1" applyBorder="1" applyProtection="1">
      <protection hidden="1"/>
    </xf>
    <xf numFmtId="49" fontId="18" fillId="3" borderId="15" xfId="0" applyNumberFormat="1" applyFont="1" applyFill="1" applyBorder="1" applyProtection="1">
      <protection hidden="1"/>
    </xf>
    <xf numFmtId="0" fontId="0" fillId="6" borderId="9" xfId="0" applyFill="1" applyBorder="1" applyProtection="1">
      <protection hidden="1"/>
    </xf>
    <xf numFmtId="0" fontId="0" fillId="5" borderId="0" xfId="0" applyFill="1"/>
    <xf numFmtId="0" fontId="21" fillId="2" borderId="0" xfId="0" applyFont="1" applyFill="1" applyProtection="1">
      <protection hidden="1"/>
    </xf>
    <xf numFmtId="49" fontId="18" fillId="7" borderId="14" xfId="0" applyNumberFormat="1" applyFont="1" applyFill="1" applyBorder="1" applyProtection="1">
      <protection hidden="1"/>
    </xf>
    <xf numFmtId="0" fontId="0" fillId="7" borderId="9" xfId="0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0" fillId="2" borderId="2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3" fillId="5" borderId="10" xfId="0" applyFont="1" applyFill="1" applyBorder="1" applyProtection="1">
      <protection hidden="1"/>
    </xf>
    <xf numFmtId="0" fontId="3" fillId="2" borderId="11" xfId="0" applyFont="1" applyFill="1" applyBorder="1" applyProtection="1">
      <protection hidden="1"/>
    </xf>
    <xf numFmtId="0" fontId="3" fillId="2" borderId="12" xfId="0" applyFont="1" applyFill="1" applyBorder="1" applyProtection="1">
      <protection hidden="1"/>
    </xf>
    <xf numFmtId="0" fontId="16" fillId="0" borderId="0" xfId="0" applyFont="1" applyProtection="1">
      <protection hidden="1"/>
    </xf>
    <xf numFmtId="0" fontId="16" fillId="4" borderId="0" xfId="0" applyFont="1" applyFill="1" applyProtection="1">
      <protection hidden="1"/>
    </xf>
    <xf numFmtId="49" fontId="10" fillId="8" borderId="14" xfId="0" applyNumberFormat="1" applyFont="1" applyFill="1" applyBorder="1" applyProtection="1">
      <protection hidden="1"/>
    </xf>
    <xf numFmtId="0" fontId="0" fillId="9" borderId="18" xfId="0" applyFill="1" applyBorder="1"/>
    <xf numFmtId="14" fontId="0" fillId="14" borderId="18" xfId="0" applyNumberFormat="1" applyFill="1" applyBorder="1"/>
    <xf numFmtId="0" fontId="0" fillId="0" borderId="18" xfId="0" applyBorder="1" applyAlignment="1">
      <alignment horizontal="left"/>
    </xf>
    <xf numFmtId="0" fontId="0" fillId="0" borderId="18" xfId="0" applyBorder="1"/>
    <xf numFmtId="14" fontId="0" fillId="0" borderId="18" xfId="0" applyNumberFormat="1" applyBorder="1"/>
    <xf numFmtId="0" fontId="0" fillId="0" borderId="18" xfId="0" applyBorder="1" applyAlignment="1">
      <alignment horizontal="right"/>
    </xf>
    <xf numFmtId="0" fontId="0" fillId="0" borderId="18" xfId="0" applyBorder="1" applyAlignment="1">
      <alignment horizontal="center"/>
    </xf>
    <xf numFmtId="0" fontId="0" fillId="9" borderId="0" xfId="0" applyFill="1" applyAlignment="1">
      <alignment horizontal="right" wrapText="1"/>
    </xf>
    <xf numFmtId="0" fontId="0" fillId="9" borderId="0" xfId="0" applyFill="1" applyAlignment="1">
      <alignment horizontal="left" wrapText="1"/>
    </xf>
    <xf numFmtId="0" fontId="0" fillId="9" borderId="0" xfId="0" applyFill="1" applyAlignment="1">
      <alignment wrapText="1"/>
    </xf>
    <xf numFmtId="0" fontId="0" fillId="5" borderId="11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0" borderId="16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16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16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8" borderId="16" xfId="0" applyFill="1" applyBorder="1" applyAlignment="1">
      <alignment horizontal="right" wrapText="1"/>
    </xf>
    <xf numFmtId="0" fontId="0" fillId="12" borderId="0" xfId="0" applyFill="1" applyAlignment="1">
      <alignment horizontal="center" wrapText="1"/>
    </xf>
    <xf numFmtId="0" fontId="0" fillId="12" borderId="17" xfId="0" applyFill="1" applyBorder="1" applyAlignment="1">
      <alignment horizontal="center" wrapText="1"/>
    </xf>
    <xf numFmtId="0" fontId="0" fillId="13" borderId="0" xfId="0" applyFill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3" borderId="0" xfId="0" applyFill="1" applyAlignment="1">
      <alignment horizontal="right" wrapText="1"/>
    </xf>
    <xf numFmtId="0" fontId="0" fillId="9" borderId="0" xfId="0" applyFill="1" applyAlignment="1">
      <alignment horizontal="center" wrapText="1"/>
    </xf>
    <xf numFmtId="0" fontId="0" fillId="9" borderId="16" xfId="0" applyFill="1" applyBorder="1" applyAlignment="1">
      <alignment horizontal="right" wrapText="1"/>
    </xf>
    <xf numFmtId="0" fontId="22" fillId="8" borderId="0" xfId="0" applyFont="1" applyFill="1" applyProtection="1">
      <protection hidden="1"/>
    </xf>
    <xf numFmtId="0" fontId="21" fillId="8" borderId="0" xfId="0" applyFont="1" applyFill="1" applyProtection="1">
      <protection hidden="1"/>
    </xf>
    <xf numFmtId="0" fontId="23" fillId="2" borderId="3" xfId="0" applyFont="1" applyFill="1" applyBorder="1" applyProtection="1">
      <protection hidden="1"/>
    </xf>
    <xf numFmtId="0" fontId="22" fillId="2" borderId="4" xfId="0" applyFont="1" applyFill="1" applyBorder="1" applyProtection="1">
      <protection hidden="1"/>
    </xf>
    <xf numFmtId="0" fontId="22" fillId="2" borderId="5" xfId="0" applyFont="1" applyFill="1" applyBorder="1" applyProtection="1">
      <protection hidden="1"/>
    </xf>
    <xf numFmtId="0" fontId="22" fillId="2" borderId="1" xfId="0" applyFont="1" applyFill="1" applyBorder="1" applyProtection="1">
      <protection hidden="1"/>
    </xf>
    <xf numFmtId="0" fontId="22" fillId="2" borderId="0" xfId="0" applyFont="1" applyFill="1" applyProtection="1">
      <protection hidden="1"/>
    </xf>
    <xf numFmtId="0" fontId="22" fillId="2" borderId="2" xfId="0" applyFont="1" applyFill="1" applyBorder="1" applyProtection="1">
      <protection hidden="1"/>
    </xf>
    <xf numFmtId="0" fontId="0" fillId="0" borderId="1" xfId="0" applyBorder="1" applyProtection="1">
      <protection hidden="1"/>
    </xf>
    <xf numFmtId="3" fontId="1" fillId="0" borderId="0" xfId="0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2" fontId="0" fillId="0" borderId="7" xfId="0" applyNumberFormat="1" applyBorder="1" applyProtection="1">
      <protection hidden="1"/>
    </xf>
    <xf numFmtId="3" fontId="1" fillId="0" borderId="7" xfId="0" applyNumberFormat="1" applyFont="1" applyBorder="1" applyProtection="1"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8" borderId="0" xfId="0" applyFill="1" applyProtection="1">
      <protection hidden="1"/>
    </xf>
    <xf numFmtId="3" fontId="21" fillId="4" borderId="0" xfId="0" applyNumberFormat="1" applyFont="1" applyFill="1" applyProtection="1">
      <protection locked="0"/>
    </xf>
    <xf numFmtId="0" fontId="22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21" fillId="15" borderId="0" xfId="0" applyFont="1" applyFill="1" applyProtection="1">
      <protection hidden="1"/>
    </xf>
    <xf numFmtId="49" fontId="10" fillId="15" borderId="14" xfId="0" applyNumberFormat="1" applyFont="1" applyFill="1" applyBorder="1" applyProtection="1">
      <protection hidden="1"/>
    </xf>
    <xf numFmtId="0" fontId="22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21" fillId="16" borderId="0" xfId="0" applyFont="1" applyFill="1" applyProtection="1">
      <protection hidden="1"/>
    </xf>
    <xf numFmtId="49" fontId="10" fillId="16" borderId="14" xfId="0" applyNumberFormat="1" applyFont="1" applyFill="1" applyBorder="1" applyProtection="1">
      <protection hidden="1"/>
    </xf>
    <xf numFmtId="0" fontId="22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21" fillId="17" borderId="0" xfId="0" applyFont="1" applyFill="1" applyProtection="1">
      <protection hidden="1"/>
    </xf>
    <xf numFmtId="49" fontId="10" fillId="17" borderId="14" xfId="0" applyNumberFormat="1" applyFont="1" applyFill="1" applyBorder="1" applyProtection="1">
      <protection hidden="1"/>
    </xf>
    <xf numFmtId="14" fontId="3" fillId="0" borderId="18" xfId="0" applyNumberFormat="1" applyFont="1" applyBorder="1"/>
    <xf numFmtId="2" fontId="3" fillId="0" borderId="18" xfId="0" applyNumberFormat="1" applyFont="1" applyBorder="1"/>
    <xf numFmtId="0" fontId="3" fillId="0" borderId="18" xfId="0" applyFont="1" applyBorder="1"/>
    <xf numFmtId="0" fontId="3" fillId="0" borderId="18" xfId="0" applyFont="1" applyBorder="1" applyAlignment="1">
      <alignment horizontal="center"/>
    </xf>
    <xf numFmtId="0" fontId="22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21" fillId="18" borderId="0" xfId="0" applyFont="1" applyFill="1" applyProtection="1">
      <protection hidden="1"/>
    </xf>
    <xf numFmtId="49" fontId="10" fillId="18" borderId="14" xfId="0" applyNumberFormat="1" applyFont="1" applyFill="1" applyBorder="1" applyProtection="1">
      <protection hidden="1"/>
    </xf>
    <xf numFmtId="14" fontId="24" fillId="0" borderId="18" xfId="0" applyNumberFormat="1" applyFont="1" applyBorder="1"/>
    <xf numFmtId="0" fontId="24" fillId="0" borderId="18" xfId="0" applyFont="1" applyBorder="1"/>
    <xf numFmtId="14" fontId="3" fillId="19" borderId="18" xfId="0" applyNumberFormat="1" applyFont="1" applyFill="1" applyBorder="1"/>
    <xf numFmtId="0" fontId="23" fillId="2" borderId="1" xfId="0" applyFont="1" applyFill="1" applyBorder="1" applyProtection="1">
      <protection hidden="1"/>
    </xf>
    <xf numFmtId="0" fontId="23" fillId="5" borderId="19" xfId="0" applyFont="1" applyFill="1" applyBorder="1" applyAlignment="1" applyProtection="1">
      <alignment wrapText="1"/>
      <protection hidden="1"/>
    </xf>
    <xf numFmtId="0" fontId="23" fillId="5" borderId="20" xfId="0" applyFont="1" applyFill="1" applyBorder="1" applyAlignment="1" applyProtection="1">
      <alignment wrapText="1"/>
      <protection hidden="1"/>
    </xf>
    <xf numFmtId="0" fontId="23" fillId="5" borderId="18" xfId="0" applyFont="1" applyFill="1" applyBorder="1" applyAlignment="1" applyProtection="1">
      <alignment wrapText="1"/>
      <protection hidden="1"/>
    </xf>
    <xf numFmtId="0" fontId="23" fillId="5" borderId="21" xfId="0" applyFont="1" applyFill="1" applyBorder="1" applyAlignment="1" applyProtection="1">
      <alignment wrapText="1"/>
      <protection hidden="1"/>
    </xf>
    <xf numFmtId="0" fontId="21" fillId="5" borderId="18" xfId="0" applyFont="1" applyFill="1" applyBorder="1" applyAlignment="1" applyProtection="1">
      <alignment wrapText="1"/>
      <protection hidden="1"/>
    </xf>
    <xf numFmtId="0" fontId="22" fillId="5" borderId="18" xfId="0" applyFont="1" applyFill="1" applyBorder="1" applyAlignment="1" applyProtection="1">
      <alignment horizontal="center" wrapText="1"/>
      <protection hidden="1"/>
    </xf>
    <xf numFmtId="0" fontId="21" fillId="5" borderId="18" xfId="0" applyFont="1" applyFill="1" applyBorder="1" applyAlignment="1" applyProtection="1">
      <alignment horizontal="center" wrapText="1"/>
      <protection hidden="1"/>
    </xf>
    <xf numFmtId="0" fontId="22" fillId="5" borderId="22" xfId="0" applyFont="1" applyFill="1" applyBorder="1" applyAlignment="1" applyProtection="1">
      <alignment horizontal="center" wrapText="1"/>
      <protection hidden="1"/>
    </xf>
    <xf numFmtId="0" fontId="23" fillId="2" borderId="23" xfId="0" applyFont="1" applyFill="1" applyBorder="1" applyProtection="1">
      <protection hidden="1"/>
    </xf>
    <xf numFmtId="0" fontId="22" fillId="2" borderId="9" xfId="0" applyFont="1" applyFill="1" applyBorder="1" applyProtection="1">
      <protection hidden="1"/>
    </xf>
    <xf numFmtId="0" fontId="22" fillId="2" borderId="24" xfId="0" applyFont="1" applyFill="1" applyBorder="1" applyProtection="1">
      <protection hidden="1"/>
    </xf>
    <xf numFmtId="3" fontId="1" fillId="20" borderId="0" xfId="0" applyNumberFormat="1" applyFont="1" applyFill="1" applyProtection="1">
      <protection hidden="1"/>
    </xf>
    <xf numFmtId="3" fontId="1" fillId="20" borderId="7" xfId="0" applyNumberFormat="1" applyFont="1" applyFill="1" applyBorder="1" applyProtection="1">
      <protection hidden="1"/>
    </xf>
    <xf numFmtId="0" fontId="0" fillId="21" borderId="0" xfId="0" applyFill="1"/>
    <xf numFmtId="0" fontId="1" fillId="21" borderId="0" xfId="0" applyFont="1" applyFill="1"/>
    <xf numFmtId="49" fontId="10" fillId="21" borderId="14" xfId="0" applyNumberFormat="1" applyFont="1" applyFill="1" applyBorder="1" applyProtection="1">
      <protection hidden="1"/>
    </xf>
    <xf numFmtId="0" fontId="0" fillId="22" borderId="0" xfId="0" applyFill="1"/>
    <xf numFmtId="0" fontId="25" fillId="22" borderId="0" xfId="0" applyFont="1" applyFill="1"/>
    <xf numFmtId="0" fontId="26" fillId="22" borderId="0" xfId="0" applyFont="1" applyFill="1"/>
    <xf numFmtId="49" fontId="27" fillId="22" borderId="14" xfId="0" applyNumberFormat="1" applyFont="1" applyFill="1" applyBorder="1" applyProtection="1">
      <protection hidden="1"/>
    </xf>
    <xf numFmtId="0" fontId="1" fillId="0" borderId="18" xfId="0" applyFont="1" applyBorder="1" applyAlignment="1">
      <alignment horizontal="right"/>
    </xf>
    <xf numFmtId="0" fontId="1" fillId="0" borderId="18" xfId="0" applyFont="1" applyBorder="1"/>
    <xf numFmtId="0" fontId="25" fillId="23" borderId="0" xfId="0" applyFont="1" applyFill="1"/>
    <xf numFmtId="0" fontId="0" fillId="23" borderId="0" xfId="0" applyFill="1"/>
    <xf numFmtId="0" fontId="26" fillId="23" borderId="0" xfId="0" applyFont="1" applyFill="1"/>
    <xf numFmtId="49" fontId="27" fillId="23" borderId="14" xfId="0" applyNumberFormat="1" applyFont="1" applyFill="1" applyBorder="1" applyProtection="1">
      <protection hidden="1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863600</xdr:colOff>
      <xdr:row>0</xdr:row>
      <xdr:rowOff>0</xdr:rowOff>
    </xdr:from>
    <xdr:to>
      <xdr:col>12</xdr:col>
      <xdr:colOff>0</xdr:colOff>
      <xdr:row>4</xdr:row>
      <xdr:rowOff>79968</xdr:rowOff>
    </xdr:to>
    <xdr:pic>
      <xdr:nvPicPr>
        <xdr:cNvPr id="2" name="Picture 1" descr="Alviss-Consulting-Logo-Inline Resized for we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436100" y="0"/>
          <a:ext cx="1930400" cy="753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889000</xdr:colOff>
      <xdr:row>0</xdr:row>
      <xdr:rowOff>114300</xdr:rowOff>
    </xdr:from>
    <xdr:to>
      <xdr:col>9</xdr:col>
      <xdr:colOff>356698</xdr:colOff>
      <xdr:row>5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14300"/>
          <a:ext cx="4877898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91"/>
  <sheetViews>
    <sheetView workbookViewId="0">
      <selection activeCell="C44" sqref="C44"/>
    </sheetView>
  </sheetViews>
  <sheetFormatPr baseColWidth="10" defaultRowHeight="13" x14ac:dyDescent="0.15"/>
  <cols>
    <col min="1" max="4" width="10.83203125" style="7"/>
    <col min="5" max="5" width="16.33203125" style="7" customWidth="1"/>
    <col min="6" max="6" width="16.1640625" style="7" customWidth="1"/>
    <col min="7" max="7" width="10.83203125" style="7"/>
    <col min="8" max="8" width="16.83203125" style="7" customWidth="1"/>
    <col min="9" max="19" width="10.83203125" style="7"/>
    <col min="20" max="20" width="20" style="7" customWidth="1"/>
    <col min="21" max="21" width="14.1640625" style="7" customWidth="1"/>
    <col min="22" max="22" width="14.5" style="7" customWidth="1"/>
    <col min="23" max="16384" width="10.83203125" style="7"/>
  </cols>
  <sheetData>
    <row r="1" spans="1:28" ht="15" thickBot="1" x14ac:dyDescent="0.2">
      <c r="A1" s="1" t="s">
        <v>125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x14ac:dyDescent="0.15">
      <c r="A2" s="2" t="s">
        <v>126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4" t="s">
        <v>113</v>
      </c>
      <c r="O2" s="15"/>
      <c r="P2" s="15"/>
      <c r="Q2" s="15"/>
      <c r="R2" s="15"/>
      <c r="S2" s="15"/>
      <c r="T2" s="15"/>
      <c r="U2" s="44"/>
      <c r="V2" s="4"/>
      <c r="W2" s="4"/>
      <c r="X2" s="4"/>
      <c r="Y2" s="4"/>
      <c r="Z2" s="4"/>
      <c r="AA2" s="4"/>
      <c r="AB2" s="4"/>
    </row>
    <row r="3" spans="1:28" ht="14" x14ac:dyDescent="0.15">
      <c r="A3" s="3" t="s">
        <v>177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17" t="s">
        <v>149</v>
      </c>
      <c r="O3" s="18"/>
      <c r="P3" s="18"/>
      <c r="Q3" s="18"/>
      <c r="R3" s="18"/>
      <c r="S3" s="18"/>
      <c r="T3" s="18"/>
      <c r="U3" s="45"/>
      <c r="V3" s="4"/>
      <c r="W3" s="4"/>
      <c r="X3" s="4"/>
      <c r="Y3" s="4"/>
      <c r="Z3" s="4"/>
      <c r="AA3" s="4"/>
      <c r="AB3" s="4"/>
    </row>
    <row r="4" spans="1:28" x14ac:dyDescent="0.1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17" t="s">
        <v>127</v>
      </c>
      <c r="O4" s="18"/>
      <c r="P4" s="18"/>
      <c r="Q4" s="18"/>
      <c r="R4" s="18"/>
      <c r="S4" s="18"/>
      <c r="T4" s="18"/>
      <c r="U4" s="45"/>
      <c r="V4" s="4"/>
      <c r="W4" s="4"/>
      <c r="X4" s="4"/>
      <c r="Y4" s="4"/>
      <c r="Z4" s="4"/>
      <c r="AA4" s="4"/>
      <c r="AB4" s="4"/>
    </row>
    <row r="5" spans="1:28" x14ac:dyDescent="0.1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17" t="s">
        <v>112</v>
      </c>
      <c r="O5" s="18"/>
      <c r="P5" s="18"/>
      <c r="Q5" s="18"/>
      <c r="R5" s="18"/>
      <c r="S5" s="18"/>
      <c r="T5" s="18"/>
      <c r="U5" s="45"/>
      <c r="V5" s="4"/>
      <c r="W5" s="4"/>
      <c r="X5" s="4"/>
      <c r="Y5" s="4"/>
      <c r="Z5" s="4"/>
      <c r="AA5" s="4"/>
      <c r="AB5" s="4"/>
    </row>
    <row r="6" spans="1:28" ht="14" thickBot="1" x14ac:dyDescent="0.2">
      <c r="A6" s="25" t="s">
        <v>132</v>
      </c>
      <c r="B6" s="26"/>
      <c r="C6" s="26"/>
      <c r="D6" s="26"/>
      <c r="E6" s="26"/>
      <c r="F6" s="26"/>
      <c r="G6" s="26"/>
      <c r="H6" s="26"/>
      <c r="I6" s="4"/>
      <c r="J6" s="4"/>
      <c r="K6" s="4"/>
      <c r="L6" s="4"/>
      <c r="M6" s="4"/>
      <c r="N6" s="20" t="s">
        <v>136</v>
      </c>
      <c r="O6" s="21"/>
      <c r="P6" s="21"/>
      <c r="Q6" s="21"/>
      <c r="R6" s="21"/>
      <c r="S6" s="21"/>
      <c r="T6" s="21"/>
      <c r="U6" s="46"/>
      <c r="V6" s="4"/>
      <c r="W6" s="4"/>
      <c r="X6" s="4"/>
      <c r="Y6" s="4"/>
      <c r="Z6" s="4"/>
      <c r="AA6" s="4"/>
      <c r="AB6" s="4"/>
    </row>
    <row r="7" spans="1:28" x14ac:dyDescent="0.15">
      <c r="A7" s="26" t="s">
        <v>150</v>
      </c>
      <c r="B7" s="26"/>
      <c r="C7" s="26"/>
      <c r="D7" s="26"/>
      <c r="E7" s="26"/>
      <c r="F7" s="26"/>
      <c r="G7" s="26"/>
      <c r="H7" s="26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14" thickBot="1" x14ac:dyDescent="0.2">
      <c r="A8" s="26" t="s">
        <v>145</v>
      </c>
      <c r="B8" s="26"/>
      <c r="C8" s="26"/>
      <c r="D8" s="26"/>
      <c r="E8" s="26"/>
      <c r="F8" s="26"/>
      <c r="G8" s="26"/>
      <c r="H8" s="26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x14ac:dyDescent="0.15">
      <c r="A9" s="26" t="s">
        <v>151</v>
      </c>
      <c r="B9" s="26"/>
      <c r="C9" s="26"/>
      <c r="D9" s="26"/>
      <c r="E9" s="26"/>
      <c r="F9" s="26"/>
      <c r="G9" s="26"/>
      <c r="H9" s="26"/>
      <c r="I9" s="4"/>
      <c r="J9" s="4"/>
      <c r="K9" s="4"/>
      <c r="L9" s="4"/>
      <c r="M9" s="4"/>
      <c r="N9" s="14" t="s">
        <v>152</v>
      </c>
      <c r="O9" s="15"/>
      <c r="P9" s="15"/>
      <c r="Q9" s="15"/>
      <c r="R9" s="15"/>
      <c r="S9" s="15"/>
      <c r="T9" s="15"/>
      <c r="U9" s="15"/>
      <c r="V9" s="16"/>
      <c r="W9" s="4"/>
      <c r="X9" s="4"/>
      <c r="Y9" s="4"/>
      <c r="Z9" s="4"/>
      <c r="AA9" s="4"/>
      <c r="AB9" s="4"/>
    </row>
    <row r="10" spans="1:28" x14ac:dyDescent="0.15">
      <c r="A10" s="26" t="s">
        <v>97</v>
      </c>
      <c r="B10" s="26"/>
      <c r="C10" s="26"/>
      <c r="D10" s="26"/>
      <c r="E10" s="26"/>
      <c r="F10" s="26"/>
      <c r="G10" s="26"/>
      <c r="H10" s="26"/>
      <c r="I10" s="4"/>
      <c r="J10" s="4"/>
      <c r="K10" s="4"/>
      <c r="L10" s="4"/>
      <c r="M10" s="4"/>
      <c r="N10" s="17" t="s">
        <v>133</v>
      </c>
      <c r="O10" s="18"/>
      <c r="P10" s="18"/>
      <c r="Q10" s="18"/>
      <c r="R10" s="18"/>
      <c r="S10" s="18"/>
      <c r="T10" s="18"/>
      <c r="U10" s="18"/>
      <c r="V10" s="19"/>
      <c r="W10" s="4"/>
      <c r="X10" s="4"/>
      <c r="Y10" s="4"/>
      <c r="Z10" s="4"/>
      <c r="AA10" s="4"/>
      <c r="AB10" s="4"/>
    </row>
    <row r="11" spans="1:28" x14ac:dyDescent="0.15">
      <c r="A11" s="26"/>
      <c r="B11" s="26"/>
      <c r="C11" s="26"/>
      <c r="D11" s="26"/>
      <c r="E11" s="26"/>
      <c r="F11" s="26"/>
      <c r="G11" s="26"/>
      <c r="H11" s="26"/>
      <c r="I11" s="4"/>
      <c r="J11" s="4"/>
      <c r="K11" s="4"/>
      <c r="L11" s="4"/>
      <c r="M11" s="4"/>
      <c r="N11" s="17" t="s">
        <v>134</v>
      </c>
      <c r="O11" s="18"/>
      <c r="P11" s="18"/>
      <c r="Q11" s="18"/>
      <c r="R11" s="18"/>
      <c r="S11" s="18"/>
      <c r="T11" s="18"/>
      <c r="U11" s="18"/>
      <c r="V11" s="19"/>
      <c r="W11" s="4"/>
      <c r="X11" s="4"/>
      <c r="Y11" s="4"/>
      <c r="Z11" s="4"/>
      <c r="AA11" s="4"/>
      <c r="AB11" s="4"/>
    </row>
    <row r="12" spans="1:28" ht="14" x14ac:dyDescent="0.15">
      <c r="A12" s="41" t="s">
        <v>138</v>
      </c>
      <c r="B12" s="18"/>
      <c r="C12" s="18"/>
      <c r="D12" s="18"/>
      <c r="E12" s="18"/>
      <c r="F12" s="18"/>
      <c r="G12" s="18"/>
      <c r="H12" s="18"/>
      <c r="I12" s="4"/>
      <c r="J12" s="4"/>
      <c r="K12" s="4"/>
      <c r="L12" s="4"/>
      <c r="M12" s="4"/>
      <c r="N12" s="17" t="s">
        <v>135</v>
      </c>
      <c r="O12" s="18"/>
      <c r="P12" s="18"/>
      <c r="Q12" s="18"/>
      <c r="R12" s="18"/>
      <c r="S12" s="18"/>
      <c r="T12" s="18"/>
      <c r="U12" s="18"/>
      <c r="V12" s="19"/>
      <c r="W12" s="4"/>
      <c r="X12" s="4"/>
      <c r="Y12" s="4"/>
      <c r="Z12" s="4"/>
      <c r="AA12" s="4"/>
      <c r="AB12" s="4"/>
    </row>
    <row r="13" spans="1:28" x14ac:dyDescent="0.15">
      <c r="A13" s="4" t="s">
        <v>139</v>
      </c>
      <c r="B13" s="18"/>
      <c r="C13" s="18"/>
      <c r="D13" s="18"/>
      <c r="E13" s="18"/>
      <c r="F13" s="18"/>
      <c r="G13" s="18"/>
      <c r="H13" s="18"/>
      <c r="I13" s="4"/>
      <c r="J13" s="4"/>
      <c r="K13" s="4"/>
      <c r="L13" s="4"/>
      <c r="M13" s="4"/>
      <c r="N13" s="17" t="s">
        <v>96</v>
      </c>
      <c r="O13" s="18"/>
      <c r="P13" s="18"/>
      <c r="Q13" s="18"/>
      <c r="R13" s="18"/>
      <c r="S13" s="18"/>
      <c r="T13" s="18"/>
      <c r="U13" s="18"/>
      <c r="V13" s="19"/>
      <c r="W13" s="4"/>
      <c r="X13" s="4"/>
      <c r="Y13" s="4"/>
      <c r="Z13" s="4"/>
      <c r="AA13" s="4"/>
      <c r="AB13" s="4"/>
    </row>
    <row r="14" spans="1:28" x14ac:dyDescent="0.15">
      <c r="A14" s="35"/>
      <c r="B14" s="26"/>
      <c r="C14" s="26"/>
      <c r="D14" s="26"/>
      <c r="E14" s="26"/>
      <c r="F14" s="26"/>
      <c r="G14" s="26"/>
      <c r="H14" s="26"/>
      <c r="I14" s="4"/>
      <c r="J14" s="4"/>
      <c r="K14" s="4"/>
      <c r="L14" s="4"/>
      <c r="M14" s="4"/>
      <c r="N14" s="17" t="s">
        <v>121</v>
      </c>
      <c r="O14" s="18"/>
      <c r="P14" s="18"/>
      <c r="Q14" s="18"/>
      <c r="R14" s="18"/>
      <c r="S14" s="18"/>
      <c r="T14" s="18"/>
      <c r="U14" s="18"/>
      <c r="V14" s="19"/>
      <c r="W14" s="4"/>
      <c r="X14" s="4"/>
      <c r="Y14" s="4"/>
      <c r="Z14" s="4"/>
      <c r="AA14" s="4"/>
      <c r="AB14" s="4"/>
    </row>
    <row r="15" spans="1:28" x14ac:dyDescent="0.15">
      <c r="A15" s="35" t="s">
        <v>148</v>
      </c>
      <c r="B15" s="26"/>
      <c r="C15" s="26"/>
      <c r="D15" s="26"/>
      <c r="E15" s="26"/>
      <c r="F15" s="26"/>
      <c r="G15" s="26"/>
      <c r="H15" s="47" t="s">
        <v>146</v>
      </c>
      <c r="I15" s="4"/>
      <c r="J15" s="4"/>
      <c r="K15" s="4"/>
      <c r="L15" s="4"/>
      <c r="M15" s="4"/>
      <c r="N15" s="17" t="s">
        <v>122</v>
      </c>
      <c r="O15" s="18"/>
      <c r="P15" s="18"/>
      <c r="Q15" s="18"/>
      <c r="R15" s="18"/>
      <c r="S15" s="18"/>
      <c r="T15" s="18"/>
      <c r="U15" s="18"/>
      <c r="V15" s="19"/>
      <c r="W15" s="4"/>
      <c r="X15" s="4"/>
      <c r="Y15" s="4"/>
      <c r="Z15" s="4"/>
      <c r="AA15" s="4"/>
      <c r="AB15" s="4"/>
    </row>
    <row r="16" spans="1:28" x14ac:dyDescent="0.15">
      <c r="A16" s="26" t="s">
        <v>188</v>
      </c>
      <c r="B16" s="4"/>
      <c r="C16" s="4"/>
      <c r="D16" s="4"/>
      <c r="E16" s="4"/>
      <c r="F16" s="4"/>
      <c r="G16" s="26"/>
      <c r="H16" s="48" t="s">
        <v>142</v>
      </c>
      <c r="I16" s="4"/>
      <c r="J16" s="4"/>
      <c r="K16" s="4"/>
      <c r="L16" s="4"/>
      <c r="M16" s="4"/>
      <c r="N16" s="17" t="s">
        <v>123</v>
      </c>
      <c r="O16" s="18"/>
      <c r="P16" s="18"/>
      <c r="Q16" s="18"/>
      <c r="R16" s="18"/>
      <c r="S16" s="18"/>
      <c r="T16" s="18"/>
      <c r="U16" s="18"/>
      <c r="V16" s="19"/>
      <c r="W16" s="4"/>
      <c r="X16" s="4"/>
      <c r="Y16" s="4"/>
      <c r="Z16" s="4"/>
      <c r="AA16" s="4"/>
      <c r="AB16" s="4"/>
    </row>
    <row r="17" spans="1:28" ht="14" thickBot="1" x14ac:dyDescent="0.2">
      <c r="A17" s="26" t="s">
        <v>189</v>
      </c>
      <c r="B17" s="4"/>
      <c r="C17" s="4"/>
      <c r="D17" s="4"/>
      <c r="E17" s="4"/>
      <c r="F17" s="4"/>
      <c r="G17" s="26"/>
      <c r="H17" s="49" t="s">
        <v>147</v>
      </c>
      <c r="I17" s="4"/>
      <c r="J17" s="4"/>
      <c r="K17" s="4"/>
      <c r="L17" s="4"/>
      <c r="M17" s="4"/>
      <c r="N17" s="24" t="s">
        <v>114</v>
      </c>
      <c r="O17" s="22"/>
      <c r="P17" s="22"/>
      <c r="Q17" s="22"/>
      <c r="R17" s="22"/>
      <c r="S17" s="22"/>
      <c r="T17" s="22"/>
      <c r="U17" s="22"/>
      <c r="V17" s="23"/>
      <c r="W17" s="4"/>
      <c r="X17" s="4"/>
      <c r="Y17" s="4"/>
      <c r="Z17" s="4"/>
      <c r="AA17" s="4"/>
      <c r="AB17" s="4"/>
    </row>
    <row r="18" spans="1:28" ht="14" thickBot="1" x14ac:dyDescent="0.2">
      <c r="A18" s="26" t="s">
        <v>190</v>
      </c>
      <c r="B18" s="4"/>
      <c r="C18" s="4"/>
      <c r="D18" s="4"/>
      <c r="E18" s="4"/>
      <c r="F18" s="4"/>
      <c r="G18" s="26"/>
      <c r="H18" s="2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x14ac:dyDescent="0.15">
      <c r="A19" s="26" t="s">
        <v>191</v>
      </c>
      <c r="E19" s="4"/>
      <c r="F19" s="4"/>
      <c r="G19" s="26"/>
      <c r="H19" s="36" t="s">
        <v>115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x14ac:dyDescent="0.15">
      <c r="A20" s="4" t="s">
        <v>155</v>
      </c>
      <c r="B20" s="4"/>
      <c r="C20" s="4"/>
      <c r="D20" s="4"/>
      <c r="E20" s="4"/>
      <c r="F20" s="4"/>
      <c r="G20" s="26"/>
      <c r="H20" s="148" t="s">
        <v>186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5"/>
      <c r="X20" s="5"/>
      <c r="Y20" s="4"/>
      <c r="Z20" s="4"/>
      <c r="AA20" s="4"/>
      <c r="AB20" s="4"/>
    </row>
    <row r="21" spans="1:28" x14ac:dyDescent="0.15">
      <c r="A21" s="4" t="s">
        <v>156</v>
      </c>
      <c r="B21" s="4"/>
      <c r="C21" s="4"/>
      <c r="D21" s="4"/>
      <c r="E21" s="4"/>
      <c r="F21" s="4"/>
      <c r="G21" s="26"/>
      <c r="H21" s="142" t="s">
        <v>180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5"/>
      <c r="X21" s="5"/>
      <c r="Y21" s="4"/>
      <c r="Z21" s="4"/>
      <c r="AA21" s="4"/>
      <c r="AB21" s="4"/>
    </row>
    <row r="22" spans="1:28" x14ac:dyDescent="0.15">
      <c r="A22" s="4" t="s">
        <v>157</v>
      </c>
      <c r="B22" s="4"/>
      <c r="C22" s="4"/>
      <c r="D22" s="4"/>
      <c r="G22" s="4"/>
      <c r="H22" s="138" t="s">
        <v>179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5"/>
      <c r="X22" s="5"/>
      <c r="Y22" s="4"/>
      <c r="Z22" s="4"/>
      <c r="AA22" s="4"/>
      <c r="AB22" s="4"/>
    </row>
    <row r="23" spans="1:28" x14ac:dyDescent="0.15">
      <c r="A23" s="4" t="s">
        <v>158</v>
      </c>
      <c r="B23" s="4"/>
      <c r="C23" s="4"/>
      <c r="D23" s="4"/>
      <c r="E23" s="4"/>
      <c r="F23" s="4"/>
      <c r="G23" s="18"/>
      <c r="H23" s="118" t="s">
        <v>173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4"/>
      <c r="Z23" s="4"/>
      <c r="AA23" s="4"/>
      <c r="AB23" s="4"/>
    </row>
    <row r="24" spans="1:28" x14ac:dyDescent="0.15">
      <c r="A24" s="4" t="s">
        <v>159</v>
      </c>
      <c r="B24" s="4"/>
      <c r="C24" s="4"/>
      <c r="D24" s="4"/>
      <c r="E24" s="4"/>
      <c r="F24" s="4"/>
      <c r="G24" s="18"/>
      <c r="H24" s="110" t="s">
        <v>164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5"/>
      <c r="X24" s="5"/>
      <c r="Y24" s="4"/>
      <c r="Z24" s="4"/>
      <c r="AA24" s="4"/>
      <c r="AB24" s="4"/>
    </row>
    <row r="25" spans="1:28" x14ac:dyDescent="0.15">
      <c r="A25" s="26" t="s">
        <v>163</v>
      </c>
      <c r="B25" s="4"/>
      <c r="C25" s="4"/>
      <c r="D25" s="4"/>
      <c r="E25" s="4"/>
      <c r="F25" s="4"/>
      <c r="G25" s="18"/>
      <c r="H25" s="106" t="s">
        <v>162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x14ac:dyDescent="0.15">
      <c r="A26" s="26" t="s">
        <v>169</v>
      </c>
      <c r="B26" s="4"/>
      <c r="C26" s="4"/>
      <c r="D26" s="4"/>
      <c r="E26" s="4"/>
      <c r="F26" s="4"/>
      <c r="G26" s="18"/>
      <c r="H26" s="102" t="s">
        <v>161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x14ac:dyDescent="0.15">
      <c r="A27" s="26" t="s">
        <v>174</v>
      </c>
      <c r="B27" s="4"/>
      <c r="C27" s="4"/>
      <c r="D27" s="4"/>
      <c r="E27" s="4"/>
      <c r="F27" s="4"/>
      <c r="G27" s="18"/>
      <c r="H27" s="52" t="s">
        <v>117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x14ac:dyDescent="0.15">
      <c r="A28" s="26" t="s">
        <v>181</v>
      </c>
      <c r="G28" s="18"/>
      <c r="H28" s="42" t="s">
        <v>140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x14ac:dyDescent="0.15">
      <c r="A29" s="26" t="s">
        <v>182</v>
      </c>
      <c r="B29" s="4"/>
      <c r="C29" s="4"/>
      <c r="D29" s="4"/>
      <c r="E29" s="4"/>
      <c r="F29" s="4"/>
      <c r="G29" s="18"/>
      <c r="H29" s="37" t="s">
        <v>116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4" thickBot="1" x14ac:dyDescent="0.2">
      <c r="A30" s="26" t="s">
        <v>192</v>
      </c>
      <c r="B30" s="18"/>
      <c r="C30" s="18"/>
      <c r="D30" s="18"/>
      <c r="E30" s="18"/>
      <c r="F30" s="18"/>
      <c r="G30" s="18"/>
      <c r="H30" s="38" t="s">
        <v>153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x14ac:dyDescent="0.15">
      <c r="A31" s="5" t="s">
        <v>160</v>
      </c>
      <c r="B31" s="18"/>
      <c r="C31" s="18"/>
      <c r="D31" s="18"/>
      <c r="E31" s="18"/>
      <c r="F31" s="18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x14ac:dyDescent="0.15">
      <c r="A32" s="27"/>
      <c r="B32" s="18"/>
      <c r="C32" s="18"/>
      <c r="D32" s="18"/>
      <c r="E32" s="18"/>
      <c r="F32" s="18"/>
      <c r="G32" s="50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x14ac:dyDescent="0.15">
      <c r="A33" s="27" t="s">
        <v>130</v>
      </c>
      <c r="B33" s="18"/>
      <c r="C33" s="18"/>
      <c r="D33" s="18"/>
      <c r="E33" s="18"/>
      <c r="F33" s="18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x14ac:dyDescent="0.15">
      <c r="A34" s="26" t="s">
        <v>187</v>
      </c>
      <c r="B34" s="18"/>
      <c r="C34" s="18"/>
      <c r="D34" s="18"/>
      <c r="E34" s="18"/>
      <c r="F34" s="18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x14ac:dyDescent="0.15">
      <c r="A35" s="18" t="s">
        <v>137</v>
      </c>
      <c r="B35" s="18"/>
      <c r="C35" s="18"/>
      <c r="D35" s="18"/>
      <c r="E35" s="18"/>
      <c r="F35" s="18"/>
      <c r="G35" s="18"/>
      <c r="H35" s="50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x14ac:dyDescent="0.15">
      <c r="A36" s="18"/>
      <c r="B36" s="18"/>
      <c r="C36" s="18"/>
      <c r="D36" s="18"/>
      <c r="E36" s="18"/>
      <c r="F36" s="18"/>
      <c r="G36" s="18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x14ac:dyDescent="0.15">
      <c r="A37" s="4" t="s">
        <v>170</v>
      </c>
      <c r="B37" s="18"/>
      <c r="C37" s="18"/>
      <c r="D37" s="18"/>
      <c r="E37" s="50"/>
      <c r="F37" s="50"/>
      <c r="G37" s="18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x14ac:dyDescent="0.15">
      <c r="A38" s="18" t="s">
        <v>141</v>
      </c>
      <c r="B38" s="18"/>
      <c r="C38" s="18"/>
      <c r="D38" s="18"/>
      <c r="E38" s="18"/>
      <c r="F38" s="51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x14ac:dyDescent="0.15">
      <c r="A39" s="18"/>
      <c r="B39" s="18"/>
      <c r="C39" s="18"/>
      <c r="D39" s="18"/>
      <c r="E39" s="18"/>
      <c r="F39" s="1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x14ac:dyDescent="0.15">
      <c r="A40" s="4" t="s">
        <v>154</v>
      </c>
      <c r="B40" s="18"/>
      <c r="C40" s="18"/>
      <c r="D40" s="18"/>
      <c r="E40" s="18"/>
      <c r="F40" s="1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x14ac:dyDescent="0.15">
      <c r="A41" s="18" t="s">
        <v>120</v>
      </c>
      <c r="B41" s="18"/>
      <c r="C41" s="18"/>
      <c r="D41" s="18"/>
      <c r="E41" s="18"/>
      <c r="F41" s="1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x14ac:dyDescent="0.1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x14ac:dyDescent="0.1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x14ac:dyDescent="0.1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x14ac:dyDescent="0.1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x14ac:dyDescent="0.1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x14ac:dyDescent="0.1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x14ac:dyDescent="0.1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x14ac:dyDescent="0.1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x14ac:dyDescent="0.1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x14ac:dyDescent="0.1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x14ac:dyDescent="0.1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x14ac:dyDescent="0.1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x14ac:dyDescent="0.1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x14ac:dyDescent="0.1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x14ac:dyDescent="0.1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x14ac:dyDescent="0.1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x14ac:dyDescent="0.1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x14ac:dyDescent="0.1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x14ac:dyDescent="0.1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x14ac:dyDescent="0.1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x14ac:dyDescent="0.1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x14ac:dyDescent="0.1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x14ac:dyDescent="0.1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x14ac:dyDescent="0.1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x14ac:dyDescent="0.1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x14ac:dyDescent="0.1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x14ac:dyDescent="0.1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x14ac:dyDescent="0.1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x14ac:dyDescent="0.1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x14ac:dyDescent="0.1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x14ac:dyDescent="0.1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x14ac:dyDescent="0.1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x14ac:dyDescent="0.1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x14ac:dyDescent="0.1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x14ac:dyDescent="0.1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x14ac:dyDescent="0.1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x14ac:dyDescent="0.1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x14ac:dyDescent="0.1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x14ac:dyDescent="0.1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x14ac:dyDescent="0.1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x14ac:dyDescent="0.1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x14ac:dyDescent="0.1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x14ac:dyDescent="0.1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x14ac:dyDescent="0.1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x14ac:dyDescent="0.1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x14ac:dyDescent="0.1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x14ac:dyDescent="0.15">
      <c r="A90" s="4"/>
      <c r="B90" s="4"/>
      <c r="C90" s="4"/>
      <c r="D90" s="4"/>
      <c r="E90" s="4"/>
      <c r="F90" s="4"/>
      <c r="G90" s="4"/>
    </row>
    <row r="91" spans="1:28" x14ac:dyDescent="0.15">
      <c r="A91" s="4"/>
      <c r="B91" s="4"/>
      <c r="C91" s="4"/>
      <c r="D91" s="4"/>
      <c r="E91" s="4"/>
      <c r="F91" s="4"/>
    </row>
  </sheetData>
  <sheetProtection algorithmName="SHA-512" hashValue="dr7pg53AzzJi9hCxBDp9lQfZvngE7ASDzGixZ/I7K8MVIXw+fK3zo++EJrxxTWNRGM6JauFCsLrBbIW6OoSInQ==" saltValue="gwySdBIVUg8gkdftoSULxg==" spinCount="100000" sheet="1" objects="1" scenarios="1"/>
  <phoneticPr fontId="6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G15"/>
  <sheetViews>
    <sheetView zoomScale="150" workbookViewId="0">
      <selection activeCell="C11" sqref="C10:D11"/>
    </sheetView>
  </sheetViews>
  <sheetFormatPr baseColWidth="10" defaultRowHeight="13" x14ac:dyDescent="0.15"/>
  <cols>
    <col min="1" max="1" width="22.5" style="7" customWidth="1"/>
    <col min="2" max="2" width="2.6640625" style="7" customWidth="1"/>
    <col min="3" max="7" width="10" style="7" customWidth="1"/>
    <col min="8" max="16384" width="10.83203125" style="7"/>
  </cols>
  <sheetData>
    <row r="1" spans="1:7" x14ac:dyDescent="0.15">
      <c r="A1" s="6" t="s">
        <v>128</v>
      </c>
    </row>
    <row r="2" spans="1:7" x14ac:dyDescent="0.15">
      <c r="A2" s="43"/>
      <c r="B2" s="43"/>
      <c r="C2" s="43"/>
      <c r="D2" s="43"/>
      <c r="E2" s="43"/>
      <c r="F2" s="43"/>
      <c r="G2" s="43"/>
    </row>
    <row r="3" spans="1:7" x14ac:dyDescent="0.15">
      <c r="A3" s="9" t="s">
        <v>143</v>
      </c>
    </row>
    <row r="5" spans="1:7" x14ac:dyDescent="0.15">
      <c r="A5" s="13" t="s">
        <v>111</v>
      </c>
      <c r="B5" s="13"/>
      <c r="C5" s="13" t="s">
        <v>172</v>
      </c>
      <c r="F5" s="28">
        <v>10000</v>
      </c>
    </row>
    <row r="9" spans="1:7" x14ac:dyDescent="0.15">
      <c r="C9" s="29" t="s">
        <v>99</v>
      </c>
      <c r="D9" s="29" t="s">
        <v>100</v>
      </c>
      <c r="E9" s="29" t="s">
        <v>110</v>
      </c>
    </row>
    <row r="10" spans="1:7" x14ac:dyDescent="0.15">
      <c r="A10" s="7" t="s">
        <v>106</v>
      </c>
      <c r="C10" s="30">
        <f>$F5*'Tariffs 2015'!C7/100*1.1</f>
        <v>312.07000000000005</v>
      </c>
      <c r="D10" s="30">
        <f>$F5*'Tariffs 2015'!D7/100*1.1</f>
        <v>312.83999999999997</v>
      </c>
      <c r="E10" s="31"/>
    </row>
    <row r="11" spans="1:7" x14ac:dyDescent="0.15">
      <c r="A11" s="7" t="s">
        <v>108</v>
      </c>
      <c r="C11" s="30">
        <f>'Tariffs 2015'!C8*91/100*1.1</f>
        <v>42.042000000000002</v>
      </c>
      <c r="D11" s="30">
        <f>'Tariffs 2015'!D8*91/100*1.1</f>
        <v>42.042000000000002</v>
      </c>
      <c r="E11" s="31"/>
    </row>
    <row r="12" spans="1:7" x14ac:dyDescent="0.15">
      <c r="A12" s="7" t="s">
        <v>131</v>
      </c>
      <c r="C12" s="30">
        <f>SUM(C10:C11)</f>
        <v>354.11200000000008</v>
      </c>
      <c r="D12" s="30">
        <f>SUM(D10:D11)</f>
        <v>354.88199999999995</v>
      </c>
      <c r="E12" s="32">
        <f>AVERAGE(C12:D12)</f>
        <v>354.49700000000001</v>
      </c>
    </row>
    <row r="13" spans="1:7" x14ac:dyDescent="0.15">
      <c r="A13" s="33" t="s">
        <v>109</v>
      </c>
      <c r="B13" s="31"/>
      <c r="C13" s="34">
        <f>C12*4</f>
        <v>1416.4480000000003</v>
      </c>
      <c r="D13" s="34">
        <f>D12*4</f>
        <v>1419.5279999999998</v>
      </c>
      <c r="E13" s="32">
        <f>AVERAGE(C13:D13)</f>
        <v>1417.9880000000001</v>
      </c>
    </row>
    <row r="15" spans="1:7" x14ac:dyDescent="0.15">
      <c r="A15" s="43"/>
      <c r="B15" s="43"/>
      <c r="C15" s="43"/>
      <c r="D15" s="43"/>
      <c r="E15" s="43"/>
      <c r="F15" s="43"/>
      <c r="G15" s="43"/>
    </row>
  </sheetData>
  <sheetProtection algorithmName="SHA-512" hashValue="TIlqvY4zGh/mEhYnTgSc5/IJKldSnn/BtQNV6zH/NAqS1RMhioDcREYJj17mMQ72yiMVNBqJaV6Z7vtGxaYWTw==" saltValue="/dtGMYGrtQ9bXqCjayvGzg==" spinCount="100000" sheet="1" objects="1" scenarios="1"/>
  <phoneticPr fontId="6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G15"/>
  <sheetViews>
    <sheetView zoomScale="150" workbookViewId="0">
      <selection activeCell="C11" sqref="C11:D11"/>
    </sheetView>
  </sheetViews>
  <sheetFormatPr baseColWidth="10" defaultRowHeight="13" x14ac:dyDescent="0.15"/>
  <cols>
    <col min="1" max="1" width="22.5" style="7" customWidth="1"/>
    <col min="2" max="2" width="2.6640625" style="7" customWidth="1"/>
    <col min="3" max="7" width="10" style="7" customWidth="1"/>
    <col min="8" max="16384" width="10.83203125" style="7"/>
  </cols>
  <sheetData>
    <row r="1" spans="1:7" x14ac:dyDescent="0.15">
      <c r="A1" s="6" t="s">
        <v>128</v>
      </c>
    </row>
    <row r="2" spans="1:7" x14ac:dyDescent="0.15">
      <c r="A2" s="39"/>
      <c r="B2" s="39"/>
      <c r="C2" s="39"/>
      <c r="D2" s="39"/>
      <c r="E2" s="39"/>
      <c r="F2" s="39"/>
      <c r="G2" s="39"/>
    </row>
    <row r="3" spans="1:7" x14ac:dyDescent="0.15">
      <c r="A3" s="9" t="s">
        <v>118</v>
      </c>
    </row>
    <row r="5" spans="1:7" x14ac:dyDescent="0.15">
      <c r="A5" s="13" t="s">
        <v>111</v>
      </c>
      <c r="B5" s="13"/>
      <c r="C5" s="13" t="s">
        <v>172</v>
      </c>
      <c r="F5" s="28">
        <v>10000</v>
      </c>
    </row>
    <row r="9" spans="1:7" x14ac:dyDescent="0.15">
      <c r="C9" s="29" t="s">
        <v>99</v>
      </c>
      <c r="D9" s="29" t="s">
        <v>100</v>
      </c>
      <c r="E9" s="29" t="s">
        <v>110</v>
      </c>
    </row>
    <row r="10" spans="1:7" x14ac:dyDescent="0.15">
      <c r="A10" s="7" t="s">
        <v>106</v>
      </c>
      <c r="C10" s="30">
        <f>$F5*'Tariffs 2014'!C7/100</f>
        <v>310.60000000000002</v>
      </c>
      <c r="D10" s="30">
        <f>$F5*'Tariffs 2014'!D7/100</f>
        <v>319</v>
      </c>
      <c r="E10" s="31"/>
    </row>
    <row r="11" spans="1:7" x14ac:dyDescent="0.15">
      <c r="A11" s="7" t="s">
        <v>108</v>
      </c>
      <c r="C11" s="30">
        <f>'Tariffs 2014'!C8*91/100</f>
        <v>19.565000000000001</v>
      </c>
      <c r="D11" s="30">
        <f>'Tariffs 2014'!D8*91/100</f>
        <v>19.801600000000001</v>
      </c>
      <c r="E11" s="32"/>
    </row>
    <row r="12" spans="1:7" x14ac:dyDescent="0.15">
      <c r="A12" s="7" t="s">
        <v>131</v>
      </c>
      <c r="C12" s="30">
        <f>SUM(C10:C11)</f>
        <v>330.16500000000002</v>
      </c>
      <c r="D12" s="30">
        <f>SUM(D10:D11)</f>
        <v>338.80160000000001</v>
      </c>
      <c r="E12" s="32">
        <f>AVERAGE(C12:D12)</f>
        <v>334.48329999999999</v>
      </c>
    </row>
    <row r="13" spans="1:7" x14ac:dyDescent="0.15">
      <c r="A13" s="33" t="s">
        <v>109</v>
      </c>
      <c r="B13" s="31"/>
      <c r="C13" s="34">
        <f>C12*4</f>
        <v>1320.66</v>
      </c>
      <c r="D13" s="34">
        <f>D12*4</f>
        <v>1355.2064</v>
      </c>
      <c r="E13" s="32">
        <f>AVERAGE(C13:D13)</f>
        <v>1337.9331999999999</v>
      </c>
    </row>
    <row r="15" spans="1:7" x14ac:dyDescent="0.15">
      <c r="A15" s="39"/>
      <c r="B15" s="39"/>
      <c r="C15" s="39"/>
      <c r="D15" s="39"/>
      <c r="E15" s="39"/>
      <c r="F15" s="39"/>
      <c r="G15" s="39"/>
    </row>
  </sheetData>
  <sheetProtection algorithmName="SHA-512" hashValue="SIH8V29wbKD36O0EWkhMWw09ub5SnXVXb3eUtJtZLgBR/m5bzXTXD4lfh8idFIvGnhM97nOWt4WSTpZRQnIPoQ==" saltValue="x5DMGpisXJEqMhEwS36OBA==" spinCount="100000" sheet="1" objects="1" scenarios="1"/>
  <phoneticPr fontId="6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G15"/>
  <sheetViews>
    <sheetView zoomScale="150" workbookViewId="0">
      <selection activeCell="C11" sqref="C11:D11"/>
    </sheetView>
  </sheetViews>
  <sheetFormatPr baseColWidth="10" defaultRowHeight="13" x14ac:dyDescent="0.15"/>
  <cols>
    <col min="1" max="1" width="22.5" style="7" customWidth="1"/>
    <col min="2" max="2" width="2.6640625" style="7" customWidth="1"/>
    <col min="3" max="7" width="10" style="7" customWidth="1"/>
    <col min="8" max="16384" width="10.83203125" style="7"/>
  </cols>
  <sheetData>
    <row r="1" spans="1:7" x14ac:dyDescent="0.15">
      <c r="A1" s="6" t="s">
        <v>128</v>
      </c>
    </row>
    <row r="2" spans="1:7" x14ac:dyDescent="0.15">
      <c r="A2" s="8"/>
      <c r="B2" s="8"/>
      <c r="C2" s="8"/>
      <c r="D2" s="8"/>
      <c r="E2" s="8"/>
      <c r="F2" s="8"/>
      <c r="G2" s="8"/>
    </row>
    <row r="3" spans="1:7" x14ac:dyDescent="0.15">
      <c r="A3" s="9" t="s">
        <v>124</v>
      </c>
    </row>
    <row r="5" spans="1:7" x14ac:dyDescent="0.15">
      <c r="A5" s="13" t="s">
        <v>111</v>
      </c>
      <c r="B5" s="13"/>
      <c r="C5" s="13" t="s">
        <v>172</v>
      </c>
      <c r="F5" s="28">
        <v>10000</v>
      </c>
    </row>
    <row r="9" spans="1:7" x14ac:dyDescent="0.15">
      <c r="C9" s="29" t="s">
        <v>104</v>
      </c>
      <c r="D9" s="29" t="s">
        <v>105</v>
      </c>
      <c r="E9" s="29" t="s">
        <v>110</v>
      </c>
    </row>
    <row r="10" spans="1:7" x14ac:dyDescent="0.15">
      <c r="A10" s="7" t="s">
        <v>106</v>
      </c>
      <c r="C10" s="30">
        <f>$F5*'Tariffs 2013'!C7/100</f>
        <v>299.00000000000006</v>
      </c>
      <c r="D10" s="30">
        <f>$F5*'Tariffs 2013'!D7/100</f>
        <v>299.40000000000003</v>
      </c>
      <c r="E10" s="31"/>
    </row>
    <row r="11" spans="1:7" x14ac:dyDescent="0.15">
      <c r="A11" s="7" t="s">
        <v>108</v>
      </c>
      <c r="C11" s="30">
        <f>'Tariffs 2013'!C8*91/100</f>
        <v>19.11</v>
      </c>
      <c r="D11" s="30">
        <f>'Tariffs 2013'!D8*91/100</f>
        <v>19.392099999999999</v>
      </c>
      <c r="E11" s="31"/>
    </row>
    <row r="12" spans="1:7" x14ac:dyDescent="0.15">
      <c r="A12" s="7" t="s">
        <v>131</v>
      </c>
      <c r="C12" s="30">
        <f>SUM(C10:C11)</f>
        <v>318.11000000000007</v>
      </c>
      <c r="D12" s="30">
        <f>SUM(D10:D11)</f>
        <v>318.7921</v>
      </c>
      <c r="E12" s="32">
        <f>AVERAGE(C12:D12)</f>
        <v>318.45105000000001</v>
      </c>
    </row>
    <row r="13" spans="1:7" x14ac:dyDescent="0.15">
      <c r="A13" s="33" t="s">
        <v>109</v>
      </c>
      <c r="B13" s="31"/>
      <c r="C13" s="34">
        <f>C12*4</f>
        <v>1272.4400000000003</v>
      </c>
      <c r="D13" s="34">
        <f>D12*4</f>
        <v>1275.1684</v>
      </c>
      <c r="E13" s="32">
        <f>AVERAGE(C13:D13)</f>
        <v>1273.8042</v>
      </c>
    </row>
    <row r="15" spans="1:7" x14ac:dyDescent="0.15">
      <c r="A15" s="8"/>
      <c r="B15" s="8"/>
      <c r="C15" s="8"/>
      <c r="D15" s="8"/>
      <c r="E15" s="8"/>
      <c r="F15" s="8"/>
      <c r="G15" s="8"/>
    </row>
  </sheetData>
  <sheetProtection algorithmName="SHA-512" hashValue="a+0Z8Bj3RrRd9RoZ4ynIvXZ+k7dPq1sXFYnJ2npxLGesvlbzawExFvFoXtfJxvAxzE6omgUIfduxnsrmXXhKKg==" saltValue="U00Qx7ZWwAAH1DvQ1/iQBg==" spinCount="100000" sheet="1" objects="1" scenarios="1"/>
  <phoneticPr fontId="6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720C-DA83-AE4C-AE7C-C59944945BE2}">
  <sheetPr codeName="Sheet23"/>
  <dimension ref="A1:BD3"/>
  <sheetViews>
    <sheetView zoomScale="150" zoomScaleNormal="150" workbookViewId="0">
      <selection activeCell="A4" sqref="A4:XFD11"/>
    </sheetView>
  </sheetViews>
  <sheetFormatPr baseColWidth="10" defaultRowHeight="13" x14ac:dyDescent="0.15"/>
  <sheetData>
    <row r="1" spans="1:56" ht="70" x14ac:dyDescent="0.15">
      <c r="A1" s="60" t="s">
        <v>38</v>
      </c>
      <c r="B1" s="60" t="s">
        <v>39</v>
      </c>
      <c r="C1" s="61" t="s">
        <v>40</v>
      </c>
      <c r="D1" s="62" t="s">
        <v>41</v>
      </c>
      <c r="E1" s="60" t="s">
        <v>42</v>
      </c>
      <c r="F1" s="61" t="s">
        <v>93</v>
      </c>
      <c r="G1" s="62" t="s">
        <v>43</v>
      </c>
      <c r="H1" s="63" t="s">
        <v>44</v>
      </c>
      <c r="I1" s="64" t="s">
        <v>45</v>
      </c>
      <c r="J1" s="64" t="s">
        <v>46</v>
      </c>
      <c r="K1" s="64" t="s">
        <v>47</v>
      </c>
      <c r="L1" s="64" t="s">
        <v>48</v>
      </c>
      <c r="M1" s="64" t="s">
        <v>49</v>
      </c>
      <c r="N1" s="65" t="s">
        <v>50</v>
      </c>
      <c r="O1" s="66" t="s">
        <v>51</v>
      </c>
      <c r="P1" s="66" t="s">
        <v>52</v>
      </c>
      <c r="Q1" s="66" t="s">
        <v>53</v>
      </c>
      <c r="R1" s="66" t="s">
        <v>54</v>
      </c>
      <c r="S1" s="66" t="s">
        <v>55</v>
      </c>
      <c r="T1" s="67" t="s">
        <v>56</v>
      </c>
      <c r="U1" s="68" t="s">
        <v>57</v>
      </c>
      <c r="V1" s="68" t="s">
        <v>58</v>
      </c>
      <c r="W1" s="68" t="s">
        <v>59</v>
      </c>
      <c r="X1" s="68" t="s">
        <v>60</v>
      </c>
      <c r="Y1" s="68" t="s">
        <v>61</v>
      </c>
      <c r="Z1" s="69" t="s">
        <v>62</v>
      </c>
      <c r="AA1" s="70" t="s">
        <v>63</v>
      </c>
      <c r="AB1" s="70" t="s">
        <v>64</v>
      </c>
      <c r="AC1" s="70" t="s">
        <v>66</v>
      </c>
      <c r="AD1" s="70" t="s">
        <v>67</v>
      </c>
      <c r="AE1" s="70" t="s">
        <v>68</v>
      </c>
      <c r="AF1" s="71" t="s">
        <v>69</v>
      </c>
      <c r="AG1" s="72" t="s">
        <v>12</v>
      </c>
      <c r="AH1" s="72" t="s">
        <v>13</v>
      </c>
      <c r="AI1" s="72" t="s">
        <v>14</v>
      </c>
      <c r="AJ1" s="73" t="s">
        <v>15</v>
      </c>
      <c r="AK1" s="74" t="s">
        <v>16</v>
      </c>
      <c r="AL1" s="75" t="s">
        <v>17</v>
      </c>
      <c r="AM1" s="74" t="s">
        <v>18</v>
      </c>
      <c r="AN1" s="66" t="s">
        <v>19</v>
      </c>
      <c r="AO1" s="76" t="s">
        <v>20</v>
      </c>
      <c r="AP1" s="66" t="s">
        <v>21</v>
      </c>
      <c r="AQ1" s="76" t="s">
        <v>22</v>
      </c>
      <c r="AR1" s="67" t="s">
        <v>23</v>
      </c>
      <c r="AS1" s="76" t="s">
        <v>24</v>
      </c>
      <c r="AT1" s="67" t="s">
        <v>25</v>
      </c>
      <c r="AU1" s="60" t="s">
        <v>26</v>
      </c>
      <c r="AV1" s="77" t="s">
        <v>27</v>
      </c>
      <c r="AW1" s="78" t="s">
        <v>28</v>
      </c>
      <c r="AX1" s="77" t="s">
        <v>29</v>
      </c>
      <c r="AY1" s="60" t="s">
        <v>30</v>
      </c>
      <c r="AZ1" s="61" t="s">
        <v>31</v>
      </c>
      <c r="BA1" s="77" t="s">
        <v>32</v>
      </c>
      <c r="BB1" s="77" t="s">
        <v>33</v>
      </c>
      <c r="BC1" s="61" t="s">
        <v>34</v>
      </c>
      <c r="BD1" s="77" t="s">
        <v>35</v>
      </c>
    </row>
    <row r="2" spans="1:56" x14ac:dyDescent="0.15">
      <c r="A2" s="53">
        <v>457</v>
      </c>
      <c r="B2" s="121">
        <v>43719</v>
      </c>
      <c r="C2" s="55" t="s">
        <v>65</v>
      </c>
      <c r="D2" s="56" t="s">
        <v>0</v>
      </c>
      <c r="E2" s="119">
        <v>43555</v>
      </c>
      <c r="F2" s="120" t="s">
        <v>175</v>
      </c>
      <c r="G2" s="56" t="s">
        <v>2</v>
      </c>
      <c r="H2" s="112">
        <v>55.609090909090909</v>
      </c>
      <c r="I2" s="143"/>
      <c r="J2" s="144"/>
      <c r="K2" s="144"/>
      <c r="L2" s="144"/>
      <c r="M2" s="144"/>
      <c r="N2" s="144"/>
      <c r="O2" s="112">
        <v>4.7195454545454538</v>
      </c>
      <c r="P2" s="112" t="s">
        <v>165</v>
      </c>
      <c r="Q2" s="112" t="s">
        <v>165</v>
      </c>
      <c r="R2" s="112" t="s">
        <v>165</v>
      </c>
      <c r="S2" s="112" t="s">
        <v>165</v>
      </c>
      <c r="T2" s="112" t="s">
        <v>165</v>
      </c>
      <c r="U2" s="112" t="s">
        <v>165</v>
      </c>
      <c r="V2" s="112" t="s">
        <v>165</v>
      </c>
      <c r="W2" s="112" t="s">
        <v>165</v>
      </c>
      <c r="X2" s="112" t="s">
        <v>165</v>
      </c>
      <c r="Y2" s="112" t="s">
        <v>165</v>
      </c>
      <c r="Z2" s="112" t="s">
        <v>165</v>
      </c>
      <c r="AA2" s="112" t="s">
        <v>165</v>
      </c>
      <c r="AB2" s="112" t="s">
        <v>165</v>
      </c>
      <c r="AC2" s="112" t="s">
        <v>165</v>
      </c>
      <c r="AD2" s="112" t="s">
        <v>165</v>
      </c>
      <c r="AE2" s="112" t="s">
        <v>165</v>
      </c>
      <c r="AF2" s="112" t="s">
        <v>165</v>
      </c>
      <c r="AG2" s="59" t="s">
        <v>3</v>
      </c>
      <c r="AH2" s="59"/>
      <c r="AI2" s="59"/>
      <c r="AJ2" s="59"/>
      <c r="AK2" s="59">
        <v>0</v>
      </c>
      <c r="AL2" s="59">
        <v>0</v>
      </c>
      <c r="AM2" s="59">
        <v>0</v>
      </c>
      <c r="AN2" s="59">
        <v>0</v>
      </c>
      <c r="AO2" s="59">
        <v>0</v>
      </c>
      <c r="AP2" s="59">
        <v>0</v>
      </c>
      <c r="AQ2" s="59">
        <v>0</v>
      </c>
      <c r="AR2" s="59">
        <v>0</v>
      </c>
      <c r="AS2" s="59">
        <v>0</v>
      </c>
      <c r="AT2" s="59">
        <v>0</v>
      </c>
      <c r="AU2" s="59"/>
      <c r="AV2" s="114" t="s">
        <v>167</v>
      </c>
      <c r="AW2" s="59"/>
      <c r="AX2" s="59" t="s">
        <v>3</v>
      </c>
      <c r="AY2" s="59"/>
      <c r="AZ2" s="59"/>
      <c r="BA2" s="59"/>
      <c r="BB2" s="59" t="s">
        <v>5</v>
      </c>
      <c r="BC2" s="59"/>
      <c r="BD2" s="56" t="s">
        <v>193</v>
      </c>
    </row>
    <row r="3" spans="1:56" x14ac:dyDescent="0.15">
      <c r="A3" s="53">
        <v>458</v>
      </c>
      <c r="B3" s="121">
        <v>43719</v>
      </c>
      <c r="C3" s="55" t="s">
        <v>65</v>
      </c>
      <c r="D3" s="56" t="s">
        <v>0</v>
      </c>
      <c r="E3" s="119">
        <v>43465</v>
      </c>
      <c r="F3" s="120" t="s">
        <v>176</v>
      </c>
      <c r="G3" s="56" t="s">
        <v>2</v>
      </c>
      <c r="H3" s="112">
        <v>55.454545454545453</v>
      </c>
      <c r="I3" s="143"/>
      <c r="J3" s="144"/>
      <c r="K3" s="144"/>
      <c r="L3" s="144"/>
      <c r="M3" s="144"/>
      <c r="N3" s="144"/>
      <c r="O3" s="112">
        <v>4.1872727272727266</v>
      </c>
      <c r="P3" s="112" t="s">
        <v>165</v>
      </c>
      <c r="Q3" s="112" t="s">
        <v>165</v>
      </c>
      <c r="R3" s="112" t="s">
        <v>165</v>
      </c>
      <c r="S3" s="112" t="s">
        <v>165</v>
      </c>
      <c r="T3" s="112" t="s">
        <v>165</v>
      </c>
      <c r="U3" s="112" t="s">
        <v>165</v>
      </c>
      <c r="V3" s="112" t="s">
        <v>165</v>
      </c>
      <c r="W3" s="112" t="s">
        <v>165</v>
      </c>
      <c r="X3" s="112" t="s">
        <v>165</v>
      </c>
      <c r="Y3" s="112" t="s">
        <v>165</v>
      </c>
      <c r="Z3" s="112" t="s">
        <v>165</v>
      </c>
      <c r="AA3" s="112" t="s">
        <v>165</v>
      </c>
      <c r="AB3" s="112" t="s">
        <v>165</v>
      </c>
      <c r="AC3" s="112" t="s">
        <v>165</v>
      </c>
      <c r="AD3" s="112" t="s">
        <v>165</v>
      </c>
      <c r="AE3" s="112" t="s">
        <v>165</v>
      </c>
      <c r="AF3" s="112" t="s">
        <v>165</v>
      </c>
      <c r="AG3" s="59" t="s">
        <v>3</v>
      </c>
      <c r="AH3" s="59"/>
      <c r="AI3" s="59"/>
      <c r="AJ3" s="59"/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9"/>
      <c r="AV3" s="114" t="s">
        <v>167</v>
      </c>
      <c r="AW3" s="59">
        <v>12</v>
      </c>
      <c r="AX3" s="59" t="s">
        <v>3</v>
      </c>
      <c r="AY3" s="59"/>
      <c r="AZ3" s="59"/>
      <c r="BA3" s="59"/>
      <c r="BB3" s="114" t="s">
        <v>168</v>
      </c>
      <c r="BC3" s="59"/>
      <c r="BD3" s="56" t="s">
        <v>194</v>
      </c>
    </row>
  </sheetData>
  <sheetProtection algorithmName="SHA-512" hashValue="aHcEhqO69LHD/ePRTcIlbNj9HjdUvodHa9fOZjIFjUpMix/8IC//K6Gsefk1WHJmtkSR3hnV1+VJLgPhQJEIUg==" saltValue="dPAvsba6cYUAMg8KCkhr4g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0BFE1-3174-D245-B46E-7BAAB7A2402D}">
  <sheetPr codeName="Sheet20"/>
  <dimension ref="A1:BE3"/>
  <sheetViews>
    <sheetView topLeftCell="AD1" zoomScale="150" zoomScaleNormal="150" workbookViewId="0">
      <selection activeCell="A4" sqref="A4:XFD11"/>
    </sheetView>
  </sheetViews>
  <sheetFormatPr baseColWidth="10" defaultRowHeight="13" x14ac:dyDescent="0.15"/>
  <sheetData>
    <row r="1" spans="1:57" ht="70" x14ac:dyDescent="0.15">
      <c r="A1" s="60" t="s">
        <v>38</v>
      </c>
      <c r="B1" s="60" t="s">
        <v>39</v>
      </c>
      <c r="C1" s="61" t="s">
        <v>40</v>
      </c>
      <c r="D1" s="62" t="s">
        <v>41</v>
      </c>
      <c r="E1" s="60" t="s">
        <v>42</v>
      </c>
      <c r="F1" s="61" t="s">
        <v>93</v>
      </c>
      <c r="G1" s="62" t="s">
        <v>43</v>
      </c>
      <c r="H1" s="63" t="s">
        <v>44</v>
      </c>
      <c r="I1" s="64" t="s">
        <v>45</v>
      </c>
      <c r="J1" s="64" t="s">
        <v>46</v>
      </c>
      <c r="K1" s="64" t="s">
        <v>47</v>
      </c>
      <c r="L1" s="64" t="s">
        <v>48</v>
      </c>
      <c r="M1" s="64" t="s">
        <v>49</v>
      </c>
      <c r="N1" s="65" t="s">
        <v>50</v>
      </c>
      <c r="O1" s="66" t="s">
        <v>51</v>
      </c>
      <c r="P1" s="66" t="s">
        <v>52</v>
      </c>
      <c r="Q1" s="66" t="s">
        <v>53</v>
      </c>
      <c r="R1" s="66" t="s">
        <v>54</v>
      </c>
      <c r="S1" s="66" t="s">
        <v>55</v>
      </c>
      <c r="T1" s="67" t="s">
        <v>56</v>
      </c>
      <c r="U1" s="68" t="s">
        <v>57</v>
      </c>
      <c r="V1" s="68" t="s">
        <v>58</v>
      </c>
      <c r="W1" s="68" t="s">
        <v>59</v>
      </c>
      <c r="X1" s="68" t="s">
        <v>60</v>
      </c>
      <c r="Y1" s="68" t="s">
        <v>61</v>
      </c>
      <c r="Z1" s="69" t="s">
        <v>62</v>
      </c>
      <c r="AA1" s="70" t="s">
        <v>63</v>
      </c>
      <c r="AB1" s="70" t="s">
        <v>64</v>
      </c>
      <c r="AC1" s="70" t="s">
        <v>66</v>
      </c>
      <c r="AD1" s="70" t="s">
        <v>67</v>
      </c>
      <c r="AE1" s="70" t="s">
        <v>68</v>
      </c>
      <c r="AF1" s="71" t="s">
        <v>69</v>
      </c>
      <c r="AG1" s="72" t="s">
        <v>12</v>
      </c>
      <c r="AH1" s="72" t="s">
        <v>13</v>
      </c>
      <c r="AI1" s="72" t="s">
        <v>14</v>
      </c>
      <c r="AJ1" s="73" t="s">
        <v>15</v>
      </c>
      <c r="AK1" s="74" t="s">
        <v>16</v>
      </c>
      <c r="AL1" s="75" t="s">
        <v>17</v>
      </c>
      <c r="AM1" s="74" t="s">
        <v>18</v>
      </c>
      <c r="AN1" s="66" t="s">
        <v>19</v>
      </c>
      <c r="AO1" s="76" t="s">
        <v>20</v>
      </c>
      <c r="AP1" s="66" t="s">
        <v>21</v>
      </c>
      <c r="AQ1" s="76" t="s">
        <v>22</v>
      </c>
      <c r="AR1" s="67" t="s">
        <v>23</v>
      </c>
      <c r="AS1" s="76" t="s">
        <v>24</v>
      </c>
      <c r="AT1" s="67" t="s">
        <v>25</v>
      </c>
      <c r="AU1" s="60" t="s">
        <v>26</v>
      </c>
      <c r="AV1" s="77" t="s">
        <v>27</v>
      </c>
      <c r="AW1" s="78" t="s">
        <v>28</v>
      </c>
      <c r="AX1" s="77" t="s">
        <v>29</v>
      </c>
      <c r="AY1" s="60" t="s">
        <v>30</v>
      </c>
      <c r="AZ1" s="61" t="s">
        <v>31</v>
      </c>
      <c r="BA1" s="77" t="s">
        <v>32</v>
      </c>
      <c r="BB1" s="77" t="s">
        <v>33</v>
      </c>
      <c r="BC1" s="61" t="s">
        <v>34</v>
      </c>
      <c r="BD1" s="77" t="s">
        <v>35</v>
      </c>
      <c r="BE1" s="60" t="s">
        <v>36</v>
      </c>
    </row>
    <row r="2" spans="1:57" x14ac:dyDescent="0.15">
      <c r="A2" s="53">
        <v>457</v>
      </c>
      <c r="B2" s="121">
        <v>43307</v>
      </c>
      <c r="C2" s="55" t="s">
        <v>65</v>
      </c>
      <c r="D2" s="56" t="s">
        <v>0</v>
      </c>
      <c r="E2" s="119">
        <v>43251</v>
      </c>
      <c r="F2" s="120" t="s">
        <v>175</v>
      </c>
      <c r="G2" s="56" t="s">
        <v>2</v>
      </c>
      <c r="H2" s="112">
        <v>51.818181818181813</v>
      </c>
      <c r="I2" s="143"/>
      <c r="J2" s="144"/>
      <c r="K2" s="144"/>
      <c r="L2" s="144"/>
      <c r="M2" s="144"/>
      <c r="N2" s="144"/>
      <c r="O2" s="112">
        <v>3.7909090909090906</v>
      </c>
      <c r="P2" s="112" t="s">
        <v>165</v>
      </c>
      <c r="Q2" s="112" t="s">
        <v>165</v>
      </c>
      <c r="R2" s="112" t="s">
        <v>165</v>
      </c>
      <c r="S2" s="112" t="s">
        <v>165</v>
      </c>
      <c r="T2" s="112" t="s">
        <v>165</v>
      </c>
      <c r="U2" s="112" t="s">
        <v>165</v>
      </c>
      <c r="V2" s="112" t="s">
        <v>165</v>
      </c>
      <c r="W2" s="112" t="s">
        <v>165</v>
      </c>
      <c r="X2" s="112" t="s">
        <v>165</v>
      </c>
      <c r="Y2" s="112" t="s">
        <v>165</v>
      </c>
      <c r="Z2" s="112" t="s">
        <v>165</v>
      </c>
      <c r="AA2" s="112" t="s">
        <v>165</v>
      </c>
      <c r="AB2" s="112" t="s">
        <v>165</v>
      </c>
      <c r="AC2" s="112" t="s">
        <v>165</v>
      </c>
      <c r="AD2" s="112" t="s">
        <v>165</v>
      </c>
      <c r="AE2" s="112" t="s">
        <v>165</v>
      </c>
      <c r="AF2" s="112" t="s">
        <v>165</v>
      </c>
      <c r="AG2" s="59" t="s">
        <v>3</v>
      </c>
      <c r="AH2" s="59"/>
      <c r="AI2" s="59"/>
      <c r="AJ2" s="59"/>
      <c r="AK2" s="59">
        <v>0</v>
      </c>
      <c r="AL2" s="59">
        <v>0</v>
      </c>
      <c r="AM2" s="59">
        <v>0</v>
      </c>
      <c r="AN2" s="59">
        <v>0</v>
      </c>
      <c r="AO2" s="59">
        <v>0</v>
      </c>
      <c r="AP2" s="59">
        <v>0</v>
      </c>
      <c r="AQ2" s="59">
        <v>0</v>
      </c>
      <c r="AR2" s="59">
        <v>0</v>
      </c>
      <c r="AS2" s="59">
        <v>0</v>
      </c>
      <c r="AT2" s="59">
        <v>0</v>
      </c>
      <c r="AU2" s="59"/>
      <c r="AV2" s="114" t="s">
        <v>167</v>
      </c>
      <c r="AW2" s="59"/>
      <c r="AX2" s="59" t="s">
        <v>3</v>
      </c>
      <c r="AY2" s="59"/>
      <c r="AZ2" s="59"/>
      <c r="BA2" s="59"/>
      <c r="BB2" s="59" t="s">
        <v>5</v>
      </c>
      <c r="BC2" s="59"/>
      <c r="BD2" s="56" t="s">
        <v>183</v>
      </c>
      <c r="BE2" s="113" t="s">
        <v>184</v>
      </c>
    </row>
    <row r="3" spans="1:57" x14ac:dyDescent="0.15">
      <c r="A3" s="53">
        <v>458</v>
      </c>
      <c r="B3" s="121">
        <v>43307</v>
      </c>
      <c r="C3" s="55" t="s">
        <v>65</v>
      </c>
      <c r="D3" s="56" t="s">
        <v>0</v>
      </c>
      <c r="E3" s="119">
        <v>43100</v>
      </c>
      <c r="F3" s="120" t="s">
        <v>176</v>
      </c>
      <c r="G3" s="56" t="s">
        <v>2</v>
      </c>
      <c r="H3" s="112">
        <v>51.818181818181813</v>
      </c>
      <c r="I3" s="143"/>
      <c r="J3" s="144"/>
      <c r="K3" s="144"/>
      <c r="L3" s="144"/>
      <c r="M3" s="144"/>
      <c r="N3" s="144"/>
      <c r="O3" s="112">
        <v>3.8099999999999996</v>
      </c>
      <c r="P3" s="112" t="s">
        <v>165</v>
      </c>
      <c r="Q3" s="112" t="s">
        <v>165</v>
      </c>
      <c r="R3" s="112" t="s">
        <v>165</v>
      </c>
      <c r="S3" s="112" t="s">
        <v>165</v>
      </c>
      <c r="T3" s="112" t="s">
        <v>165</v>
      </c>
      <c r="U3" s="112" t="s">
        <v>165</v>
      </c>
      <c r="V3" s="112" t="s">
        <v>165</v>
      </c>
      <c r="W3" s="112" t="s">
        <v>165</v>
      </c>
      <c r="X3" s="112" t="s">
        <v>165</v>
      </c>
      <c r="Y3" s="112" t="s">
        <v>165</v>
      </c>
      <c r="Z3" s="112" t="s">
        <v>165</v>
      </c>
      <c r="AA3" s="112" t="s">
        <v>165</v>
      </c>
      <c r="AB3" s="112" t="s">
        <v>165</v>
      </c>
      <c r="AC3" s="112" t="s">
        <v>165</v>
      </c>
      <c r="AD3" s="112" t="s">
        <v>165</v>
      </c>
      <c r="AE3" s="112" t="s">
        <v>165</v>
      </c>
      <c r="AF3" s="112" t="s">
        <v>165</v>
      </c>
      <c r="AG3" s="59" t="s">
        <v>3</v>
      </c>
      <c r="AH3" s="59"/>
      <c r="AI3" s="59"/>
      <c r="AJ3" s="59"/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9"/>
      <c r="AV3" s="114" t="s">
        <v>167</v>
      </c>
      <c r="AW3" s="59">
        <v>12</v>
      </c>
      <c r="AX3" s="59" t="s">
        <v>3</v>
      </c>
      <c r="AY3" s="59"/>
      <c r="AZ3" s="59"/>
      <c r="BA3" s="59"/>
      <c r="BB3" s="114" t="s">
        <v>168</v>
      </c>
      <c r="BC3" s="59"/>
      <c r="BD3" s="56" t="s">
        <v>185</v>
      </c>
      <c r="BE3" s="113" t="s">
        <v>184</v>
      </c>
    </row>
  </sheetData>
  <sheetProtection algorithmName="SHA-512" hashValue="imJ0mlicXqA8DlvIw8vBcg2tbsW8WyvuO5lVBq/3pJiNgkAy4oulCZakc6m6uGbXZaZbuf3LyUTncT4s7FN8+g==" saltValue="1AfiDHFlCKowFxrhK6j2dg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59E02-C484-F045-BB30-D1213CCA5F45}">
  <sheetPr codeName="Sheet18"/>
  <dimension ref="A1:BE3"/>
  <sheetViews>
    <sheetView topLeftCell="W1" workbookViewId="0">
      <selection activeCell="A4" sqref="A4:XFD11"/>
    </sheetView>
  </sheetViews>
  <sheetFormatPr baseColWidth="10" defaultRowHeight="13" x14ac:dyDescent="0.15"/>
  <sheetData>
    <row r="1" spans="1:57" ht="70" x14ac:dyDescent="0.15">
      <c r="A1" s="60" t="s">
        <v>38</v>
      </c>
      <c r="B1" s="60" t="s">
        <v>39</v>
      </c>
      <c r="C1" s="61" t="s">
        <v>40</v>
      </c>
      <c r="D1" s="62" t="s">
        <v>41</v>
      </c>
      <c r="E1" s="60" t="s">
        <v>42</v>
      </c>
      <c r="F1" s="61" t="s">
        <v>93</v>
      </c>
      <c r="G1" s="62" t="s">
        <v>43</v>
      </c>
      <c r="H1" s="63" t="s">
        <v>44</v>
      </c>
      <c r="I1" s="64" t="s">
        <v>45</v>
      </c>
      <c r="J1" s="64" t="s">
        <v>46</v>
      </c>
      <c r="K1" s="64" t="s">
        <v>47</v>
      </c>
      <c r="L1" s="64" t="s">
        <v>48</v>
      </c>
      <c r="M1" s="64" t="s">
        <v>49</v>
      </c>
      <c r="N1" s="65" t="s">
        <v>50</v>
      </c>
      <c r="O1" s="66" t="s">
        <v>51</v>
      </c>
      <c r="P1" s="66" t="s">
        <v>52</v>
      </c>
      <c r="Q1" s="66" t="s">
        <v>53</v>
      </c>
      <c r="R1" s="66" t="s">
        <v>54</v>
      </c>
      <c r="S1" s="66" t="s">
        <v>55</v>
      </c>
      <c r="T1" s="67" t="s">
        <v>56</v>
      </c>
      <c r="U1" s="68" t="s">
        <v>57</v>
      </c>
      <c r="V1" s="68" t="s">
        <v>58</v>
      </c>
      <c r="W1" s="68" t="s">
        <v>59</v>
      </c>
      <c r="X1" s="68" t="s">
        <v>60</v>
      </c>
      <c r="Y1" s="68" t="s">
        <v>61</v>
      </c>
      <c r="Z1" s="69" t="s">
        <v>62</v>
      </c>
      <c r="AA1" s="70" t="s">
        <v>63</v>
      </c>
      <c r="AB1" s="70" t="s">
        <v>64</v>
      </c>
      <c r="AC1" s="70" t="s">
        <v>66</v>
      </c>
      <c r="AD1" s="70" t="s">
        <v>67</v>
      </c>
      <c r="AE1" s="70" t="s">
        <v>68</v>
      </c>
      <c r="AF1" s="71" t="s">
        <v>69</v>
      </c>
      <c r="AG1" s="72" t="s">
        <v>12</v>
      </c>
      <c r="AH1" s="72" t="s">
        <v>13</v>
      </c>
      <c r="AI1" s="72" t="s">
        <v>14</v>
      </c>
      <c r="AJ1" s="73" t="s">
        <v>15</v>
      </c>
      <c r="AK1" s="74" t="s">
        <v>16</v>
      </c>
      <c r="AL1" s="75" t="s">
        <v>17</v>
      </c>
      <c r="AM1" s="74" t="s">
        <v>18</v>
      </c>
      <c r="AN1" s="66" t="s">
        <v>19</v>
      </c>
      <c r="AO1" s="76" t="s">
        <v>20</v>
      </c>
      <c r="AP1" s="66" t="s">
        <v>21</v>
      </c>
      <c r="AQ1" s="76" t="s">
        <v>22</v>
      </c>
      <c r="AR1" s="67" t="s">
        <v>23</v>
      </c>
      <c r="AS1" s="76" t="s">
        <v>24</v>
      </c>
      <c r="AT1" s="67" t="s">
        <v>25</v>
      </c>
      <c r="AU1" s="60" t="s">
        <v>26</v>
      </c>
      <c r="AV1" s="77" t="s">
        <v>27</v>
      </c>
      <c r="AW1" s="78" t="s">
        <v>28</v>
      </c>
      <c r="AX1" s="77" t="s">
        <v>29</v>
      </c>
      <c r="AY1" s="60" t="s">
        <v>30</v>
      </c>
      <c r="AZ1" s="61" t="s">
        <v>31</v>
      </c>
      <c r="BA1" s="77" t="s">
        <v>32</v>
      </c>
      <c r="BB1" s="77" t="s">
        <v>33</v>
      </c>
      <c r="BC1" s="61" t="s">
        <v>34</v>
      </c>
      <c r="BD1" s="77" t="s">
        <v>35</v>
      </c>
      <c r="BE1" s="60" t="s">
        <v>36</v>
      </c>
    </row>
    <row r="2" spans="1:57" ht="13" customHeight="1" x14ac:dyDescent="0.15">
      <c r="A2" s="53">
        <v>457</v>
      </c>
      <c r="B2" s="121">
        <v>43014</v>
      </c>
      <c r="C2" s="55" t="s">
        <v>65</v>
      </c>
      <c r="D2" s="56" t="s">
        <v>0</v>
      </c>
      <c r="E2" s="119">
        <v>42369</v>
      </c>
      <c r="F2" s="120" t="s">
        <v>175</v>
      </c>
      <c r="G2" s="56" t="s">
        <v>2</v>
      </c>
      <c r="H2" s="112">
        <v>50</v>
      </c>
      <c r="I2" s="58"/>
      <c r="J2" s="56"/>
      <c r="K2" s="56"/>
      <c r="L2" s="56"/>
      <c r="M2" s="56"/>
      <c r="N2" s="56"/>
      <c r="O2" s="112">
        <v>3.65</v>
      </c>
      <c r="P2" s="112" t="s">
        <v>165</v>
      </c>
      <c r="Q2" s="112" t="s">
        <v>165</v>
      </c>
      <c r="R2" s="112" t="s">
        <v>165</v>
      </c>
      <c r="S2" s="112" t="s">
        <v>165</v>
      </c>
      <c r="T2" s="112" t="s">
        <v>165</v>
      </c>
      <c r="U2" s="112" t="s">
        <v>165</v>
      </c>
      <c r="V2" s="112" t="s">
        <v>165</v>
      </c>
      <c r="W2" s="112" t="s">
        <v>165</v>
      </c>
      <c r="X2" s="112" t="s">
        <v>165</v>
      </c>
      <c r="Y2" s="112" t="s">
        <v>165</v>
      </c>
      <c r="Z2" s="112" t="s">
        <v>165</v>
      </c>
      <c r="AA2" s="112" t="s">
        <v>165</v>
      </c>
      <c r="AB2" s="112" t="s">
        <v>165</v>
      </c>
      <c r="AC2" s="112" t="s">
        <v>165</v>
      </c>
      <c r="AD2" s="112" t="s">
        <v>165</v>
      </c>
      <c r="AE2" s="112" t="s">
        <v>165</v>
      </c>
      <c r="AF2" s="112" t="s">
        <v>165</v>
      </c>
      <c r="AG2" s="59" t="s">
        <v>3</v>
      </c>
      <c r="AH2" s="59"/>
      <c r="AI2" s="59"/>
      <c r="AJ2" s="59"/>
      <c r="AK2" s="59">
        <v>0</v>
      </c>
      <c r="AL2" s="59">
        <v>0</v>
      </c>
      <c r="AM2" s="59">
        <v>0</v>
      </c>
      <c r="AN2" s="59">
        <v>0</v>
      </c>
      <c r="AO2" s="59">
        <v>0</v>
      </c>
      <c r="AP2" s="59">
        <v>0</v>
      </c>
      <c r="AQ2" s="59">
        <v>0</v>
      </c>
      <c r="AR2" s="59">
        <v>0</v>
      </c>
      <c r="AS2" s="59">
        <v>0</v>
      </c>
      <c r="AT2" s="59">
        <v>0</v>
      </c>
      <c r="AU2" s="59"/>
      <c r="AV2" s="114" t="s">
        <v>167</v>
      </c>
      <c r="AW2" s="59"/>
      <c r="AX2" s="59" t="s">
        <v>3</v>
      </c>
      <c r="AY2" s="59"/>
      <c r="AZ2" s="59"/>
      <c r="BA2" s="59"/>
      <c r="BB2" s="59" t="s">
        <v>5</v>
      </c>
      <c r="BC2" s="59"/>
      <c r="BD2" s="56" t="s">
        <v>6</v>
      </c>
      <c r="BE2" s="113" t="s">
        <v>166</v>
      </c>
    </row>
    <row r="3" spans="1:57" ht="13" customHeight="1" x14ac:dyDescent="0.15">
      <c r="A3" s="53">
        <v>458</v>
      </c>
      <c r="B3" s="121">
        <v>43014</v>
      </c>
      <c r="C3" s="55" t="s">
        <v>65</v>
      </c>
      <c r="D3" s="56" t="s">
        <v>0</v>
      </c>
      <c r="E3" s="119">
        <v>42369</v>
      </c>
      <c r="F3" s="120" t="s">
        <v>176</v>
      </c>
      <c r="G3" s="56" t="s">
        <v>2</v>
      </c>
      <c r="H3" s="112">
        <v>50</v>
      </c>
      <c r="I3" s="58"/>
      <c r="J3" s="56"/>
      <c r="K3" s="56"/>
      <c r="L3" s="56"/>
      <c r="M3" s="56"/>
      <c r="N3" s="56"/>
      <c r="O3" s="112">
        <v>3.63</v>
      </c>
      <c r="P3" s="112" t="s">
        <v>165</v>
      </c>
      <c r="Q3" s="112" t="s">
        <v>165</v>
      </c>
      <c r="R3" s="112" t="s">
        <v>165</v>
      </c>
      <c r="S3" s="112" t="s">
        <v>165</v>
      </c>
      <c r="T3" s="112" t="s">
        <v>165</v>
      </c>
      <c r="U3" s="112" t="s">
        <v>165</v>
      </c>
      <c r="V3" s="112" t="s">
        <v>165</v>
      </c>
      <c r="W3" s="112" t="s">
        <v>165</v>
      </c>
      <c r="X3" s="112" t="s">
        <v>165</v>
      </c>
      <c r="Y3" s="112" t="s">
        <v>165</v>
      </c>
      <c r="Z3" s="112" t="s">
        <v>165</v>
      </c>
      <c r="AA3" s="112" t="s">
        <v>165</v>
      </c>
      <c r="AB3" s="112" t="s">
        <v>165</v>
      </c>
      <c r="AC3" s="112" t="s">
        <v>165</v>
      </c>
      <c r="AD3" s="112" t="s">
        <v>165</v>
      </c>
      <c r="AE3" s="112" t="s">
        <v>165</v>
      </c>
      <c r="AF3" s="112" t="s">
        <v>165</v>
      </c>
      <c r="AG3" s="59" t="s">
        <v>3</v>
      </c>
      <c r="AH3" s="59"/>
      <c r="AI3" s="59"/>
      <c r="AJ3" s="59"/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9"/>
      <c r="AV3" s="114" t="s">
        <v>167</v>
      </c>
      <c r="AW3" s="59">
        <v>12</v>
      </c>
      <c r="AX3" s="59" t="s">
        <v>3</v>
      </c>
      <c r="AY3" s="59"/>
      <c r="AZ3" s="59"/>
      <c r="BA3" s="59"/>
      <c r="BB3" s="114" t="s">
        <v>168</v>
      </c>
      <c r="BC3" s="59"/>
      <c r="BD3" s="56" t="s">
        <v>37</v>
      </c>
      <c r="BE3" s="113" t="s">
        <v>166</v>
      </c>
    </row>
  </sheetData>
  <sheetProtection algorithmName="SHA-512" hashValue="pq3kyZHEPT5U2LbuNaxKQ4NDYyxQLxk8MSX0YSRWN2LYRO0CNqcvEIvDUMDVNn4iLXTNDUgVDzEGv7xzP2QHMA==" saltValue="g5ntN7ecV24XnMSc+VSEcg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7ED71-3E52-A14E-80F5-E42EC8015DE9}">
  <sheetPr codeName="Sheet16"/>
  <dimension ref="A1:BE3"/>
  <sheetViews>
    <sheetView workbookViewId="0">
      <selection activeCell="N6" sqref="N6:P7"/>
    </sheetView>
  </sheetViews>
  <sheetFormatPr baseColWidth="10" defaultRowHeight="13" x14ac:dyDescent="0.15"/>
  <sheetData>
    <row r="1" spans="1:57" ht="70" x14ac:dyDescent="0.15">
      <c r="A1" s="60" t="s">
        <v>38</v>
      </c>
      <c r="B1" s="60" t="s">
        <v>39</v>
      </c>
      <c r="C1" s="61" t="s">
        <v>40</v>
      </c>
      <c r="D1" s="62" t="s">
        <v>41</v>
      </c>
      <c r="E1" s="60" t="s">
        <v>42</v>
      </c>
      <c r="F1" s="61" t="s">
        <v>93</v>
      </c>
      <c r="G1" s="62" t="s">
        <v>43</v>
      </c>
      <c r="H1" s="63" t="s">
        <v>44</v>
      </c>
      <c r="I1" s="64" t="s">
        <v>45</v>
      </c>
      <c r="J1" s="64" t="s">
        <v>46</v>
      </c>
      <c r="K1" s="64" t="s">
        <v>47</v>
      </c>
      <c r="L1" s="64" t="s">
        <v>48</v>
      </c>
      <c r="M1" s="64" t="s">
        <v>49</v>
      </c>
      <c r="N1" s="65" t="s">
        <v>50</v>
      </c>
      <c r="O1" s="66" t="s">
        <v>51</v>
      </c>
      <c r="P1" s="66" t="s">
        <v>52</v>
      </c>
      <c r="Q1" s="66" t="s">
        <v>53</v>
      </c>
      <c r="R1" s="66" t="s">
        <v>54</v>
      </c>
      <c r="S1" s="66" t="s">
        <v>55</v>
      </c>
      <c r="T1" s="67" t="s">
        <v>56</v>
      </c>
      <c r="U1" s="68" t="s">
        <v>57</v>
      </c>
      <c r="V1" s="68" t="s">
        <v>58</v>
      </c>
      <c r="W1" s="68" t="s">
        <v>59</v>
      </c>
      <c r="X1" s="68" t="s">
        <v>60</v>
      </c>
      <c r="Y1" s="68" t="s">
        <v>61</v>
      </c>
      <c r="Z1" s="69" t="s">
        <v>62</v>
      </c>
      <c r="AA1" s="70" t="s">
        <v>63</v>
      </c>
      <c r="AB1" s="70" t="s">
        <v>64</v>
      </c>
      <c r="AC1" s="70" t="s">
        <v>66</v>
      </c>
      <c r="AD1" s="70" t="s">
        <v>67</v>
      </c>
      <c r="AE1" s="70" t="s">
        <v>68</v>
      </c>
      <c r="AF1" s="71" t="s">
        <v>69</v>
      </c>
      <c r="AG1" s="72" t="s">
        <v>12</v>
      </c>
      <c r="AH1" s="72" t="s">
        <v>13</v>
      </c>
      <c r="AI1" s="72" t="s">
        <v>14</v>
      </c>
      <c r="AJ1" s="73" t="s">
        <v>15</v>
      </c>
      <c r="AK1" s="74" t="s">
        <v>16</v>
      </c>
      <c r="AL1" s="75" t="s">
        <v>17</v>
      </c>
      <c r="AM1" s="74" t="s">
        <v>18</v>
      </c>
      <c r="AN1" s="66" t="s">
        <v>19</v>
      </c>
      <c r="AO1" s="76" t="s">
        <v>20</v>
      </c>
      <c r="AP1" s="66" t="s">
        <v>21</v>
      </c>
      <c r="AQ1" s="76" t="s">
        <v>22</v>
      </c>
      <c r="AR1" s="67" t="s">
        <v>23</v>
      </c>
      <c r="AS1" s="76" t="s">
        <v>24</v>
      </c>
      <c r="AT1" s="67" t="s">
        <v>25</v>
      </c>
      <c r="AU1" s="60" t="s">
        <v>26</v>
      </c>
      <c r="AV1" s="77" t="s">
        <v>27</v>
      </c>
      <c r="AW1" s="78" t="s">
        <v>28</v>
      </c>
      <c r="AX1" s="77" t="s">
        <v>29</v>
      </c>
      <c r="AY1" s="60" t="s">
        <v>30</v>
      </c>
      <c r="AZ1" s="61" t="s">
        <v>31</v>
      </c>
      <c r="BA1" s="77" t="s">
        <v>32</v>
      </c>
      <c r="BB1" s="77" t="s">
        <v>33</v>
      </c>
      <c r="BC1" s="61" t="s">
        <v>34</v>
      </c>
      <c r="BD1" s="77" t="s">
        <v>35</v>
      </c>
      <c r="BE1" s="60" t="s">
        <v>36</v>
      </c>
    </row>
    <row r="2" spans="1:57" ht="13" customHeight="1" x14ac:dyDescent="0.15">
      <c r="A2" s="53">
        <v>457</v>
      </c>
      <c r="B2" s="121">
        <v>42649</v>
      </c>
      <c r="C2" s="55" t="s">
        <v>65</v>
      </c>
      <c r="D2" s="56" t="s">
        <v>0</v>
      </c>
      <c r="E2" s="119">
        <v>42369</v>
      </c>
      <c r="F2" s="120" t="s">
        <v>175</v>
      </c>
      <c r="G2" s="56" t="s">
        <v>2</v>
      </c>
      <c r="H2" s="112">
        <v>50</v>
      </c>
      <c r="I2" s="58"/>
      <c r="J2" s="56"/>
      <c r="K2" s="56"/>
      <c r="L2" s="56"/>
      <c r="M2" s="56"/>
      <c r="N2" s="56"/>
      <c r="O2" s="112">
        <v>3.65</v>
      </c>
      <c r="P2" s="112" t="s">
        <v>165</v>
      </c>
      <c r="Q2" s="112" t="s">
        <v>165</v>
      </c>
      <c r="R2" s="112" t="s">
        <v>165</v>
      </c>
      <c r="S2" s="112" t="s">
        <v>165</v>
      </c>
      <c r="T2" s="112" t="s">
        <v>165</v>
      </c>
      <c r="U2" s="112" t="s">
        <v>165</v>
      </c>
      <c r="V2" s="112" t="s">
        <v>165</v>
      </c>
      <c r="W2" s="112" t="s">
        <v>165</v>
      </c>
      <c r="X2" s="112" t="s">
        <v>165</v>
      </c>
      <c r="Y2" s="112" t="s">
        <v>165</v>
      </c>
      <c r="Z2" s="112" t="s">
        <v>165</v>
      </c>
      <c r="AA2" s="112" t="s">
        <v>165</v>
      </c>
      <c r="AB2" s="112" t="s">
        <v>165</v>
      </c>
      <c r="AC2" s="112" t="s">
        <v>165</v>
      </c>
      <c r="AD2" s="112" t="s">
        <v>165</v>
      </c>
      <c r="AE2" s="112" t="s">
        <v>165</v>
      </c>
      <c r="AF2" s="112" t="s">
        <v>165</v>
      </c>
      <c r="AG2" s="59" t="s">
        <v>3</v>
      </c>
      <c r="AH2" s="59"/>
      <c r="AI2" s="59"/>
      <c r="AJ2" s="59"/>
      <c r="AK2" s="59">
        <v>0</v>
      </c>
      <c r="AL2" s="59">
        <v>0</v>
      </c>
      <c r="AM2" s="59">
        <v>0</v>
      </c>
      <c r="AN2" s="59">
        <v>0</v>
      </c>
      <c r="AO2" s="59">
        <v>0</v>
      </c>
      <c r="AP2" s="59">
        <v>0</v>
      </c>
      <c r="AQ2" s="59">
        <v>0</v>
      </c>
      <c r="AR2" s="59">
        <v>0</v>
      </c>
      <c r="AS2" s="59">
        <v>0</v>
      </c>
      <c r="AT2" s="59">
        <v>0</v>
      </c>
      <c r="AU2" s="59"/>
      <c r="AV2" s="114" t="s">
        <v>167</v>
      </c>
      <c r="AW2" s="59"/>
      <c r="AX2" s="59" t="s">
        <v>3</v>
      </c>
      <c r="AY2" s="59"/>
      <c r="AZ2" s="59"/>
      <c r="BA2" s="59"/>
      <c r="BB2" s="59" t="s">
        <v>5</v>
      </c>
      <c r="BC2" s="59"/>
      <c r="BD2" s="56" t="s">
        <v>6</v>
      </c>
      <c r="BE2" s="113" t="s">
        <v>166</v>
      </c>
    </row>
    <row r="3" spans="1:57" ht="13" customHeight="1" x14ac:dyDescent="0.15">
      <c r="A3" s="53">
        <v>458</v>
      </c>
      <c r="B3" s="121">
        <v>42649</v>
      </c>
      <c r="C3" s="55" t="s">
        <v>65</v>
      </c>
      <c r="D3" s="56" t="s">
        <v>0</v>
      </c>
      <c r="E3" s="119">
        <v>42369</v>
      </c>
      <c r="F3" s="120" t="s">
        <v>176</v>
      </c>
      <c r="G3" s="56" t="s">
        <v>2</v>
      </c>
      <c r="H3" s="112">
        <v>50</v>
      </c>
      <c r="I3" s="58"/>
      <c r="J3" s="56"/>
      <c r="K3" s="56"/>
      <c r="L3" s="56"/>
      <c r="M3" s="56"/>
      <c r="N3" s="56"/>
      <c r="O3" s="112">
        <v>3.63</v>
      </c>
      <c r="P3" s="112" t="s">
        <v>165</v>
      </c>
      <c r="Q3" s="112" t="s">
        <v>165</v>
      </c>
      <c r="R3" s="112" t="s">
        <v>165</v>
      </c>
      <c r="S3" s="112" t="s">
        <v>165</v>
      </c>
      <c r="T3" s="112" t="s">
        <v>165</v>
      </c>
      <c r="U3" s="112" t="s">
        <v>165</v>
      </c>
      <c r="V3" s="112" t="s">
        <v>165</v>
      </c>
      <c r="W3" s="112" t="s">
        <v>165</v>
      </c>
      <c r="X3" s="112" t="s">
        <v>165</v>
      </c>
      <c r="Y3" s="112" t="s">
        <v>165</v>
      </c>
      <c r="Z3" s="112" t="s">
        <v>165</v>
      </c>
      <c r="AA3" s="112" t="s">
        <v>165</v>
      </c>
      <c r="AB3" s="112" t="s">
        <v>165</v>
      </c>
      <c r="AC3" s="112" t="s">
        <v>165</v>
      </c>
      <c r="AD3" s="112" t="s">
        <v>165</v>
      </c>
      <c r="AE3" s="112" t="s">
        <v>165</v>
      </c>
      <c r="AF3" s="112" t="s">
        <v>165</v>
      </c>
      <c r="AG3" s="59" t="s">
        <v>3</v>
      </c>
      <c r="AH3" s="59"/>
      <c r="AI3" s="59"/>
      <c r="AJ3" s="59"/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9"/>
      <c r="AV3" s="114" t="s">
        <v>167</v>
      </c>
      <c r="AW3" s="59">
        <v>12</v>
      </c>
      <c r="AX3" s="59" t="s">
        <v>3</v>
      </c>
      <c r="AY3" s="59"/>
      <c r="AZ3" s="59"/>
      <c r="BA3" s="59"/>
      <c r="BB3" s="114" t="s">
        <v>168</v>
      </c>
      <c r="BC3" s="59"/>
      <c r="BD3" s="56" t="s">
        <v>37</v>
      </c>
      <c r="BE3" s="113" t="s">
        <v>166</v>
      </c>
    </row>
  </sheetData>
  <sheetProtection algorithmName="SHA-512" hashValue="QsGcPD/6Hd/qUSJvhq4wfz8oGvXkrAEnlPDawhRlpaej/IrbuZDNjaZVsEuiRuw2Az+Tq4AIIM+QxE9iyexkUw==" saltValue="iw88bGFfQPR190qdb80rSw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1659F-ADC2-D643-A47C-FD52AF95C451}">
  <sheetPr codeName="Sheet17"/>
  <dimension ref="A1:BE3"/>
  <sheetViews>
    <sheetView workbookViewId="0">
      <selection activeCell="N6" sqref="N6:P7"/>
    </sheetView>
  </sheetViews>
  <sheetFormatPr baseColWidth="10" defaultRowHeight="13" x14ac:dyDescent="0.15"/>
  <sheetData>
    <row r="1" spans="1:57" ht="70" x14ac:dyDescent="0.15">
      <c r="A1" s="60" t="s">
        <v>38</v>
      </c>
      <c r="B1" s="60" t="s">
        <v>39</v>
      </c>
      <c r="C1" s="61" t="s">
        <v>40</v>
      </c>
      <c r="D1" s="62" t="s">
        <v>41</v>
      </c>
      <c r="E1" s="60" t="s">
        <v>42</v>
      </c>
      <c r="F1" s="61" t="s">
        <v>93</v>
      </c>
      <c r="G1" s="62" t="s">
        <v>43</v>
      </c>
      <c r="H1" s="63" t="s">
        <v>44</v>
      </c>
      <c r="I1" s="64" t="s">
        <v>45</v>
      </c>
      <c r="J1" s="64" t="s">
        <v>46</v>
      </c>
      <c r="K1" s="64" t="s">
        <v>47</v>
      </c>
      <c r="L1" s="64" t="s">
        <v>48</v>
      </c>
      <c r="M1" s="64" t="s">
        <v>49</v>
      </c>
      <c r="N1" s="65" t="s">
        <v>50</v>
      </c>
      <c r="O1" s="66" t="s">
        <v>51</v>
      </c>
      <c r="P1" s="66" t="s">
        <v>52</v>
      </c>
      <c r="Q1" s="66" t="s">
        <v>53</v>
      </c>
      <c r="R1" s="66" t="s">
        <v>54</v>
      </c>
      <c r="S1" s="66" t="s">
        <v>55</v>
      </c>
      <c r="T1" s="67" t="s">
        <v>56</v>
      </c>
      <c r="U1" s="68" t="s">
        <v>57</v>
      </c>
      <c r="V1" s="68" t="s">
        <v>58</v>
      </c>
      <c r="W1" s="68" t="s">
        <v>59</v>
      </c>
      <c r="X1" s="68" t="s">
        <v>60</v>
      </c>
      <c r="Y1" s="68" t="s">
        <v>61</v>
      </c>
      <c r="Z1" s="69" t="s">
        <v>62</v>
      </c>
      <c r="AA1" s="70" t="s">
        <v>63</v>
      </c>
      <c r="AB1" s="70" t="s">
        <v>64</v>
      </c>
      <c r="AC1" s="70" t="s">
        <v>66</v>
      </c>
      <c r="AD1" s="70" t="s">
        <v>67</v>
      </c>
      <c r="AE1" s="70" t="s">
        <v>68</v>
      </c>
      <c r="AF1" s="71" t="s">
        <v>69</v>
      </c>
      <c r="AG1" s="72" t="s">
        <v>12</v>
      </c>
      <c r="AH1" s="72" t="s">
        <v>13</v>
      </c>
      <c r="AI1" s="72" t="s">
        <v>14</v>
      </c>
      <c r="AJ1" s="73" t="s">
        <v>15</v>
      </c>
      <c r="AK1" s="74" t="s">
        <v>16</v>
      </c>
      <c r="AL1" s="75" t="s">
        <v>17</v>
      </c>
      <c r="AM1" s="74" t="s">
        <v>18</v>
      </c>
      <c r="AN1" s="66" t="s">
        <v>19</v>
      </c>
      <c r="AO1" s="76" t="s">
        <v>20</v>
      </c>
      <c r="AP1" s="66" t="s">
        <v>21</v>
      </c>
      <c r="AQ1" s="76" t="s">
        <v>22</v>
      </c>
      <c r="AR1" s="67" t="s">
        <v>23</v>
      </c>
      <c r="AS1" s="76" t="s">
        <v>24</v>
      </c>
      <c r="AT1" s="67" t="s">
        <v>25</v>
      </c>
      <c r="AU1" s="60" t="s">
        <v>26</v>
      </c>
      <c r="AV1" s="77" t="s">
        <v>27</v>
      </c>
      <c r="AW1" s="78" t="s">
        <v>28</v>
      </c>
      <c r="AX1" s="77" t="s">
        <v>29</v>
      </c>
      <c r="AY1" s="60" t="s">
        <v>30</v>
      </c>
      <c r="AZ1" s="61" t="s">
        <v>31</v>
      </c>
      <c r="BA1" s="77" t="s">
        <v>32</v>
      </c>
      <c r="BB1" s="77" t="s">
        <v>33</v>
      </c>
      <c r="BC1" s="61" t="s">
        <v>34</v>
      </c>
      <c r="BD1" s="77" t="s">
        <v>35</v>
      </c>
      <c r="BE1" s="60" t="s">
        <v>36</v>
      </c>
    </row>
    <row r="2" spans="1:57" ht="13" customHeight="1" x14ac:dyDescent="0.15">
      <c r="A2" s="53">
        <v>457</v>
      </c>
      <c r="B2" s="111">
        <v>42230</v>
      </c>
      <c r="C2" s="55" t="s">
        <v>65</v>
      </c>
      <c r="D2" s="56" t="s">
        <v>0</v>
      </c>
      <c r="E2" s="57">
        <v>42004</v>
      </c>
      <c r="F2" s="56" t="s">
        <v>1</v>
      </c>
      <c r="G2" s="56" t="s">
        <v>2</v>
      </c>
      <c r="H2" s="112">
        <v>49</v>
      </c>
      <c r="I2" s="58"/>
      <c r="J2" s="56"/>
      <c r="K2" s="56"/>
      <c r="L2" s="56"/>
      <c r="M2" s="56"/>
      <c r="N2" s="56"/>
      <c r="O2" s="112">
        <v>3.58</v>
      </c>
      <c r="P2" s="112" t="s">
        <v>165</v>
      </c>
      <c r="Q2" s="112" t="s">
        <v>165</v>
      </c>
      <c r="R2" s="112" t="s">
        <v>165</v>
      </c>
      <c r="S2" s="112" t="s">
        <v>165</v>
      </c>
      <c r="T2" s="112" t="s">
        <v>165</v>
      </c>
      <c r="U2" s="112" t="s">
        <v>165</v>
      </c>
      <c r="V2" s="112" t="s">
        <v>165</v>
      </c>
      <c r="W2" s="112" t="s">
        <v>165</v>
      </c>
      <c r="X2" s="112" t="s">
        <v>165</v>
      </c>
      <c r="Y2" s="112" t="s">
        <v>165</v>
      </c>
      <c r="Z2" s="112" t="s">
        <v>165</v>
      </c>
      <c r="AA2" s="112" t="s">
        <v>165</v>
      </c>
      <c r="AB2" s="112" t="s">
        <v>165</v>
      </c>
      <c r="AC2" s="112" t="s">
        <v>165</v>
      </c>
      <c r="AD2" s="112" t="s">
        <v>165</v>
      </c>
      <c r="AE2" s="112" t="s">
        <v>165</v>
      </c>
      <c r="AF2" s="112" t="s">
        <v>165</v>
      </c>
      <c r="AG2" s="59" t="s">
        <v>3</v>
      </c>
      <c r="AH2" s="59"/>
      <c r="AI2" s="59"/>
      <c r="AJ2" s="59"/>
      <c r="AK2" s="59">
        <v>0</v>
      </c>
      <c r="AL2" s="59">
        <v>0</v>
      </c>
      <c r="AM2" s="59">
        <v>0</v>
      </c>
      <c r="AN2" s="59">
        <v>0</v>
      </c>
      <c r="AO2" s="59">
        <v>0</v>
      </c>
      <c r="AP2" s="59">
        <v>0</v>
      </c>
      <c r="AQ2" s="59">
        <v>0</v>
      </c>
      <c r="AR2" s="59">
        <v>0</v>
      </c>
      <c r="AS2" s="59">
        <v>0</v>
      </c>
      <c r="AT2" s="59">
        <v>0</v>
      </c>
      <c r="AU2" s="59"/>
      <c r="AV2" s="114" t="s">
        <v>167</v>
      </c>
      <c r="AW2" s="59"/>
      <c r="AX2" s="59" t="s">
        <v>3</v>
      </c>
      <c r="AY2" s="59"/>
      <c r="AZ2" s="59"/>
      <c r="BA2" s="59"/>
      <c r="BB2" s="59" t="s">
        <v>5</v>
      </c>
      <c r="BC2" s="59"/>
      <c r="BD2" s="56" t="s">
        <v>6</v>
      </c>
      <c r="BE2" s="113" t="s">
        <v>166</v>
      </c>
    </row>
    <row r="3" spans="1:57" ht="13" customHeight="1" x14ac:dyDescent="0.15">
      <c r="A3" s="53">
        <v>458</v>
      </c>
      <c r="B3" s="111">
        <v>42230</v>
      </c>
      <c r="C3" s="55" t="s">
        <v>65</v>
      </c>
      <c r="D3" s="56" t="s">
        <v>0</v>
      </c>
      <c r="E3" s="57">
        <v>42214</v>
      </c>
      <c r="F3" s="56" t="s">
        <v>8</v>
      </c>
      <c r="G3" s="56" t="s">
        <v>2</v>
      </c>
      <c r="H3" s="112">
        <v>49</v>
      </c>
      <c r="I3" s="58"/>
      <c r="J3" s="56"/>
      <c r="K3" s="56"/>
      <c r="L3" s="56"/>
      <c r="M3" s="56"/>
      <c r="N3" s="56"/>
      <c r="O3" s="112">
        <v>3.54</v>
      </c>
      <c r="P3" s="112" t="s">
        <v>165</v>
      </c>
      <c r="Q3" s="112" t="s">
        <v>165</v>
      </c>
      <c r="R3" s="112" t="s">
        <v>165</v>
      </c>
      <c r="S3" s="112" t="s">
        <v>165</v>
      </c>
      <c r="T3" s="112" t="s">
        <v>165</v>
      </c>
      <c r="U3" s="112" t="s">
        <v>165</v>
      </c>
      <c r="V3" s="112" t="s">
        <v>165</v>
      </c>
      <c r="W3" s="112" t="s">
        <v>165</v>
      </c>
      <c r="X3" s="112" t="s">
        <v>165</v>
      </c>
      <c r="Y3" s="112" t="s">
        <v>165</v>
      </c>
      <c r="Z3" s="112" t="s">
        <v>165</v>
      </c>
      <c r="AA3" s="112" t="s">
        <v>165</v>
      </c>
      <c r="AB3" s="112" t="s">
        <v>165</v>
      </c>
      <c r="AC3" s="112" t="s">
        <v>165</v>
      </c>
      <c r="AD3" s="112" t="s">
        <v>165</v>
      </c>
      <c r="AE3" s="112" t="s">
        <v>165</v>
      </c>
      <c r="AF3" s="112" t="s">
        <v>165</v>
      </c>
      <c r="AG3" s="59" t="s">
        <v>3</v>
      </c>
      <c r="AH3" s="59"/>
      <c r="AI3" s="59"/>
      <c r="AJ3" s="59"/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9"/>
      <c r="AV3" s="114" t="s">
        <v>167</v>
      </c>
      <c r="AW3" s="59">
        <v>12</v>
      </c>
      <c r="AX3" s="59" t="s">
        <v>3</v>
      </c>
      <c r="AY3" s="59"/>
      <c r="AZ3" s="59"/>
      <c r="BA3" s="59"/>
      <c r="BB3" s="114" t="s">
        <v>168</v>
      </c>
      <c r="BC3" s="59"/>
      <c r="BD3" s="56" t="s">
        <v>37</v>
      </c>
      <c r="BE3" s="113" t="s">
        <v>166</v>
      </c>
    </row>
  </sheetData>
  <sheetProtection algorithmName="SHA-512" hashValue="Z7isBpk+2l3CMfCZWFfGygZDRxt9L0mvolaNhCs4HUlH2ypuV4Zh50W9ggAGPTrGzRpA22sGwbxP42BiVO/k6Q==" saltValue="wKV4FDY5AoTvjujTmnVB6w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31D28-B330-A749-9E4F-D70D80EEF714}">
  <sheetPr codeName="Sheet7"/>
  <dimension ref="A1:BE3"/>
  <sheetViews>
    <sheetView topLeftCell="H1" zoomScale="216" zoomScaleNormal="216" workbookViewId="0">
      <selection activeCell="F13" sqref="F13"/>
    </sheetView>
  </sheetViews>
  <sheetFormatPr baseColWidth="10" defaultRowHeight="13" x14ac:dyDescent="0.15"/>
  <sheetData>
    <row r="1" spans="1:57" ht="70" x14ac:dyDescent="0.15">
      <c r="A1" s="60" t="s">
        <v>38</v>
      </c>
      <c r="B1" s="60" t="s">
        <v>39</v>
      </c>
      <c r="C1" s="61" t="s">
        <v>40</v>
      </c>
      <c r="D1" s="62" t="s">
        <v>41</v>
      </c>
      <c r="E1" s="60" t="s">
        <v>42</v>
      </c>
      <c r="F1" s="61" t="s">
        <v>93</v>
      </c>
      <c r="G1" s="62" t="s">
        <v>43</v>
      </c>
      <c r="H1" s="63" t="s">
        <v>44</v>
      </c>
      <c r="I1" s="64" t="s">
        <v>45</v>
      </c>
      <c r="J1" s="64" t="s">
        <v>46</v>
      </c>
      <c r="K1" s="64" t="s">
        <v>47</v>
      </c>
      <c r="L1" s="64" t="s">
        <v>48</v>
      </c>
      <c r="M1" s="64" t="s">
        <v>49</v>
      </c>
      <c r="N1" s="65" t="s">
        <v>50</v>
      </c>
      <c r="O1" s="66" t="s">
        <v>51</v>
      </c>
      <c r="P1" s="66" t="s">
        <v>52</v>
      </c>
      <c r="Q1" s="66" t="s">
        <v>53</v>
      </c>
      <c r="R1" s="66" t="s">
        <v>54</v>
      </c>
      <c r="S1" s="66" t="s">
        <v>55</v>
      </c>
      <c r="T1" s="67" t="s">
        <v>56</v>
      </c>
      <c r="U1" s="68" t="s">
        <v>57</v>
      </c>
      <c r="V1" s="68" t="s">
        <v>58</v>
      </c>
      <c r="W1" s="68" t="s">
        <v>59</v>
      </c>
      <c r="X1" s="68" t="s">
        <v>60</v>
      </c>
      <c r="Y1" s="68" t="s">
        <v>61</v>
      </c>
      <c r="Z1" s="69" t="s">
        <v>62</v>
      </c>
      <c r="AA1" s="70" t="s">
        <v>63</v>
      </c>
      <c r="AB1" s="70" t="s">
        <v>64</v>
      </c>
      <c r="AC1" s="70" t="s">
        <v>66</v>
      </c>
      <c r="AD1" s="70" t="s">
        <v>67</v>
      </c>
      <c r="AE1" s="70" t="s">
        <v>68</v>
      </c>
      <c r="AF1" s="71" t="s">
        <v>69</v>
      </c>
      <c r="AG1" s="72" t="s">
        <v>12</v>
      </c>
      <c r="AH1" s="72" t="s">
        <v>13</v>
      </c>
      <c r="AI1" s="72" t="s">
        <v>14</v>
      </c>
      <c r="AJ1" s="73" t="s">
        <v>15</v>
      </c>
      <c r="AK1" s="74" t="s">
        <v>16</v>
      </c>
      <c r="AL1" s="75" t="s">
        <v>17</v>
      </c>
      <c r="AM1" s="74" t="s">
        <v>18</v>
      </c>
      <c r="AN1" s="66" t="s">
        <v>19</v>
      </c>
      <c r="AO1" s="76" t="s">
        <v>20</v>
      </c>
      <c r="AP1" s="66" t="s">
        <v>21</v>
      </c>
      <c r="AQ1" s="76" t="s">
        <v>22</v>
      </c>
      <c r="AR1" s="67" t="s">
        <v>23</v>
      </c>
      <c r="AS1" s="76" t="s">
        <v>24</v>
      </c>
      <c r="AT1" s="67" t="s">
        <v>25</v>
      </c>
      <c r="AU1" s="60" t="s">
        <v>26</v>
      </c>
      <c r="AV1" s="77" t="s">
        <v>27</v>
      </c>
      <c r="AW1" s="78" t="s">
        <v>28</v>
      </c>
      <c r="AX1" s="77" t="s">
        <v>29</v>
      </c>
      <c r="AY1" s="60" t="s">
        <v>30</v>
      </c>
      <c r="AZ1" s="61" t="s">
        <v>31</v>
      </c>
      <c r="BA1" s="77" t="s">
        <v>32</v>
      </c>
      <c r="BB1" s="77" t="s">
        <v>33</v>
      </c>
      <c r="BC1" s="61" t="s">
        <v>34</v>
      </c>
      <c r="BD1" s="77" t="s">
        <v>35</v>
      </c>
      <c r="BE1" s="60" t="s">
        <v>36</v>
      </c>
    </row>
    <row r="2" spans="1:57" x14ac:dyDescent="0.15">
      <c r="A2" s="53">
        <v>457</v>
      </c>
      <c r="B2" s="57">
        <v>41821</v>
      </c>
      <c r="C2" s="55" t="s">
        <v>65</v>
      </c>
      <c r="D2" s="56" t="s">
        <v>0</v>
      </c>
      <c r="E2" s="57">
        <v>41639</v>
      </c>
      <c r="F2" s="56" t="s">
        <v>1</v>
      </c>
      <c r="G2" s="56" t="s">
        <v>2</v>
      </c>
      <c r="H2" s="56">
        <v>48</v>
      </c>
      <c r="I2" s="58"/>
      <c r="J2" s="56"/>
      <c r="K2" s="56"/>
      <c r="L2" s="56"/>
      <c r="M2" s="56"/>
      <c r="N2" s="56"/>
      <c r="O2" s="56">
        <v>3.5640000000000001</v>
      </c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9" t="s">
        <v>3</v>
      </c>
      <c r="AH2" s="59"/>
      <c r="AI2" s="59"/>
      <c r="AJ2" s="59"/>
      <c r="AK2" s="59">
        <v>0</v>
      </c>
      <c r="AL2" s="59">
        <v>0</v>
      </c>
      <c r="AM2" s="59">
        <v>0</v>
      </c>
      <c r="AN2" s="59">
        <v>0</v>
      </c>
      <c r="AO2" s="59">
        <v>0</v>
      </c>
      <c r="AP2" s="59">
        <v>0</v>
      </c>
      <c r="AQ2" s="59">
        <v>0</v>
      </c>
      <c r="AR2" s="59">
        <v>0</v>
      </c>
      <c r="AS2" s="59">
        <v>0</v>
      </c>
      <c r="AT2" s="59">
        <v>0</v>
      </c>
      <c r="AU2" s="56"/>
      <c r="AV2" s="59" t="s">
        <v>3</v>
      </c>
      <c r="AW2" s="59"/>
      <c r="AX2" s="59" t="s">
        <v>3</v>
      </c>
      <c r="AY2" s="55"/>
      <c r="AZ2" s="56"/>
      <c r="BA2" s="59"/>
      <c r="BB2" s="59" t="s">
        <v>5</v>
      </c>
      <c r="BC2" s="55"/>
      <c r="BD2" t="s">
        <v>6</v>
      </c>
      <c r="BE2" t="s">
        <v>7</v>
      </c>
    </row>
    <row r="3" spans="1:57" x14ac:dyDescent="0.15">
      <c r="A3" s="53">
        <v>458</v>
      </c>
      <c r="B3" s="57">
        <v>41821</v>
      </c>
      <c r="C3" s="55" t="s">
        <v>65</v>
      </c>
      <c r="D3" s="56" t="s">
        <v>0</v>
      </c>
      <c r="E3" s="57">
        <v>41274</v>
      </c>
      <c r="F3" s="56" t="s">
        <v>8</v>
      </c>
      <c r="G3" s="56" t="s">
        <v>2</v>
      </c>
      <c r="H3" s="56">
        <v>47</v>
      </c>
      <c r="I3" s="58"/>
      <c r="J3" s="56"/>
      <c r="K3" s="56"/>
      <c r="L3" s="56"/>
      <c r="M3" s="56"/>
      <c r="N3" s="56"/>
      <c r="O3" s="56">
        <v>3.4529999999999998</v>
      </c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9" t="s">
        <v>3</v>
      </c>
      <c r="AH3" s="59"/>
      <c r="AI3" s="59"/>
      <c r="AJ3" s="59"/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6"/>
      <c r="AV3" s="59" t="s">
        <v>3</v>
      </c>
      <c r="AW3" s="59"/>
      <c r="AX3" s="59" t="s">
        <v>3</v>
      </c>
      <c r="AY3" s="55"/>
      <c r="AZ3" s="56"/>
      <c r="BA3" s="59"/>
      <c r="BB3" s="59" t="s">
        <v>5</v>
      </c>
      <c r="BC3" s="55"/>
      <c r="BD3" t="s">
        <v>37</v>
      </c>
      <c r="BE3" t="s">
        <v>7</v>
      </c>
    </row>
  </sheetData>
  <sheetProtection algorithmName="SHA-512" hashValue="OXChylF3z4m8iUUdmRezbHhPBEATr03IkwL6SDo2t8Rv4M+lEsSgbfHmer2zBc9b08P5NDV9f2RzwQfHUHLO4Q==" saltValue="I/ht5Rg0Xkv/76QuDQQV/A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BE3"/>
  <sheetViews>
    <sheetView topLeftCell="B1" workbookViewId="0">
      <selection activeCell="E18" sqref="E18"/>
    </sheetView>
  </sheetViews>
  <sheetFormatPr baseColWidth="10" defaultRowHeight="13" x14ac:dyDescent="0.15"/>
  <sheetData>
    <row r="1" spans="1:57" ht="70" x14ac:dyDescent="0.15">
      <c r="A1" s="60" t="s">
        <v>38</v>
      </c>
      <c r="B1" s="60" t="s">
        <v>39</v>
      </c>
      <c r="C1" s="61" t="s">
        <v>40</v>
      </c>
      <c r="D1" s="62" t="s">
        <v>41</v>
      </c>
      <c r="E1" s="60" t="s">
        <v>42</v>
      </c>
      <c r="F1" s="61" t="s">
        <v>93</v>
      </c>
      <c r="G1" s="62" t="s">
        <v>43</v>
      </c>
      <c r="H1" s="63" t="s">
        <v>44</v>
      </c>
      <c r="I1" s="64" t="s">
        <v>45</v>
      </c>
      <c r="J1" s="64" t="s">
        <v>46</v>
      </c>
      <c r="K1" s="64" t="s">
        <v>47</v>
      </c>
      <c r="L1" s="64" t="s">
        <v>48</v>
      </c>
      <c r="M1" s="64" t="s">
        <v>49</v>
      </c>
      <c r="N1" s="65" t="s">
        <v>50</v>
      </c>
      <c r="O1" s="66" t="s">
        <v>51</v>
      </c>
      <c r="P1" s="66" t="s">
        <v>52</v>
      </c>
      <c r="Q1" s="66" t="s">
        <v>53</v>
      </c>
      <c r="R1" s="66" t="s">
        <v>54</v>
      </c>
      <c r="S1" s="66" t="s">
        <v>55</v>
      </c>
      <c r="T1" s="67" t="s">
        <v>56</v>
      </c>
      <c r="U1" s="68" t="s">
        <v>57</v>
      </c>
      <c r="V1" s="68" t="s">
        <v>58</v>
      </c>
      <c r="W1" s="68" t="s">
        <v>59</v>
      </c>
      <c r="X1" s="68" t="s">
        <v>60</v>
      </c>
      <c r="Y1" s="68" t="s">
        <v>61</v>
      </c>
      <c r="Z1" s="69" t="s">
        <v>62</v>
      </c>
      <c r="AA1" s="70" t="s">
        <v>63</v>
      </c>
      <c r="AB1" s="70" t="s">
        <v>64</v>
      </c>
      <c r="AC1" s="70" t="s">
        <v>66</v>
      </c>
      <c r="AD1" s="70" t="s">
        <v>67</v>
      </c>
      <c r="AE1" s="70" t="s">
        <v>68</v>
      </c>
      <c r="AF1" s="71" t="s">
        <v>69</v>
      </c>
      <c r="AG1" s="72" t="s">
        <v>12</v>
      </c>
      <c r="AH1" s="72" t="s">
        <v>13</v>
      </c>
      <c r="AI1" s="72" t="s">
        <v>14</v>
      </c>
      <c r="AJ1" s="73" t="s">
        <v>15</v>
      </c>
      <c r="AK1" s="74" t="s">
        <v>16</v>
      </c>
      <c r="AL1" s="75" t="s">
        <v>17</v>
      </c>
      <c r="AM1" s="74" t="s">
        <v>18</v>
      </c>
      <c r="AN1" s="66" t="s">
        <v>19</v>
      </c>
      <c r="AO1" s="76" t="s">
        <v>20</v>
      </c>
      <c r="AP1" s="66" t="s">
        <v>21</v>
      </c>
      <c r="AQ1" s="76" t="s">
        <v>22</v>
      </c>
      <c r="AR1" s="67" t="s">
        <v>23</v>
      </c>
      <c r="AS1" s="76" t="s">
        <v>24</v>
      </c>
      <c r="AT1" s="67" t="s">
        <v>25</v>
      </c>
      <c r="AU1" s="60" t="s">
        <v>26</v>
      </c>
      <c r="AV1" s="77" t="s">
        <v>27</v>
      </c>
      <c r="AW1" s="78" t="s">
        <v>28</v>
      </c>
      <c r="AX1" s="77" t="s">
        <v>29</v>
      </c>
      <c r="AY1" s="60" t="s">
        <v>30</v>
      </c>
      <c r="AZ1" s="61" t="s">
        <v>31</v>
      </c>
      <c r="BA1" s="77" t="s">
        <v>32</v>
      </c>
      <c r="BB1" s="77" t="s">
        <v>33</v>
      </c>
      <c r="BC1" s="61" t="s">
        <v>34</v>
      </c>
      <c r="BD1" s="77" t="s">
        <v>35</v>
      </c>
      <c r="BE1" s="60" t="s">
        <v>36</v>
      </c>
    </row>
    <row r="2" spans="1:57" x14ac:dyDescent="0.15">
      <c r="A2" s="53">
        <v>457</v>
      </c>
      <c r="B2" s="57">
        <v>41467</v>
      </c>
      <c r="C2" s="55" t="s">
        <v>65</v>
      </c>
      <c r="D2" s="56" t="s">
        <v>0</v>
      </c>
      <c r="E2" s="57">
        <v>41274</v>
      </c>
      <c r="F2" s="56" t="s">
        <v>1</v>
      </c>
      <c r="G2" s="56" t="s">
        <v>2</v>
      </c>
      <c r="H2" s="56">
        <v>47</v>
      </c>
      <c r="I2" s="58"/>
      <c r="J2" s="56"/>
      <c r="K2" s="56"/>
      <c r="L2" s="56"/>
      <c r="M2" s="56"/>
      <c r="N2" s="56"/>
      <c r="O2" s="56">
        <v>3.2161</v>
      </c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9" t="s">
        <v>3</v>
      </c>
      <c r="AH2" s="59"/>
      <c r="AI2" s="59"/>
      <c r="AJ2" s="59"/>
      <c r="AK2" s="59">
        <v>0</v>
      </c>
      <c r="AL2" s="59">
        <v>0</v>
      </c>
      <c r="AM2" s="59">
        <v>0</v>
      </c>
      <c r="AN2" s="59">
        <v>0</v>
      </c>
      <c r="AO2" s="59">
        <v>0</v>
      </c>
      <c r="AP2" s="59">
        <v>0</v>
      </c>
      <c r="AQ2" s="59">
        <v>0</v>
      </c>
      <c r="AR2" s="59">
        <v>0</v>
      </c>
      <c r="AS2" s="59">
        <v>0</v>
      </c>
      <c r="AT2" s="59">
        <v>0</v>
      </c>
      <c r="AU2" s="56"/>
      <c r="AV2" s="59" t="s">
        <v>3</v>
      </c>
      <c r="AW2" s="59"/>
      <c r="AX2" s="59" t="s">
        <v>4</v>
      </c>
      <c r="AY2" s="55"/>
      <c r="AZ2" s="56"/>
      <c r="BA2" s="59"/>
      <c r="BB2" s="59" t="s">
        <v>5</v>
      </c>
      <c r="BC2" s="55"/>
      <c r="BD2" t="s">
        <v>6</v>
      </c>
      <c r="BE2" t="s">
        <v>7</v>
      </c>
    </row>
    <row r="3" spans="1:57" x14ac:dyDescent="0.15">
      <c r="A3" s="53">
        <v>458</v>
      </c>
      <c r="B3" s="57">
        <v>41467</v>
      </c>
      <c r="C3" s="55" t="s">
        <v>65</v>
      </c>
      <c r="D3" s="56" t="s">
        <v>0</v>
      </c>
      <c r="E3" s="57">
        <v>41274</v>
      </c>
      <c r="F3" s="56" t="s">
        <v>8</v>
      </c>
      <c r="G3" s="56" t="s">
        <v>2</v>
      </c>
      <c r="H3" s="56">
        <v>47</v>
      </c>
      <c r="I3" s="58"/>
      <c r="J3" s="56"/>
      <c r="K3" s="56"/>
      <c r="L3" s="56"/>
      <c r="M3" s="56"/>
      <c r="N3" s="56"/>
      <c r="O3" s="56">
        <v>3.4529999999999998</v>
      </c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9" t="s">
        <v>3</v>
      </c>
      <c r="AH3" s="59"/>
      <c r="AI3" s="59"/>
      <c r="AJ3" s="59"/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6"/>
      <c r="AV3" s="59" t="s">
        <v>3</v>
      </c>
      <c r="AW3" s="59"/>
      <c r="AX3" s="59" t="s">
        <v>4</v>
      </c>
      <c r="AY3" s="55"/>
      <c r="AZ3" s="56"/>
      <c r="BA3" s="59"/>
      <c r="BB3" s="59" t="s">
        <v>5</v>
      </c>
      <c r="BC3" s="55"/>
      <c r="BD3" t="s">
        <v>37</v>
      </c>
      <c r="BE3" t="s">
        <v>7</v>
      </c>
    </row>
  </sheetData>
  <sheetProtection algorithmName="SHA-512" hashValue="GAT7LoxsRJlCDwYEgPLSIXUcdDuBK5b2KlsLa/+2LPNjAwVCeyWUG62cN3jX0uzxQEk/MbKElDL0IfWgHeBC/w==" saltValue="UPfTlopjVh1xQLZE9WEMQA==" spinCount="100000" sheet="1" objects="1" scenarios="1"/>
  <phoneticPr fontId="6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7010B-D2C2-764D-9025-FD7350FF4377}">
  <sheetPr codeName="Sheet22"/>
  <dimension ref="A1:ATP7173"/>
  <sheetViews>
    <sheetView tabSelected="1" workbookViewId="0">
      <selection activeCell="B20" sqref="B20"/>
    </sheetView>
  </sheetViews>
  <sheetFormatPr baseColWidth="10" defaultRowHeight="13" x14ac:dyDescent="0.15"/>
  <cols>
    <col min="1" max="1" width="17.33203125" style="116" customWidth="1"/>
    <col min="2" max="2" width="12.33203125" style="116" customWidth="1"/>
    <col min="3" max="5" width="12.1640625" style="116" customWidth="1"/>
    <col min="6" max="6" width="10.6640625" style="116" customWidth="1"/>
    <col min="7" max="15" width="12.1640625" style="116" customWidth="1"/>
    <col min="1213" max="16384" width="10.83203125" style="116"/>
  </cols>
  <sheetData>
    <row r="1" spans="1:31" customFormat="1" x14ac:dyDescent="0.15">
      <c r="A1" s="145" t="s">
        <v>178</v>
      </c>
      <c r="B1" s="145"/>
      <c r="C1" s="145"/>
      <c r="D1" s="145"/>
      <c r="E1" s="145"/>
      <c r="F1" s="145"/>
      <c r="G1" s="145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</row>
    <row r="2" spans="1:31" customFormat="1" x14ac:dyDescent="0.15">
      <c r="A2" s="147" t="s">
        <v>11</v>
      </c>
      <c r="B2" s="145"/>
      <c r="C2" s="145"/>
      <c r="D2" s="145"/>
      <c r="E2" s="145"/>
      <c r="F2" s="145"/>
      <c r="G2" s="145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</row>
    <row r="3" spans="1:31" customFormat="1" ht="14" thickBot="1" x14ac:dyDescent="0.2">
      <c r="A3" s="145"/>
      <c r="B3" s="145"/>
      <c r="C3" s="145"/>
      <c r="D3" s="145"/>
      <c r="E3" s="145"/>
      <c r="F3" s="145"/>
      <c r="G3" s="145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</row>
    <row r="4" spans="1:31" ht="14" x14ac:dyDescent="0.1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3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</row>
    <row r="5" spans="1:31" ht="14" x14ac:dyDescent="0.15">
      <c r="A5" s="84" t="s">
        <v>171</v>
      </c>
      <c r="B5" s="85"/>
      <c r="C5" s="98">
        <v>7500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</row>
    <row r="6" spans="1:31" ht="14" x14ac:dyDescent="0.1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</row>
    <row r="7" spans="1:31" ht="14" x14ac:dyDescent="0.15">
      <c r="A7" s="122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</row>
    <row r="8" spans="1:31" ht="75" x14ac:dyDescent="0.15">
      <c r="A8" s="123" t="s">
        <v>93</v>
      </c>
      <c r="B8" s="124" t="s">
        <v>94</v>
      </c>
      <c r="C8" s="125" t="s">
        <v>10</v>
      </c>
      <c r="D8" s="125" t="s">
        <v>107</v>
      </c>
      <c r="E8" s="126" t="s">
        <v>76</v>
      </c>
      <c r="F8" s="127" t="s">
        <v>95</v>
      </c>
      <c r="G8" s="127" t="s">
        <v>77</v>
      </c>
      <c r="H8" s="128" t="s">
        <v>70</v>
      </c>
      <c r="I8" s="128" t="s">
        <v>71</v>
      </c>
      <c r="J8" s="128" t="s">
        <v>72</v>
      </c>
      <c r="K8" s="128" t="s">
        <v>73</v>
      </c>
      <c r="L8" s="129" t="s">
        <v>78</v>
      </c>
      <c r="M8" s="129" t="s">
        <v>79</v>
      </c>
      <c r="N8" s="128" t="s">
        <v>74</v>
      </c>
      <c r="O8" s="130" t="s">
        <v>75</v>
      </c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</row>
    <row r="9" spans="1:31" x14ac:dyDescent="0.15">
      <c r="A9" s="87" t="str">
        <f>'Tariffs 2023'!F2</f>
        <v>Aurora</v>
      </c>
      <c r="B9" s="7" t="str">
        <f>'Tariffs 2023'!G2</f>
        <v>Residential</v>
      </c>
      <c r="C9" s="30">
        <f>91*'Tariffs 2023'!H2/100</f>
        <v>50.604272727272729</v>
      </c>
      <c r="D9" s="30">
        <f>$C$5*'Tariffs 2023'!O2/100</f>
        <v>353.96590909090907</v>
      </c>
      <c r="E9" s="30">
        <f>SUM(C9:D9)</f>
        <v>404.57018181818182</v>
      </c>
      <c r="F9" s="88">
        <f>E9*4</f>
        <v>1618.2807272727273</v>
      </c>
      <c r="G9" s="88">
        <f>F9*1.1</f>
        <v>1780.1088000000002</v>
      </c>
      <c r="H9" s="7">
        <f>'Tariffs 2023'!AK2</f>
        <v>0</v>
      </c>
      <c r="I9" s="7">
        <f>'Tariffs 2023'!AL2</f>
        <v>0</v>
      </c>
      <c r="J9" s="7">
        <f>'Tariffs 2023'!AM2</f>
        <v>0</v>
      </c>
      <c r="K9" s="7">
        <f>'Tariffs 2023'!AN2</f>
        <v>0</v>
      </c>
      <c r="L9" s="134">
        <f>G9</f>
        <v>1780.1088000000002</v>
      </c>
      <c r="M9" s="134">
        <f>G9</f>
        <v>1780.1088000000002</v>
      </c>
      <c r="N9" s="89">
        <f>'Tariffs 2023'!AU2</f>
        <v>0</v>
      </c>
      <c r="O9" s="90" t="str">
        <f>'Tariffs 2023'!AV2</f>
        <v>n</v>
      </c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</row>
    <row r="10" spans="1:31" ht="14" thickBot="1" x14ac:dyDescent="0.2">
      <c r="A10" s="91" t="str">
        <f>'Tariffs 2023'!F3</f>
        <v>Tas Gas</v>
      </c>
      <c r="B10" s="92" t="str">
        <f>'Tariffs 2023'!G3</f>
        <v>Residential</v>
      </c>
      <c r="C10" s="93">
        <f>91*'Tariffs 2023'!H3/100</f>
        <v>50.463636363636361</v>
      </c>
      <c r="D10" s="93">
        <f>$C$5*'Tariffs 2023'!O3/100</f>
        <v>314.0454545454545</v>
      </c>
      <c r="E10" s="93">
        <f>SUM(C10:D10)</f>
        <v>364.50909090909084</v>
      </c>
      <c r="F10" s="94">
        <f>E10*4</f>
        <v>1458.0363636363634</v>
      </c>
      <c r="G10" s="94">
        <f>F10*1.1</f>
        <v>1603.84</v>
      </c>
      <c r="H10" s="92">
        <f>'Tariffs 2023'!AK3</f>
        <v>0</v>
      </c>
      <c r="I10" s="92">
        <f>'Tariffs 2023'!AL3</f>
        <v>0</v>
      </c>
      <c r="J10" s="92">
        <f>'Tariffs 2023'!AM3</f>
        <v>0</v>
      </c>
      <c r="K10" s="92">
        <f>'Tariffs 2023'!AN3</f>
        <v>0</v>
      </c>
      <c r="L10" s="135">
        <f>G10</f>
        <v>1603.84</v>
      </c>
      <c r="M10" s="135">
        <f>G10</f>
        <v>1603.84</v>
      </c>
      <c r="N10" s="95">
        <f>'Tariffs 2023'!AU3</f>
        <v>0</v>
      </c>
      <c r="O10" s="96" t="str">
        <f>'Tariffs 2023'!AV3</f>
        <v>n</v>
      </c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</row>
    <row r="11" spans="1:31" customFormat="1" x14ac:dyDescent="0.15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</row>
    <row r="12" spans="1:31" customFormat="1" x14ac:dyDescent="0.15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</row>
    <row r="13" spans="1:31" customFormat="1" x14ac:dyDescent="0.15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</row>
    <row r="14" spans="1:31" customFormat="1" x14ac:dyDescent="0.15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</row>
    <row r="15" spans="1:31" customFormat="1" x14ac:dyDescent="0.15">
      <c r="A15" s="146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</row>
    <row r="16" spans="1:31" customFormat="1" x14ac:dyDescent="0.15">
      <c r="A16" s="146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</row>
    <row r="17" spans="1:31" customFormat="1" x14ac:dyDescent="0.15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</row>
    <row r="18" spans="1:31" customFormat="1" x14ac:dyDescent="0.15">
      <c r="A18" s="146"/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</row>
    <row r="19" spans="1:31" customFormat="1" x14ac:dyDescent="0.15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</row>
    <row r="20" spans="1:31" customFormat="1" x14ac:dyDescent="0.15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</row>
    <row r="21" spans="1:31" customFormat="1" x14ac:dyDescent="0.15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</row>
    <row r="22" spans="1:31" customFormat="1" x14ac:dyDescent="0.15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</row>
    <row r="23" spans="1:31" customFormat="1" x14ac:dyDescent="0.15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</row>
    <row r="24" spans="1:31" customFormat="1" x14ac:dyDescent="0.15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</row>
    <row r="25" spans="1:31" customFormat="1" x14ac:dyDescent="0.15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</row>
    <row r="26" spans="1:31" customFormat="1" x14ac:dyDescent="0.15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</row>
    <row r="27" spans="1:31" customFormat="1" x14ac:dyDescent="0.15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pans="1:31" customFormat="1" x14ac:dyDescent="0.15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</row>
    <row r="29" spans="1:31" customFormat="1" x14ac:dyDescent="0.15">
      <c r="A29" s="14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</row>
    <row r="30" spans="1:31" customFormat="1" x14ac:dyDescent="0.15">
      <c r="A30" s="146"/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</row>
    <row r="31" spans="1:31" customFormat="1" x14ac:dyDescent="0.15">
      <c r="A31" s="146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</row>
    <row r="32" spans="1:31" customFormat="1" x14ac:dyDescent="0.15">
      <c r="A32" s="146"/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</row>
    <row r="33" spans="1:31" customFormat="1" x14ac:dyDescent="0.15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</row>
    <row r="34" spans="1:31" customFormat="1" x14ac:dyDescent="0.15">
      <c r="A34" s="146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</row>
    <row r="35" spans="1:31" customFormat="1" x14ac:dyDescent="0.15">
      <c r="A35" s="146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</row>
    <row r="36" spans="1:31" customFormat="1" x14ac:dyDescent="0.15">
      <c r="A36" s="146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</row>
    <row r="37" spans="1:31" customFormat="1" x14ac:dyDescent="0.15">
      <c r="A37" s="146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</row>
    <row r="38" spans="1:31" customFormat="1" x14ac:dyDescent="0.15">
      <c r="A38" s="146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</row>
    <row r="39" spans="1:31" customFormat="1" x14ac:dyDescent="0.15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</row>
    <row r="40" spans="1:31" customFormat="1" x14ac:dyDescent="0.15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</row>
    <row r="41" spans="1:31" customFormat="1" x14ac:dyDescent="0.15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</row>
    <row r="42" spans="1:31" customFormat="1" x14ac:dyDescent="0.15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</row>
    <row r="43" spans="1:31" customFormat="1" x14ac:dyDescent="0.15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</row>
    <row r="44" spans="1:31" customFormat="1" x14ac:dyDescent="0.15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</row>
    <row r="45" spans="1:31" customFormat="1" x14ac:dyDescent="0.15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</row>
    <row r="46" spans="1:31" customFormat="1" x14ac:dyDescent="0.15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</row>
    <row r="47" spans="1:31" customFormat="1" x14ac:dyDescent="0.15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</row>
    <row r="48" spans="1:31" customFormat="1" x14ac:dyDescent="0.1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</row>
    <row r="49" spans="1:31" customFormat="1" x14ac:dyDescent="0.15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</row>
    <row r="50" spans="1:31" customFormat="1" x14ac:dyDescent="0.15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</row>
    <row r="51" spans="1:31" customFormat="1" x14ac:dyDescent="0.15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</row>
    <row r="52" spans="1:31" customFormat="1" x14ac:dyDescent="0.15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</row>
    <row r="53" spans="1:31" customFormat="1" x14ac:dyDescent="0.15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</row>
    <row r="54" spans="1:31" customFormat="1" x14ac:dyDescent="0.15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</row>
    <row r="55" spans="1:31" customFormat="1" x14ac:dyDescent="0.15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</row>
    <row r="56" spans="1:31" customFormat="1" x14ac:dyDescent="0.15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</row>
    <row r="57" spans="1:31" customFormat="1" x14ac:dyDescent="0.15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</row>
    <row r="58" spans="1:31" customFormat="1" x14ac:dyDescent="0.15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</row>
    <row r="59" spans="1:31" customFormat="1" x14ac:dyDescent="0.15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</row>
    <row r="60" spans="1:31" customFormat="1" x14ac:dyDescent="0.15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</row>
    <row r="61" spans="1:31" customFormat="1" x14ac:dyDescent="0.15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</row>
    <row r="62" spans="1:31" customFormat="1" x14ac:dyDescent="0.15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</row>
    <row r="63" spans="1:31" customFormat="1" x14ac:dyDescent="0.15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</row>
    <row r="64" spans="1:31" customFormat="1" x14ac:dyDescent="0.15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</row>
    <row r="65" spans="1:31" customFormat="1" x14ac:dyDescent="0.15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</row>
    <row r="66" spans="1:31" customFormat="1" x14ac:dyDescent="0.15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</row>
    <row r="67" spans="1:31" customFormat="1" x14ac:dyDescent="0.1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</row>
    <row r="68" spans="1:31" customFormat="1" x14ac:dyDescent="0.15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</row>
    <row r="69" spans="1:31" customFormat="1" x14ac:dyDescent="0.15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</row>
    <row r="70" spans="1:31" customFormat="1" x14ac:dyDescent="0.15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</row>
    <row r="71" spans="1:31" customFormat="1" x14ac:dyDescent="0.15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</row>
    <row r="72" spans="1:31" customFormat="1" x14ac:dyDescent="0.15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</row>
    <row r="73" spans="1:31" customFormat="1" x14ac:dyDescent="0.15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</row>
    <row r="74" spans="1:31" customFormat="1" x14ac:dyDescent="0.15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</row>
    <row r="75" spans="1:31" customFormat="1" x14ac:dyDescent="0.1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</row>
    <row r="76" spans="1:31" customFormat="1" x14ac:dyDescent="0.15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</row>
    <row r="77" spans="1:31" customFormat="1" x14ac:dyDescent="0.15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</row>
    <row r="78" spans="1:31" customFormat="1" x14ac:dyDescent="0.15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</row>
    <row r="79" spans="1:31" customFormat="1" x14ac:dyDescent="0.15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</row>
    <row r="80" spans="1:31" customFormat="1" x14ac:dyDescent="0.15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</row>
    <row r="81" spans="1:31" customFormat="1" x14ac:dyDescent="0.15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</row>
    <row r="82" spans="1:31" customFormat="1" x14ac:dyDescent="0.15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</row>
    <row r="83" spans="1:31" customFormat="1" x14ac:dyDescent="0.15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</row>
    <row r="84" spans="1:31" customFormat="1" x14ac:dyDescent="0.15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</row>
    <row r="85" spans="1:31" customFormat="1" x14ac:dyDescent="0.15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</row>
    <row r="86" spans="1:31" customFormat="1" x14ac:dyDescent="0.15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</row>
    <row r="87" spans="1:31" customFormat="1" x14ac:dyDescent="0.15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</row>
    <row r="88" spans="1:31" customFormat="1" x14ac:dyDescent="0.15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</row>
    <row r="89" spans="1:31" customFormat="1" x14ac:dyDescent="0.15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</row>
    <row r="90" spans="1:31" customFormat="1" x14ac:dyDescent="0.15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</row>
    <row r="91" spans="1:31" customFormat="1" x14ac:dyDescent="0.15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</row>
    <row r="92" spans="1:31" customFormat="1" x14ac:dyDescent="0.15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</row>
    <row r="93" spans="1:31" customFormat="1" x14ac:dyDescent="0.15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</row>
    <row r="94" spans="1:31" customFormat="1" x14ac:dyDescent="0.15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</row>
    <row r="95" spans="1:31" customFormat="1" x14ac:dyDescent="0.15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</row>
    <row r="96" spans="1:31" customFormat="1" x14ac:dyDescent="0.15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</row>
    <row r="97" spans="1:31" customFormat="1" x14ac:dyDescent="0.15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</row>
    <row r="98" spans="1:31" customFormat="1" x14ac:dyDescent="0.1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</row>
    <row r="99" spans="1:31" customFormat="1" x14ac:dyDescent="0.1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</row>
    <row r="100" spans="1:31" customFormat="1" x14ac:dyDescent="0.1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</row>
    <row r="101" spans="1:31" customFormat="1" x14ac:dyDescent="0.1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</row>
    <row r="102" spans="1:31" customFormat="1" x14ac:dyDescent="0.15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</row>
    <row r="103" spans="1:31" customFormat="1" x14ac:dyDescent="0.15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</row>
    <row r="104" spans="1:31" customFormat="1" x14ac:dyDescent="0.15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</row>
    <row r="105" spans="1:31" customFormat="1" x14ac:dyDescent="0.15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</row>
    <row r="106" spans="1:31" customFormat="1" x14ac:dyDescent="0.15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</row>
    <row r="107" spans="1:31" customFormat="1" x14ac:dyDescent="0.15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</row>
    <row r="108" spans="1:31" customFormat="1" x14ac:dyDescent="0.15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</row>
    <row r="109" spans="1:31" customFormat="1" x14ac:dyDescent="0.15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</row>
    <row r="110" spans="1:31" customFormat="1" x14ac:dyDescent="0.15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</row>
    <row r="111" spans="1:31" customFormat="1" x14ac:dyDescent="0.15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</row>
    <row r="112" spans="1:31" customFormat="1" x14ac:dyDescent="0.15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</row>
    <row r="113" spans="1:31" customFormat="1" x14ac:dyDescent="0.15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</row>
    <row r="114" spans="1:31" customFormat="1" x14ac:dyDescent="0.15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</row>
    <row r="115" spans="1:31" customFormat="1" x14ac:dyDescent="0.15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</row>
    <row r="116" spans="1:31" customFormat="1" x14ac:dyDescent="0.15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</row>
    <row r="117" spans="1:31" customFormat="1" x14ac:dyDescent="0.15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</row>
    <row r="118" spans="1:31" customFormat="1" x14ac:dyDescent="0.15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</row>
    <row r="119" spans="1:31" customFormat="1" x14ac:dyDescent="0.15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</row>
    <row r="120" spans="1:31" customFormat="1" x14ac:dyDescent="0.15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</row>
    <row r="121" spans="1:31" customFormat="1" x14ac:dyDescent="0.15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</row>
    <row r="122" spans="1:31" customFormat="1" x14ac:dyDescent="0.15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</row>
    <row r="123" spans="1:31" customFormat="1" x14ac:dyDescent="0.15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</row>
    <row r="124" spans="1:31" customFormat="1" x14ac:dyDescent="0.15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</row>
    <row r="125" spans="1:31" customFormat="1" x14ac:dyDescent="0.1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</row>
    <row r="126" spans="1:31" customFormat="1" x14ac:dyDescent="0.15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</row>
    <row r="127" spans="1:31" customFormat="1" x14ac:dyDescent="0.15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</row>
    <row r="128" spans="1:31" customFormat="1" x14ac:dyDescent="0.15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</row>
    <row r="129" spans="1:31" customFormat="1" x14ac:dyDescent="0.15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</row>
    <row r="130" spans="1:31" customFormat="1" x14ac:dyDescent="0.15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</row>
    <row r="131" spans="1:31" customFormat="1" x14ac:dyDescent="0.15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</row>
    <row r="132" spans="1:31" customFormat="1" x14ac:dyDescent="0.15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</row>
    <row r="133" spans="1:31" customFormat="1" x14ac:dyDescent="0.15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</row>
    <row r="134" spans="1:31" customFormat="1" x14ac:dyDescent="0.15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</row>
    <row r="135" spans="1:31" customFormat="1" x14ac:dyDescent="0.1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</row>
    <row r="136" spans="1:31" customFormat="1" x14ac:dyDescent="0.15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</row>
    <row r="137" spans="1:31" customFormat="1" x14ac:dyDescent="0.15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</row>
    <row r="138" spans="1:31" customFormat="1" x14ac:dyDescent="0.15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</row>
    <row r="139" spans="1:31" customFormat="1" x14ac:dyDescent="0.15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</row>
    <row r="140" spans="1:31" customFormat="1" x14ac:dyDescent="0.15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</row>
    <row r="141" spans="1:31" customFormat="1" x14ac:dyDescent="0.15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</row>
    <row r="142" spans="1:31" customFormat="1" x14ac:dyDescent="0.15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</row>
    <row r="143" spans="1:31" customFormat="1" x14ac:dyDescent="0.15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</row>
    <row r="144" spans="1:31" customFormat="1" x14ac:dyDescent="0.15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</row>
    <row r="145" spans="1:31" customFormat="1" x14ac:dyDescent="0.15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</row>
    <row r="146" spans="1:31" customFormat="1" x14ac:dyDescent="0.15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</row>
    <row r="147" spans="1:31" customFormat="1" x14ac:dyDescent="0.15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</row>
    <row r="148" spans="1:31" customFormat="1" x14ac:dyDescent="0.15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</row>
    <row r="149" spans="1:31" customFormat="1" x14ac:dyDescent="0.15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</row>
    <row r="150" spans="1:31" customFormat="1" x14ac:dyDescent="0.15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</row>
    <row r="151" spans="1:31" customFormat="1" x14ac:dyDescent="0.15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</row>
    <row r="152" spans="1:31" customFormat="1" x14ac:dyDescent="0.15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</row>
    <row r="153" spans="1:31" customFormat="1" x14ac:dyDescent="0.15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</row>
    <row r="154" spans="1:31" customFormat="1" x14ac:dyDescent="0.15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</row>
    <row r="155" spans="1:31" customFormat="1" x14ac:dyDescent="0.15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</row>
    <row r="156" spans="1:31" customFormat="1" x14ac:dyDescent="0.15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</row>
    <row r="157" spans="1:31" customFormat="1" x14ac:dyDescent="0.15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</row>
    <row r="158" spans="1:31" customFormat="1" x14ac:dyDescent="0.15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</row>
    <row r="159" spans="1:31" customFormat="1" x14ac:dyDescent="0.15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</row>
    <row r="160" spans="1:31" customFormat="1" x14ac:dyDescent="0.15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</row>
    <row r="161" spans="1:31" customFormat="1" x14ac:dyDescent="0.15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</row>
    <row r="162" spans="1:31" customFormat="1" x14ac:dyDescent="0.15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</row>
    <row r="163" spans="1:31" customFormat="1" x14ac:dyDescent="0.15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</row>
    <row r="164" spans="1:31" customFormat="1" x14ac:dyDescent="0.15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</row>
    <row r="165" spans="1:31" customFormat="1" x14ac:dyDescent="0.15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</row>
    <row r="166" spans="1:31" customFormat="1" x14ac:dyDescent="0.15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</row>
    <row r="167" spans="1:31" customFormat="1" x14ac:dyDescent="0.15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</row>
    <row r="168" spans="1:31" customFormat="1" x14ac:dyDescent="0.1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</row>
    <row r="169" spans="1:31" customFormat="1" x14ac:dyDescent="0.1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</row>
    <row r="170" spans="1:31" customFormat="1" x14ac:dyDescent="0.1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</row>
    <row r="171" spans="1:31" customFormat="1" x14ac:dyDescent="0.1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</row>
    <row r="172" spans="1:31" customFormat="1" x14ac:dyDescent="0.1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</row>
    <row r="173" spans="1:31" customFormat="1" x14ac:dyDescent="0.1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</row>
    <row r="174" spans="1:31" customFormat="1" x14ac:dyDescent="0.1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</row>
    <row r="175" spans="1:31" customFormat="1" x14ac:dyDescent="0.1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</row>
    <row r="176" spans="1:31" customFormat="1" x14ac:dyDescent="0.1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</row>
    <row r="177" spans="1:31" customFormat="1" x14ac:dyDescent="0.1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</row>
    <row r="178" spans="1:31" customFormat="1" x14ac:dyDescent="0.1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</row>
    <row r="179" spans="1:31" customFormat="1" x14ac:dyDescent="0.1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</row>
    <row r="180" spans="1:31" customFormat="1" x14ac:dyDescent="0.15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</row>
    <row r="181" spans="1:31" customFormat="1" x14ac:dyDescent="0.15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</row>
    <row r="182" spans="1:31" customFormat="1" x14ac:dyDescent="0.15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</row>
    <row r="183" spans="1:31" customFormat="1" x14ac:dyDescent="0.15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</row>
    <row r="184" spans="1:31" customFormat="1" x14ac:dyDescent="0.15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</row>
    <row r="185" spans="1:31" customFormat="1" x14ac:dyDescent="0.15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</row>
    <row r="186" spans="1:31" customFormat="1" x14ac:dyDescent="0.15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</row>
    <row r="187" spans="1:31" customFormat="1" x14ac:dyDescent="0.15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</row>
    <row r="188" spans="1:31" customFormat="1" x14ac:dyDescent="0.15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</row>
    <row r="189" spans="1:31" customFormat="1" x14ac:dyDescent="0.15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</row>
    <row r="190" spans="1:31" customFormat="1" x14ac:dyDescent="0.15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</row>
    <row r="191" spans="1:31" customFormat="1" x14ac:dyDescent="0.15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</row>
    <row r="192" spans="1:31" customFormat="1" x14ac:dyDescent="0.15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</row>
    <row r="193" spans="1:31" customFormat="1" x14ac:dyDescent="0.15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</row>
    <row r="194" spans="1:31" customFormat="1" x14ac:dyDescent="0.15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</row>
    <row r="195" spans="1:31" customFormat="1" x14ac:dyDescent="0.15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</row>
    <row r="196" spans="1:31" customFormat="1" x14ac:dyDescent="0.15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</row>
    <row r="197" spans="1:31" customFormat="1" x14ac:dyDescent="0.15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</row>
    <row r="198" spans="1:31" customFormat="1" x14ac:dyDescent="0.15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</row>
    <row r="199" spans="1:31" customFormat="1" x14ac:dyDescent="0.15"/>
    <row r="200" spans="1:31" customFormat="1" x14ac:dyDescent="0.15"/>
    <row r="201" spans="1:31" customFormat="1" x14ac:dyDescent="0.15"/>
    <row r="202" spans="1:31" customFormat="1" x14ac:dyDescent="0.15"/>
    <row r="203" spans="1:31" customFormat="1" x14ac:dyDescent="0.15"/>
    <row r="204" spans="1:31" customFormat="1" x14ac:dyDescent="0.15"/>
    <row r="205" spans="1:31" customFormat="1" x14ac:dyDescent="0.15"/>
    <row r="206" spans="1:31" customFormat="1" x14ac:dyDescent="0.15"/>
    <row r="207" spans="1:31" customFormat="1" x14ac:dyDescent="0.15"/>
    <row r="208" spans="1:31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</sheetData>
  <sheetProtection algorithmName="SHA-512" hashValue="AmgOm3xYIXuZ7JckKwM+z6nyEPe/UK1iOjUXd4vt+bRSgF3N0ODqj0kixrWnfFpX94cLbrsJJn8GBOz0vDRQFQ==" saltValue="uCjQaq6rtcopoWO1bKl3yQ==" spinCount="100000" sheet="1" objects="1" scenarios="1"/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BE3"/>
  <sheetViews>
    <sheetView workbookViewId="0">
      <selection activeCell="H7" sqref="H7:J11"/>
    </sheetView>
  </sheetViews>
  <sheetFormatPr baseColWidth="10" defaultRowHeight="13" x14ac:dyDescent="0.15"/>
  <sheetData>
    <row r="1" spans="1:57" ht="70" x14ac:dyDescent="0.15">
      <c r="A1" s="60" t="s">
        <v>38</v>
      </c>
      <c r="B1" s="60" t="s">
        <v>39</v>
      </c>
      <c r="C1" s="61" t="s">
        <v>40</v>
      </c>
      <c r="D1" s="62" t="s">
        <v>41</v>
      </c>
      <c r="E1" s="60" t="s">
        <v>42</v>
      </c>
      <c r="F1" s="61" t="s">
        <v>93</v>
      </c>
      <c r="G1" s="62" t="s">
        <v>43</v>
      </c>
      <c r="H1" s="63" t="s">
        <v>44</v>
      </c>
      <c r="I1" s="64" t="s">
        <v>45</v>
      </c>
      <c r="J1" s="64" t="s">
        <v>46</v>
      </c>
      <c r="K1" s="64" t="s">
        <v>47</v>
      </c>
      <c r="L1" s="64" t="s">
        <v>48</v>
      </c>
      <c r="M1" s="64" t="s">
        <v>49</v>
      </c>
      <c r="N1" s="65" t="s">
        <v>50</v>
      </c>
      <c r="O1" s="66" t="s">
        <v>51</v>
      </c>
      <c r="P1" s="66" t="s">
        <v>52</v>
      </c>
      <c r="Q1" s="66" t="s">
        <v>53</v>
      </c>
      <c r="R1" s="66" t="s">
        <v>54</v>
      </c>
      <c r="S1" s="66" t="s">
        <v>55</v>
      </c>
      <c r="T1" s="67" t="s">
        <v>56</v>
      </c>
      <c r="U1" s="68" t="s">
        <v>57</v>
      </c>
      <c r="V1" s="68" t="s">
        <v>58</v>
      </c>
      <c r="W1" s="68" t="s">
        <v>59</v>
      </c>
      <c r="X1" s="68" t="s">
        <v>60</v>
      </c>
      <c r="Y1" s="68" t="s">
        <v>61</v>
      </c>
      <c r="Z1" s="69" t="s">
        <v>62</v>
      </c>
      <c r="AA1" s="70" t="s">
        <v>63</v>
      </c>
      <c r="AB1" s="70" t="s">
        <v>64</v>
      </c>
      <c r="AC1" s="70" t="s">
        <v>66</v>
      </c>
      <c r="AD1" s="70" t="s">
        <v>67</v>
      </c>
      <c r="AE1" s="70" t="s">
        <v>68</v>
      </c>
      <c r="AF1" s="71" t="s">
        <v>69</v>
      </c>
      <c r="AG1" s="72" t="s">
        <v>12</v>
      </c>
      <c r="AH1" s="72" t="s">
        <v>13</v>
      </c>
      <c r="AI1" s="72" t="s">
        <v>14</v>
      </c>
      <c r="AJ1" s="73" t="s">
        <v>15</v>
      </c>
      <c r="AK1" s="74" t="s">
        <v>16</v>
      </c>
      <c r="AL1" s="75" t="s">
        <v>17</v>
      </c>
      <c r="AM1" s="74" t="s">
        <v>18</v>
      </c>
      <c r="AN1" s="66" t="s">
        <v>19</v>
      </c>
      <c r="AO1" s="76" t="s">
        <v>20</v>
      </c>
      <c r="AP1" s="66" t="s">
        <v>21</v>
      </c>
      <c r="AQ1" s="76" t="s">
        <v>22</v>
      </c>
      <c r="AR1" s="67" t="s">
        <v>23</v>
      </c>
      <c r="AS1" s="76" t="s">
        <v>24</v>
      </c>
      <c r="AT1" s="67" t="s">
        <v>25</v>
      </c>
      <c r="AU1" s="60" t="s">
        <v>26</v>
      </c>
      <c r="AV1" s="77" t="s">
        <v>27</v>
      </c>
      <c r="AW1" s="78" t="s">
        <v>28</v>
      </c>
      <c r="AX1" s="77" t="s">
        <v>29</v>
      </c>
      <c r="AY1" s="60" t="s">
        <v>30</v>
      </c>
      <c r="AZ1" s="61" t="s">
        <v>31</v>
      </c>
      <c r="BA1" s="77" t="s">
        <v>32</v>
      </c>
      <c r="BB1" s="77" t="s">
        <v>33</v>
      </c>
      <c r="BC1" s="61" t="s">
        <v>34</v>
      </c>
      <c r="BD1" s="77" t="s">
        <v>35</v>
      </c>
      <c r="BE1" s="60" t="s">
        <v>36</v>
      </c>
    </row>
    <row r="2" spans="1:57" x14ac:dyDescent="0.15">
      <c r="A2" s="53">
        <v>457</v>
      </c>
      <c r="B2" s="54">
        <v>41137</v>
      </c>
      <c r="C2" s="55" t="s">
        <v>81</v>
      </c>
      <c r="D2" s="56" t="s">
        <v>82</v>
      </c>
      <c r="E2" s="57">
        <v>41090</v>
      </c>
      <c r="F2" s="56" t="s">
        <v>83</v>
      </c>
      <c r="G2" s="56" t="s">
        <v>84</v>
      </c>
      <c r="H2" s="56">
        <v>42</v>
      </c>
      <c r="I2" s="58"/>
      <c r="J2" s="56"/>
      <c r="K2" s="56"/>
      <c r="L2" s="56"/>
      <c r="M2" s="56"/>
      <c r="N2" s="56"/>
      <c r="O2" s="56">
        <v>2.8370000000000002</v>
      </c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9" t="s">
        <v>85</v>
      </c>
      <c r="AH2" s="59"/>
      <c r="AI2" s="59"/>
      <c r="AJ2" s="59"/>
      <c r="AK2" s="59">
        <v>0</v>
      </c>
      <c r="AL2" s="59">
        <v>0</v>
      </c>
      <c r="AM2" s="59">
        <v>0</v>
      </c>
      <c r="AN2" s="59">
        <v>0</v>
      </c>
      <c r="AO2" s="59">
        <v>0</v>
      </c>
      <c r="AP2" s="59">
        <v>0</v>
      </c>
      <c r="AQ2" s="59">
        <v>0</v>
      </c>
      <c r="AR2" s="59">
        <v>0</v>
      </c>
      <c r="AS2" s="59">
        <v>0</v>
      </c>
      <c r="AT2" s="59">
        <v>0</v>
      </c>
      <c r="AU2" s="56">
        <v>0</v>
      </c>
      <c r="AV2" s="59" t="s">
        <v>85</v>
      </c>
      <c r="AW2" s="59"/>
      <c r="AX2" s="59" t="s">
        <v>85</v>
      </c>
      <c r="AY2" s="55"/>
      <c r="AZ2" s="56"/>
      <c r="BA2" s="59"/>
      <c r="BB2" s="59" t="s">
        <v>86</v>
      </c>
      <c r="BC2" s="55"/>
      <c r="BD2" t="s">
        <v>9</v>
      </c>
      <c r="BE2" t="s">
        <v>87</v>
      </c>
    </row>
    <row r="3" spans="1:57" x14ac:dyDescent="0.15">
      <c r="A3" s="53">
        <v>458</v>
      </c>
      <c r="B3" s="54">
        <v>41137</v>
      </c>
      <c r="C3" s="55" t="s">
        <v>88</v>
      </c>
      <c r="D3" s="56" t="s">
        <v>89</v>
      </c>
      <c r="E3" s="57">
        <v>40908</v>
      </c>
      <c r="F3" s="56" t="s">
        <v>147</v>
      </c>
      <c r="G3" s="56" t="s">
        <v>90</v>
      </c>
      <c r="H3" s="56">
        <v>42.63</v>
      </c>
      <c r="I3" s="58"/>
      <c r="J3" s="56"/>
      <c r="K3" s="56"/>
      <c r="L3" s="56"/>
      <c r="M3" s="56"/>
      <c r="N3" s="56"/>
      <c r="O3" s="56">
        <v>3.2090000000000001</v>
      </c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9" t="s">
        <v>91</v>
      </c>
      <c r="AH3" s="59"/>
      <c r="AI3" s="59"/>
      <c r="AJ3" s="59"/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6">
        <v>0</v>
      </c>
      <c r="AV3" s="59" t="s">
        <v>91</v>
      </c>
      <c r="AW3" s="59"/>
      <c r="AX3" s="59" t="s">
        <v>91</v>
      </c>
      <c r="AY3" s="55"/>
      <c r="AZ3" s="56"/>
      <c r="BA3" s="59"/>
      <c r="BB3" s="59" t="s">
        <v>92</v>
      </c>
      <c r="BC3" s="55"/>
      <c r="BD3" t="s">
        <v>37</v>
      </c>
      <c r="BE3" t="s">
        <v>87</v>
      </c>
    </row>
  </sheetData>
  <sheetProtection algorithmName="SHA-512" hashValue="utbg4aL/316LqJrPGPV4TL+u45/7HYAKBwZYyOOX4zyHP/qh+CcmJtzInBmi7avdA8qlUsDekMTTAfKiuYqEuA==" saltValue="AGdAfkITvtScuCXYIOASCg==" spinCount="100000" sheet="1" objects="1" scenarios="1"/>
  <phoneticPr fontId="6" type="noConversion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G10"/>
  <sheetViews>
    <sheetView zoomScale="150" workbookViewId="0">
      <selection activeCell="C19" sqref="C19"/>
    </sheetView>
  </sheetViews>
  <sheetFormatPr baseColWidth="10" defaultRowHeight="13" x14ac:dyDescent="0.15"/>
  <cols>
    <col min="1" max="1" width="18" customWidth="1"/>
    <col min="2" max="2" width="2.6640625" customWidth="1"/>
    <col min="3" max="4" width="19.83203125" customWidth="1"/>
    <col min="5" max="5" width="20.1640625" customWidth="1"/>
    <col min="6" max="7" width="10" customWidth="1"/>
  </cols>
  <sheetData>
    <row r="1" spans="1:7" x14ac:dyDescent="0.15">
      <c r="A1" s="6" t="s">
        <v>129</v>
      </c>
      <c r="B1" s="7"/>
      <c r="C1" s="7"/>
      <c r="D1" s="7"/>
      <c r="E1" s="7"/>
      <c r="F1" s="7"/>
      <c r="G1" s="7"/>
    </row>
    <row r="2" spans="1:7" x14ac:dyDescent="0.15">
      <c r="A2" s="43"/>
      <c r="B2" s="43"/>
      <c r="C2" s="43"/>
      <c r="D2" s="43"/>
      <c r="E2" s="43"/>
      <c r="F2" s="43"/>
      <c r="G2" s="43"/>
    </row>
    <row r="3" spans="1:7" x14ac:dyDescent="0.15">
      <c r="A3" s="12" t="s">
        <v>101</v>
      </c>
      <c r="B3" s="31"/>
      <c r="C3" s="7"/>
      <c r="D3" s="7"/>
      <c r="E3" s="7"/>
      <c r="F3" s="7"/>
      <c r="G3" s="7"/>
    </row>
    <row r="4" spans="1:7" x14ac:dyDescent="0.15">
      <c r="B4" s="40"/>
      <c r="C4" s="10" t="s">
        <v>144</v>
      </c>
    </row>
    <row r="5" spans="1:7" x14ac:dyDescent="0.15">
      <c r="B5" s="40"/>
    </row>
    <row r="6" spans="1:7" x14ac:dyDescent="0.15">
      <c r="B6" s="40"/>
      <c r="C6" s="11" t="s">
        <v>99</v>
      </c>
      <c r="D6" s="11" t="s">
        <v>100</v>
      </c>
    </row>
    <row r="7" spans="1:7" x14ac:dyDescent="0.15">
      <c r="A7" t="s">
        <v>102</v>
      </c>
      <c r="B7" s="40"/>
      <c r="C7">
        <v>2.8370000000000002</v>
      </c>
      <c r="D7">
        <v>2.8439999999999999</v>
      </c>
    </row>
    <row r="8" spans="1:7" x14ac:dyDescent="0.15">
      <c r="A8" t="s">
        <v>103</v>
      </c>
      <c r="B8" s="40"/>
      <c r="C8">
        <v>42</v>
      </c>
      <c r="D8">
        <v>42</v>
      </c>
    </row>
    <row r="9" spans="1:7" x14ac:dyDescent="0.15">
      <c r="B9" s="40"/>
    </row>
    <row r="10" spans="1:7" x14ac:dyDescent="0.15">
      <c r="A10" s="43"/>
      <c r="B10" s="43"/>
      <c r="C10" s="43"/>
      <c r="D10" s="43"/>
      <c r="E10" s="43"/>
      <c r="F10" s="43"/>
      <c r="G10" s="43"/>
    </row>
  </sheetData>
  <sheetProtection algorithmName="SHA-512" hashValue="m+Ee4xW7EgDg51SBDgv9Y+kQp/C6KWX/yhsm9SDd1bRAFHsHVWN2dMEo4YY2dwhJm9urFGrtxDJuA98fWFAizg==" saltValue="+tL4Pfps00yztjNWYOdAfQ==" spinCount="100000" sheet="1" objects="1" scenarios="1"/>
  <phoneticPr fontId="6" type="noConversion"/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G10"/>
  <sheetViews>
    <sheetView zoomScale="150" workbookViewId="0">
      <selection activeCell="D21" sqref="D21"/>
    </sheetView>
  </sheetViews>
  <sheetFormatPr baseColWidth="10" defaultRowHeight="13" x14ac:dyDescent="0.15"/>
  <cols>
    <col min="1" max="1" width="18" customWidth="1"/>
    <col min="2" max="2" width="2.6640625" customWidth="1"/>
    <col min="3" max="4" width="19.83203125" customWidth="1"/>
    <col min="5" max="5" width="20.1640625" customWidth="1"/>
    <col min="6" max="7" width="10" customWidth="1"/>
  </cols>
  <sheetData>
    <row r="1" spans="1:7" x14ac:dyDescent="0.15">
      <c r="A1" s="6" t="s">
        <v>129</v>
      </c>
      <c r="B1" s="7"/>
      <c r="C1" s="7"/>
      <c r="D1" s="7"/>
      <c r="E1" s="7"/>
      <c r="F1" s="7"/>
      <c r="G1" s="7"/>
    </row>
    <row r="2" spans="1:7" x14ac:dyDescent="0.15">
      <c r="A2" s="39"/>
      <c r="B2" s="39"/>
      <c r="C2" s="39"/>
      <c r="D2" s="39"/>
      <c r="E2" s="39"/>
      <c r="F2" s="39"/>
      <c r="G2" s="39"/>
    </row>
    <row r="3" spans="1:7" x14ac:dyDescent="0.15">
      <c r="A3" s="12" t="s">
        <v>101</v>
      </c>
      <c r="B3" s="31"/>
      <c r="C3" s="7"/>
      <c r="D3" s="7"/>
      <c r="E3" s="7"/>
      <c r="F3" s="7"/>
      <c r="G3" s="7"/>
    </row>
    <row r="4" spans="1:7" x14ac:dyDescent="0.15">
      <c r="B4" s="40"/>
      <c r="C4" s="10" t="s">
        <v>119</v>
      </c>
    </row>
    <row r="5" spans="1:7" x14ac:dyDescent="0.15">
      <c r="B5" s="40"/>
    </row>
    <row r="6" spans="1:7" x14ac:dyDescent="0.15">
      <c r="B6" s="40"/>
      <c r="C6" s="11" t="s">
        <v>99</v>
      </c>
      <c r="D6" s="11" t="s">
        <v>100</v>
      </c>
    </row>
    <row r="7" spans="1:7" x14ac:dyDescent="0.15">
      <c r="A7" t="s">
        <v>102</v>
      </c>
      <c r="B7" s="40"/>
      <c r="C7">
        <v>3.1059999999999999</v>
      </c>
      <c r="D7">
        <v>3.19</v>
      </c>
    </row>
    <row r="8" spans="1:7" x14ac:dyDescent="0.15">
      <c r="A8" t="s">
        <v>103</v>
      </c>
      <c r="B8" s="40"/>
      <c r="C8">
        <v>21.5</v>
      </c>
      <c r="D8">
        <v>21.76</v>
      </c>
    </row>
    <row r="9" spans="1:7" x14ac:dyDescent="0.15">
      <c r="B9" s="40"/>
    </row>
    <row r="10" spans="1:7" x14ac:dyDescent="0.15">
      <c r="A10" s="39"/>
      <c r="B10" s="39"/>
      <c r="C10" s="39"/>
      <c r="D10" s="39"/>
      <c r="E10" s="39"/>
      <c r="F10" s="39"/>
      <c r="G10" s="39"/>
    </row>
  </sheetData>
  <sheetProtection algorithmName="SHA-512" hashValue="p+XLbmAhEV/ghrjpNJZdCcYPW7bCI8iP1qc1aazkInl2LA0YJd0vPZMekP9aXqydR/Mma9vkYjklOciyANqaew==" saltValue="+ZIrMxSfcNK2te/Ng+YEGA==" spinCount="100000" sheet="1" objects="1" scenarios="1"/>
  <phoneticPr fontId="6" type="noConversion"/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G10"/>
  <sheetViews>
    <sheetView zoomScale="150" workbookViewId="0">
      <selection activeCell="D20" sqref="D20"/>
    </sheetView>
  </sheetViews>
  <sheetFormatPr baseColWidth="10" defaultRowHeight="13" x14ac:dyDescent="0.15"/>
  <cols>
    <col min="1" max="1" width="18" customWidth="1"/>
    <col min="2" max="2" width="2.6640625" customWidth="1"/>
    <col min="3" max="4" width="19.83203125" customWidth="1"/>
    <col min="5" max="5" width="20.1640625" customWidth="1"/>
    <col min="6" max="7" width="10" customWidth="1"/>
  </cols>
  <sheetData>
    <row r="1" spans="1:7" x14ac:dyDescent="0.15">
      <c r="A1" s="6" t="s">
        <v>128</v>
      </c>
      <c r="B1" s="7"/>
      <c r="C1" s="7"/>
      <c r="D1" s="7"/>
      <c r="E1" s="7"/>
      <c r="F1" s="7"/>
      <c r="G1" s="7"/>
    </row>
    <row r="2" spans="1:7" x14ac:dyDescent="0.15">
      <c r="A2" s="8"/>
      <c r="B2" s="8"/>
      <c r="C2" s="8"/>
      <c r="D2" s="8"/>
      <c r="E2" s="8"/>
      <c r="F2" s="8"/>
      <c r="G2" s="8"/>
    </row>
    <row r="3" spans="1:7" x14ac:dyDescent="0.15">
      <c r="A3" s="12" t="s">
        <v>101</v>
      </c>
      <c r="B3" s="31"/>
      <c r="C3" s="7"/>
      <c r="D3" s="7"/>
      <c r="E3" s="7"/>
      <c r="F3" s="7"/>
      <c r="G3" s="7"/>
    </row>
    <row r="4" spans="1:7" x14ac:dyDescent="0.15">
      <c r="B4" s="40"/>
      <c r="C4" s="10" t="s">
        <v>98</v>
      </c>
    </row>
    <row r="5" spans="1:7" x14ac:dyDescent="0.15">
      <c r="B5" s="40"/>
    </row>
    <row r="6" spans="1:7" x14ac:dyDescent="0.15">
      <c r="B6" s="40"/>
      <c r="C6" s="11" t="s">
        <v>99</v>
      </c>
      <c r="D6" s="11" t="s">
        <v>100</v>
      </c>
    </row>
    <row r="7" spans="1:7" x14ac:dyDescent="0.15">
      <c r="A7" t="s">
        <v>102</v>
      </c>
      <c r="B7" s="40"/>
      <c r="C7">
        <v>2.99</v>
      </c>
      <c r="D7">
        <v>2.9940000000000002</v>
      </c>
    </row>
    <row r="8" spans="1:7" x14ac:dyDescent="0.15">
      <c r="A8" t="s">
        <v>103</v>
      </c>
      <c r="B8" s="40"/>
      <c r="C8">
        <v>21</v>
      </c>
      <c r="D8">
        <v>21.31</v>
      </c>
    </row>
    <row r="9" spans="1:7" x14ac:dyDescent="0.15">
      <c r="B9" s="40"/>
    </row>
    <row r="10" spans="1:7" x14ac:dyDescent="0.15">
      <c r="A10" s="8"/>
      <c r="B10" s="8"/>
      <c r="C10" s="8"/>
      <c r="D10" s="8"/>
      <c r="E10" s="8"/>
      <c r="F10" s="8"/>
      <c r="G10" s="8"/>
    </row>
  </sheetData>
  <sheetProtection algorithmName="SHA-512" hashValue="nWi0vxOtJrHeTHA7+9zarqxAazEr7F0lpYEWY/oJrOc5gKIsYb1mZPqwXIublvvMobKZmvzefN2Ue1Bww4US7A==" saltValue="s3CBmUtpQZJGD9HvdVgGKQ==" spinCount="100000" sheet="1" objects="1" scenarios="1"/>
  <phoneticPr fontId="6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C5064-7FA9-5948-AD27-F23FA6597EE8}">
  <sheetPr codeName="Sheet21"/>
  <dimension ref="A1:ATP7173"/>
  <sheetViews>
    <sheetView workbookViewId="0">
      <selection activeCell="C5" sqref="C5"/>
    </sheetView>
  </sheetViews>
  <sheetFormatPr baseColWidth="10" defaultRowHeight="13" x14ac:dyDescent="0.15"/>
  <cols>
    <col min="1" max="1" width="17.33203125" style="116" customWidth="1"/>
    <col min="2" max="2" width="12.33203125" style="116" customWidth="1"/>
    <col min="3" max="5" width="12.1640625" style="116" customWidth="1"/>
    <col min="6" max="6" width="10.6640625" style="116" customWidth="1"/>
    <col min="7" max="15" width="12.1640625" style="116" customWidth="1"/>
    <col min="1213" max="16384" width="10.83203125" style="116"/>
  </cols>
  <sheetData>
    <row r="1" spans="1:31" customFormat="1" x14ac:dyDescent="0.15">
      <c r="A1" s="140" t="s">
        <v>178</v>
      </c>
      <c r="B1" s="140"/>
      <c r="C1" s="140"/>
      <c r="D1" s="140"/>
      <c r="E1" s="140"/>
      <c r="F1" s="140"/>
      <c r="G1" s="140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</row>
    <row r="2" spans="1:31" customFormat="1" x14ac:dyDescent="0.15">
      <c r="A2" s="141" t="s">
        <v>11</v>
      </c>
      <c r="B2" s="140"/>
      <c r="C2" s="140"/>
      <c r="D2" s="140"/>
      <c r="E2" s="140"/>
      <c r="F2" s="140"/>
      <c r="G2" s="140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</row>
    <row r="3" spans="1:31" customFormat="1" ht="14" thickBot="1" x14ac:dyDescent="0.2">
      <c r="A3" s="140"/>
      <c r="B3" s="140"/>
      <c r="C3" s="140"/>
      <c r="D3" s="140"/>
      <c r="E3" s="140"/>
      <c r="F3" s="140"/>
      <c r="G3" s="140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</row>
    <row r="4" spans="1:31" ht="14" x14ac:dyDescent="0.1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3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</row>
    <row r="5" spans="1:31" ht="14" x14ac:dyDescent="0.15">
      <c r="A5" s="84" t="s">
        <v>171</v>
      </c>
      <c r="B5" s="85"/>
      <c r="C5" s="98">
        <v>10000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6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</row>
    <row r="6" spans="1:31" ht="14" x14ac:dyDescent="0.1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</row>
    <row r="7" spans="1:31" ht="14" x14ac:dyDescent="0.15">
      <c r="A7" s="122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6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</row>
    <row r="8" spans="1:31" ht="75" x14ac:dyDescent="0.15">
      <c r="A8" s="123" t="s">
        <v>93</v>
      </c>
      <c r="B8" s="124" t="s">
        <v>94</v>
      </c>
      <c r="C8" s="125" t="s">
        <v>10</v>
      </c>
      <c r="D8" s="125" t="s">
        <v>107</v>
      </c>
      <c r="E8" s="126" t="s">
        <v>76</v>
      </c>
      <c r="F8" s="127" t="s">
        <v>95</v>
      </c>
      <c r="G8" s="127" t="s">
        <v>77</v>
      </c>
      <c r="H8" s="128" t="s">
        <v>70</v>
      </c>
      <c r="I8" s="128" t="s">
        <v>71</v>
      </c>
      <c r="J8" s="128" t="s">
        <v>72</v>
      </c>
      <c r="K8" s="128" t="s">
        <v>73</v>
      </c>
      <c r="L8" s="129" t="s">
        <v>78</v>
      </c>
      <c r="M8" s="129" t="s">
        <v>79</v>
      </c>
      <c r="N8" s="128" t="s">
        <v>74</v>
      </c>
      <c r="O8" s="130" t="s">
        <v>75</v>
      </c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</row>
    <row r="9" spans="1:31" x14ac:dyDescent="0.15">
      <c r="A9" s="87" t="str">
        <f>'Tariffs 2022'!F2</f>
        <v>Aurora</v>
      </c>
      <c r="B9" s="7" t="str">
        <f>'Tariffs 2022'!G2</f>
        <v>Residential</v>
      </c>
      <c r="C9" s="30">
        <f>91*'Tariffs 2022'!H2/100</f>
        <v>47.154545454545449</v>
      </c>
      <c r="D9" s="30">
        <f>$C$5*'Tariffs 2022'!O2/100</f>
        <v>379.09090909090907</v>
      </c>
      <c r="E9" s="30">
        <f>SUM(C9:D9)</f>
        <v>426.24545454545449</v>
      </c>
      <c r="F9" s="88">
        <f>E9*4</f>
        <v>1704.981818181818</v>
      </c>
      <c r="G9" s="88">
        <f>F9*1.1</f>
        <v>1875.48</v>
      </c>
      <c r="H9" s="7">
        <f>'Tariffs 2022'!AK2</f>
        <v>0</v>
      </c>
      <c r="I9" s="7">
        <f>'Tariffs 2022'!AL2</f>
        <v>0</v>
      </c>
      <c r="J9" s="7">
        <f>'Tariffs 2022'!AM2</f>
        <v>0</v>
      </c>
      <c r="K9" s="7">
        <f>'Tariffs 2022'!AN2</f>
        <v>0</v>
      </c>
      <c r="L9" s="134">
        <f>G9</f>
        <v>1875.48</v>
      </c>
      <c r="M9" s="134">
        <f>G9</f>
        <v>1875.48</v>
      </c>
      <c r="N9" s="89">
        <f>'Tariffs 2022'!AU2</f>
        <v>0</v>
      </c>
      <c r="O9" s="90" t="str">
        <f>'Tariffs 2022'!AV2</f>
        <v>n</v>
      </c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</row>
    <row r="10" spans="1:31" ht="14" thickBot="1" x14ac:dyDescent="0.2">
      <c r="A10" s="91" t="str">
        <f>'Tariffs 2022'!F3</f>
        <v>Tas Gas</v>
      </c>
      <c r="B10" s="92" t="str">
        <f>'Tariffs 2022'!G3</f>
        <v>Residential</v>
      </c>
      <c r="C10" s="93">
        <f>91*'Tariffs 2022'!H3/100</f>
        <v>47.154545454545449</v>
      </c>
      <c r="D10" s="93">
        <f>$C$5*'Tariffs 2022'!O3/100</f>
        <v>380.99999999999994</v>
      </c>
      <c r="E10" s="93">
        <f>SUM(C10:D10)</f>
        <v>428.15454545454537</v>
      </c>
      <c r="F10" s="94">
        <f>E10*4</f>
        <v>1712.6181818181815</v>
      </c>
      <c r="G10" s="94">
        <f>F10*1.1</f>
        <v>1883.8799999999999</v>
      </c>
      <c r="H10" s="92">
        <f>'Tariffs 2022'!AK3</f>
        <v>0</v>
      </c>
      <c r="I10" s="92">
        <f>'Tariffs 2022'!AL3</f>
        <v>0</v>
      </c>
      <c r="J10" s="92">
        <f>'Tariffs 2022'!AM3</f>
        <v>0</v>
      </c>
      <c r="K10" s="92">
        <f>'Tariffs 2022'!AN3</f>
        <v>0</v>
      </c>
      <c r="L10" s="135">
        <f>G10</f>
        <v>1883.8799999999999</v>
      </c>
      <c r="M10" s="135">
        <f>G10</f>
        <v>1883.8799999999999</v>
      </c>
      <c r="N10" s="95">
        <f>'Tariffs 2022'!AU3</f>
        <v>0</v>
      </c>
      <c r="O10" s="96" t="str">
        <f>'Tariffs 2022'!AV3</f>
        <v>n</v>
      </c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</row>
    <row r="11" spans="1:31" customFormat="1" x14ac:dyDescent="0.15">
      <c r="A11" s="139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</row>
    <row r="12" spans="1:31" customFormat="1" x14ac:dyDescent="0.15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</row>
    <row r="13" spans="1:31" customFormat="1" x14ac:dyDescent="0.15">
      <c r="A13" s="13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</row>
    <row r="14" spans="1:31" customFormat="1" x14ac:dyDescent="0.15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</row>
    <row r="15" spans="1:31" customFormat="1" x14ac:dyDescent="0.15">
      <c r="A15" s="13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</row>
    <row r="16" spans="1:31" customFormat="1" x14ac:dyDescent="0.15">
      <c r="A16" s="13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</row>
    <row r="17" spans="1:31" customFormat="1" x14ac:dyDescent="0.15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</row>
    <row r="18" spans="1:31" customFormat="1" x14ac:dyDescent="0.15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</row>
    <row r="19" spans="1:31" customFormat="1" x14ac:dyDescent="0.15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</row>
    <row r="20" spans="1:31" customFormat="1" x14ac:dyDescent="0.15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</row>
    <row r="21" spans="1:31" customFormat="1" x14ac:dyDescent="0.15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</row>
    <row r="22" spans="1:31" customFormat="1" x14ac:dyDescent="0.15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</row>
    <row r="23" spans="1:31" customFormat="1" x14ac:dyDescent="0.15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</row>
    <row r="24" spans="1:31" customFormat="1" x14ac:dyDescent="0.15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</row>
    <row r="25" spans="1:31" customFormat="1" x14ac:dyDescent="0.15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</row>
    <row r="26" spans="1:31" customFormat="1" x14ac:dyDescent="0.15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</row>
    <row r="27" spans="1:31" customFormat="1" x14ac:dyDescent="0.15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</row>
    <row r="28" spans="1:31" customFormat="1" x14ac:dyDescent="0.15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</row>
    <row r="29" spans="1:31" customFormat="1" x14ac:dyDescent="0.15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</row>
    <row r="30" spans="1:31" customFormat="1" x14ac:dyDescent="0.15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</row>
    <row r="31" spans="1:31" customFormat="1" x14ac:dyDescent="0.15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</row>
    <row r="32" spans="1:31" customFormat="1" x14ac:dyDescent="0.15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</row>
    <row r="33" spans="1:31" customFormat="1" x14ac:dyDescent="0.15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</row>
    <row r="34" spans="1:31" customFormat="1" x14ac:dyDescent="0.15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</row>
    <row r="35" spans="1:31" customFormat="1" x14ac:dyDescent="0.15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</row>
    <row r="36" spans="1:31" customFormat="1" x14ac:dyDescent="0.15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</row>
    <row r="37" spans="1:31" customFormat="1" x14ac:dyDescent="0.15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</row>
    <row r="38" spans="1:31" customFormat="1" x14ac:dyDescent="0.15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</row>
    <row r="39" spans="1:31" customFormat="1" x14ac:dyDescent="0.15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</row>
    <row r="40" spans="1:31" customFormat="1" x14ac:dyDescent="0.15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</row>
    <row r="41" spans="1:31" customFormat="1" x14ac:dyDescent="0.1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</row>
    <row r="42" spans="1:31" customFormat="1" x14ac:dyDescent="0.15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</row>
    <row r="43" spans="1:31" customFormat="1" x14ac:dyDescent="0.15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</row>
    <row r="44" spans="1:31" customFormat="1" x14ac:dyDescent="0.1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</row>
    <row r="45" spans="1:31" customFormat="1" x14ac:dyDescent="0.15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</row>
    <row r="46" spans="1:31" customFormat="1" x14ac:dyDescent="0.15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</row>
    <row r="47" spans="1:31" customFormat="1" x14ac:dyDescent="0.15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</row>
    <row r="48" spans="1:31" customFormat="1" x14ac:dyDescent="0.15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</row>
    <row r="49" spans="1:31" customFormat="1" x14ac:dyDescent="0.15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</row>
    <row r="50" spans="1:31" customFormat="1" x14ac:dyDescent="0.15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</row>
    <row r="51" spans="1:31" customFormat="1" x14ac:dyDescent="0.15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</row>
    <row r="52" spans="1:31" customFormat="1" x14ac:dyDescent="0.1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</row>
    <row r="53" spans="1:31" customFormat="1" x14ac:dyDescent="0.15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</row>
    <row r="54" spans="1:31" customFormat="1" x14ac:dyDescent="0.15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</row>
    <row r="55" spans="1:31" customFormat="1" x14ac:dyDescent="0.1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</row>
    <row r="56" spans="1:31" customFormat="1" x14ac:dyDescent="0.15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</row>
    <row r="57" spans="1:31" customFormat="1" x14ac:dyDescent="0.15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</row>
    <row r="58" spans="1:31" customFormat="1" x14ac:dyDescent="0.15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</row>
    <row r="59" spans="1:31" customFormat="1" x14ac:dyDescent="0.15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</row>
    <row r="60" spans="1:31" customFormat="1" x14ac:dyDescent="0.15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</row>
    <row r="61" spans="1:31" customFormat="1" x14ac:dyDescent="0.15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</row>
    <row r="62" spans="1:31" customFormat="1" x14ac:dyDescent="0.15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</row>
    <row r="63" spans="1:31" customFormat="1" x14ac:dyDescent="0.15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</row>
    <row r="64" spans="1:31" customFormat="1" x14ac:dyDescent="0.15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</row>
    <row r="65" spans="1:31" customFormat="1" x14ac:dyDescent="0.15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</row>
    <row r="66" spans="1:31" customFormat="1" x14ac:dyDescent="0.15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</row>
    <row r="67" spans="1:31" customFormat="1" x14ac:dyDescent="0.15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</row>
    <row r="68" spans="1:31" customFormat="1" x14ac:dyDescent="0.15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</row>
    <row r="69" spans="1:31" customForma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</row>
    <row r="70" spans="1:31" customFormat="1" x14ac:dyDescent="0.1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</row>
    <row r="71" spans="1:31" customFormat="1" x14ac:dyDescent="0.15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</row>
    <row r="72" spans="1:31" customFormat="1" x14ac:dyDescent="0.15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</row>
    <row r="73" spans="1:31" customFormat="1" x14ac:dyDescent="0.15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</row>
    <row r="74" spans="1:31" customFormat="1" x14ac:dyDescent="0.15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</row>
    <row r="75" spans="1:31" customFormat="1" x14ac:dyDescent="0.1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</row>
    <row r="76" spans="1:31" customFormat="1" x14ac:dyDescent="0.1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</row>
    <row r="77" spans="1:31" customFormat="1" x14ac:dyDescent="0.1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</row>
    <row r="78" spans="1:31" customFormat="1" x14ac:dyDescent="0.15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</row>
    <row r="79" spans="1:31" customFormat="1" x14ac:dyDescent="0.15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</row>
    <row r="80" spans="1:31" customFormat="1" x14ac:dyDescent="0.15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</row>
    <row r="81" spans="1:31" customFormat="1" x14ac:dyDescent="0.15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</row>
    <row r="82" spans="1:31" customFormat="1" x14ac:dyDescent="0.15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</row>
    <row r="83" spans="1:31" customFormat="1" x14ac:dyDescent="0.15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</row>
    <row r="84" spans="1:31" customFormat="1" x14ac:dyDescent="0.1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</row>
    <row r="85" spans="1:31" customFormat="1" x14ac:dyDescent="0.1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</row>
    <row r="86" spans="1:31" customFormat="1" x14ac:dyDescent="0.15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</row>
    <row r="87" spans="1:31" customFormat="1" x14ac:dyDescent="0.1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</row>
    <row r="88" spans="1:31" customFormat="1" x14ac:dyDescent="0.1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</row>
    <row r="89" spans="1:31" customFormat="1" x14ac:dyDescent="0.15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</row>
    <row r="90" spans="1:31" customFormat="1" x14ac:dyDescent="0.1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</row>
    <row r="91" spans="1:31" customFormat="1" x14ac:dyDescent="0.1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</row>
    <row r="92" spans="1:31" customFormat="1" x14ac:dyDescent="0.15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</row>
    <row r="93" spans="1:31" customFormat="1" x14ac:dyDescent="0.15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</row>
    <row r="94" spans="1:31" customFormat="1" x14ac:dyDescent="0.15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</row>
    <row r="95" spans="1:31" customFormat="1" x14ac:dyDescent="0.1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</row>
    <row r="96" spans="1:31" customFormat="1" x14ac:dyDescent="0.15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</row>
    <row r="97" spans="1:31" customFormat="1" x14ac:dyDescent="0.15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</row>
    <row r="98" spans="1:31" customFormat="1" x14ac:dyDescent="0.1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</row>
    <row r="99" spans="1:31" customFormat="1" x14ac:dyDescent="0.15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</row>
    <row r="100" spans="1:31" customFormat="1" x14ac:dyDescent="0.15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</row>
    <row r="101" spans="1:31" customFormat="1" x14ac:dyDescent="0.15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</row>
    <row r="102" spans="1:31" customFormat="1" x14ac:dyDescent="0.15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</row>
    <row r="103" spans="1:31" customFormat="1" x14ac:dyDescent="0.15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</row>
    <row r="104" spans="1:31" customFormat="1" x14ac:dyDescent="0.15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</row>
    <row r="105" spans="1:31" customFormat="1" x14ac:dyDescent="0.1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</row>
    <row r="106" spans="1:31" customFormat="1" x14ac:dyDescent="0.15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</row>
    <row r="107" spans="1:31" customFormat="1" x14ac:dyDescent="0.15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</row>
    <row r="108" spans="1:31" customFormat="1" x14ac:dyDescent="0.15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</row>
    <row r="109" spans="1:31" customFormat="1" x14ac:dyDescent="0.15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</row>
    <row r="110" spans="1:31" customFormat="1" x14ac:dyDescent="0.15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</row>
    <row r="111" spans="1:31" customFormat="1" x14ac:dyDescent="0.15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</row>
    <row r="112" spans="1:31" customFormat="1" x14ac:dyDescent="0.15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</row>
    <row r="113" spans="1:31" customFormat="1" x14ac:dyDescent="0.15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</row>
    <row r="114" spans="1:31" customFormat="1" x14ac:dyDescent="0.15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</row>
    <row r="115" spans="1:31" customFormat="1" x14ac:dyDescent="0.1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</row>
    <row r="116" spans="1:31" customFormat="1" x14ac:dyDescent="0.15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</row>
    <row r="117" spans="1:31" customFormat="1" x14ac:dyDescent="0.15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</row>
    <row r="118" spans="1:31" customFormat="1" x14ac:dyDescent="0.15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</row>
    <row r="119" spans="1:31" customFormat="1" x14ac:dyDescent="0.15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</row>
    <row r="120" spans="1:31" customFormat="1" x14ac:dyDescent="0.15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</row>
    <row r="121" spans="1:31" customFormat="1" x14ac:dyDescent="0.15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</row>
    <row r="122" spans="1:31" customFormat="1" x14ac:dyDescent="0.15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</row>
    <row r="123" spans="1:31" customFormat="1" x14ac:dyDescent="0.15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</row>
    <row r="124" spans="1:31" customFormat="1" x14ac:dyDescent="0.15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</row>
    <row r="125" spans="1:31" customFormat="1" x14ac:dyDescent="0.1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</row>
    <row r="126" spans="1:31" customFormat="1" x14ac:dyDescent="0.1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</row>
    <row r="127" spans="1:31" customFormat="1" x14ac:dyDescent="0.15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</row>
    <row r="128" spans="1:31" customFormat="1" x14ac:dyDescent="0.15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</row>
    <row r="129" spans="1:31" customFormat="1" x14ac:dyDescent="0.1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</row>
    <row r="130" spans="1:31" customFormat="1" x14ac:dyDescent="0.15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</row>
    <row r="131" spans="1:31" customForma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</row>
    <row r="132" spans="1:31" customFormat="1" x14ac:dyDescent="0.15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</row>
    <row r="133" spans="1:31" customFormat="1" x14ac:dyDescent="0.1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</row>
    <row r="134" spans="1:31" customFormat="1" x14ac:dyDescent="0.1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</row>
    <row r="135" spans="1:31" customFormat="1" x14ac:dyDescent="0.1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</row>
    <row r="136" spans="1:31" customFormat="1" x14ac:dyDescent="0.1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</row>
    <row r="137" spans="1:31" customFormat="1" x14ac:dyDescent="0.1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</row>
    <row r="138" spans="1:31" customFormat="1" x14ac:dyDescent="0.1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</row>
    <row r="139" spans="1:31" customFormat="1" x14ac:dyDescent="0.1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</row>
    <row r="140" spans="1:31" customFormat="1" x14ac:dyDescent="0.1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</row>
    <row r="141" spans="1:31" customFormat="1" x14ac:dyDescent="0.1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</row>
    <row r="142" spans="1:31" customFormat="1" x14ac:dyDescent="0.15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</row>
    <row r="143" spans="1:31" customFormat="1" x14ac:dyDescent="0.1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</row>
    <row r="144" spans="1:31" customFormat="1" x14ac:dyDescent="0.1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</row>
    <row r="145" spans="1:31" customFormat="1" x14ac:dyDescent="0.1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</row>
    <row r="146" spans="1:31" customFormat="1" x14ac:dyDescent="0.15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</row>
    <row r="147" spans="1:31" customFormat="1" x14ac:dyDescent="0.1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</row>
    <row r="148" spans="1:31" customFormat="1" x14ac:dyDescent="0.1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</row>
    <row r="149" spans="1:31" customFormat="1" x14ac:dyDescent="0.1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</row>
    <row r="150" spans="1:31" customFormat="1" x14ac:dyDescent="0.1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</row>
    <row r="151" spans="1:31" customFormat="1" x14ac:dyDescent="0.1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</row>
    <row r="152" spans="1:31" customFormat="1" x14ac:dyDescent="0.1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</row>
    <row r="153" spans="1:31" customFormat="1" x14ac:dyDescent="0.1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</row>
    <row r="154" spans="1:31" customFormat="1" x14ac:dyDescent="0.1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</row>
    <row r="155" spans="1:31" customFormat="1" x14ac:dyDescent="0.1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</row>
    <row r="156" spans="1:31" customFormat="1" x14ac:dyDescent="0.1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</row>
    <row r="157" spans="1:31" customFormat="1" x14ac:dyDescent="0.15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</row>
    <row r="158" spans="1:31" customFormat="1" x14ac:dyDescent="0.1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</row>
    <row r="159" spans="1:31" customFormat="1" x14ac:dyDescent="0.1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</row>
    <row r="160" spans="1:31" customFormat="1" x14ac:dyDescent="0.1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</row>
    <row r="161" spans="1:31" customFormat="1" x14ac:dyDescent="0.15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</row>
    <row r="162" spans="1:31" customFormat="1" x14ac:dyDescent="0.15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</row>
    <row r="163" spans="1:31" customFormat="1" x14ac:dyDescent="0.15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</row>
    <row r="164" spans="1:31" customFormat="1" x14ac:dyDescent="0.15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</row>
    <row r="165" spans="1:31" customFormat="1" x14ac:dyDescent="0.1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</row>
    <row r="166" spans="1:31" customFormat="1" x14ac:dyDescent="0.1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</row>
    <row r="167" spans="1:31" customFormat="1" x14ac:dyDescent="0.1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</row>
    <row r="168" spans="1:31" customFormat="1" x14ac:dyDescent="0.1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</row>
    <row r="169" spans="1:31" customFormat="1" x14ac:dyDescent="0.15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</row>
    <row r="170" spans="1:31" customFormat="1" x14ac:dyDescent="0.1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</row>
    <row r="171" spans="1:31" customFormat="1" x14ac:dyDescent="0.15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</row>
    <row r="172" spans="1:31" customFormat="1" x14ac:dyDescent="0.15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</row>
    <row r="173" spans="1:31" customFormat="1" x14ac:dyDescent="0.1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</row>
    <row r="174" spans="1:31" customFormat="1" x14ac:dyDescent="0.1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</row>
    <row r="175" spans="1:31" customFormat="1" x14ac:dyDescent="0.1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</row>
    <row r="176" spans="1:31" customFormat="1" x14ac:dyDescent="0.1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</row>
    <row r="177" spans="1:31" customFormat="1" x14ac:dyDescent="0.1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</row>
    <row r="178" spans="1:31" customFormat="1" x14ac:dyDescent="0.1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</row>
    <row r="179" spans="1:31" customFormat="1" x14ac:dyDescent="0.1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</row>
    <row r="180" spans="1:31" customFormat="1" x14ac:dyDescent="0.1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</row>
    <row r="181" spans="1:31" customFormat="1" x14ac:dyDescent="0.1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</row>
    <row r="182" spans="1:31" customFormat="1" x14ac:dyDescent="0.1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</row>
    <row r="183" spans="1:31" customFormat="1" x14ac:dyDescent="0.1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</row>
    <row r="184" spans="1:31" customFormat="1" x14ac:dyDescent="0.1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</row>
    <row r="185" spans="1:31" customFormat="1" x14ac:dyDescent="0.1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</row>
    <row r="186" spans="1:31" customFormat="1" x14ac:dyDescent="0.1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</row>
    <row r="187" spans="1:31" customFormat="1" x14ac:dyDescent="0.1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</row>
    <row r="188" spans="1:31" customFormat="1" x14ac:dyDescent="0.1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</row>
    <row r="189" spans="1:31" customFormat="1" x14ac:dyDescent="0.1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</row>
    <row r="190" spans="1:31" customFormat="1" x14ac:dyDescent="0.1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</row>
    <row r="191" spans="1:31" customFormat="1" x14ac:dyDescent="0.1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</row>
    <row r="192" spans="1:31" customFormat="1" x14ac:dyDescent="0.1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</row>
    <row r="193" spans="1:31" customForma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</row>
    <row r="194" spans="1:31" customFormat="1" x14ac:dyDescent="0.1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</row>
    <row r="195" spans="1:31" customFormat="1" x14ac:dyDescent="0.1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</row>
    <row r="196" spans="1:31" customFormat="1" x14ac:dyDescent="0.1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</row>
    <row r="197" spans="1:31" customFormat="1" x14ac:dyDescent="0.1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</row>
    <row r="198" spans="1:31" customFormat="1" x14ac:dyDescent="0.1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</row>
    <row r="199" spans="1:31" customFormat="1" x14ac:dyDescent="0.15"/>
    <row r="200" spans="1:31" customFormat="1" x14ac:dyDescent="0.15"/>
    <row r="201" spans="1:31" customFormat="1" x14ac:dyDescent="0.15"/>
    <row r="202" spans="1:31" customFormat="1" x14ac:dyDescent="0.15"/>
    <row r="203" spans="1:31" customFormat="1" x14ac:dyDescent="0.15"/>
    <row r="204" spans="1:31" customFormat="1" x14ac:dyDescent="0.15"/>
    <row r="205" spans="1:31" customFormat="1" x14ac:dyDescent="0.15"/>
    <row r="206" spans="1:31" customFormat="1" x14ac:dyDescent="0.15"/>
    <row r="207" spans="1:31" customFormat="1" x14ac:dyDescent="0.15"/>
    <row r="208" spans="1:31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</sheetData>
  <sheetProtection algorithmName="SHA-512" hashValue="tz7Tkq/q1JTJuY9MLajR/z7ljacbVFweYvT1gs5taWuiSvgMxbmKiUzxSjVF34E7Nbc4G/09OdhTsJiByzWSyg==" saltValue="c1BZJocpJTK9N779G3CCnA==" spinCount="100000" sheet="1" objects="1" scenarios="1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71021-8B7D-5642-BF94-DAEC8FA87982}">
  <sheetPr codeName="Sheet19"/>
  <dimension ref="A1:ATP7173"/>
  <sheetViews>
    <sheetView workbookViewId="0">
      <selection activeCell="C5" sqref="C5"/>
    </sheetView>
  </sheetViews>
  <sheetFormatPr baseColWidth="10" defaultRowHeight="13" x14ac:dyDescent="0.15"/>
  <cols>
    <col min="1" max="1" width="17.33203125" style="116" customWidth="1"/>
    <col min="2" max="2" width="12.33203125" style="116" customWidth="1"/>
    <col min="3" max="5" width="12.1640625" style="116" customWidth="1"/>
    <col min="6" max="6" width="10.6640625" style="116" customWidth="1"/>
    <col min="7" max="15" width="12.1640625" style="116" customWidth="1"/>
    <col min="1213" max="16384" width="10.83203125" style="116"/>
  </cols>
  <sheetData>
    <row r="1" spans="1:31" x14ac:dyDescent="0.15">
      <c r="A1" s="136" t="s">
        <v>178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x14ac:dyDescent="0.15">
      <c r="A2" s="137" t="s">
        <v>11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</row>
    <row r="3" spans="1:31" ht="14" thickBot="1" x14ac:dyDescent="0.2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</row>
    <row r="4" spans="1:31" ht="14" x14ac:dyDescent="0.1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3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</row>
    <row r="5" spans="1:31" ht="14" x14ac:dyDescent="0.15">
      <c r="A5" s="84" t="s">
        <v>171</v>
      </c>
      <c r="B5" s="85"/>
      <c r="C5" s="98">
        <v>10000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</row>
    <row r="6" spans="1:31" ht="14" x14ac:dyDescent="0.1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</row>
    <row r="7" spans="1:31" ht="14" x14ac:dyDescent="0.15">
      <c r="A7" s="122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</row>
    <row r="8" spans="1:31" ht="75" x14ac:dyDescent="0.15">
      <c r="A8" s="123" t="s">
        <v>93</v>
      </c>
      <c r="B8" s="124" t="s">
        <v>94</v>
      </c>
      <c r="C8" s="125" t="s">
        <v>10</v>
      </c>
      <c r="D8" s="125" t="s">
        <v>107</v>
      </c>
      <c r="E8" s="126" t="s">
        <v>76</v>
      </c>
      <c r="F8" s="127" t="s">
        <v>95</v>
      </c>
      <c r="G8" s="127" t="s">
        <v>77</v>
      </c>
      <c r="H8" s="128" t="s">
        <v>70</v>
      </c>
      <c r="I8" s="128" t="s">
        <v>71</v>
      </c>
      <c r="J8" s="128" t="s">
        <v>72</v>
      </c>
      <c r="K8" s="128" t="s">
        <v>73</v>
      </c>
      <c r="L8" s="129" t="s">
        <v>78</v>
      </c>
      <c r="M8" s="129" t="s">
        <v>79</v>
      </c>
      <c r="N8" s="128" t="s">
        <v>74</v>
      </c>
      <c r="O8" s="130" t="s">
        <v>75</v>
      </c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</row>
    <row r="9" spans="1:31" x14ac:dyDescent="0.15">
      <c r="A9" s="87" t="str">
        <f>'Tariffs 2021'!F2</f>
        <v>Aurora</v>
      </c>
      <c r="B9" s="7" t="str">
        <f>'Tariffs 2021'!G2</f>
        <v>Residential</v>
      </c>
      <c r="C9" s="30">
        <f>91*'Tariffs 2021'!H2/100</f>
        <v>45.5</v>
      </c>
      <c r="D9" s="30">
        <f>$C$5*'Tariffs 2021'!O2/100</f>
        <v>365</v>
      </c>
      <c r="E9" s="30">
        <f>SUM(C9:D9)</f>
        <v>410.5</v>
      </c>
      <c r="F9" s="88">
        <f>E9*4</f>
        <v>1642</v>
      </c>
      <c r="G9" s="88">
        <f>F9*1.1</f>
        <v>1806.2</v>
      </c>
      <c r="H9" s="7">
        <f>'Tariffs 2021'!AK2</f>
        <v>0</v>
      </c>
      <c r="I9" s="7">
        <f>'Tariffs 2021'!AL2</f>
        <v>0</v>
      </c>
      <c r="J9" s="7">
        <f>'Tariffs 2021'!AM2</f>
        <v>0</v>
      </c>
      <c r="K9" s="7">
        <f>'Tariffs 2021'!AN2</f>
        <v>0</v>
      </c>
      <c r="L9" s="134">
        <f>G9</f>
        <v>1806.2</v>
      </c>
      <c r="M9" s="134">
        <f>G9</f>
        <v>1806.2</v>
      </c>
      <c r="N9" s="89">
        <f>'Tariffs 2021'!AU2</f>
        <v>0</v>
      </c>
      <c r="O9" s="90" t="str">
        <f>'Tariffs 2021'!AV2</f>
        <v>n</v>
      </c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</row>
    <row r="10" spans="1:31" ht="14" thickBot="1" x14ac:dyDescent="0.2">
      <c r="A10" s="91" t="str">
        <f>'Tariffs 2021'!F3</f>
        <v>Tas Gas</v>
      </c>
      <c r="B10" s="92" t="str">
        <f>'Tariffs 2021'!G3</f>
        <v>Residential</v>
      </c>
      <c r="C10" s="93">
        <f>91*'Tariffs 2021'!H3/100</f>
        <v>45.5</v>
      </c>
      <c r="D10" s="93">
        <f>$C$5*'Tariffs 2021'!O3/100</f>
        <v>363</v>
      </c>
      <c r="E10" s="93">
        <f>SUM(C10:D10)</f>
        <v>408.5</v>
      </c>
      <c r="F10" s="94">
        <f>E10*4</f>
        <v>1634</v>
      </c>
      <c r="G10" s="94">
        <f>F10*1.1</f>
        <v>1797.4</v>
      </c>
      <c r="H10" s="92">
        <f>'Tariffs 2021'!AK3</f>
        <v>0</v>
      </c>
      <c r="I10" s="92">
        <f>'Tariffs 2021'!AL3</f>
        <v>0</v>
      </c>
      <c r="J10" s="92">
        <f>'Tariffs 2021'!AM3</f>
        <v>0</v>
      </c>
      <c r="K10" s="92">
        <f>'Tariffs 2021'!AN3</f>
        <v>0</v>
      </c>
      <c r="L10" s="135">
        <f>G10</f>
        <v>1797.4</v>
      </c>
      <c r="M10" s="135">
        <f>G10</f>
        <v>1797.4</v>
      </c>
      <c r="N10" s="95">
        <f>'Tariffs 2021'!AU3</f>
        <v>0</v>
      </c>
      <c r="O10" s="96" t="str">
        <f>'Tariffs 2021'!AV3</f>
        <v>n</v>
      </c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</row>
    <row r="11" spans="1:31" customFormat="1" x14ac:dyDescent="0.15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</row>
    <row r="12" spans="1:31" customFormat="1" x14ac:dyDescent="0.1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</row>
    <row r="13" spans="1:31" customFormat="1" x14ac:dyDescent="0.15">
      <c r="A13" s="136"/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</row>
    <row r="14" spans="1:31" customFormat="1" x14ac:dyDescent="0.15">
      <c r="A14" s="136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</row>
    <row r="15" spans="1:31" customFormat="1" x14ac:dyDescent="0.15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</row>
    <row r="16" spans="1:31" customFormat="1" x14ac:dyDescent="0.15">
      <c r="A16" s="136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</row>
    <row r="17" spans="1:31" customFormat="1" x14ac:dyDescent="0.15">
      <c r="A17" s="136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</row>
    <row r="18" spans="1:31" customFormat="1" x14ac:dyDescent="0.15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</row>
    <row r="19" spans="1:31" customFormat="1" x14ac:dyDescent="0.15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</row>
    <row r="20" spans="1:31" customFormat="1" x14ac:dyDescent="0.15">
      <c r="A20" s="136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</row>
    <row r="21" spans="1:31" customFormat="1" x14ac:dyDescent="0.15">
      <c r="A21" s="136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</row>
    <row r="22" spans="1:31" customFormat="1" x14ac:dyDescent="0.15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</row>
    <row r="23" spans="1:31" customFormat="1" x14ac:dyDescent="0.15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</row>
    <row r="24" spans="1:31" customFormat="1" x14ac:dyDescent="0.15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pans="1:31" customFormat="1" x14ac:dyDescent="0.15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</row>
    <row r="26" spans="1:31" customFormat="1" x14ac:dyDescent="0.15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</row>
    <row r="27" spans="1:31" customFormat="1" x14ac:dyDescent="0.15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</row>
    <row r="28" spans="1:31" customFormat="1" x14ac:dyDescent="0.15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</row>
    <row r="29" spans="1:31" customFormat="1" x14ac:dyDescent="0.15">
      <c r="A29" s="136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</row>
    <row r="30" spans="1:31" customFormat="1" x14ac:dyDescent="0.15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</row>
    <row r="31" spans="1:31" customFormat="1" x14ac:dyDescent="0.15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</row>
    <row r="32" spans="1:31" customFormat="1" x14ac:dyDescent="0.1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</row>
    <row r="33" spans="1:31" customFormat="1" x14ac:dyDescent="0.15">
      <c r="A33" s="136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</row>
    <row r="34" spans="1:31" customFormat="1" x14ac:dyDescent="0.15">
      <c r="A34" s="136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</row>
    <row r="35" spans="1:31" customFormat="1" x14ac:dyDescent="0.15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</row>
    <row r="36" spans="1:31" customFormat="1" x14ac:dyDescent="0.15">
      <c r="A36" s="136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</row>
    <row r="37" spans="1:31" customFormat="1" x14ac:dyDescent="0.15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</row>
    <row r="38" spans="1:31" customFormat="1" x14ac:dyDescent="0.15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</row>
    <row r="39" spans="1:31" customFormat="1" x14ac:dyDescent="0.15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</row>
    <row r="40" spans="1:31" customFormat="1" x14ac:dyDescent="0.15">
      <c r="A40" s="136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</row>
    <row r="41" spans="1:31" customFormat="1" x14ac:dyDescent="0.15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1:31" customFormat="1" x14ac:dyDescent="0.15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</row>
    <row r="43" spans="1:31" customFormat="1" x14ac:dyDescent="0.15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</row>
    <row r="44" spans="1:31" customFormat="1" x14ac:dyDescent="0.15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</row>
    <row r="45" spans="1:31" customFormat="1" x14ac:dyDescent="0.15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</row>
    <row r="46" spans="1:31" customFormat="1" x14ac:dyDescent="0.15">
      <c r="A46" s="136"/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</row>
    <row r="47" spans="1:31" customFormat="1" x14ac:dyDescent="0.15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</row>
    <row r="48" spans="1:31" customFormat="1" x14ac:dyDescent="0.15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</row>
    <row r="49" spans="1:31" customFormat="1" x14ac:dyDescent="0.15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</row>
    <row r="50" spans="1:31" customFormat="1" x14ac:dyDescent="0.15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</row>
    <row r="51" spans="1:31" customFormat="1" x14ac:dyDescent="0.15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</row>
    <row r="52" spans="1:31" customFormat="1" x14ac:dyDescent="0.15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</row>
    <row r="53" spans="1:31" customFormat="1" x14ac:dyDescent="0.15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</row>
    <row r="54" spans="1:31" customFormat="1" x14ac:dyDescent="0.15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</row>
    <row r="55" spans="1:31" customFormat="1" x14ac:dyDescent="0.15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</row>
    <row r="56" spans="1:31" customFormat="1" x14ac:dyDescent="0.15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</row>
    <row r="57" spans="1:31" customFormat="1" x14ac:dyDescent="0.15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</row>
    <row r="58" spans="1:31" customFormat="1" x14ac:dyDescent="0.15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</row>
    <row r="59" spans="1:31" customFormat="1" x14ac:dyDescent="0.15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</row>
    <row r="60" spans="1:31" customFormat="1" x14ac:dyDescent="0.15">
      <c r="A60" s="136"/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</row>
    <row r="61" spans="1:31" customFormat="1" x14ac:dyDescent="0.15">
      <c r="A61" s="136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</row>
    <row r="62" spans="1:31" customFormat="1" x14ac:dyDescent="0.15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</row>
    <row r="63" spans="1:31" customFormat="1" x14ac:dyDescent="0.15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</row>
    <row r="64" spans="1:31" customFormat="1" x14ac:dyDescent="0.15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</row>
    <row r="65" spans="1:31" customFormat="1" x14ac:dyDescent="0.1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</row>
    <row r="66" spans="1:31" customFormat="1" x14ac:dyDescent="0.15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</row>
    <row r="67" spans="1:31" customFormat="1" x14ac:dyDescent="0.1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</row>
    <row r="68" spans="1:31" customFormat="1" x14ac:dyDescent="0.15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</row>
    <row r="69" spans="1:31" customFormat="1" x14ac:dyDescent="0.1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</row>
    <row r="70" spans="1:31" customFormat="1" x14ac:dyDescent="0.1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</row>
    <row r="71" spans="1:31" customFormat="1" x14ac:dyDescent="0.15">
      <c r="A71" s="136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</row>
    <row r="72" spans="1:31" customFormat="1" x14ac:dyDescent="0.15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</row>
    <row r="73" spans="1:31" customFormat="1" x14ac:dyDescent="0.15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</row>
    <row r="74" spans="1:31" customFormat="1" x14ac:dyDescent="0.1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</row>
    <row r="75" spans="1:31" customFormat="1" x14ac:dyDescent="0.15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</row>
    <row r="76" spans="1:31" customFormat="1" x14ac:dyDescent="0.15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</row>
    <row r="77" spans="1:31" customFormat="1" x14ac:dyDescent="0.15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</row>
    <row r="78" spans="1:31" customFormat="1" x14ac:dyDescent="0.15">
      <c r="A78" s="136"/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</row>
    <row r="79" spans="1:31" customFormat="1" x14ac:dyDescent="0.15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</row>
    <row r="80" spans="1:31" customFormat="1" x14ac:dyDescent="0.15">
      <c r="A80" s="136"/>
      <c r="B80" s="136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</row>
    <row r="81" spans="1:31" customFormat="1" x14ac:dyDescent="0.15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</row>
    <row r="82" spans="1:31" customFormat="1" x14ac:dyDescent="0.15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</row>
    <row r="83" spans="1:31" customFormat="1" x14ac:dyDescent="0.15">
      <c r="A83" s="136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</row>
    <row r="84" spans="1:31" customFormat="1" x14ac:dyDescent="0.15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</row>
    <row r="85" spans="1:31" customFormat="1" x14ac:dyDescent="0.1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</row>
    <row r="86" spans="1:31" customFormat="1" x14ac:dyDescent="0.1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</row>
    <row r="87" spans="1:31" customFormat="1" x14ac:dyDescent="0.1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</row>
    <row r="88" spans="1:31" customFormat="1" x14ac:dyDescent="0.1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</row>
    <row r="89" spans="1:31" customFormat="1" x14ac:dyDescent="0.1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</row>
    <row r="90" spans="1:31" customFormat="1" x14ac:dyDescent="0.1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</row>
    <row r="91" spans="1:31" customFormat="1" x14ac:dyDescent="0.1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</row>
    <row r="92" spans="1:31" customFormat="1" x14ac:dyDescent="0.1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</row>
    <row r="93" spans="1:31" customFormat="1" x14ac:dyDescent="0.1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</row>
    <row r="94" spans="1:31" customFormat="1" x14ac:dyDescent="0.1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</row>
    <row r="95" spans="1:31" customFormat="1" x14ac:dyDescent="0.1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</row>
    <row r="96" spans="1:31" customFormat="1" x14ac:dyDescent="0.1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</row>
    <row r="97" spans="1:31" customFormat="1" x14ac:dyDescent="0.1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</row>
    <row r="98" spans="1:31" customFormat="1" x14ac:dyDescent="0.1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</row>
    <row r="99" spans="1:31" customFormat="1" x14ac:dyDescent="0.1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</row>
    <row r="100" spans="1:31" customFormat="1" x14ac:dyDescent="0.1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</row>
    <row r="101" spans="1:31" customFormat="1" x14ac:dyDescent="0.1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</row>
    <row r="102" spans="1:31" customFormat="1" x14ac:dyDescent="0.1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</row>
    <row r="103" spans="1:31" customFormat="1" x14ac:dyDescent="0.1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</row>
    <row r="104" spans="1:31" customFormat="1" x14ac:dyDescent="0.1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</row>
    <row r="105" spans="1:31" customFormat="1" x14ac:dyDescent="0.1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</row>
    <row r="106" spans="1:31" customFormat="1" x14ac:dyDescent="0.1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</row>
    <row r="107" spans="1:31" customFormat="1" x14ac:dyDescent="0.1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</row>
    <row r="108" spans="1:31" customFormat="1" x14ac:dyDescent="0.1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</row>
    <row r="109" spans="1:31" customFormat="1" x14ac:dyDescent="0.1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</row>
    <row r="110" spans="1:31" customFormat="1" x14ac:dyDescent="0.1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</row>
    <row r="111" spans="1:31" customFormat="1" x14ac:dyDescent="0.1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</row>
    <row r="112" spans="1:31" customFormat="1" x14ac:dyDescent="0.1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</row>
    <row r="113" spans="1:31" customFormat="1" x14ac:dyDescent="0.1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</row>
    <row r="114" spans="1:31" customFormat="1" x14ac:dyDescent="0.1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</row>
    <row r="115" spans="1:31" customFormat="1" x14ac:dyDescent="0.1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</row>
    <row r="116" spans="1:31" customFormat="1" x14ac:dyDescent="0.1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</row>
    <row r="117" spans="1:31" customFormat="1" x14ac:dyDescent="0.1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</row>
    <row r="118" spans="1:31" customFormat="1" x14ac:dyDescent="0.1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</row>
    <row r="119" spans="1:31" customFormat="1" x14ac:dyDescent="0.1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</row>
    <row r="120" spans="1:31" customFormat="1" x14ac:dyDescent="0.1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</row>
    <row r="121" spans="1:31" customFormat="1" x14ac:dyDescent="0.1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</row>
    <row r="122" spans="1:31" customFormat="1" x14ac:dyDescent="0.1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</row>
    <row r="123" spans="1:31" customFormat="1" x14ac:dyDescent="0.1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</row>
    <row r="124" spans="1:31" customForma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</row>
    <row r="125" spans="1:31" customFormat="1" x14ac:dyDescent="0.1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</row>
    <row r="126" spans="1:31" customFormat="1" x14ac:dyDescent="0.1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</row>
    <row r="127" spans="1:31" customFormat="1" x14ac:dyDescent="0.1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</row>
    <row r="128" spans="1:31" customFormat="1" x14ac:dyDescent="0.1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</row>
    <row r="129" spans="1:31" customFormat="1" x14ac:dyDescent="0.1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</row>
    <row r="130" spans="1:31" customFormat="1" x14ac:dyDescent="0.1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</row>
    <row r="131" spans="1:31" customFormat="1" x14ac:dyDescent="0.1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</row>
    <row r="132" spans="1:31" customFormat="1" x14ac:dyDescent="0.1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</row>
    <row r="133" spans="1:31" customFormat="1" x14ac:dyDescent="0.1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</row>
    <row r="134" spans="1:31" customFormat="1" x14ac:dyDescent="0.1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</row>
    <row r="135" spans="1:31" customFormat="1" x14ac:dyDescent="0.1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</row>
    <row r="136" spans="1:31" customFormat="1" x14ac:dyDescent="0.1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</row>
    <row r="137" spans="1:31" customFormat="1" x14ac:dyDescent="0.1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</row>
    <row r="138" spans="1:31" customFormat="1" x14ac:dyDescent="0.1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</row>
    <row r="139" spans="1:31" customFormat="1" x14ac:dyDescent="0.1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</row>
    <row r="140" spans="1:31" customFormat="1" x14ac:dyDescent="0.1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</row>
    <row r="141" spans="1:31" customFormat="1" x14ac:dyDescent="0.1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</row>
    <row r="142" spans="1:31" customFormat="1" x14ac:dyDescent="0.1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</row>
    <row r="143" spans="1:31" customFormat="1" x14ac:dyDescent="0.1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</row>
    <row r="144" spans="1:31" customFormat="1" x14ac:dyDescent="0.1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</row>
    <row r="145" spans="1:31" customFormat="1" x14ac:dyDescent="0.1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</row>
    <row r="146" spans="1:31" customFormat="1" x14ac:dyDescent="0.1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</row>
    <row r="147" spans="1:31" customFormat="1" x14ac:dyDescent="0.1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</row>
    <row r="148" spans="1:31" customFormat="1" x14ac:dyDescent="0.1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</row>
    <row r="149" spans="1:31" customFormat="1" x14ac:dyDescent="0.1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</row>
    <row r="150" spans="1:31" customFormat="1" x14ac:dyDescent="0.1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</row>
    <row r="151" spans="1:31" customFormat="1" x14ac:dyDescent="0.1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</row>
    <row r="152" spans="1:31" customFormat="1" x14ac:dyDescent="0.1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</row>
    <row r="153" spans="1:31" customFormat="1" x14ac:dyDescent="0.1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</row>
    <row r="154" spans="1:31" customFormat="1" x14ac:dyDescent="0.1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</row>
    <row r="155" spans="1:31" customFormat="1" x14ac:dyDescent="0.1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</row>
    <row r="156" spans="1:31" customFormat="1" x14ac:dyDescent="0.1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</row>
    <row r="157" spans="1:31" customFormat="1" x14ac:dyDescent="0.1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</row>
    <row r="158" spans="1:31" customFormat="1" x14ac:dyDescent="0.1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</row>
    <row r="159" spans="1:31" customFormat="1" x14ac:dyDescent="0.1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</row>
    <row r="160" spans="1:31" customFormat="1" x14ac:dyDescent="0.1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</row>
    <row r="161" spans="1:31" customFormat="1" x14ac:dyDescent="0.1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</row>
    <row r="162" spans="1:31" customFormat="1" x14ac:dyDescent="0.1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</row>
    <row r="163" spans="1:31" customFormat="1" x14ac:dyDescent="0.1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</row>
    <row r="164" spans="1:31" customFormat="1" x14ac:dyDescent="0.1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</row>
    <row r="165" spans="1:31" customFormat="1" x14ac:dyDescent="0.1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</row>
    <row r="166" spans="1:31" customFormat="1" x14ac:dyDescent="0.1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</row>
    <row r="167" spans="1:31" customFormat="1" x14ac:dyDescent="0.1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</row>
    <row r="168" spans="1:31" customFormat="1" x14ac:dyDescent="0.1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</row>
    <row r="169" spans="1:31" customFormat="1" x14ac:dyDescent="0.1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</row>
    <row r="170" spans="1:31" customFormat="1" x14ac:dyDescent="0.1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</row>
    <row r="171" spans="1:31" customFormat="1" x14ac:dyDescent="0.1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</row>
    <row r="172" spans="1:31" customFormat="1" x14ac:dyDescent="0.1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</row>
    <row r="173" spans="1:31" customFormat="1" x14ac:dyDescent="0.1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</row>
    <row r="174" spans="1:31" customFormat="1" x14ac:dyDescent="0.1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</row>
    <row r="175" spans="1:31" customFormat="1" x14ac:dyDescent="0.1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</row>
    <row r="176" spans="1:31" customFormat="1" x14ac:dyDescent="0.1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</row>
    <row r="177" spans="1:31" customFormat="1" x14ac:dyDescent="0.1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</row>
    <row r="178" spans="1:31" customFormat="1" x14ac:dyDescent="0.1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</row>
    <row r="179" spans="1:31" customFormat="1" x14ac:dyDescent="0.1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</row>
    <row r="180" spans="1:31" customFormat="1" x14ac:dyDescent="0.1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</row>
    <row r="181" spans="1:31" customFormat="1" x14ac:dyDescent="0.1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</row>
    <row r="182" spans="1:31" customFormat="1" x14ac:dyDescent="0.1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</row>
    <row r="183" spans="1:31" customFormat="1" x14ac:dyDescent="0.1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</row>
    <row r="184" spans="1:31" customFormat="1" x14ac:dyDescent="0.1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</row>
    <row r="185" spans="1:31" customFormat="1" x14ac:dyDescent="0.1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</row>
    <row r="186" spans="1:31" customForma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</row>
    <row r="187" spans="1:31" customFormat="1" x14ac:dyDescent="0.1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</row>
    <row r="188" spans="1:31" customFormat="1" x14ac:dyDescent="0.1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</row>
    <row r="189" spans="1:31" customFormat="1" x14ac:dyDescent="0.1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</row>
    <row r="190" spans="1:31" customFormat="1" x14ac:dyDescent="0.1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</row>
    <row r="191" spans="1:31" customFormat="1" x14ac:dyDescent="0.1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</row>
    <row r="192" spans="1:31" customFormat="1" x14ac:dyDescent="0.1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</row>
    <row r="193" spans="1:31" customFormat="1" x14ac:dyDescent="0.1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</row>
    <row r="194" spans="1:31" customFormat="1" x14ac:dyDescent="0.1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</row>
    <row r="195" spans="1:31" customFormat="1" x14ac:dyDescent="0.1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</row>
    <row r="196" spans="1:31" customFormat="1" x14ac:dyDescent="0.1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</row>
    <row r="197" spans="1:31" customFormat="1" x14ac:dyDescent="0.1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</row>
    <row r="198" spans="1:31" customFormat="1" x14ac:dyDescent="0.1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</row>
    <row r="199" spans="1:31" customFormat="1" x14ac:dyDescent="0.15"/>
    <row r="200" spans="1:31" customFormat="1" x14ac:dyDescent="0.15"/>
    <row r="201" spans="1:31" customFormat="1" x14ac:dyDescent="0.15"/>
    <row r="202" spans="1:31" customFormat="1" x14ac:dyDescent="0.15"/>
    <row r="203" spans="1:31" customFormat="1" x14ac:dyDescent="0.15"/>
    <row r="204" spans="1:31" customFormat="1" x14ac:dyDescent="0.15"/>
    <row r="205" spans="1:31" customFormat="1" x14ac:dyDescent="0.15"/>
    <row r="206" spans="1:31" customFormat="1" x14ac:dyDescent="0.15"/>
    <row r="207" spans="1:31" customFormat="1" x14ac:dyDescent="0.15"/>
    <row r="208" spans="1:31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</sheetData>
  <sheetProtection algorithmName="SHA-512" hashValue="DPxMOKcwP2GZ3b8SubPBW56NzpLR/KIl6Q1l4lJkRN810FsXCEzVxTJIL1P7y1CpaodwrOkTtiqbpzJmmQAcwQ==" saltValue="/VnAv6RR/yBI5GqHUDCY9w==" spinCount="100000" sheet="1" objects="1" scenarios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974D2-A434-5449-8A54-2AC0371D0A0C}">
  <sheetPr codeName="Sheet14"/>
  <dimension ref="A1:DF10"/>
  <sheetViews>
    <sheetView workbookViewId="0">
      <selection activeCell="C5" sqref="C5"/>
    </sheetView>
  </sheetViews>
  <sheetFormatPr baseColWidth="10" defaultRowHeight="13" x14ac:dyDescent="0.15"/>
  <cols>
    <col min="1" max="1" width="17.33203125" style="116" customWidth="1"/>
    <col min="2" max="2" width="12.33203125" style="116" customWidth="1"/>
    <col min="3" max="5" width="12.1640625" style="116" customWidth="1"/>
    <col min="6" max="6" width="10.6640625" style="116" customWidth="1"/>
    <col min="7" max="15" width="12.1640625" style="116" customWidth="1"/>
    <col min="16" max="16384" width="10.83203125" style="116"/>
  </cols>
  <sheetData>
    <row r="1" spans="1:110" ht="14" x14ac:dyDescent="0.15">
      <c r="A1" s="115" t="s">
        <v>178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</row>
    <row r="2" spans="1:110" ht="14" x14ac:dyDescent="0.15">
      <c r="A2" s="117" t="s">
        <v>11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</row>
    <row r="3" spans="1:110" ht="15" thickBot="1" x14ac:dyDescent="0.2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</row>
    <row r="4" spans="1:110" ht="14" x14ac:dyDescent="0.1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3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</row>
    <row r="5" spans="1:110" ht="14" x14ac:dyDescent="0.15">
      <c r="A5" s="84" t="s">
        <v>171</v>
      </c>
      <c r="B5" s="85"/>
      <c r="C5" s="98">
        <v>10000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6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</row>
    <row r="6" spans="1:110" ht="14" x14ac:dyDescent="0.1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</row>
    <row r="7" spans="1:110" ht="14" x14ac:dyDescent="0.15">
      <c r="A7" s="122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6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</row>
    <row r="8" spans="1:110" ht="75" x14ac:dyDescent="0.15">
      <c r="A8" s="123" t="s">
        <v>93</v>
      </c>
      <c r="B8" s="124" t="s">
        <v>94</v>
      </c>
      <c r="C8" s="125" t="s">
        <v>10</v>
      </c>
      <c r="D8" s="125" t="s">
        <v>107</v>
      </c>
      <c r="E8" s="126" t="s">
        <v>76</v>
      </c>
      <c r="F8" s="127" t="s">
        <v>95</v>
      </c>
      <c r="G8" s="127" t="s">
        <v>77</v>
      </c>
      <c r="H8" s="128" t="s">
        <v>70</v>
      </c>
      <c r="I8" s="128" t="s">
        <v>71</v>
      </c>
      <c r="J8" s="128" t="s">
        <v>72</v>
      </c>
      <c r="K8" s="128" t="s">
        <v>73</v>
      </c>
      <c r="L8" s="129" t="s">
        <v>78</v>
      </c>
      <c r="M8" s="129" t="s">
        <v>79</v>
      </c>
      <c r="N8" s="128" t="s">
        <v>74</v>
      </c>
      <c r="O8" s="130" t="s">
        <v>75</v>
      </c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</row>
    <row r="9" spans="1:110" ht="14" x14ac:dyDescent="0.15">
      <c r="A9" s="87" t="str">
        <f>'Tariffs 2020'!F2</f>
        <v>Aurora</v>
      </c>
      <c r="B9" s="7" t="str">
        <f>'Tariffs 2020'!G2</f>
        <v>Residential</v>
      </c>
      <c r="C9" s="30">
        <f>91*'Tariffs 2020'!H2/100</f>
        <v>45.5</v>
      </c>
      <c r="D9" s="30">
        <f>$C$5*'Tariffs 2020'!O2/100</f>
        <v>365</v>
      </c>
      <c r="E9" s="30">
        <f>SUM(C9:D9)</f>
        <v>410.5</v>
      </c>
      <c r="F9" s="88">
        <f>E9*4</f>
        <v>1642</v>
      </c>
      <c r="G9" s="88">
        <f>F9*1.1</f>
        <v>1806.2</v>
      </c>
      <c r="H9" s="7">
        <f>'Tariffs 2020'!AK2</f>
        <v>0</v>
      </c>
      <c r="I9" s="7">
        <f>'Tariffs 2020'!AL2</f>
        <v>0</v>
      </c>
      <c r="J9" s="7">
        <f>'Tariffs 2020'!AM2</f>
        <v>0</v>
      </c>
      <c r="K9" s="7">
        <f>'Tariffs 2020'!AN2</f>
        <v>0</v>
      </c>
      <c r="L9" s="134">
        <f>G9</f>
        <v>1806.2</v>
      </c>
      <c r="M9" s="134">
        <f>G9</f>
        <v>1806.2</v>
      </c>
      <c r="N9" s="89">
        <f>'Tariffs 2020'!AU2</f>
        <v>0</v>
      </c>
      <c r="O9" s="90" t="str">
        <f>'Tariffs 2020'!AV2</f>
        <v>n</v>
      </c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</row>
    <row r="10" spans="1:110" ht="15" thickBot="1" x14ac:dyDescent="0.2">
      <c r="A10" s="91" t="str">
        <f>'Tariffs 2020'!F3</f>
        <v>Tas Gas</v>
      </c>
      <c r="B10" s="92" t="str">
        <f>'Tariffs 2020'!G3</f>
        <v>Residential</v>
      </c>
      <c r="C10" s="93">
        <f>91*'Tariffs 2020'!H3/100</f>
        <v>45.5</v>
      </c>
      <c r="D10" s="93">
        <f>$C$5*'Tariffs 2020'!O3/100</f>
        <v>363</v>
      </c>
      <c r="E10" s="93">
        <f>SUM(C10:D10)</f>
        <v>408.5</v>
      </c>
      <c r="F10" s="94">
        <f>E10*4</f>
        <v>1634</v>
      </c>
      <c r="G10" s="94">
        <f>F10*1.1</f>
        <v>1797.4</v>
      </c>
      <c r="H10" s="92">
        <f>'Tariffs 2020'!AK3</f>
        <v>0</v>
      </c>
      <c r="I10" s="92">
        <f>'Tariffs 2020'!AL3</f>
        <v>0</v>
      </c>
      <c r="J10" s="92">
        <f>'Tariffs 2020'!AM3</f>
        <v>0</v>
      </c>
      <c r="K10" s="92">
        <f>'Tariffs 2020'!AN3</f>
        <v>0</v>
      </c>
      <c r="L10" s="135">
        <f>G10</f>
        <v>1797.4</v>
      </c>
      <c r="M10" s="135">
        <f>G10</f>
        <v>1797.4</v>
      </c>
      <c r="N10" s="95">
        <f>'Tariffs 2020'!AU3</f>
        <v>0</v>
      </c>
      <c r="O10" s="96" t="str">
        <f>'Tariffs 2020'!AV3</f>
        <v>n</v>
      </c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</row>
  </sheetData>
  <sheetProtection algorithmName="SHA-512" hashValue="xmlF0B0IRPJKZmV2C3S3ACRmutozUhjORpNtJAqEKSn505sfztAMHXy5tIV4dsj8PYIsR5FEQnjFf03iKpc+BA==" saltValue="EJZiEyQMXH/E4mB2r/uGVw==" spinCount="100000" sheet="1" objects="1" scenarios="1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1F408-8886-7D4A-95A0-A71307EFD8C2}">
  <sheetPr codeName="Sheet15"/>
  <dimension ref="A1:DF10"/>
  <sheetViews>
    <sheetView workbookViewId="0">
      <selection activeCell="C5" sqref="C5"/>
    </sheetView>
  </sheetViews>
  <sheetFormatPr baseColWidth="10" defaultRowHeight="13" x14ac:dyDescent="0.15"/>
  <cols>
    <col min="1" max="1" width="17.33203125" style="108" customWidth="1"/>
    <col min="2" max="2" width="12.33203125" style="108" customWidth="1"/>
    <col min="3" max="5" width="12.1640625" style="108" customWidth="1"/>
    <col min="6" max="6" width="10.6640625" style="108" customWidth="1"/>
    <col min="7" max="15" width="12.1640625" style="108" customWidth="1"/>
    <col min="16" max="16384" width="10.83203125" style="108"/>
  </cols>
  <sheetData>
    <row r="1" spans="1:110" ht="14" x14ac:dyDescent="0.15">
      <c r="A1" s="107" t="s">
        <v>80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</row>
    <row r="2" spans="1:110" ht="14" x14ac:dyDescent="0.15">
      <c r="A2" s="109" t="s">
        <v>11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</row>
    <row r="3" spans="1:110" ht="15" thickBot="1" x14ac:dyDescent="0.2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</row>
    <row r="4" spans="1:110" ht="14" x14ac:dyDescent="0.1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3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</row>
    <row r="5" spans="1:110" ht="14" x14ac:dyDescent="0.15">
      <c r="A5" s="84" t="s">
        <v>171</v>
      </c>
      <c r="B5" s="85"/>
      <c r="C5" s="98">
        <v>10000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6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</row>
    <row r="6" spans="1:110" ht="14" x14ac:dyDescent="0.1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</row>
    <row r="7" spans="1:110" ht="14" x14ac:dyDescent="0.15">
      <c r="A7" s="122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6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</row>
    <row r="8" spans="1:110" ht="75" x14ac:dyDescent="0.15">
      <c r="A8" s="123" t="s">
        <v>93</v>
      </c>
      <c r="B8" s="124" t="s">
        <v>94</v>
      </c>
      <c r="C8" s="125" t="s">
        <v>10</v>
      </c>
      <c r="D8" s="125" t="s">
        <v>107</v>
      </c>
      <c r="E8" s="126" t="s">
        <v>76</v>
      </c>
      <c r="F8" s="127" t="s">
        <v>95</v>
      </c>
      <c r="G8" s="127" t="s">
        <v>77</v>
      </c>
      <c r="H8" s="128" t="s">
        <v>70</v>
      </c>
      <c r="I8" s="128" t="s">
        <v>71</v>
      </c>
      <c r="J8" s="128" t="s">
        <v>72</v>
      </c>
      <c r="K8" s="128" t="s">
        <v>73</v>
      </c>
      <c r="L8" s="129" t="s">
        <v>78</v>
      </c>
      <c r="M8" s="129" t="s">
        <v>79</v>
      </c>
      <c r="N8" s="128" t="s">
        <v>74</v>
      </c>
      <c r="O8" s="130" t="s">
        <v>75</v>
      </c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</row>
    <row r="9" spans="1:110" ht="14" x14ac:dyDescent="0.15">
      <c r="A9" s="87" t="str">
        <f>'Tariffs 2019'!F2</f>
        <v>Aurora</v>
      </c>
      <c r="B9" s="7" t="str">
        <f>'Tariffs 2019'!G2</f>
        <v>Residential</v>
      </c>
      <c r="C9" s="30">
        <f>91*'Tariffs 2019'!H2/100</f>
        <v>44.59</v>
      </c>
      <c r="D9" s="30">
        <f>$C$5*'Tariffs 2019'!O2/100</f>
        <v>358</v>
      </c>
      <c r="E9" s="30">
        <f>SUM(C9:D9)</f>
        <v>402.59000000000003</v>
      </c>
      <c r="F9" s="88">
        <f>E9*4</f>
        <v>1610.3600000000001</v>
      </c>
      <c r="G9" s="88">
        <f>F9*1.1</f>
        <v>1771.3960000000002</v>
      </c>
      <c r="H9" s="7">
        <f>'Tariffs 2019'!AK2</f>
        <v>0</v>
      </c>
      <c r="I9" s="7">
        <f>'Tariffs 2019'!AL2</f>
        <v>0</v>
      </c>
      <c r="J9" s="7">
        <f>'Tariffs 2019'!AM2</f>
        <v>0</v>
      </c>
      <c r="K9" s="7">
        <f>'Tariffs 2019'!AN2</f>
        <v>0</v>
      </c>
      <c r="L9" s="134">
        <f>G9</f>
        <v>1771.3960000000002</v>
      </c>
      <c r="M9" s="134">
        <f>G9</f>
        <v>1771.3960000000002</v>
      </c>
      <c r="N9" s="89">
        <f>'Tariffs 2019'!AU2</f>
        <v>0</v>
      </c>
      <c r="O9" s="90" t="str">
        <f>'Tariffs 2019'!AV2</f>
        <v>n</v>
      </c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</row>
    <row r="10" spans="1:110" ht="15" thickBot="1" x14ac:dyDescent="0.2">
      <c r="A10" s="91" t="str">
        <f>'Tariffs 2019'!F3</f>
        <v>Tas Gas</v>
      </c>
      <c r="B10" s="92" t="str">
        <f>'Tariffs 2019'!G3</f>
        <v>Residential</v>
      </c>
      <c r="C10" s="93">
        <f>91*'Tariffs 2019'!H3/100</f>
        <v>44.59</v>
      </c>
      <c r="D10" s="93">
        <f>$C$5*'Tariffs 2019'!O3/100</f>
        <v>354</v>
      </c>
      <c r="E10" s="93">
        <f>SUM(C10:D10)</f>
        <v>398.59000000000003</v>
      </c>
      <c r="F10" s="94">
        <f>E10*4</f>
        <v>1594.3600000000001</v>
      </c>
      <c r="G10" s="94">
        <f>F10*1.1</f>
        <v>1753.7960000000003</v>
      </c>
      <c r="H10" s="92">
        <f>'Tariffs 2019'!AK3</f>
        <v>0</v>
      </c>
      <c r="I10" s="92">
        <f>'Tariffs 2019'!AL3</f>
        <v>0</v>
      </c>
      <c r="J10" s="92">
        <f>'Tariffs 2019'!AM3</f>
        <v>0</v>
      </c>
      <c r="K10" s="92">
        <f>'Tariffs 2019'!AN3</f>
        <v>0</v>
      </c>
      <c r="L10" s="135">
        <f>G10</f>
        <v>1753.7960000000003</v>
      </c>
      <c r="M10" s="135">
        <f>G10</f>
        <v>1753.7960000000003</v>
      </c>
      <c r="N10" s="95">
        <f>'Tariffs 2019'!AU3</f>
        <v>0</v>
      </c>
      <c r="O10" s="96" t="str">
        <f>'Tariffs 2019'!AV3</f>
        <v>n</v>
      </c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</row>
  </sheetData>
  <sheetProtection algorithmName="SHA-512" hashValue="uh8xtPuYlRSQ7M4JoEIh9JJZe/tqPfLmpyrZ3pr/FyZoYvDX8hgU942RgfoGmW4zDMsjG1KA4X8U0yzZFqSnww==" saltValue="xqJpgnQtJHbJ/wSCth+LKg==" spinCount="100000" sheet="1" objects="1" scenarios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75DBA-B6F4-C648-A24C-B146F33A2724}">
  <sheetPr codeName="Sheet13"/>
  <dimension ref="A1:DT533"/>
  <sheetViews>
    <sheetView zoomScaleNormal="100" workbookViewId="0">
      <selection activeCell="L11" sqref="L11"/>
    </sheetView>
  </sheetViews>
  <sheetFormatPr baseColWidth="10" defaultRowHeight="13" x14ac:dyDescent="0.15"/>
  <cols>
    <col min="1" max="1" width="17.33203125" style="7" customWidth="1"/>
    <col min="2" max="2" width="12.33203125" style="7" customWidth="1"/>
    <col min="3" max="5" width="12.1640625" style="7" customWidth="1"/>
    <col min="6" max="6" width="10.6640625" style="7" customWidth="1"/>
    <col min="7" max="15" width="12.1640625" style="7" customWidth="1"/>
    <col min="16" max="124" width="10.83203125" style="104"/>
    <col min="125" max="16384" width="10.83203125" style="7"/>
  </cols>
  <sheetData>
    <row r="1" spans="1:110" s="104" customFormat="1" ht="14" x14ac:dyDescent="0.15">
      <c r="A1" s="103" t="s">
        <v>80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</row>
    <row r="2" spans="1:110" s="104" customFormat="1" ht="14" x14ac:dyDescent="0.15">
      <c r="A2" s="105" t="s">
        <v>11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</row>
    <row r="3" spans="1:110" s="104" customFormat="1" ht="15" thickBot="1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</row>
    <row r="4" spans="1:110" ht="14" x14ac:dyDescent="0.1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</row>
    <row r="5" spans="1:110" ht="14" x14ac:dyDescent="0.15">
      <c r="A5" s="84" t="s">
        <v>171</v>
      </c>
      <c r="B5" s="85"/>
      <c r="C5" s="98">
        <v>10000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6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</row>
    <row r="6" spans="1:110" ht="14" x14ac:dyDescent="0.1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</row>
    <row r="7" spans="1:110" ht="14" x14ac:dyDescent="0.15">
      <c r="A7" s="122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6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</row>
    <row r="8" spans="1:110" ht="75" x14ac:dyDescent="0.15">
      <c r="A8" s="123" t="s">
        <v>93</v>
      </c>
      <c r="B8" s="124" t="s">
        <v>94</v>
      </c>
      <c r="C8" s="125" t="s">
        <v>10</v>
      </c>
      <c r="D8" s="125" t="s">
        <v>107</v>
      </c>
      <c r="E8" s="126" t="s">
        <v>76</v>
      </c>
      <c r="F8" s="127" t="s">
        <v>95</v>
      </c>
      <c r="G8" s="127" t="s">
        <v>77</v>
      </c>
      <c r="H8" s="128" t="s">
        <v>70</v>
      </c>
      <c r="I8" s="128" t="s">
        <v>71</v>
      </c>
      <c r="J8" s="128" t="s">
        <v>72</v>
      </c>
      <c r="K8" s="128" t="s">
        <v>73</v>
      </c>
      <c r="L8" s="129" t="s">
        <v>78</v>
      </c>
      <c r="M8" s="129" t="s">
        <v>79</v>
      </c>
      <c r="N8" s="128" t="s">
        <v>74</v>
      </c>
      <c r="O8" s="130" t="s">
        <v>75</v>
      </c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</row>
    <row r="9" spans="1:110" ht="14" x14ac:dyDescent="0.15">
      <c r="A9" s="87" t="str">
        <f>'Tariffs 2018'!F2</f>
        <v>Aurora</v>
      </c>
      <c r="B9" s="7" t="str">
        <f>'Tariffs 2018'!G2</f>
        <v>Residential</v>
      </c>
      <c r="C9" s="30">
        <f>91*'Tariffs 2018'!H2/100</f>
        <v>43.68</v>
      </c>
      <c r="D9" s="30">
        <f>$C$5*'Tariffs 2018'!O2/100</f>
        <v>356.4</v>
      </c>
      <c r="E9" s="30">
        <f>SUM(C9:D9)</f>
        <v>400.08</v>
      </c>
      <c r="F9" s="88">
        <f>E9*4</f>
        <v>1600.32</v>
      </c>
      <c r="G9" s="88">
        <f>F9*1.1</f>
        <v>1760.3520000000001</v>
      </c>
      <c r="H9" s="7">
        <f>'Tariffs 2018'!AK2</f>
        <v>0</v>
      </c>
      <c r="I9" s="7">
        <f>'Tariffs 2018'!AL2</f>
        <v>0</v>
      </c>
      <c r="J9" s="7">
        <f>'Tariffs 2018'!AM2</f>
        <v>0</v>
      </c>
      <c r="K9" s="7">
        <f>'Tariffs 2018'!AN2</f>
        <v>0</v>
      </c>
      <c r="L9" s="134">
        <f>G9</f>
        <v>1760.3520000000001</v>
      </c>
      <c r="M9" s="134">
        <f>G9</f>
        <v>1760.3520000000001</v>
      </c>
      <c r="N9" s="89">
        <f>'Tariffs 2018'!AU2</f>
        <v>0</v>
      </c>
      <c r="O9" s="90" t="str">
        <f>'Tariffs 2018'!AV2</f>
        <v>n</v>
      </c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</row>
    <row r="10" spans="1:110" ht="15" thickBot="1" x14ac:dyDescent="0.2">
      <c r="A10" s="91" t="str">
        <f>'Tariffs 2018'!F3</f>
        <v>Tas Gas</v>
      </c>
      <c r="B10" s="92" t="str">
        <f>'Tariffs 2018'!G3</f>
        <v>Residential</v>
      </c>
      <c r="C10" s="93">
        <f>91*'Tariffs 2018'!H3/100</f>
        <v>42.77</v>
      </c>
      <c r="D10" s="93">
        <f>$C$5*'Tariffs 2018'!O3/100</f>
        <v>345.3</v>
      </c>
      <c r="E10" s="93">
        <f>SUM(C10:D10)</f>
        <v>388.07</v>
      </c>
      <c r="F10" s="94">
        <f>E10*4</f>
        <v>1552.28</v>
      </c>
      <c r="G10" s="94">
        <f>F10*1.1</f>
        <v>1707.508</v>
      </c>
      <c r="H10" s="92">
        <f>'Tariffs 2018'!AK3</f>
        <v>0</v>
      </c>
      <c r="I10" s="92">
        <f>'Tariffs 2018'!AL3</f>
        <v>0</v>
      </c>
      <c r="J10" s="92">
        <f>'Tariffs 2018'!AM3</f>
        <v>0</v>
      </c>
      <c r="K10" s="92">
        <f>'Tariffs 2018'!AN3</f>
        <v>0</v>
      </c>
      <c r="L10" s="135">
        <f>G10</f>
        <v>1707.508</v>
      </c>
      <c r="M10" s="135">
        <f>G10</f>
        <v>1707.508</v>
      </c>
      <c r="N10" s="95">
        <f>'Tariffs 2018'!AU3</f>
        <v>0</v>
      </c>
      <c r="O10" s="96" t="str">
        <f>'Tariffs 2018'!AV3</f>
        <v>n</v>
      </c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</row>
    <row r="11" spans="1:110" s="104" customFormat="1" x14ac:dyDescent="0.15"/>
    <row r="12" spans="1:110" s="104" customFormat="1" x14ac:dyDescent="0.15"/>
    <row r="13" spans="1:110" s="104" customFormat="1" x14ac:dyDescent="0.15"/>
    <row r="14" spans="1:110" s="104" customFormat="1" x14ac:dyDescent="0.15"/>
    <row r="15" spans="1:110" s="104" customFormat="1" x14ac:dyDescent="0.15"/>
    <row r="16" spans="1:110" s="104" customFormat="1" x14ac:dyDescent="0.15"/>
    <row r="17" s="104" customFormat="1" x14ac:dyDescent="0.15"/>
    <row r="18" s="104" customFormat="1" x14ac:dyDescent="0.15"/>
    <row r="19" s="104" customFormat="1" x14ac:dyDescent="0.15"/>
    <row r="20" s="104" customFormat="1" x14ac:dyDescent="0.15"/>
    <row r="21" s="104" customFormat="1" x14ac:dyDescent="0.15"/>
    <row r="22" s="104" customFormat="1" x14ac:dyDescent="0.15"/>
    <row r="23" s="104" customFormat="1" x14ac:dyDescent="0.15"/>
    <row r="24" s="104" customFormat="1" x14ac:dyDescent="0.15"/>
    <row r="25" s="104" customFormat="1" x14ac:dyDescent="0.15"/>
    <row r="26" s="104" customFormat="1" x14ac:dyDescent="0.15"/>
    <row r="27" s="104" customFormat="1" x14ac:dyDescent="0.15"/>
    <row r="28" s="104" customFormat="1" x14ac:dyDescent="0.15"/>
    <row r="29" s="104" customFormat="1" x14ac:dyDescent="0.15"/>
    <row r="30" s="104" customFormat="1" x14ac:dyDescent="0.15"/>
    <row r="31" s="104" customFormat="1" x14ac:dyDescent="0.15"/>
    <row r="32" s="104" customFormat="1" x14ac:dyDescent="0.15"/>
    <row r="33" s="104" customFormat="1" x14ac:dyDescent="0.15"/>
    <row r="34" s="104" customFormat="1" x14ac:dyDescent="0.15"/>
    <row r="35" s="104" customFormat="1" x14ac:dyDescent="0.15"/>
    <row r="36" s="104" customFormat="1" x14ac:dyDescent="0.15"/>
    <row r="37" s="104" customFormat="1" x14ac:dyDescent="0.15"/>
    <row r="38" s="104" customFormat="1" x14ac:dyDescent="0.15"/>
    <row r="39" s="104" customFormat="1" x14ac:dyDescent="0.15"/>
    <row r="40" s="104" customFormat="1" x14ac:dyDescent="0.15"/>
    <row r="41" s="104" customFormat="1" x14ac:dyDescent="0.15"/>
    <row r="42" s="104" customFormat="1" x14ac:dyDescent="0.15"/>
    <row r="43" s="104" customFormat="1" x14ac:dyDescent="0.15"/>
    <row r="44" s="104" customFormat="1" x14ac:dyDescent="0.15"/>
    <row r="45" s="104" customFormat="1" x14ac:dyDescent="0.15"/>
    <row r="46" s="104" customFormat="1" x14ac:dyDescent="0.15"/>
    <row r="47" s="104" customFormat="1" x14ac:dyDescent="0.15"/>
    <row r="48" s="104" customFormat="1" x14ac:dyDescent="0.15"/>
    <row r="49" s="104" customFormat="1" x14ac:dyDescent="0.15"/>
    <row r="50" s="104" customFormat="1" x14ac:dyDescent="0.15"/>
    <row r="51" s="104" customFormat="1" x14ac:dyDescent="0.15"/>
    <row r="52" s="104" customFormat="1" x14ac:dyDescent="0.15"/>
    <row r="53" s="104" customFormat="1" x14ac:dyDescent="0.15"/>
    <row r="54" s="104" customFormat="1" x14ac:dyDescent="0.15"/>
    <row r="55" s="104" customFormat="1" x14ac:dyDescent="0.15"/>
    <row r="56" s="104" customFormat="1" x14ac:dyDescent="0.15"/>
    <row r="57" s="104" customFormat="1" x14ac:dyDescent="0.15"/>
    <row r="58" s="104" customFormat="1" x14ac:dyDescent="0.15"/>
    <row r="59" s="104" customFormat="1" x14ac:dyDescent="0.15"/>
    <row r="60" s="104" customFormat="1" x14ac:dyDescent="0.15"/>
    <row r="61" s="104" customFormat="1" x14ac:dyDescent="0.15"/>
    <row r="62" s="104" customFormat="1" x14ac:dyDescent="0.15"/>
    <row r="63" s="104" customFormat="1" x14ac:dyDescent="0.15"/>
    <row r="64" s="104" customFormat="1" x14ac:dyDescent="0.15"/>
    <row r="65" s="104" customFormat="1" x14ac:dyDescent="0.15"/>
    <row r="66" s="104" customFormat="1" x14ac:dyDescent="0.15"/>
    <row r="67" s="104" customFormat="1" x14ac:dyDescent="0.15"/>
    <row r="68" s="104" customFormat="1" x14ac:dyDescent="0.15"/>
    <row r="69" s="104" customFormat="1" x14ac:dyDescent="0.15"/>
    <row r="70" s="104" customFormat="1" x14ac:dyDescent="0.15"/>
    <row r="71" s="104" customFormat="1" x14ac:dyDescent="0.15"/>
    <row r="72" s="104" customFormat="1" x14ac:dyDescent="0.15"/>
    <row r="73" s="104" customFormat="1" x14ac:dyDescent="0.15"/>
    <row r="74" s="104" customFormat="1" x14ac:dyDescent="0.15"/>
    <row r="75" s="104" customFormat="1" x14ac:dyDescent="0.15"/>
    <row r="76" s="104" customFormat="1" x14ac:dyDescent="0.15"/>
    <row r="77" s="104" customFormat="1" x14ac:dyDescent="0.15"/>
    <row r="78" s="104" customFormat="1" x14ac:dyDescent="0.15"/>
    <row r="79" s="104" customFormat="1" x14ac:dyDescent="0.15"/>
    <row r="80" s="104" customFormat="1" x14ac:dyDescent="0.15"/>
    <row r="81" s="104" customFormat="1" x14ac:dyDescent="0.15"/>
    <row r="82" s="104" customFormat="1" x14ac:dyDescent="0.15"/>
    <row r="83" s="104" customFormat="1" x14ac:dyDescent="0.15"/>
    <row r="84" s="104" customFormat="1" x14ac:dyDescent="0.15"/>
    <row r="85" s="104" customFormat="1" x14ac:dyDescent="0.15"/>
    <row r="86" s="104" customFormat="1" x14ac:dyDescent="0.15"/>
    <row r="87" s="104" customFormat="1" x14ac:dyDescent="0.15"/>
    <row r="88" s="104" customFormat="1" x14ac:dyDescent="0.15"/>
    <row r="89" s="104" customFormat="1" x14ac:dyDescent="0.15"/>
    <row r="90" s="104" customFormat="1" x14ac:dyDescent="0.15"/>
    <row r="91" s="104" customFormat="1" x14ac:dyDescent="0.15"/>
    <row r="92" s="104" customFormat="1" x14ac:dyDescent="0.15"/>
    <row r="93" s="104" customFormat="1" x14ac:dyDescent="0.15"/>
    <row r="94" s="104" customFormat="1" x14ac:dyDescent="0.15"/>
    <row r="95" s="104" customFormat="1" x14ac:dyDescent="0.15"/>
    <row r="96" s="104" customFormat="1" x14ac:dyDescent="0.15"/>
    <row r="97" s="104" customFormat="1" x14ac:dyDescent="0.15"/>
    <row r="98" s="104" customFormat="1" x14ac:dyDescent="0.15"/>
    <row r="99" s="104" customFormat="1" x14ac:dyDescent="0.15"/>
    <row r="100" s="104" customFormat="1" x14ac:dyDescent="0.15"/>
    <row r="101" s="104" customFormat="1" x14ac:dyDescent="0.15"/>
    <row r="102" s="104" customFormat="1" x14ac:dyDescent="0.15"/>
    <row r="103" s="104" customFormat="1" x14ac:dyDescent="0.15"/>
    <row r="104" s="104" customFormat="1" x14ac:dyDescent="0.15"/>
    <row r="105" s="104" customFormat="1" x14ac:dyDescent="0.15"/>
    <row r="106" s="104" customFormat="1" x14ac:dyDescent="0.15"/>
    <row r="107" s="104" customFormat="1" x14ac:dyDescent="0.15"/>
    <row r="108" s="104" customFormat="1" x14ac:dyDescent="0.15"/>
    <row r="109" s="104" customFormat="1" x14ac:dyDescent="0.15"/>
    <row r="110" s="104" customFormat="1" x14ac:dyDescent="0.15"/>
    <row r="111" s="104" customFormat="1" x14ac:dyDescent="0.15"/>
    <row r="112" s="104" customFormat="1" x14ac:dyDescent="0.15"/>
    <row r="113" s="104" customFormat="1" x14ac:dyDescent="0.15"/>
    <row r="114" s="104" customFormat="1" x14ac:dyDescent="0.15"/>
    <row r="115" s="104" customFormat="1" x14ac:dyDescent="0.15"/>
    <row r="116" s="104" customFormat="1" x14ac:dyDescent="0.15"/>
    <row r="117" s="104" customFormat="1" x14ac:dyDescent="0.15"/>
    <row r="118" s="104" customFormat="1" x14ac:dyDescent="0.15"/>
    <row r="119" s="104" customFormat="1" x14ac:dyDescent="0.15"/>
    <row r="120" s="104" customFormat="1" x14ac:dyDescent="0.15"/>
    <row r="121" s="104" customFormat="1" x14ac:dyDescent="0.15"/>
    <row r="122" s="104" customFormat="1" x14ac:dyDescent="0.15"/>
    <row r="123" s="104" customFormat="1" x14ac:dyDescent="0.15"/>
    <row r="124" s="104" customFormat="1" x14ac:dyDescent="0.15"/>
    <row r="125" s="104" customFormat="1" x14ac:dyDescent="0.15"/>
    <row r="126" s="104" customFormat="1" x14ac:dyDescent="0.15"/>
    <row r="127" s="104" customFormat="1" x14ac:dyDescent="0.15"/>
    <row r="128" s="104" customFormat="1" x14ac:dyDescent="0.15"/>
    <row r="129" s="104" customFormat="1" x14ac:dyDescent="0.15"/>
    <row r="130" s="104" customFormat="1" x14ac:dyDescent="0.15"/>
    <row r="131" s="104" customFormat="1" x14ac:dyDescent="0.15"/>
    <row r="132" s="104" customFormat="1" x14ac:dyDescent="0.15"/>
    <row r="133" s="104" customFormat="1" x14ac:dyDescent="0.15"/>
    <row r="134" s="104" customFormat="1" x14ac:dyDescent="0.15"/>
    <row r="135" s="104" customFormat="1" x14ac:dyDescent="0.15"/>
    <row r="136" s="104" customFormat="1" x14ac:dyDescent="0.15"/>
    <row r="137" s="104" customFormat="1" x14ac:dyDescent="0.15"/>
    <row r="138" s="104" customFormat="1" x14ac:dyDescent="0.15"/>
    <row r="139" s="104" customFormat="1" x14ac:dyDescent="0.15"/>
    <row r="140" s="104" customFormat="1" x14ac:dyDescent="0.15"/>
    <row r="141" s="104" customFormat="1" x14ac:dyDescent="0.15"/>
    <row r="142" s="104" customFormat="1" x14ac:dyDescent="0.15"/>
    <row r="143" s="104" customFormat="1" x14ac:dyDescent="0.15"/>
    <row r="144" s="104" customFormat="1" x14ac:dyDescent="0.15"/>
    <row r="145" s="104" customFormat="1" x14ac:dyDescent="0.15"/>
    <row r="146" s="104" customFormat="1" x14ac:dyDescent="0.15"/>
    <row r="147" s="104" customFormat="1" x14ac:dyDescent="0.15"/>
    <row r="148" s="104" customFormat="1" x14ac:dyDescent="0.15"/>
    <row r="149" s="104" customFormat="1" x14ac:dyDescent="0.15"/>
    <row r="150" s="104" customFormat="1" x14ac:dyDescent="0.15"/>
    <row r="151" s="104" customFormat="1" x14ac:dyDescent="0.15"/>
    <row r="152" s="104" customFormat="1" x14ac:dyDescent="0.15"/>
    <row r="153" s="104" customFormat="1" x14ac:dyDescent="0.15"/>
    <row r="154" s="104" customFormat="1" x14ac:dyDescent="0.15"/>
    <row r="155" s="104" customFormat="1" x14ac:dyDescent="0.15"/>
    <row r="156" s="104" customFormat="1" x14ac:dyDescent="0.15"/>
    <row r="157" s="104" customFormat="1" x14ac:dyDescent="0.15"/>
    <row r="158" s="104" customFormat="1" x14ac:dyDescent="0.15"/>
    <row r="159" s="104" customFormat="1" x14ac:dyDescent="0.15"/>
    <row r="160" s="104" customFormat="1" x14ac:dyDescent="0.15"/>
    <row r="161" s="104" customFormat="1" x14ac:dyDescent="0.15"/>
    <row r="162" s="104" customFormat="1" x14ac:dyDescent="0.15"/>
    <row r="163" s="104" customFormat="1" x14ac:dyDescent="0.15"/>
    <row r="164" s="104" customFormat="1" x14ac:dyDescent="0.15"/>
    <row r="165" s="104" customFormat="1" x14ac:dyDescent="0.15"/>
    <row r="166" s="104" customFormat="1" x14ac:dyDescent="0.15"/>
    <row r="167" s="104" customFormat="1" x14ac:dyDescent="0.15"/>
    <row r="168" s="104" customFormat="1" x14ac:dyDescent="0.15"/>
    <row r="169" s="104" customFormat="1" x14ac:dyDescent="0.15"/>
    <row r="170" s="104" customFormat="1" x14ac:dyDescent="0.15"/>
    <row r="171" s="104" customFormat="1" x14ac:dyDescent="0.15"/>
    <row r="172" s="104" customFormat="1" x14ac:dyDescent="0.15"/>
    <row r="173" s="104" customFormat="1" x14ac:dyDescent="0.15"/>
    <row r="174" s="104" customFormat="1" x14ac:dyDescent="0.15"/>
    <row r="175" s="104" customFormat="1" x14ac:dyDescent="0.15"/>
    <row r="176" s="104" customFormat="1" x14ac:dyDescent="0.15"/>
    <row r="177" s="104" customFormat="1" x14ac:dyDescent="0.15"/>
    <row r="178" s="104" customFormat="1" x14ac:dyDescent="0.15"/>
    <row r="179" s="104" customFormat="1" x14ac:dyDescent="0.15"/>
    <row r="180" s="104" customFormat="1" x14ac:dyDescent="0.15"/>
    <row r="181" s="104" customFormat="1" x14ac:dyDescent="0.15"/>
    <row r="182" s="104" customFormat="1" x14ac:dyDescent="0.15"/>
    <row r="183" s="104" customFormat="1" x14ac:dyDescent="0.15"/>
    <row r="184" s="104" customFormat="1" x14ac:dyDescent="0.15"/>
    <row r="185" s="104" customFormat="1" x14ac:dyDescent="0.15"/>
    <row r="186" s="104" customFormat="1" x14ac:dyDescent="0.15"/>
    <row r="187" s="104" customFormat="1" x14ac:dyDescent="0.15"/>
    <row r="188" s="104" customFormat="1" x14ac:dyDescent="0.15"/>
    <row r="189" s="104" customFormat="1" x14ac:dyDescent="0.15"/>
    <row r="190" s="104" customFormat="1" x14ac:dyDescent="0.15"/>
    <row r="191" s="104" customFormat="1" x14ac:dyDescent="0.15"/>
    <row r="192" s="104" customFormat="1" x14ac:dyDescent="0.15"/>
    <row r="193" s="104" customFormat="1" x14ac:dyDescent="0.15"/>
    <row r="194" s="104" customFormat="1" x14ac:dyDescent="0.15"/>
    <row r="195" s="104" customFormat="1" x14ac:dyDescent="0.15"/>
    <row r="196" s="104" customFormat="1" x14ac:dyDescent="0.15"/>
    <row r="197" s="104" customFormat="1" x14ac:dyDescent="0.15"/>
    <row r="198" s="104" customFormat="1" x14ac:dyDescent="0.15"/>
    <row r="199" s="104" customFormat="1" x14ac:dyDescent="0.15"/>
    <row r="200" s="104" customFormat="1" x14ac:dyDescent="0.15"/>
    <row r="201" s="104" customFormat="1" x14ac:dyDescent="0.15"/>
    <row r="202" s="104" customFormat="1" x14ac:dyDescent="0.15"/>
    <row r="203" s="104" customFormat="1" x14ac:dyDescent="0.15"/>
    <row r="204" s="104" customFormat="1" x14ac:dyDescent="0.15"/>
    <row r="205" s="104" customFormat="1" x14ac:dyDescent="0.15"/>
    <row r="206" s="104" customFormat="1" x14ac:dyDescent="0.15"/>
    <row r="207" s="104" customFormat="1" x14ac:dyDescent="0.15"/>
    <row r="208" s="104" customFormat="1" x14ac:dyDescent="0.15"/>
    <row r="209" s="104" customFormat="1" x14ac:dyDescent="0.15"/>
    <row r="210" s="104" customFormat="1" x14ac:dyDescent="0.15"/>
    <row r="211" s="104" customFormat="1" x14ac:dyDescent="0.15"/>
    <row r="212" s="104" customFormat="1" x14ac:dyDescent="0.15"/>
    <row r="213" s="104" customFormat="1" x14ac:dyDescent="0.15"/>
    <row r="214" s="104" customFormat="1" x14ac:dyDescent="0.15"/>
    <row r="215" s="104" customFormat="1" x14ac:dyDescent="0.15"/>
    <row r="216" s="104" customFormat="1" x14ac:dyDescent="0.15"/>
    <row r="217" s="104" customFormat="1" x14ac:dyDescent="0.15"/>
    <row r="218" s="104" customFormat="1" x14ac:dyDescent="0.15"/>
    <row r="219" s="104" customFormat="1" x14ac:dyDescent="0.15"/>
    <row r="220" s="104" customFormat="1" x14ac:dyDescent="0.15"/>
    <row r="221" s="104" customFormat="1" x14ac:dyDescent="0.15"/>
    <row r="222" s="104" customFormat="1" x14ac:dyDescent="0.15"/>
    <row r="223" s="104" customFormat="1" x14ac:dyDescent="0.15"/>
    <row r="224" s="104" customFormat="1" x14ac:dyDescent="0.15"/>
    <row r="225" s="104" customFormat="1" x14ac:dyDescent="0.15"/>
    <row r="226" s="104" customFormat="1" x14ac:dyDescent="0.15"/>
    <row r="227" s="104" customFormat="1" x14ac:dyDescent="0.15"/>
    <row r="228" s="104" customFormat="1" x14ac:dyDescent="0.15"/>
    <row r="229" s="104" customFormat="1" x14ac:dyDescent="0.15"/>
    <row r="230" s="104" customFormat="1" x14ac:dyDescent="0.15"/>
    <row r="231" s="104" customFormat="1" x14ac:dyDescent="0.15"/>
    <row r="232" s="104" customFormat="1" x14ac:dyDescent="0.15"/>
    <row r="233" s="104" customFormat="1" x14ac:dyDescent="0.15"/>
    <row r="234" s="104" customFormat="1" x14ac:dyDescent="0.15"/>
    <row r="235" s="104" customFormat="1" x14ac:dyDescent="0.15"/>
    <row r="236" s="104" customFormat="1" x14ac:dyDescent="0.15"/>
    <row r="237" s="104" customFormat="1" x14ac:dyDescent="0.15"/>
    <row r="238" s="104" customFormat="1" x14ac:dyDescent="0.15"/>
    <row r="239" s="104" customFormat="1" x14ac:dyDescent="0.15"/>
    <row r="240" s="104" customFormat="1" x14ac:dyDescent="0.15"/>
    <row r="241" s="104" customFormat="1" x14ac:dyDescent="0.15"/>
    <row r="242" s="104" customFormat="1" x14ac:dyDescent="0.15"/>
    <row r="243" s="104" customFormat="1" x14ac:dyDescent="0.15"/>
    <row r="244" s="104" customFormat="1" x14ac:dyDescent="0.15"/>
    <row r="245" s="104" customFormat="1" x14ac:dyDescent="0.15"/>
    <row r="246" s="104" customFormat="1" x14ac:dyDescent="0.15"/>
    <row r="247" s="104" customFormat="1" x14ac:dyDescent="0.15"/>
    <row r="248" s="104" customFormat="1" x14ac:dyDescent="0.15"/>
    <row r="249" s="104" customFormat="1" x14ac:dyDescent="0.15"/>
    <row r="250" s="104" customFormat="1" x14ac:dyDescent="0.15"/>
    <row r="251" s="104" customFormat="1" x14ac:dyDescent="0.15"/>
    <row r="252" s="104" customFormat="1" x14ac:dyDescent="0.15"/>
    <row r="253" s="104" customFormat="1" x14ac:dyDescent="0.15"/>
    <row r="254" s="104" customFormat="1" x14ac:dyDescent="0.15"/>
    <row r="255" s="104" customFormat="1" x14ac:dyDescent="0.15"/>
    <row r="256" s="104" customFormat="1" x14ac:dyDescent="0.15"/>
    <row r="257" s="104" customFormat="1" x14ac:dyDescent="0.15"/>
    <row r="258" s="104" customFormat="1" x14ac:dyDescent="0.15"/>
    <row r="259" s="104" customFormat="1" x14ac:dyDescent="0.15"/>
    <row r="260" s="104" customFormat="1" x14ac:dyDescent="0.15"/>
    <row r="261" s="104" customFormat="1" x14ac:dyDescent="0.15"/>
    <row r="262" s="104" customFormat="1" x14ac:dyDescent="0.15"/>
    <row r="263" s="104" customFormat="1" x14ac:dyDescent="0.15"/>
    <row r="264" s="104" customFormat="1" x14ac:dyDescent="0.15"/>
    <row r="265" s="104" customFormat="1" x14ac:dyDescent="0.15"/>
    <row r="266" s="104" customFormat="1" x14ac:dyDescent="0.15"/>
    <row r="267" s="104" customFormat="1" x14ac:dyDescent="0.15"/>
    <row r="268" s="104" customFormat="1" x14ac:dyDescent="0.15"/>
    <row r="269" s="104" customFormat="1" x14ac:dyDescent="0.15"/>
    <row r="270" s="104" customFormat="1" x14ac:dyDescent="0.15"/>
    <row r="271" s="104" customFormat="1" x14ac:dyDescent="0.15"/>
    <row r="272" s="104" customFormat="1" x14ac:dyDescent="0.15"/>
    <row r="273" s="104" customFormat="1" x14ac:dyDescent="0.15"/>
    <row r="274" s="104" customFormat="1" x14ac:dyDescent="0.15"/>
    <row r="275" s="104" customFormat="1" x14ac:dyDescent="0.15"/>
    <row r="276" s="104" customFormat="1" x14ac:dyDescent="0.15"/>
    <row r="277" s="104" customFormat="1" x14ac:dyDescent="0.15"/>
    <row r="278" s="104" customFormat="1" x14ac:dyDescent="0.15"/>
    <row r="279" s="104" customFormat="1" x14ac:dyDescent="0.15"/>
    <row r="280" s="104" customFormat="1" x14ac:dyDescent="0.15"/>
    <row r="281" s="104" customFormat="1" x14ac:dyDescent="0.15"/>
    <row r="282" s="104" customFormat="1" x14ac:dyDescent="0.15"/>
    <row r="283" s="104" customFormat="1" x14ac:dyDescent="0.15"/>
    <row r="284" s="104" customFormat="1" x14ac:dyDescent="0.15"/>
    <row r="285" s="104" customFormat="1" x14ac:dyDescent="0.15"/>
    <row r="286" s="104" customFormat="1" x14ac:dyDescent="0.15"/>
    <row r="287" s="104" customFormat="1" x14ac:dyDescent="0.15"/>
    <row r="288" s="104" customFormat="1" x14ac:dyDescent="0.15"/>
    <row r="289" s="104" customFormat="1" x14ac:dyDescent="0.15"/>
    <row r="290" s="104" customFormat="1" x14ac:dyDescent="0.15"/>
    <row r="291" s="104" customFormat="1" x14ac:dyDescent="0.15"/>
    <row r="292" s="104" customFormat="1" x14ac:dyDescent="0.15"/>
    <row r="293" s="104" customFormat="1" x14ac:dyDescent="0.15"/>
    <row r="294" s="104" customFormat="1" x14ac:dyDescent="0.15"/>
    <row r="295" s="104" customFormat="1" x14ac:dyDescent="0.15"/>
    <row r="296" s="104" customFormat="1" x14ac:dyDescent="0.15"/>
    <row r="297" s="104" customFormat="1" x14ac:dyDescent="0.15"/>
    <row r="298" s="104" customFormat="1" x14ac:dyDescent="0.15"/>
    <row r="299" s="104" customFormat="1" x14ac:dyDescent="0.15"/>
    <row r="300" s="104" customFormat="1" x14ac:dyDescent="0.15"/>
    <row r="301" s="104" customFormat="1" x14ac:dyDescent="0.15"/>
    <row r="302" s="104" customFormat="1" x14ac:dyDescent="0.15"/>
    <row r="303" s="104" customFormat="1" x14ac:dyDescent="0.15"/>
    <row r="304" s="104" customFormat="1" x14ac:dyDescent="0.15"/>
    <row r="305" s="104" customFormat="1" x14ac:dyDescent="0.15"/>
    <row r="306" s="104" customFormat="1" x14ac:dyDescent="0.15"/>
    <row r="307" s="104" customFormat="1" x14ac:dyDescent="0.15"/>
    <row r="308" s="104" customFormat="1" x14ac:dyDescent="0.15"/>
    <row r="309" s="104" customFormat="1" x14ac:dyDescent="0.15"/>
    <row r="310" s="104" customFormat="1" x14ac:dyDescent="0.15"/>
    <row r="311" s="104" customFormat="1" x14ac:dyDescent="0.15"/>
    <row r="312" s="104" customFormat="1" x14ac:dyDescent="0.15"/>
    <row r="313" s="104" customFormat="1" x14ac:dyDescent="0.15"/>
    <row r="314" s="104" customFormat="1" x14ac:dyDescent="0.15"/>
    <row r="315" s="104" customFormat="1" x14ac:dyDescent="0.15"/>
    <row r="316" s="104" customFormat="1" x14ac:dyDescent="0.15"/>
    <row r="317" s="104" customFormat="1" x14ac:dyDescent="0.15"/>
    <row r="318" s="104" customFormat="1" x14ac:dyDescent="0.15"/>
    <row r="319" s="104" customFormat="1" x14ac:dyDescent="0.15"/>
    <row r="320" s="104" customFormat="1" x14ac:dyDescent="0.15"/>
    <row r="321" s="104" customFormat="1" x14ac:dyDescent="0.15"/>
    <row r="322" s="104" customFormat="1" x14ac:dyDescent="0.15"/>
    <row r="323" s="104" customFormat="1" x14ac:dyDescent="0.15"/>
    <row r="324" s="104" customFormat="1" x14ac:dyDescent="0.15"/>
    <row r="325" s="104" customFormat="1" x14ac:dyDescent="0.15"/>
    <row r="326" s="104" customFormat="1" x14ac:dyDescent="0.15"/>
    <row r="327" s="104" customFormat="1" x14ac:dyDescent="0.15"/>
    <row r="328" s="104" customFormat="1" x14ac:dyDescent="0.15"/>
    <row r="329" s="104" customFormat="1" x14ac:dyDescent="0.15"/>
    <row r="330" s="104" customFormat="1" x14ac:dyDescent="0.15"/>
    <row r="331" s="104" customFormat="1" x14ac:dyDescent="0.15"/>
    <row r="332" s="104" customFormat="1" x14ac:dyDescent="0.15"/>
    <row r="333" s="104" customFormat="1" x14ac:dyDescent="0.15"/>
    <row r="334" s="104" customFormat="1" x14ac:dyDescent="0.15"/>
    <row r="335" s="104" customFormat="1" x14ac:dyDescent="0.15"/>
    <row r="336" s="104" customFormat="1" x14ac:dyDescent="0.15"/>
    <row r="337" s="104" customFormat="1" x14ac:dyDescent="0.15"/>
    <row r="338" s="104" customFormat="1" x14ac:dyDescent="0.15"/>
    <row r="339" s="104" customFormat="1" x14ac:dyDescent="0.15"/>
    <row r="340" s="104" customFormat="1" x14ac:dyDescent="0.15"/>
    <row r="341" s="104" customFormat="1" x14ac:dyDescent="0.15"/>
    <row r="342" s="104" customFormat="1" x14ac:dyDescent="0.15"/>
    <row r="343" s="104" customFormat="1" x14ac:dyDescent="0.15"/>
    <row r="344" s="104" customFormat="1" x14ac:dyDescent="0.15"/>
    <row r="345" s="104" customFormat="1" x14ac:dyDescent="0.15"/>
    <row r="346" s="104" customFormat="1" x14ac:dyDescent="0.15"/>
    <row r="347" s="104" customFormat="1" x14ac:dyDescent="0.15"/>
    <row r="348" s="104" customFormat="1" x14ac:dyDescent="0.15"/>
    <row r="349" s="104" customFormat="1" x14ac:dyDescent="0.15"/>
    <row r="350" s="104" customFormat="1" x14ac:dyDescent="0.15"/>
    <row r="351" s="104" customFormat="1" x14ac:dyDescent="0.15"/>
    <row r="352" s="104" customFormat="1" x14ac:dyDescent="0.15"/>
    <row r="353" s="104" customFormat="1" x14ac:dyDescent="0.15"/>
    <row r="354" s="104" customFormat="1" x14ac:dyDescent="0.15"/>
    <row r="355" s="104" customFormat="1" x14ac:dyDescent="0.15"/>
    <row r="356" s="104" customFormat="1" x14ac:dyDescent="0.15"/>
    <row r="357" s="104" customFormat="1" x14ac:dyDescent="0.15"/>
    <row r="358" s="104" customFormat="1" x14ac:dyDescent="0.15"/>
    <row r="359" s="104" customFormat="1" x14ac:dyDescent="0.15"/>
    <row r="360" s="104" customFormat="1" x14ac:dyDescent="0.15"/>
    <row r="361" s="104" customFormat="1" x14ac:dyDescent="0.15"/>
    <row r="362" s="104" customFormat="1" x14ac:dyDescent="0.15"/>
    <row r="363" s="104" customFormat="1" x14ac:dyDescent="0.15"/>
    <row r="364" s="104" customFormat="1" x14ac:dyDescent="0.15"/>
    <row r="365" s="104" customFormat="1" x14ac:dyDescent="0.15"/>
    <row r="366" s="104" customFormat="1" x14ac:dyDescent="0.15"/>
    <row r="367" s="104" customFormat="1" x14ac:dyDescent="0.15"/>
    <row r="368" s="104" customFormat="1" x14ac:dyDescent="0.15"/>
    <row r="369" s="104" customFormat="1" x14ac:dyDescent="0.15"/>
    <row r="370" s="104" customFormat="1" x14ac:dyDescent="0.15"/>
    <row r="371" s="104" customFormat="1" x14ac:dyDescent="0.15"/>
    <row r="372" s="104" customFormat="1" x14ac:dyDescent="0.15"/>
    <row r="373" s="104" customFormat="1" x14ac:dyDescent="0.15"/>
    <row r="374" s="104" customFormat="1" x14ac:dyDescent="0.15"/>
    <row r="375" s="104" customFormat="1" x14ac:dyDescent="0.15"/>
    <row r="376" s="104" customFormat="1" x14ac:dyDescent="0.15"/>
    <row r="377" s="104" customFormat="1" x14ac:dyDescent="0.15"/>
    <row r="378" s="104" customFormat="1" x14ac:dyDescent="0.15"/>
    <row r="379" s="104" customFormat="1" x14ac:dyDescent="0.15"/>
    <row r="380" s="104" customFormat="1" x14ac:dyDescent="0.15"/>
    <row r="381" s="104" customFormat="1" x14ac:dyDescent="0.15"/>
    <row r="382" s="104" customFormat="1" x14ac:dyDescent="0.15"/>
    <row r="383" s="104" customFormat="1" x14ac:dyDescent="0.15"/>
    <row r="384" s="104" customFormat="1" x14ac:dyDescent="0.15"/>
    <row r="385" s="104" customFormat="1" x14ac:dyDescent="0.15"/>
    <row r="386" s="104" customFormat="1" x14ac:dyDescent="0.15"/>
    <row r="387" s="104" customFormat="1" x14ac:dyDescent="0.15"/>
    <row r="388" s="104" customFormat="1" x14ac:dyDescent="0.15"/>
    <row r="389" s="104" customFormat="1" x14ac:dyDescent="0.15"/>
    <row r="390" s="104" customFormat="1" x14ac:dyDescent="0.15"/>
    <row r="391" s="104" customFormat="1" x14ac:dyDescent="0.15"/>
    <row r="392" s="104" customFormat="1" x14ac:dyDescent="0.15"/>
    <row r="393" s="104" customFormat="1" x14ac:dyDescent="0.15"/>
    <row r="394" s="104" customFormat="1" x14ac:dyDescent="0.15"/>
    <row r="395" s="104" customFormat="1" x14ac:dyDescent="0.15"/>
    <row r="396" s="104" customFormat="1" x14ac:dyDescent="0.15"/>
    <row r="397" s="104" customFormat="1" x14ac:dyDescent="0.15"/>
    <row r="398" s="104" customFormat="1" x14ac:dyDescent="0.15"/>
    <row r="399" s="104" customFormat="1" x14ac:dyDescent="0.15"/>
    <row r="400" s="104" customFormat="1" x14ac:dyDescent="0.15"/>
    <row r="401" s="104" customFormat="1" x14ac:dyDescent="0.15"/>
    <row r="402" s="104" customFormat="1" x14ac:dyDescent="0.15"/>
    <row r="403" s="104" customFormat="1" x14ac:dyDescent="0.15"/>
    <row r="404" s="104" customFormat="1" x14ac:dyDescent="0.15"/>
    <row r="405" s="104" customFormat="1" x14ac:dyDescent="0.15"/>
    <row r="406" s="104" customFormat="1" x14ac:dyDescent="0.15"/>
    <row r="407" s="104" customFormat="1" x14ac:dyDescent="0.15"/>
    <row r="408" s="104" customFormat="1" x14ac:dyDescent="0.15"/>
    <row r="409" s="104" customFormat="1" x14ac:dyDescent="0.15"/>
    <row r="410" s="104" customFormat="1" x14ac:dyDescent="0.15"/>
    <row r="411" s="104" customFormat="1" x14ac:dyDescent="0.15"/>
    <row r="412" s="104" customFormat="1" x14ac:dyDescent="0.15"/>
    <row r="413" s="104" customFormat="1" x14ac:dyDescent="0.15"/>
    <row r="414" s="104" customFormat="1" x14ac:dyDescent="0.15"/>
    <row r="415" s="104" customFormat="1" x14ac:dyDescent="0.15"/>
    <row r="416" s="104" customFormat="1" x14ac:dyDescent="0.15"/>
    <row r="417" s="104" customFormat="1" x14ac:dyDescent="0.15"/>
    <row r="418" s="104" customFormat="1" x14ac:dyDescent="0.15"/>
    <row r="419" s="104" customFormat="1" x14ac:dyDescent="0.15"/>
    <row r="420" s="104" customFormat="1" x14ac:dyDescent="0.15"/>
    <row r="421" s="104" customFormat="1" x14ac:dyDescent="0.15"/>
    <row r="422" s="104" customFormat="1" x14ac:dyDescent="0.15"/>
    <row r="423" s="104" customFormat="1" x14ac:dyDescent="0.15"/>
    <row r="424" s="104" customFormat="1" x14ac:dyDescent="0.15"/>
    <row r="425" s="104" customFormat="1" x14ac:dyDescent="0.15"/>
    <row r="426" s="104" customFormat="1" x14ac:dyDescent="0.15"/>
    <row r="427" s="104" customFormat="1" x14ac:dyDescent="0.15"/>
    <row r="428" s="104" customFormat="1" x14ac:dyDescent="0.15"/>
    <row r="429" s="104" customFormat="1" x14ac:dyDescent="0.15"/>
    <row r="430" s="104" customFormat="1" x14ac:dyDescent="0.15"/>
    <row r="431" s="104" customFormat="1" x14ac:dyDescent="0.15"/>
    <row r="432" s="104" customFormat="1" x14ac:dyDescent="0.15"/>
    <row r="433" s="104" customFormat="1" x14ac:dyDescent="0.15"/>
    <row r="434" s="104" customFormat="1" x14ac:dyDescent="0.15"/>
    <row r="435" s="104" customFormat="1" x14ac:dyDescent="0.15"/>
    <row r="436" s="104" customFormat="1" x14ac:dyDescent="0.15"/>
    <row r="437" s="104" customFormat="1" x14ac:dyDescent="0.15"/>
    <row r="438" s="104" customFormat="1" x14ac:dyDescent="0.15"/>
    <row r="439" s="104" customFormat="1" x14ac:dyDescent="0.15"/>
    <row r="440" s="104" customFormat="1" x14ac:dyDescent="0.15"/>
    <row r="441" s="104" customFormat="1" x14ac:dyDescent="0.15"/>
    <row r="442" s="104" customFormat="1" x14ac:dyDescent="0.15"/>
    <row r="443" s="104" customFormat="1" x14ac:dyDescent="0.15"/>
    <row r="444" s="104" customFormat="1" x14ac:dyDescent="0.15"/>
    <row r="445" s="104" customFormat="1" x14ac:dyDescent="0.15"/>
    <row r="446" s="104" customFormat="1" x14ac:dyDescent="0.15"/>
    <row r="447" s="104" customFormat="1" x14ac:dyDescent="0.15"/>
    <row r="448" s="104" customFormat="1" x14ac:dyDescent="0.15"/>
    <row r="449" s="104" customFormat="1" x14ac:dyDescent="0.15"/>
    <row r="450" s="104" customFormat="1" x14ac:dyDescent="0.15"/>
    <row r="451" s="104" customFormat="1" x14ac:dyDescent="0.15"/>
    <row r="452" s="104" customFormat="1" x14ac:dyDescent="0.15"/>
    <row r="453" s="104" customFormat="1" x14ac:dyDescent="0.15"/>
    <row r="454" s="104" customFormat="1" x14ac:dyDescent="0.15"/>
    <row r="455" s="104" customFormat="1" x14ac:dyDescent="0.15"/>
    <row r="456" s="104" customFormat="1" x14ac:dyDescent="0.15"/>
    <row r="457" s="104" customFormat="1" x14ac:dyDescent="0.15"/>
    <row r="458" s="104" customFormat="1" x14ac:dyDescent="0.15"/>
    <row r="459" s="104" customFormat="1" x14ac:dyDescent="0.15"/>
    <row r="460" s="104" customFormat="1" x14ac:dyDescent="0.15"/>
    <row r="461" s="104" customFormat="1" x14ac:dyDescent="0.15"/>
    <row r="462" s="104" customFormat="1" x14ac:dyDescent="0.15"/>
    <row r="463" s="104" customFormat="1" x14ac:dyDescent="0.15"/>
    <row r="464" s="104" customFormat="1" x14ac:dyDescent="0.15"/>
    <row r="465" s="104" customFormat="1" x14ac:dyDescent="0.15"/>
    <row r="466" s="104" customFormat="1" x14ac:dyDescent="0.15"/>
    <row r="467" s="104" customFormat="1" x14ac:dyDescent="0.15"/>
    <row r="468" s="104" customFormat="1" x14ac:dyDescent="0.15"/>
    <row r="469" s="104" customFormat="1" x14ac:dyDescent="0.15"/>
    <row r="470" s="104" customFormat="1" x14ac:dyDescent="0.15"/>
    <row r="471" s="104" customFormat="1" x14ac:dyDescent="0.15"/>
    <row r="472" s="104" customFormat="1" x14ac:dyDescent="0.15"/>
    <row r="473" s="104" customFormat="1" x14ac:dyDescent="0.15"/>
    <row r="474" s="104" customFormat="1" x14ac:dyDescent="0.15"/>
    <row r="475" s="104" customFormat="1" x14ac:dyDescent="0.15"/>
    <row r="476" s="104" customFormat="1" x14ac:dyDescent="0.15"/>
    <row r="477" s="104" customFormat="1" x14ac:dyDescent="0.15"/>
    <row r="478" s="104" customFormat="1" x14ac:dyDescent="0.15"/>
    <row r="479" s="104" customFormat="1" x14ac:dyDescent="0.15"/>
    <row r="480" s="104" customFormat="1" x14ac:dyDescent="0.15"/>
    <row r="481" s="104" customFormat="1" x14ac:dyDescent="0.15"/>
    <row r="482" s="104" customFormat="1" x14ac:dyDescent="0.15"/>
    <row r="483" s="104" customFormat="1" x14ac:dyDescent="0.15"/>
    <row r="484" s="104" customFormat="1" x14ac:dyDescent="0.15"/>
    <row r="485" s="104" customFormat="1" x14ac:dyDescent="0.15"/>
    <row r="486" s="104" customFormat="1" x14ac:dyDescent="0.15"/>
    <row r="487" s="104" customFormat="1" x14ac:dyDescent="0.15"/>
    <row r="488" s="104" customFormat="1" x14ac:dyDescent="0.15"/>
    <row r="489" s="104" customFormat="1" x14ac:dyDescent="0.15"/>
    <row r="490" s="104" customFormat="1" x14ac:dyDescent="0.15"/>
    <row r="491" s="104" customFormat="1" x14ac:dyDescent="0.15"/>
    <row r="492" s="104" customFormat="1" x14ac:dyDescent="0.15"/>
    <row r="493" s="104" customFormat="1" x14ac:dyDescent="0.15"/>
    <row r="494" s="104" customFormat="1" x14ac:dyDescent="0.15"/>
    <row r="495" s="104" customFormat="1" x14ac:dyDescent="0.15"/>
    <row r="496" s="104" customFormat="1" x14ac:dyDescent="0.15"/>
    <row r="497" s="104" customFormat="1" x14ac:dyDescent="0.15"/>
    <row r="498" s="104" customFormat="1" x14ac:dyDescent="0.15"/>
    <row r="499" s="104" customFormat="1" x14ac:dyDescent="0.15"/>
    <row r="500" s="104" customFormat="1" x14ac:dyDescent="0.15"/>
    <row r="501" s="104" customFormat="1" x14ac:dyDescent="0.15"/>
    <row r="502" s="104" customFormat="1" x14ac:dyDescent="0.15"/>
    <row r="503" s="104" customFormat="1" x14ac:dyDescent="0.15"/>
    <row r="504" s="104" customFormat="1" x14ac:dyDescent="0.15"/>
    <row r="505" s="104" customFormat="1" x14ac:dyDescent="0.15"/>
    <row r="506" s="104" customFormat="1" x14ac:dyDescent="0.15"/>
    <row r="507" s="104" customFormat="1" x14ac:dyDescent="0.15"/>
    <row r="508" s="104" customFormat="1" x14ac:dyDescent="0.15"/>
    <row r="509" s="104" customFormat="1" x14ac:dyDescent="0.15"/>
    <row r="510" s="104" customFormat="1" x14ac:dyDescent="0.15"/>
    <row r="511" s="104" customFormat="1" x14ac:dyDescent="0.15"/>
    <row r="512" s="104" customFormat="1" x14ac:dyDescent="0.15"/>
    <row r="513" s="104" customFormat="1" x14ac:dyDescent="0.15"/>
    <row r="514" s="104" customFormat="1" x14ac:dyDescent="0.15"/>
    <row r="515" s="104" customFormat="1" x14ac:dyDescent="0.15"/>
    <row r="516" s="104" customFormat="1" x14ac:dyDescent="0.15"/>
    <row r="517" s="104" customFormat="1" x14ac:dyDescent="0.15"/>
    <row r="518" s="104" customFormat="1" x14ac:dyDescent="0.15"/>
    <row r="519" s="104" customFormat="1" x14ac:dyDescent="0.15"/>
    <row r="520" s="104" customFormat="1" x14ac:dyDescent="0.15"/>
    <row r="521" s="104" customFormat="1" x14ac:dyDescent="0.15"/>
    <row r="522" s="104" customFormat="1" x14ac:dyDescent="0.15"/>
    <row r="523" s="104" customFormat="1" x14ac:dyDescent="0.15"/>
    <row r="524" s="104" customFormat="1" x14ac:dyDescent="0.15"/>
    <row r="525" s="104" customFormat="1" x14ac:dyDescent="0.15"/>
    <row r="526" s="104" customFormat="1" x14ac:dyDescent="0.15"/>
    <row r="527" s="104" customFormat="1" x14ac:dyDescent="0.15"/>
    <row r="528" s="104" customFormat="1" x14ac:dyDescent="0.15"/>
    <row r="529" s="104" customFormat="1" x14ac:dyDescent="0.15"/>
    <row r="530" s="104" customFormat="1" x14ac:dyDescent="0.15"/>
    <row r="531" s="104" customFormat="1" x14ac:dyDescent="0.15"/>
    <row r="532" s="104" customFormat="1" x14ac:dyDescent="0.15"/>
    <row r="533" s="104" customFormat="1" x14ac:dyDescent="0.15"/>
  </sheetData>
  <sheetProtection algorithmName="SHA-512" hashValue="qmfDzbY0GqNdgWjvOamcKRtfwQLuda54GE/NjfEu7zdWVsYetLOhONHw94l5dWL86rg7xfZgYASezJN1qz+aUw==" saltValue="VFfLfLiNV7dZrZC+sLr5ZQ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F139"/>
  <sheetViews>
    <sheetView zoomScaleNormal="100" workbookViewId="0">
      <selection activeCell="L11" sqref="L11"/>
    </sheetView>
  </sheetViews>
  <sheetFormatPr baseColWidth="10" defaultRowHeight="13" x14ac:dyDescent="0.15"/>
  <cols>
    <col min="1" max="1" width="17.33203125" style="7" customWidth="1"/>
    <col min="2" max="2" width="12.33203125" style="7" customWidth="1"/>
    <col min="3" max="5" width="12.1640625" style="7" customWidth="1"/>
    <col min="6" max="6" width="10.6640625" style="7" customWidth="1"/>
    <col min="7" max="15" width="12.1640625" style="7" customWidth="1"/>
    <col min="16" max="95" width="10.83203125" style="100"/>
    <col min="96" max="16384" width="10.83203125" style="7"/>
  </cols>
  <sheetData>
    <row r="1" spans="1:110" s="100" customFormat="1" ht="14" x14ac:dyDescent="0.15">
      <c r="A1" s="99" t="s">
        <v>80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</row>
    <row r="2" spans="1:110" s="100" customFormat="1" ht="14" x14ac:dyDescent="0.15">
      <c r="A2" s="101" t="s">
        <v>11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</row>
    <row r="3" spans="1:110" s="100" customFormat="1" ht="15" thickBot="1" x14ac:dyDescent="0.2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</row>
    <row r="4" spans="1:110" ht="14" x14ac:dyDescent="0.1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3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</row>
    <row r="5" spans="1:110" ht="14" x14ac:dyDescent="0.15">
      <c r="A5" s="84" t="s">
        <v>171</v>
      </c>
      <c r="B5" s="85"/>
      <c r="C5" s="98">
        <v>7500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6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</row>
    <row r="6" spans="1:110" ht="14" x14ac:dyDescent="0.1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</row>
    <row r="7" spans="1:110" ht="14" x14ac:dyDescent="0.1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</row>
    <row r="8" spans="1:110" ht="75" x14ac:dyDescent="0.15">
      <c r="A8" s="123" t="s">
        <v>93</v>
      </c>
      <c r="B8" s="124" t="s">
        <v>94</v>
      </c>
      <c r="C8" s="125" t="s">
        <v>10</v>
      </c>
      <c r="D8" s="125" t="s">
        <v>107</v>
      </c>
      <c r="E8" s="126" t="s">
        <v>76</v>
      </c>
      <c r="F8" s="127" t="s">
        <v>95</v>
      </c>
      <c r="G8" s="127" t="s">
        <v>77</v>
      </c>
      <c r="H8" s="128" t="s">
        <v>70</v>
      </c>
      <c r="I8" s="128" t="s">
        <v>71</v>
      </c>
      <c r="J8" s="128" t="s">
        <v>72</v>
      </c>
      <c r="K8" s="128" t="s">
        <v>73</v>
      </c>
      <c r="L8" s="129" t="s">
        <v>78</v>
      </c>
      <c r="M8" s="129" t="s">
        <v>79</v>
      </c>
      <c r="N8" s="128" t="s">
        <v>74</v>
      </c>
      <c r="O8" s="130" t="s">
        <v>75</v>
      </c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</row>
    <row r="9" spans="1:110" ht="14" x14ac:dyDescent="0.15">
      <c r="A9" s="87" t="str">
        <f>'Tariffs 2017'!F2</f>
        <v>Aurora</v>
      </c>
      <c r="B9" s="7" t="str">
        <f>'Tariffs 2017'!G2</f>
        <v>Residential</v>
      </c>
      <c r="C9" s="30">
        <f>91*'Tariffs 2017'!H2/100</f>
        <v>42.77</v>
      </c>
      <c r="D9" s="30">
        <f>$C$5*'Tariffs 2017'!O2/100</f>
        <v>241.20750000000001</v>
      </c>
      <c r="E9" s="30">
        <f>SUM(C9:D9)</f>
        <v>283.97750000000002</v>
      </c>
      <c r="F9" s="88">
        <f>E9*4</f>
        <v>1135.9100000000001</v>
      </c>
      <c r="G9" s="88">
        <f>F9*1.1</f>
        <v>1249.5010000000002</v>
      </c>
      <c r="H9" s="7">
        <f>'Tariffs 2017'!AK2</f>
        <v>0</v>
      </c>
      <c r="I9" s="7">
        <f>'Tariffs 2017'!AL2</f>
        <v>0</v>
      </c>
      <c r="J9" s="7">
        <f>'Tariffs 2017'!AM2</f>
        <v>0</v>
      </c>
      <c r="K9" s="7">
        <f>'Tariffs 2017'!AN2</f>
        <v>0</v>
      </c>
      <c r="L9" s="134">
        <f>G9</f>
        <v>1249.5010000000002</v>
      </c>
      <c r="M9" s="134">
        <f>G9</f>
        <v>1249.5010000000002</v>
      </c>
      <c r="N9" s="89">
        <f>'Tariffs 2017'!AU2</f>
        <v>0</v>
      </c>
      <c r="O9" s="90" t="str">
        <f>'Tariffs 2017'!AV2</f>
        <v>n</v>
      </c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</row>
    <row r="10" spans="1:110" ht="15" thickBot="1" x14ac:dyDescent="0.2">
      <c r="A10" s="91" t="str">
        <f>'Tariffs 2017'!F3</f>
        <v>Tas Gas</v>
      </c>
      <c r="B10" s="92" t="str">
        <f>'Tariffs 2017'!G3</f>
        <v>Residential</v>
      </c>
      <c r="C10" s="93">
        <f>91*'Tariffs 2017'!H3/100</f>
        <v>42.77</v>
      </c>
      <c r="D10" s="93">
        <f>$C$5*'Tariffs 2017'!O3/100</f>
        <v>258.97500000000002</v>
      </c>
      <c r="E10" s="93">
        <f>SUM(C10:D10)</f>
        <v>301.745</v>
      </c>
      <c r="F10" s="94">
        <f>E10*4</f>
        <v>1206.98</v>
      </c>
      <c r="G10" s="94">
        <f>F10*1.1</f>
        <v>1327.6780000000001</v>
      </c>
      <c r="H10" s="92">
        <f>'Tariffs 2017'!AK3</f>
        <v>0</v>
      </c>
      <c r="I10" s="92">
        <f>'Tariffs 2017'!AL3</f>
        <v>0</v>
      </c>
      <c r="J10" s="92">
        <f>'Tariffs 2017'!AM3</f>
        <v>0</v>
      </c>
      <c r="K10" s="92">
        <f>'Tariffs 2017'!AN3</f>
        <v>0</v>
      </c>
      <c r="L10" s="135">
        <f>G10</f>
        <v>1327.6780000000001</v>
      </c>
      <c r="M10" s="135">
        <f>G10</f>
        <v>1327.6780000000001</v>
      </c>
      <c r="N10" s="95">
        <f>'Tariffs 2017'!AU3</f>
        <v>0</v>
      </c>
      <c r="O10" s="96" t="str">
        <f>'Tariffs 2017'!AV3</f>
        <v>n</v>
      </c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</row>
    <row r="11" spans="1:110" s="100" customFormat="1" x14ac:dyDescent="0.15"/>
    <row r="12" spans="1:110" s="100" customFormat="1" x14ac:dyDescent="0.15"/>
    <row r="13" spans="1:110" s="100" customFormat="1" x14ac:dyDescent="0.15"/>
    <row r="14" spans="1:110" s="100" customFormat="1" x14ac:dyDescent="0.15"/>
    <row r="15" spans="1:110" s="100" customFormat="1" x14ac:dyDescent="0.15"/>
    <row r="16" spans="1:110" s="100" customFormat="1" x14ac:dyDescent="0.15"/>
    <row r="17" s="100" customFormat="1" x14ac:dyDescent="0.15"/>
    <row r="18" s="100" customFormat="1" x14ac:dyDescent="0.15"/>
    <row r="19" s="100" customFormat="1" x14ac:dyDescent="0.15"/>
    <row r="20" s="100" customFormat="1" x14ac:dyDescent="0.15"/>
    <row r="21" s="100" customFormat="1" x14ac:dyDescent="0.15"/>
    <row r="22" s="100" customFormat="1" x14ac:dyDescent="0.15"/>
    <row r="23" s="100" customFormat="1" x14ac:dyDescent="0.15"/>
    <row r="24" s="100" customFormat="1" x14ac:dyDescent="0.15"/>
    <row r="25" s="100" customFormat="1" x14ac:dyDescent="0.15"/>
    <row r="26" s="100" customFormat="1" x14ac:dyDescent="0.15"/>
    <row r="27" s="100" customFormat="1" x14ac:dyDescent="0.15"/>
    <row r="28" s="100" customFormat="1" x14ac:dyDescent="0.15"/>
    <row r="29" s="100" customFormat="1" x14ac:dyDescent="0.15"/>
    <row r="30" s="100" customFormat="1" x14ac:dyDescent="0.15"/>
    <row r="31" s="100" customFormat="1" x14ac:dyDescent="0.15"/>
    <row r="32" s="100" customFormat="1" x14ac:dyDescent="0.15"/>
    <row r="33" s="100" customFormat="1" x14ac:dyDescent="0.15"/>
    <row r="34" s="100" customFormat="1" x14ac:dyDescent="0.15"/>
    <row r="35" s="100" customFormat="1" x14ac:dyDescent="0.15"/>
    <row r="36" s="100" customFormat="1" x14ac:dyDescent="0.15"/>
    <row r="37" s="100" customFormat="1" x14ac:dyDescent="0.15"/>
    <row r="38" s="100" customFormat="1" x14ac:dyDescent="0.15"/>
    <row r="39" s="100" customFormat="1" x14ac:dyDescent="0.15"/>
    <row r="40" s="100" customFormat="1" x14ac:dyDescent="0.15"/>
    <row r="41" s="100" customFormat="1" x14ac:dyDescent="0.15"/>
    <row r="42" s="100" customFormat="1" x14ac:dyDescent="0.15"/>
    <row r="43" s="100" customFormat="1" x14ac:dyDescent="0.15"/>
    <row r="44" s="100" customFormat="1" x14ac:dyDescent="0.15"/>
    <row r="45" s="100" customFormat="1" x14ac:dyDescent="0.15"/>
    <row r="46" s="100" customFormat="1" x14ac:dyDescent="0.15"/>
    <row r="47" s="100" customFormat="1" x14ac:dyDescent="0.15"/>
    <row r="48" s="100" customFormat="1" x14ac:dyDescent="0.15"/>
    <row r="49" s="100" customFormat="1" x14ac:dyDescent="0.15"/>
    <row r="50" s="100" customFormat="1" x14ac:dyDescent="0.15"/>
    <row r="51" s="100" customFormat="1" x14ac:dyDescent="0.15"/>
    <row r="52" s="100" customFormat="1" x14ac:dyDescent="0.15"/>
    <row r="53" s="100" customFormat="1" x14ac:dyDescent="0.15"/>
    <row r="54" s="100" customFormat="1" x14ac:dyDescent="0.15"/>
    <row r="55" s="100" customFormat="1" x14ac:dyDescent="0.15"/>
    <row r="56" s="100" customFormat="1" x14ac:dyDescent="0.15"/>
    <row r="57" s="100" customFormat="1" x14ac:dyDescent="0.15"/>
    <row r="58" s="100" customFormat="1" x14ac:dyDescent="0.15"/>
    <row r="59" s="100" customFormat="1" x14ac:dyDescent="0.15"/>
    <row r="60" s="100" customFormat="1" x14ac:dyDescent="0.15"/>
    <row r="61" s="100" customFormat="1" x14ac:dyDescent="0.15"/>
    <row r="62" s="100" customFormat="1" x14ac:dyDescent="0.15"/>
    <row r="63" s="100" customFormat="1" x14ac:dyDescent="0.15"/>
    <row r="64" s="100" customFormat="1" x14ac:dyDescent="0.15"/>
    <row r="65" s="100" customFormat="1" x14ac:dyDescent="0.15"/>
    <row r="66" s="100" customFormat="1" x14ac:dyDescent="0.15"/>
    <row r="67" s="100" customFormat="1" x14ac:dyDescent="0.15"/>
    <row r="68" s="100" customFormat="1" x14ac:dyDescent="0.15"/>
    <row r="69" s="100" customFormat="1" x14ac:dyDescent="0.15"/>
    <row r="70" s="100" customFormat="1" x14ac:dyDescent="0.15"/>
    <row r="71" s="100" customFormat="1" x14ac:dyDescent="0.15"/>
    <row r="72" s="100" customFormat="1" x14ac:dyDescent="0.15"/>
    <row r="73" s="100" customFormat="1" x14ac:dyDescent="0.15"/>
    <row r="74" s="100" customFormat="1" x14ac:dyDescent="0.15"/>
    <row r="75" s="100" customFormat="1" x14ac:dyDescent="0.15"/>
    <row r="76" s="100" customFormat="1" x14ac:dyDescent="0.15"/>
    <row r="77" s="100" customFormat="1" x14ac:dyDescent="0.15"/>
    <row r="78" s="100" customFormat="1" x14ac:dyDescent="0.15"/>
    <row r="79" s="100" customFormat="1" x14ac:dyDescent="0.15"/>
    <row r="80" s="100" customFormat="1" x14ac:dyDescent="0.15"/>
    <row r="81" s="100" customFormat="1" x14ac:dyDescent="0.15"/>
    <row r="82" s="100" customFormat="1" x14ac:dyDescent="0.15"/>
    <row r="83" s="100" customFormat="1" x14ac:dyDescent="0.15"/>
    <row r="84" s="100" customFormat="1" x14ac:dyDescent="0.15"/>
    <row r="85" s="100" customFormat="1" x14ac:dyDescent="0.15"/>
    <row r="86" s="100" customFormat="1" x14ac:dyDescent="0.15"/>
    <row r="87" s="100" customFormat="1" x14ac:dyDescent="0.15"/>
    <row r="88" s="100" customFormat="1" x14ac:dyDescent="0.15"/>
    <row r="89" s="100" customFormat="1" x14ac:dyDescent="0.15"/>
    <row r="90" s="100" customFormat="1" x14ac:dyDescent="0.15"/>
    <row r="91" s="100" customFormat="1" x14ac:dyDescent="0.15"/>
    <row r="92" s="100" customFormat="1" x14ac:dyDescent="0.15"/>
    <row r="93" s="100" customFormat="1" x14ac:dyDescent="0.15"/>
    <row r="94" s="100" customFormat="1" x14ac:dyDescent="0.15"/>
    <row r="95" s="100" customFormat="1" x14ac:dyDescent="0.15"/>
    <row r="96" s="100" customFormat="1" x14ac:dyDescent="0.15"/>
    <row r="97" s="100" customFormat="1" x14ac:dyDescent="0.15"/>
    <row r="98" s="100" customFormat="1" x14ac:dyDescent="0.15"/>
    <row r="99" s="100" customFormat="1" x14ac:dyDescent="0.15"/>
    <row r="100" s="100" customFormat="1" x14ac:dyDescent="0.15"/>
    <row r="101" s="100" customFormat="1" x14ac:dyDescent="0.15"/>
    <row r="102" s="100" customFormat="1" x14ac:dyDescent="0.15"/>
    <row r="103" s="100" customFormat="1" x14ac:dyDescent="0.15"/>
    <row r="104" s="100" customFormat="1" x14ac:dyDescent="0.15"/>
    <row r="105" s="100" customFormat="1" x14ac:dyDescent="0.15"/>
    <row r="106" s="100" customFormat="1" x14ac:dyDescent="0.15"/>
    <row r="107" s="100" customFormat="1" x14ac:dyDescent="0.15"/>
    <row r="108" s="100" customFormat="1" x14ac:dyDescent="0.15"/>
    <row r="109" s="100" customFormat="1" x14ac:dyDescent="0.15"/>
    <row r="110" s="100" customFormat="1" x14ac:dyDescent="0.15"/>
    <row r="111" s="100" customFormat="1" x14ac:dyDescent="0.15"/>
    <row r="112" s="100" customFormat="1" x14ac:dyDescent="0.15"/>
    <row r="113" s="100" customFormat="1" x14ac:dyDescent="0.15"/>
    <row r="114" s="100" customFormat="1" x14ac:dyDescent="0.15"/>
    <row r="115" s="100" customFormat="1" x14ac:dyDescent="0.15"/>
    <row r="116" s="100" customFormat="1" x14ac:dyDescent="0.15"/>
    <row r="117" s="100" customFormat="1" x14ac:dyDescent="0.15"/>
    <row r="118" s="100" customFormat="1" x14ac:dyDescent="0.15"/>
    <row r="119" s="100" customFormat="1" x14ac:dyDescent="0.15"/>
    <row r="120" s="100" customFormat="1" x14ac:dyDescent="0.15"/>
    <row r="121" s="100" customFormat="1" x14ac:dyDescent="0.15"/>
    <row r="122" s="100" customFormat="1" x14ac:dyDescent="0.15"/>
    <row r="123" s="100" customFormat="1" x14ac:dyDescent="0.15"/>
    <row r="124" s="100" customFormat="1" x14ac:dyDescent="0.15"/>
    <row r="125" s="100" customFormat="1" x14ac:dyDescent="0.15"/>
    <row r="126" s="100" customFormat="1" x14ac:dyDescent="0.15"/>
    <row r="127" s="100" customFormat="1" x14ac:dyDescent="0.15"/>
    <row r="128" s="100" customFormat="1" x14ac:dyDescent="0.15"/>
    <row r="129" s="100" customFormat="1" x14ac:dyDescent="0.15"/>
    <row r="130" s="100" customFormat="1" x14ac:dyDescent="0.15"/>
    <row r="131" s="100" customFormat="1" x14ac:dyDescent="0.15"/>
    <row r="132" s="100" customFormat="1" x14ac:dyDescent="0.15"/>
    <row r="133" s="100" customFormat="1" x14ac:dyDescent="0.15"/>
    <row r="134" s="100" customFormat="1" x14ac:dyDescent="0.15"/>
    <row r="135" s="100" customFormat="1" x14ac:dyDescent="0.15"/>
    <row r="136" s="100" customFormat="1" x14ac:dyDescent="0.15"/>
    <row r="137" s="100" customFormat="1" x14ac:dyDescent="0.15"/>
    <row r="138" s="100" customFormat="1" x14ac:dyDescent="0.15"/>
    <row r="139" s="100" customFormat="1" x14ac:dyDescent="0.15"/>
  </sheetData>
  <sheetProtection algorithmName="SHA-512" hashValue="DZd9hge4qGaeEGFLMyHZ6ZbZFqbYU0B6aZ+KFUgjfo4Aa11ATMp9GczvcnbnWXAUDOpLn6whl2WMN4xR94XY6A==" saltValue="WZ1jtBE/LAErOa7O9BSpKQ==" spinCount="100000" sheet="1" objects="1" scenarios="1"/>
  <phoneticPr fontId="6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F101"/>
  <sheetViews>
    <sheetView zoomScaleNormal="100" workbookViewId="0">
      <selection activeCell="L11" sqref="L11"/>
    </sheetView>
  </sheetViews>
  <sheetFormatPr baseColWidth="10" defaultRowHeight="13" x14ac:dyDescent="0.15"/>
  <cols>
    <col min="1" max="1" width="17.33203125" style="7" customWidth="1"/>
    <col min="2" max="2" width="10.83203125" style="7" customWidth="1"/>
    <col min="3" max="5" width="12.1640625" style="7" customWidth="1"/>
    <col min="6" max="6" width="10.6640625" style="7" customWidth="1"/>
    <col min="7" max="15" width="12.1640625" style="7" customWidth="1"/>
    <col min="16" max="16384" width="10.83203125" style="7"/>
  </cols>
  <sheetData>
    <row r="1" spans="1:110" ht="14" x14ac:dyDescent="0.15">
      <c r="A1" s="79" t="s">
        <v>80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</row>
    <row r="2" spans="1:110" ht="14" x14ac:dyDescent="0.15">
      <c r="A2" s="80" t="s">
        <v>11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</row>
    <row r="3" spans="1:110" ht="15" thickBot="1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</row>
    <row r="4" spans="1:110" ht="14" x14ac:dyDescent="0.1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3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</row>
    <row r="5" spans="1:110" ht="14" x14ac:dyDescent="0.15">
      <c r="A5" s="84" t="s">
        <v>171</v>
      </c>
      <c r="B5" s="85"/>
      <c r="C5" s="98">
        <v>10000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6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</row>
    <row r="6" spans="1:110" ht="14" x14ac:dyDescent="0.1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</row>
    <row r="7" spans="1:110" ht="14" x14ac:dyDescent="0.1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3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</row>
    <row r="8" spans="1:110" ht="75" x14ac:dyDescent="0.15">
      <c r="A8" s="123" t="s">
        <v>93</v>
      </c>
      <c r="B8" s="124" t="s">
        <v>94</v>
      </c>
      <c r="C8" s="125" t="s">
        <v>10</v>
      </c>
      <c r="D8" s="125" t="s">
        <v>107</v>
      </c>
      <c r="E8" s="126" t="s">
        <v>76</v>
      </c>
      <c r="F8" s="127" t="s">
        <v>95</v>
      </c>
      <c r="G8" s="127" t="s">
        <v>77</v>
      </c>
      <c r="H8" s="128" t="s">
        <v>70</v>
      </c>
      <c r="I8" s="128" t="s">
        <v>71</v>
      </c>
      <c r="J8" s="128" t="s">
        <v>72</v>
      </c>
      <c r="K8" s="128" t="s">
        <v>73</v>
      </c>
      <c r="L8" s="129" t="s">
        <v>78</v>
      </c>
      <c r="M8" s="129" t="s">
        <v>79</v>
      </c>
      <c r="N8" s="128" t="s">
        <v>74</v>
      </c>
      <c r="O8" s="130" t="s">
        <v>75</v>
      </c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</row>
    <row r="9" spans="1:110" ht="14" x14ac:dyDescent="0.15">
      <c r="A9" s="87" t="str">
        <f>'Tariffs 2016'!F2</f>
        <v>Aurora</v>
      </c>
      <c r="B9" s="7" t="str">
        <f>'Tariffs 2016'!G2</f>
        <v>Residential</v>
      </c>
      <c r="C9" s="30">
        <f>91*'Tariffs 2016'!H2/100</f>
        <v>38.22</v>
      </c>
      <c r="D9" s="30">
        <f>$C$5*'Tariffs 2016'!O2/100</f>
        <v>283.70000000000005</v>
      </c>
      <c r="E9" s="30">
        <f>SUM(C9:D9)</f>
        <v>321.92000000000007</v>
      </c>
      <c r="F9" s="88">
        <f>E9*4</f>
        <v>1287.6800000000003</v>
      </c>
      <c r="G9" s="88">
        <f>F9*1.1</f>
        <v>1416.4480000000005</v>
      </c>
      <c r="H9" s="7">
        <f>'Tariffs 2016'!AK2</f>
        <v>0</v>
      </c>
      <c r="I9" s="7">
        <f>'Tariffs 2016'!AL2</f>
        <v>0</v>
      </c>
      <c r="J9" s="7">
        <f>'Tariffs 2016'!AM2</f>
        <v>0</v>
      </c>
      <c r="K9" s="7">
        <f>'Tariffs 2016'!AN2</f>
        <v>0</v>
      </c>
      <c r="L9" s="134">
        <f>G9</f>
        <v>1416.4480000000005</v>
      </c>
      <c r="M9" s="134">
        <f>G9</f>
        <v>1416.4480000000005</v>
      </c>
      <c r="N9" s="89">
        <f>'Tariffs 2016'!AU2</f>
        <v>0</v>
      </c>
      <c r="O9" s="90" t="str">
        <f>'Tariffs 2016'!AV2</f>
        <v>n</v>
      </c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</row>
    <row r="10" spans="1:110" ht="15" thickBot="1" x14ac:dyDescent="0.2">
      <c r="A10" s="91" t="str">
        <f>'Tariffs 2016'!F3</f>
        <v>Tas Gas</v>
      </c>
      <c r="B10" s="92" t="str">
        <f>'Tariffs 2016'!G3</f>
        <v>Residential</v>
      </c>
      <c r="C10" s="93">
        <f>91*'Tariffs 2016'!H3/100</f>
        <v>38.793300000000002</v>
      </c>
      <c r="D10" s="93">
        <f>$C$5*'Tariffs 2016'!O3/100</f>
        <v>320.89999999999998</v>
      </c>
      <c r="E10" s="93">
        <f>SUM(C10:D10)</f>
        <v>359.69329999999997</v>
      </c>
      <c r="F10" s="94">
        <f>E10*4</f>
        <v>1438.7731999999999</v>
      </c>
      <c r="G10" s="94">
        <f>F10*1.1</f>
        <v>1582.6505199999999</v>
      </c>
      <c r="H10" s="92">
        <f>'Tariffs 2016'!AK3</f>
        <v>0</v>
      </c>
      <c r="I10" s="92">
        <f>'Tariffs 2016'!AL3</f>
        <v>0</v>
      </c>
      <c r="J10" s="92">
        <f>'Tariffs 2016'!AM3</f>
        <v>0</v>
      </c>
      <c r="K10" s="92">
        <f>'Tariffs 2016'!AN3</f>
        <v>0</v>
      </c>
      <c r="L10" s="135">
        <f>G10</f>
        <v>1582.6505199999999</v>
      </c>
      <c r="M10" s="135">
        <f>G10</f>
        <v>1582.6505199999999</v>
      </c>
      <c r="N10" s="95">
        <f>'Tariffs 2016'!AU3</f>
        <v>0</v>
      </c>
      <c r="O10" s="96" t="str">
        <f>'Tariffs 2016'!AV3</f>
        <v>n</v>
      </c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</row>
    <row r="11" spans="1:110" s="97" customFormat="1" x14ac:dyDescent="0.15"/>
    <row r="12" spans="1:110" s="97" customFormat="1" x14ac:dyDescent="0.15"/>
    <row r="13" spans="1:110" s="97" customFormat="1" x14ac:dyDescent="0.15"/>
    <row r="14" spans="1:110" s="97" customFormat="1" x14ac:dyDescent="0.15"/>
    <row r="15" spans="1:110" s="97" customFormat="1" x14ac:dyDescent="0.15"/>
    <row r="16" spans="1:110" s="97" customFormat="1" x14ac:dyDescent="0.15"/>
    <row r="17" s="97" customFormat="1" x14ac:dyDescent="0.15"/>
    <row r="18" s="97" customFormat="1" x14ac:dyDescent="0.15"/>
    <row r="19" s="97" customFormat="1" x14ac:dyDescent="0.15"/>
    <row r="20" s="97" customFormat="1" x14ac:dyDescent="0.15"/>
    <row r="21" s="97" customFormat="1" x14ac:dyDescent="0.15"/>
    <row r="22" s="97" customFormat="1" x14ac:dyDescent="0.15"/>
    <row r="23" s="97" customFormat="1" x14ac:dyDescent="0.15"/>
    <row r="24" s="97" customFormat="1" x14ac:dyDescent="0.15"/>
    <row r="25" s="97" customFormat="1" x14ac:dyDescent="0.15"/>
    <row r="26" s="97" customFormat="1" x14ac:dyDescent="0.15"/>
    <row r="27" s="97" customFormat="1" x14ac:dyDescent="0.15"/>
    <row r="28" s="97" customFormat="1" x14ac:dyDescent="0.15"/>
    <row r="29" s="97" customFormat="1" x14ac:dyDescent="0.15"/>
    <row r="30" s="97" customFormat="1" x14ac:dyDescent="0.15"/>
    <row r="31" s="97" customFormat="1" x14ac:dyDescent="0.15"/>
    <row r="32" s="97" customFormat="1" x14ac:dyDescent="0.15"/>
    <row r="33" s="97" customFormat="1" x14ac:dyDescent="0.15"/>
    <row r="34" s="97" customFormat="1" x14ac:dyDescent="0.15"/>
    <row r="35" s="97" customFormat="1" x14ac:dyDescent="0.15"/>
    <row r="36" s="97" customFormat="1" x14ac:dyDescent="0.15"/>
    <row r="37" s="97" customFormat="1" x14ac:dyDescent="0.15"/>
    <row r="38" s="97" customFormat="1" x14ac:dyDescent="0.15"/>
    <row r="39" s="97" customFormat="1" x14ac:dyDescent="0.15"/>
    <row r="40" s="97" customFormat="1" x14ac:dyDescent="0.15"/>
    <row r="41" s="97" customFormat="1" x14ac:dyDescent="0.15"/>
    <row r="42" s="97" customFormat="1" x14ac:dyDescent="0.15"/>
    <row r="43" s="97" customFormat="1" x14ac:dyDescent="0.15"/>
    <row r="44" s="97" customFormat="1" x14ac:dyDescent="0.15"/>
    <row r="45" s="97" customFormat="1" x14ac:dyDescent="0.15"/>
    <row r="46" s="97" customFormat="1" x14ac:dyDescent="0.15"/>
    <row r="47" s="97" customFormat="1" x14ac:dyDescent="0.15"/>
    <row r="48" s="97" customFormat="1" x14ac:dyDescent="0.15"/>
    <row r="49" s="97" customFormat="1" x14ac:dyDescent="0.15"/>
    <row r="50" s="97" customFormat="1" x14ac:dyDescent="0.15"/>
    <row r="51" s="97" customFormat="1" x14ac:dyDescent="0.15"/>
    <row r="52" s="97" customFormat="1" x14ac:dyDescent="0.15"/>
    <row r="53" s="97" customFormat="1" x14ac:dyDescent="0.15"/>
    <row r="54" s="97" customFormat="1" x14ac:dyDescent="0.15"/>
    <row r="55" s="97" customFormat="1" x14ac:dyDescent="0.15"/>
    <row r="56" s="97" customFormat="1" x14ac:dyDescent="0.15"/>
    <row r="57" s="97" customFormat="1" x14ac:dyDescent="0.15"/>
    <row r="58" s="97" customFormat="1" x14ac:dyDescent="0.15"/>
    <row r="59" s="97" customFormat="1" x14ac:dyDescent="0.15"/>
    <row r="60" s="97" customFormat="1" x14ac:dyDescent="0.15"/>
    <row r="61" s="97" customFormat="1" x14ac:dyDescent="0.15"/>
    <row r="62" s="97" customFormat="1" x14ac:dyDescent="0.15"/>
    <row r="63" s="97" customFormat="1" x14ac:dyDescent="0.15"/>
    <row r="64" s="97" customFormat="1" x14ac:dyDescent="0.15"/>
    <row r="65" s="97" customFormat="1" x14ac:dyDescent="0.15"/>
    <row r="66" s="97" customFormat="1" x14ac:dyDescent="0.15"/>
    <row r="67" s="97" customFormat="1" x14ac:dyDescent="0.15"/>
    <row r="68" s="97" customFormat="1" x14ac:dyDescent="0.15"/>
    <row r="69" s="97" customFormat="1" x14ac:dyDescent="0.15"/>
    <row r="70" s="97" customFormat="1" x14ac:dyDescent="0.15"/>
    <row r="71" s="97" customFormat="1" x14ac:dyDescent="0.15"/>
    <row r="72" s="97" customFormat="1" x14ac:dyDescent="0.15"/>
    <row r="73" s="97" customFormat="1" x14ac:dyDescent="0.15"/>
    <row r="74" s="97" customFormat="1" x14ac:dyDescent="0.15"/>
    <row r="75" s="97" customFormat="1" x14ac:dyDescent="0.15"/>
    <row r="76" s="97" customFormat="1" x14ac:dyDescent="0.15"/>
    <row r="77" s="97" customFormat="1" x14ac:dyDescent="0.15"/>
    <row r="78" s="97" customFormat="1" x14ac:dyDescent="0.15"/>
    <row r="79" s="97" customFormat="1" x14ac:dyDescent="0.15"/>
    <row r="80" s="97" customFormat="1" x14ac:dyDescent="0.15"/>
    <row r="81" s="97" customFormat="1" x14ac:dyDescent="0.15"/>
    <row r="82" s="97" customFormat="1" x14ac:dyDescent="0.15"/>
    <row r="83" s="97" customFormat="1" x14ac:dyDescent="0.15"/>
    <row r="84" s="97" customFormat="1" x14ac:dyDescent="0.15"/>
    <row r="85" s="97" customFormat="1" x14ac:dyDescent="0.15"/>
    <row r="86" s="97" customFormat="1" x14ac:dyDescent="0.15"/>
    <row r="87" s="97" customFormat="1" x14ac:dyDescent="0.15"/>
    <row r="88" s="97" customFormat="1" x14ac:dyDescent="0.15"/>
    <row r="89" s="97" customFormat="1" x14ac:dyDescent="0.15"/>
    <row r="90" s="97" customFormat="1" x14ac:dyDescent="0.15"/>
    <row r="91" s="97" customFormat="1" x14ac:dyDescent="0.15"/>
    <row r="92" s="97" customFormat="1" x14ac:dyDescent="0.15"/>
    <row r="93" s="97" customFormat="1" x14ac:dyDescent="0.15"/>
    <row r="94" s="97" customFormat="1" x14ac:dyDescent="0.15"/>
    <row r="95" s="97" customFormat="1" x14ac:dyDescent="0.15"/>
    <row r="96" s="97" customFormat="1" x14ac:dyDescent="0.15"/>
    <row r="97" s="97" customFormat="1" x14ac:dyDescent="0.15"/>
    <row r="98" s="97" customFormat="1" x14ac:dyDescent="0.15"/>
    <row r="99" s="97" customFormat="1" x14ac:dyDescent="0.15"/>
    <row r="100" s="97" customFormat="1" x14ac:dyDescent="0.15"/>
    <row r="101" s="97" customFormat="1" x14ac:dyDescent="0.15"/>
  </sheetData>
  <sheetProtection algorithmName="SHA-512" hashValue="HOT8ig9nSKerS0icz6rK0wD0E1syaGKRjVPX+iEJb+d4ke7StoUgBS8rCCOL1shF+w9pmG9yXlRB73euicEE1A==" saltValue="AUP5SoldNlkIbzhz4yVCRQ==" spinCount="100000" sheet="1" objects="1" scenarios="1"/>
  <phoneticPr fontId="6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8632B9-907B-4BB6-95A0-658C757CA2AB}"/>
</file>

<file path=customXml/itemProps2.xml><?xml version="1.0" encoding="utf-8"?>
<ds:datastoreItem xmlns:ds="http://schemas.openxmlformats.org/officeDocument/2006/customXml" ds:itemID="{0CC32DF3-7A29-485C-A2F5-A9F29125E4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Summary</vt:lpstr>
      <vt:lpstr>Bills Jul'23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Tariffs 2015</vt:lpstr>
      <vt:lpstr>Tariffs 2014</vt:lpstr>
      <vt:lpstr>Tariffs 2013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2013-06-10T07:57:40Z</dcterms:created>
  <dcterms:modified xsi:type="dcterms:W3CDTF">2023-11-27T03:15:16Z</dcterms:modified>
</cp:coreProperties>
</file>